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lmaximchuk\OneDrive\Desktop\Working Files\Model\Support docs\"/>
    </mc:Choice>
  </mc:AlternateContent>
  <bookViews>
    <workbookView xWindow="-3336" yWindow="612" windowWidth="19032" windowHeight="10848" tabRatio="901"/>
  </bookViews>
  <sheets>
    <sheet name="Instructions" sheetId="32" r:id="rId1"/>
    <sheet name="Summary" sheetId="4" r:id="rId2"/>
    <sheet name="Yield Curves &amp; Factor Charges" sheetId="2" r:id="rId3"/>
    <sheet name="Loss reserves - From --&gt;" sheetId="14" state="hidden" r:id="rId4"/>
    <sheet name="Loss ReservesCurr1" sheetId="33" r:id="rId5"/>
    <sheet name="Loss ReservesCurr2" sheetId="34" r:id="rId6"/>
    <sheet name="Loss ReservesCurr3" sheetId="35" r:id="rId7"/>
    <sheet name="Loss ReservesCurr4" sheetId="36" r:id="rId8"/>
    <sheet name="Loss ReservesCurr5" sheetId="37" r:id="rId9"/>
    <sheet name="Loss ReservesCurr6" sheetId="38" r:id="rId10"/>
    <sheet name="Loss ReservesCurr7" sheetId="39" r:id="rId11"/>
    <sheet name="Loss ReservesCurr8" sheetId="40" r:id="rId12"/>
    <sheet name="&lt;-- Loss reserves - To" sheetId="15" state="hidden" r:id="rId13"/>
    <sheet name="Premiums - USD" sheetId="23" state="hidden" r:id="rId14"/>
    <sheet name="Premiums - GBP" sheetId="24" state="hidden" r:id="rId15"/>
    <sheet name="Premiums - EURO" sheetId="25" state="hidden" r:id="rId16"/>
    <sheet name="Premiums - AUD" sheetId="26" state="hidden" r:id="rId17"/>
    <sheet name="Premiums - CAD" sheetId="27" state="hidden" r:id="rId18"/>
    <sheet name="Premiums - CHF" sheetId="28" state="hidden" r:id="rId19"/>
    <sheet name="Premiums - JPY" sheetId="29" state="hidden" r:id="rId20"/>
    <sheet name="Premiums - NZD" sheetId="30" state="hidden" r:id="rId21"/>
    <sheet name="Loss Reserves - Total" sheetId="41" r:id="rId22"/>
    <sheet name="Loss Reserves - Draft" sheetId="67" r:id="rId23"/>
    <sheet name="PremProvMethod1" sheetId="55" r:id="rId24"/>
    <sheet name="&lt;-- Premiums - To" sheetId="31" state="hidden" r:id="rId25"/>
    <sheet name="PremProvMethod2 - From --&gt;" sheetId="43" state="hidden" r:id="rId26"/>
    <sheet name="PremProvMethod2Curr1" sheetId="44" r:id="rId27"/>
    <sheet name="PremProvMethod2Curr2" sheetId="57" r:id="rId28"/>
    <sheet name="PremProvMethod2Curr3" sheetId="59" state="hidden" r:id="rId29"/>
    <sheet name="PremProvMethod2Curr4" sheetId="60" state="hidden" r:id="rId30"/>
    <sheet name="PremProvMethod2Curr5" sheetId="61" state="hidden" r:id="rId31"/>
    <sheet name="PremProvMethod2Curr6" sheetId="62" state="hidden" r:id="rId32"/>
    <sheet name="PremProvMethod2Curr7" sheetId="63" state="hidden" r:id="rId33"/>
    <sheet name="PremProvMethod2Curr8" sheetId="64" state="hidden" r:id="rId34"/>
    <sheet name=" &lt;-- PremProvMethod2 - To" sheetId="45" state="hidden" r:id="rId35"/>
    <sheet name="PremProvMethod2 - Total" sheetId="54" r:id="rId36"/>
    <sheet name="PremProv - Total" sheetId="56" r:id="rId37"/>
    <sheet name="Risk Margin" sheetId="9" r:id="rId38"/>
    <sheet name="Risk Margin Correlated" sheetId="69" r:id="rId39"/>
    <sheet name="Transitional Risk Margin" sheetId="68" r:id="rId40"/>
    <sheet name="Correlation Matrix" sheetId="66" r:id="rId41"/>
  </sheets>
  <functionGroups builtInGroupCount="18"/>
  <externalReferences>
    <externalReference r:id="rId42"/>
  </externalReferences>
  <definedNames>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anscount" hidden="1">1</definedName>
    <definedName name="CatRiskFactor" localSheetId="34">[1]Summary!$D$16</definedName>
    <definedName name="CatRiskFactor" localSheetId="25">[1]Summary!$D$16</definedName>
    <definedName name="CatRiskFactor" localSheetId="28">[1]Summary!$D$16</definedName>
    <definedName name="CatRiskFactor" localSheetId="29">[1]Summary!$D$16</definedName>
    <definedName name="CatRiskFactor" localSheetId="30">[1]Summary!$D$16</definedName>
    <definedName name="CatRiskFactor" localSheetId="31">[1]Summary!$D$16</definedName>
    <definedName name="CatRiskFactor" localSheetId="32">[1]Summary!$D$16</definedName>
    <definedName name="CatRiskFactor" localSheetId="33">[1]Summary!$D$16</definedName>
    <definedName name="CatRiskFactor">Summary!$D$17</definedName>
    <definedName name="CreditRiskFactor" localSheetId="34">[1]Summary!$D$24</definedName>
    <definedName name="CreditRiskFactor" localSheetId="25">[1]Summary!$D$24</definedName>
    <definedName name="CreditRiskFactor" localSheetId="28">[1]Summary!$D$24</definedName>
    <definedName name="CreditRiskFactor" localSheetId="29">[1]Summary!$D$24</definedName>
    <definedName name="CreditRiskFactor" localSheetId="30">[1]Summary!$D$24</definedName>
    <definedName name="CreditRiskFactor" localSheetId="31">[1]Summary!$D$24</definedName>
    <definedName name="CreditRiskFactor" localSheetId="32">[1]Summary!$D$24</definedName>
    <definedName name="CreditRiskFactor" localSheetId="33">[1]Summary!$D$24</definedName>
    <definedName name="CreditRiskFactor">Summary!$D$26</definedName>
    <definedName name="DiscFactors">'Yield Curves &amp; Factor Charges'!$B$8:$S$37</definedName>
    <definedName name="DiscFactors_EOY">'Yield Curves &amp; Factor Charges'!$B$8:$S$37</definedName>
    <definedName name="DiscFactors_MOY" localSheetId="34">'[1]Yield Curves &amp; Factor Charges'!$B$43:$S$72</definedName>
    <definedName name="DiscFactors_MOY" localSheetId="25">'[1]Yield Curves &amp; Factor Charges'!$B$43:$S$72</definedName>
    <definedName name="DiscFactors_MOY" localSheetId="28">'[1]Yield Curves &amp; Factor Charges'!$B$43:$S$72</definedName>
    <definedName name="DiscFactors_MOY" localSheetId="29">'[1]Yield Curves &amp; Factor Charges'!$B$43:$S$72</definedName>
    <definedName name="DiscFactors_MOY" localSheetId="30">'[1]Yield Curves &amp; Factor Charges'!$B$43:$S$72</definedName>
    <definedName name="DiscFactors_MOY" localSheetId="31">'[1]Yield Curves &amp; Factor Charges'!$B$43:$S$72</definedName>
    <definedName name="DiscFactors_MOY" localSheetId="32">'[1]Yield Curves &amp; Factor Charges'!$B$43:$S$72</definedName>
    <definedName name="DiscFactors_MOY" localSheetId="33">'[1]Yield Curves &amp; Factor Charges'!$B$43:$S$72</definedName>
    <definedName name="DiscFactors_MOY">'Yield Curves &amp; Factor Charges'!$B$43:$S$72</definedName>
    <definedName name="GrossRates" localSheetId="34">'[1]Yield Curves &amp; Factor Charges'!$B$78:$S$107</definedName>
    <definedName name="GrossRates" localSheetId="25">'[1]Yield Curves &amp; Factor Charges'!$B$78:$S$107</definedName>
    <definedName name="GrossRates" localSheetId="28">'[1]Yield Curves &amp; Factor Charges'!$B$78:$S$107</definedName>
    <definedName name="GrossRates" localSheetId="29">'[1]Yield Curves &amp; Factor Charges'!$B$78:$S$107</definedName>
    <definedName name="GrossRates" localSheetId="30">'[1]Yield Curves &amp; Factor Charges'!$B$78:$S$107</definedName>
    <definedName name="GrossRates" localSheetId="31">'[1]Yield Curves &amp; Factor Charges'!$B$78:$S$107</definedName>
    <definedName name="GrossRates" localSheetId="32">'[1]Yield Curves &amp; Factor Charges'!$B$78:$S$107</definedName>
    <definedName name="GrossRates" localSheetId="33">'[1]Yield Curves &amp; Factor Charges'!$B$78:$S$107</definedName>
    <definedName name="GrossRates">'Yield Curves &amp; Factor Charges'!$B$78:$S$107</definedName>
    <definedName name="OpRiskFactor" localSheetId="34">[1]Summary!$D$19</definedName>
    <definedName name="OpRiskFactor" localSheetId="25">[1]Summary!$D$19</definedName>
    <definedName name="OpRiskFactor" localSheetId="28">[1]Summary!$D$19</definedName>
    <definedName name="OpRiskFactor" localSheetId="29">[1]Summary!$D$19</definedName>
    <definedName name="OpRiskFactor" localSheetId="30">[1]Summary!$D$19</definedName>
    <definedName name="OpRiskFactor" localSheetId="31">[1]Summary!$D$19</definedName>
    <definedName name="OpRiskFactor" localSheetId="32">[1]Summary!$D$19</definedName>
    <definedName name="OpRiskFactor" localSheetId="33">[1]Summary!$D$19</definedName>
    <definedName name="OpRiskFactor">Summary!$D$20</definedName>
    <definedName name="Pal_Workbook_GUID" hidden="1">"H4BENY82GWG9Y7RVNUQZ59UC"</definedName>
    <definedName name="_xlnm.Print_Area" localSheetId="40">'Correlation Matrix'!$A$1:$Z$67</definedName>
    <definedName name="_xlnm.Print_Area" localSheetId="0">Instructions!$A$1:$L$216</definedName>
    <definedName name="_xlnm.Print_Area" localSheetId="16">'Premiums - AUD'!$A$1:$AA$55</definedName>
    <definedName name="_xlnm.Print_Area" localSheetId="17">'Premiums - CAD'!$A$1:$AA$55</definedName>
    <definedName name="_xlnm.Print_Area" localSheetId="18">'Premiums - CHF'!$A$1:$AA$55</definedName>
    <definedName name="_xlnm.Print_Area" localSheetId="15">'Premiums - EURO'!$A$1:$AA$55</definedName>
    <definedName name="_xlnm.Print_Area" localSheetId="14">'Premiums - GBP'!$A$1:$AA$55</definedName>
    <definedName name="_xlnm.Print_Area" localSheetId="19">'Premiums - JPY'!$A$1:$AA$55</definedName>
    <definedName name="_xlnm.Print_Area" localSheetId="20">'Premiums - NZD'!$A$1:$AA$55</definedName>
    <definedName name="_xlnm.Print_Area" localSheetId="13">'Premiums - USD'!$A$1:$AA$55</definedName>
    <definedName name="_xlnm.Print_Area" localSheetId="37">'Risk Margin'!$A$1:$X$38</definedName>
    <definedName name="_xlnm.Print_Area" localSheetId="38">'Risk Margin Correlated'!$A$1:$AB$33</definedName>
    <definedName name="_xlnm.Print_Area" localSheetId="1">Summary!$A$1:$L$67</definedName>
    <definedName name="_xlnm.Print_Area" localSheetId="2">'Yield Curves &amp; Factor Charges'!$A$1:$AK$139</definedName>
    <definedName name="Project" localSheetId="34">[1]Instructions!$A$5</definedName>
    <definedName name="Project" localSheetId="25">[1]Instructions!$A$5</definedName>
    <definedName name="Project" localSheetId="28">[1]Instructions!$A$5</definedName>
    <definedName name="Project" localSheetId="29">[1]Instructions!$A$5</definedName>
    <definedName name="Project" localSheetId="30">[1]Instructions!$A$5</definedName>
    <definedName name="Project" localSheetId="31">[1]Instructions!$A$5</definedName>
    <definedName name="Project" localSheetId="32">[1]Instructions!$A$5</definedName>
    <definedName name="Project" localSheetId="33">[1]Instructions!$A$5</definedName>
    <definedName name="Project">Instructions!$A$5</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TRUE</definedName>
  </definedNames>
  <calcPr calcId="162913"/>
  <fileRecoveryPr autoRecover="0"/>
</workbook>
</file>

<file path=xl/calcChain.xml><?xml version="1.0" encoding="utf-8"?>
<calcChain xmlns="http://schemas.openxmlformats.org/spreadsheetml/2006/main">
  <c r="AD9" i="67" l="1"/>
  <c r="K10" i="69" l="1"/>
  <c r="K11" i="69"/>
  <c r="K12" i="69"/>
  <c r="K13" i="69"/>
  <c r="K14" i="69"/>
  <c r="K15" i="69"/>
  <c r="K16" i="69"/>
  <c r="K17" i="69"/>
  <c r="K18" i="69"/>
  <c r="K19" i="69"/>
  <c r="K20" i="69"/>
  <c r="K21" i="69"/>
  <c r="K22" i="69"/>
  <c r="K23" i="69"/>
  <c r="K24" i="69"/>
  <c r="K25" i="69"/>
  <c r="K26" i="69"/>
  <c r="K27" i="69"/>
  <c r="K28" i="69"/>
  <c r="K29" i="69"/>
  <c r="K30" i="69"/>
  <c r="M10" i="69"/>
  <c r="M11" i="69"/>
  <c r="M12" i="69"/>
  <c r="M13" i="69"/>
  <c r="M14" i="69"/>
  <c r="M15" i="69"/>
  <c r="M16" i="69"/>
  <c r="M17" i="69"/>
  <c r="M18" i="69"/>
  <c r="M19" i="69"/>
  <c r="M20" i="69"/>
  <c r="M21" i="69"/>
  <c r="M22" i="69"/>
  <c r="M23" i="69"/>
  <c r="M24" i="69"/>
  <c r="M25" i="69"/>
  <c r="M26" i="69"/>
  <c r="M27" i="69"/>
  <c r="M28" i="69"/>
  <c r="M29" i="69"/>
  <c r="M30" i="69"/>
  <c r="S10" i="69" l="1"/>
  <c r="S11" i="69" s="1"/>
  <c r="E9" i="69"/>
  <c r="B9" i="69"/>
  <c r="B10" i="69" s="1"/>
  <c r="B11" i="69" s="1"/>
  <c r="B12" i="69" s="1"/>
  <c r="B13" i="69" s="1"/>
  <c r="B14" i="69" s="1"/>
  <c r="B15" i="69" s="1"/>
  <c r="B16" i="69" s="1"/>
  <c r="B17" i="69" s="1"/>
  <c r="B18" i="69" s="1"/>
  <c r="B19" i="69" s="1"/>
  <c r="B20" i="69" s="1"/>
  <c r="B21" i="69" s="1"/>
  <c r="B22" i="69" s="1"/>
  <c r="B23" i="69" s="1"/>
  <c r="B24" i="69" s="1"/>
  <c r="B25" i="69" s="1"/>
  <c r="B26" i="69" s="1"/>
  <c r="B27" i="69" s="1"/>
  <c r="B28" i="69" s="1"/>
  <c r="B29" i="69" s="1"/>
  <c r="B30" i="69" s="1"/>
  <c r="H6" i="69"/>
  <c r="A3" i="69"/>
  <c r="G10" i="68"/>
  <c r="G11" i="68" s="1"/>
  <c r="B9" i="68"/>
  <c r="B10" i="68" s="1"/>
  <c r="B11" i="68" s="1"/>
  <c r="B12" i="68" s="1"/>
  <c r="B13" i="68" s="1"/>
  <c r="B14" i="68" s="1"/>
  <c r="B15" i="68" s="1"/>
  <c r="B16" i="68" s="1"/>
  <c r="B17" i="68" s="1"/>
  <c r="B18" i="68" s="1"/>
  <c r="B19" i="68" s="1"/>
  <c r="B20" i="68" s="1"/>
  <c r="B21" i="68" s="1"/>
  <c r="B22" i="68" s="1"/>
  <c r="B23" i="68" s="1"/>
  <c r="B24" i="68" s="1"/>
  <c r="B25" i="68" s="1"/>
  <c r="B26" i="68" s="1"/>
  <c r="B27" i="68" s="1"/>
  <c r="B28" i="68" s="1"/>
  <c r="B29" i="68" s="1"/>
  <c r="B30" i="68" s="1"/>
  <c r="F6" i="68"/>
  <c r="A3" i="68"/>
  <c r="S12" i="69" l="1"/>
  <c r="G12" i="68"/>
  <c r="S13" i="69" l="1"/>
  <c r="G13" i="68"/>
  <c r="S14" i="69" l="1"/>
  <c r="G14" i="68"/>
  <c r="S15" i="69" l="1"/>
  <c r="G15" i="68"/>
  <c r="S16" i="69" l="1"/>
  <c r="G16" i="68"/>
  <c r="S17" i="69" l="1"/>
  <c r="G17" i="68"/>
  <c r="S18" i="69" l="1"/>
  <c r="G18" i="68"/>
  <c r="S19" i="69" l="1"/>
  <c r="G19" i="68"/>
  <c r="S20" i="69" l="1"/>
  <c r="G20" i="68"/>
  <c r="S21" i="69" l="1"/>
  <c r="G21" i="68"/>
  <c r="S22" i="69" l="1"/>
  <c r="G22" i="68"/>
  <c r="S23" i="69" l="1"/>
  <c r="G23" i="68"/>
  <c r="S24" i="69" l="1"/>
  <c r="G24" i="68"/>
  <c r="S25" i="69" l="1"/>
  <c r="G25" i="68"/>
  <c r="S26" i="69" l="1"/>
  <c r="G26" i="68"/>
  <c r="S27" i="69" l="1"/>
  <c r="G27" i="68"/>
  <c r="S28" i="69" l="1"/>
  <c r="G28" i="68"/>
  <c r="S29" i="69" l="1"/>
  <c r="G29" i="68"/>
  <c r="S30" i="69" l="1"/>
  <c r="G30" i="68"/>
  <c r="B16" i="67" l="1"/>
  <c r="B17" i="67" s="1"/>
  <c r="B18" i="67" s="1"/>
  <c r="B19" i="67" s="1"/>
  <c r="B20" i="67" s="1"/>
  <c r="B21" i="67" s="1"/>
  <c r="B22" i="67" s="1"/>
  <c r="B23" i="67" s="1"/>
  <c r="B24" i="67" s="1"/>
  <c r="B25" i="67" s="1"/>
  <c r="B26" i="67" s="1"/>
  <c r="B27" i="67" s="1"/>
  <c r="B28" i="67" s="1"/>
  <c r="B29" i="67" s="1"/>
  <c r="B30" i="67" s="1"/>
  <c r="B31" i="67" s="1"/>
  <c r="B32" i="67" s="1"/>
  <c r="B33" i="67" s="1"/>
  <c r="B34" i="67" s="1"/>
  <c r="B35" i="67" s="1"/>
  <c r="B36" i="67" s="1"/>
  <c r="B37" i="67" s="1"/>
  <c r="AB9" i="67"/>
  <c r="AA9" i="67"/>
  <c r="Z9" i="67"/>
  <c r="Y9" i="67"/>
  <c r="X9" i="67"/>
  <c r="W9" i="67"/>
  <c r="V9" i="67"/>
  <c r="U9" i="67"/>
  <c r="T9" i="67"/>
  <c r="S9" i="67"/>
  <c r="R9" i="67"/>
  <c r="Q9" i="67"/>
  <c r="P9" i="67"/>
  <c r="O9" i="67"/>
  <c r="N9" i="67"/>
  <c r="M9" i="67"/>
  <c r="L9" i="67"/>
  <c r="K9" i="67"/>
  <c r="J9" i="67"/>
  <c r="I9" i="67"/>
  <c r="H9" i="67"/>
  <c r="G9" i="67"/>
  <c r="F9" i="67"/>
  <c r="E9" i="67"/>
  <c r="B9" i="67"/>
  <c r="F7" i="67"/>
  <c r="G7" i="67" s="1"/>
  <c r="H7" i="67" s="1"/>
  <c r="I7" i="67" s="1"/>
  <c r="J7" i="67" s="1"/>
  <c r="K7" i="67" s="1"/>
  <c r="L7" i="67" s="1"/>
  <c r="M7" i="67" s="1"/>
  <c r="N7" i="67" s="1"/>
  <c r="O7" i="67" s="1"/>
  <c r="P7" i="67" s="1"/>
  <c r="Q7" i="67" s="1"/>
  <c r="R7" i="67" s="1"/>
  <c r="S7" i="67" s="1"/>
  <c r="T7" i="67" s="1"/>
  <c r="U7" i="67" s="1"/>
  <c r="V7" i="67" s="1"/>
  <c r="W7" i="67" s="1"/>
  <c r="X7" i="67" s="1"/>
  <c r="Y7" i="67" s="1"/>
  <c r="Z7" i="67" s="1"/>
  <c r="AA7" i="67" s="1"/>
  <c r="AB7" i="67" s="1"/>
  <c r="D9" i="67" l="1"/>
  <c r="W9" i="66" l="1"/>
  <c r="Z9" i="66" l="1"/>
  <c r="A12" i="32" l="1"/>
  <c r="A15" i="32" s="1"/>
  <c r="A17" i="32" s="1"/>
  <c r="A22" i="32" s="1"/>
  <c r="A25" i="32" s="1"/>
  <c r="A32" i="32" s="1"/>
  <c r="A37" i="32" s="1"/>
  <c r="A70" i="32" s="1"/>
  <c r="A72" i="32" s="1"/>
  <c r="A76" i="32" s="1"/>
  <c r="A80" i="32" s="1"/>
  <c r="A82" i="32" s="1"/>
  <c r="A87" i="32" s="1"/>
  <c r="A93" i="32" s="1"/>
  <c r="A95" i="32" s="1"/>
  <c r="A98" i="32" s="1"/>
  <c r="A101" i="32" s="1"/>
  <c r="A104" i="32" s="1"/>
  <c r="A106" i="32" s="1"/>
  <c r="A108" i="32" s="1"/>
  <c r="A113" i="32" s="1"/>
  <c r="A115" i="32" s="1"/>
  <c r="A120" i="32" s="1"/>
  <c r="A124" i="32" s="1"/>
  <c r="A126" i="32" s="1"/>
  <c r="A129" i="32" s="1"/>
  <c r="A135" i="32" s="1"/>
  <c r="A140" i="32" s="1"/>
  <c r="A143" i="32" s="1"/>
  <c r="A146" i="32" s="1"/>
  <c r="A149" i="32" s="1"/>
  <c r="A152" i="32" s="1"/>
  <c r="A155" i="32" s="1"/>
  <c r="A158" i="32" s="1"/>
  <c r="A162" i="32" s="1"/>
  <c r="A171" i="32" s="1"/>
  <c r="A173" i="32" s="1"/>
  <c r="A175" i="32" s="1"/>
  <c r="A179" i="32" s="1"/>
  <c r="A181" i="32" s="1"/>
  <c r="A183" i="32" s="1"/>
  <c r="A191" i="32" s="1"/>
  <c r="A194" i="32" s="1"/>
  <c r="A200" i="32" s="1"/>
  <c r="A204" i="32" s="1"/>
  <c r="A208" i="32" s="1"/>
  <c r="A210" i="32" s="1"/>
  <c r="A212" i="32" s="1"/>
  <c r="AE48" i="56" l="1"/>
  <c r="E35" i="4"/>
  <c r="E34" i="4"/>
  <c r="AC63" i="40" l="1"/>
  <c r="AC64" i="40" s="1"/>
  <c r="B62" i="40"/>
  <c r="B63" i="40" s="1"/>
  <c r="B64" i="40" s="1"/>
  <c r="B65" i="40" s="1"/>
  <c r="B66" i="40" s="1"/>
  <c r="B67" i="40" s="1"/>
  <c r="B68" i="40" s="1"/>
  <c r="B69" i="40" s="1"/>
  <c r="B70" i="40" s="1"/>
  <c r="B71" i="40" s="1"/>
  <c r="B72" i="40" s="1"/>
  <c r="B73" i="40" s="1"/>
  <c r="B74" i="40" s="1"/>
  <c r="B75" i="40" s="1"/>
  <c r="B76" i="40" s="1"/>
  <c r="B77" i="40" s="1"/>
  <c r="B78" i="40" s="1"/>
  <c r="B79" i="40" s="1"/>
  <c r="B80" i="40" s="1"/>
  <c r="B81" i="40" s="1"/>
  <c r="B82" i="40" s="1"/>
  <c r="B83" i="40" s="1"/>
  <c r="AE60" i="40"/>
  <c r="AD60" i="40"/>
  <c r="AB56" i="40"/>
  <c r="AA56" i="40"/>
  <c r="Z56" i="40"/>
  <c r="Y56" i="40"/>
  <c r="X56" i="40"/>
  <c r="W56" i="40"/>
  <c r="V56" i="40"/>
  <c r="U56" i="40"/>
  <c r="T56" i="40"/>
  <c r="S56" i="40"/>
  <c r="R56" i="40"/>
  <c r="Q56" i="40"/>
  <c r="P56" i="40"/>
  <c r="O56" i="40"/>
  <c r="N56" i="40"/>
  <c r="M56" i="40"/>
  <c r="L56" i="40"/>
  <c r="K56" i="40"/>
  <c r="J56" i="40"/>
  <c r="I56" i="40"/>
  <c r="H56" i="40"/>
  <c r="G56" i="40"/>
  <c r="F56" i="40"/>
  <c r="E56" i="40"/>
  <c r="AB55" i="40"/>
  <c r="AA55" i="40"/>
  <c r="Z55" i="40"/>
  <c r="Y55" i="40"/>
  <c r="X55" i="40"/>
  <c r="W55" i="40"/>
  <c r="V55" i="40"/>
  <c r="U55" i="40"/>
  <c r="T55" i="40"/>
  <c r="S55" i="40"/>
  <c r="R55" i="40"/>
  <c r="Q55" i="40"/>
  <c r="P55" i="40"/>
  <c r="O55" i="40"/>
  <c r="N55" i="40"/>
  <c r="M55" i="40"/>
  <c r="L55" i="40"/>
  <c r="K55" i="40"/>
  <c r="J55" i="40"/>
  <c r="I55" i="40"/>
  <c r="H55" i="40"/>
  <c r="G55" i="40"/>
  <c r="F55" i="40"/>
  <c r="E55" i="40"/>
  <c r="AB54" i="40"/>
  <c r="AA54" i="40"/>
  <c r="Z54" i="40"/>
  <c r="Y54" i="40"/>
  <c r="X54" i="40"/>
  <c r="W54" i="40"/>
  <c r="V54" i="40"/>
  <c r="U54" i="40"/>
  <c r="T54" i="40"/>
  <c r="S54" i="40"/>
  <c r="R54" i="40"/>
  <c r="Q54" i="40"/>
  <c r="P54" i="40"/>
  <c r="O54" i="40"/>
  <c r="N54" i="40"/>
  <c r="M54" i="40"/>
  <c r="L54" i="40"/>
  <c r="K54" i="40"/>
  <c r="J54" i="40"/>
  <c r="I54" i="40"/>
  <c r="H54" i="40"/>
  <c r="G54" i="40"/>
  <c r="F54" i="40"/>
  <c r="E54" i="40"/>
  <c r="D54" i="40" s="1"/>
  <c r="AB53" i="40"/>
  <c r="AA53" i="40"/>
  <c r="Z53" i="40"/>
  <c r="Y53" i="40"/>
  <c r="X53" i="40"/>
  <c r="W53" i="40"/>
  <c r="V53" i="40"/>
  <c r="U53" i="40"/>
  <c r="T53" i="40"/>
  <c r="S53" i="40"/>
  <c r="R53" i="40"/>
  <c r="Q53" i="40"/>
  <c r="P53" i="40"/>
  <c r="O53" i="40"/>
  <c r="N53" i="40"/>
  <c r="M53" i="40"/>
  <c r="L53" i="40"/>
  <c r="K53" i="40"/>
  <c r="J53" i="40"/>
  <c r="I53" i="40"/>
  <c r="H53" i="40"/>
  <c r="G53" i="40"/>
  <c r="F53" i="40"/>
  <c r="E53" i="40"/>
  <c r="AB52" i="40"/>
  <c r="AA52" i="40"/>
  <c r="Z52" i="40"/>
  <c r="Y52" i="40"/>
  <c r="X52" i="40"/>
  <c r="W52" i="40"/>
  <c r="V52" i="40"/>
  <c r="U52" i="40"/>
  <c r="T52" i="40"/>
  <c r="S52" i="40"/>
  <c r="R52" i="40"/>
  <c r="Q52" i="40"/>
  <c r="P52" i="40"/>
  <c r="O52" i="40"/>
  <c r="N52" i="40"/>
  <c r="M52" i="40"/>
  <c r="L52" i="40"/>
  <c r="K52" i="40"/>
  <c r="J52" i="40"/>
  <c r="I52" i="40"/>
  <c r="H52" i="40"/>
  <c r="G52" i="40"/>
  <c r="F52" i="40"/>
  <c r="E52" i="40"/>
  <c r="AB51" i="40"/>
  <c r="AA51" i="40"/>
  <c r="Z51" i="40"/>
  <c r="Y51" i="40"/>
  <c r="X51" i="40"/>
  <c r="W51" i="40"/>
  <c r="V51" i="40"/>
  <c r="U51" i="40"/>
  <c r="T51" i="40"/>
  <c r="S51" i="40"/>
  <c r="R51" i="40"/>
  <c r="Q51" i="40"/>
  <c r="P51" i="40"/>
  <c r="O51" i="40"/>
  <c r="N51" i="40"/>
  <c r="M51" i="40"/>
  <c r="L51" i="40"/>
  <c r="K51" i="40"/>
  <c r="J51" i="40"/>
  <c r="I51" i="40"/>
  <c r="H51" i="40"/>
  <c r="G51" i="40"/>
  <c r="F51" i="40"/>
  <c r="E51" i="40"/>
  <c r="AB50" i="40"/>
  <c r="AA50" i="40"/>
  <c r="Z50" i="40"/>
  <c r="Y50" i="40"/>
  <c r="X50" i="40"/>
  <c r="W50" i="40"/>
  <c r="V50" i="40"/>
  <c r="U50" i="40"/>
  <c r="T50" i="40"/>
  <c r="S50" i="40"/>
  <c r="R50" i="40"/>
  <c r="Q50" i="40"/>
  <c r="P50" i="40"/>
  <c r="O50" i="40"/>
  <c r="N50" i="40"/>
  <c r="M50" i="40"/>
  <c r="L50" i="40"/>
  <c r="K50" i="40"/>
  <c r="J50" i="40"/>
  <c r="I50" i="40"/>
  <c r="H50" i="40"/>
  <c r="G50" i="40"/>
  <c r="F50" i="40"/>
  <c r="E50" i="40"/>
  <c r="D50" i="40" s="1"/>
  <c r="AB49" i="40"/>
  <c r="AA49" i="40"/>
  <c r="Z49" i="40"/>
  <c r="Y49" i="40"/>
  <c r="X49" i="40"/>
  <c r="W49" i="40"/>
  <c r="V49" i="40"/>
  <c r="U49" i="40"/>
  <c r="T49" i="40"/>
  <c r="S49" i="40"/>
  <c r="R49" i="40"/>
  <c r="Q49" i="40"/>
  <c r="P49" i="40"/>
  <c r="O49" i="40"/>
  <c r="N49" i="40"/>
  <c r="M49" i="40"/>
  <c r="L49" i="40"/>
  <c r="K49" i="40"/>
  <c r="J49" i="40"/>
  <c r="I49" i="40"/>
  <c r="H49" i="40"/>
  <c r="G49" i="40"/>
  <c r="F49" i="40"/>
  <c r="E49" i="40"/>
  <c r="AB48" i="40"/>
  <c r="AA48" i="40"/>
  <c r="Z48" i="40"/>
  <c r="Y48" i="40"/>
  <c r="X48" i="40"/>
  <c r="W48" i="40"/>
  <c r="V48" i="40"/>
  <c r="U48" i="40"/>
  <c r="T48" i="40"/>
  <c r="S48" i="40"/>
  <c r="R48" i="40"/>
  <c r="Q48" i="40"/>
  <c r="P48" i="40"/>
  <c r="O48" i="40"/>
  <c r="N48" i="40"/>
  <c r="M48" i="40"/>
  <c r="L48" i="40"/>
  <c r="K48" i="40"/>
  <c r="J48" i="40"/>
  <c r="I48" i="40"/>
  <c r="H48" i="40"/>
  <c r="G48" i="40"/>
  <c r="F48" i="40"/>
  <c r="E48" i="40"/>
  <c r="AB47" i="40"/>
  <c r="AA47" i="40"/>
  <c r="Z47" i="40"/>
  <c r="Y47" i="40"/>
  <c r="X47" i="40"/>
  <c r="W47" i="40"/>
  <c r="V47" i="40"/>
  <c r="U47" i="40"/>
  <c r="T47" i="40"/>
  <c r="S47" i="40"/>
  <c r="R47" i="40"/>
  <c r="Q47" i="40"/>
  <c r="P47" i="40"/>
  <c r="O47" i="40"/>
  <c r="N47" i="40"/>
  <c r="M47" i="40"/>
  <c r="L47" i="40"/>
  <c r="K47" i="40"/>
  <c r="J47" i="40"/>
  <c r="I47" i="40"/>
  <c r="H47" i="40"/>
  <c r="G47" i="40"/>
  <c r="F47" i="40"/>
  <c r="E47" i="40"/>
  <c r="AB46" i="40"/>
  <c r="AA46" i="40"/>
  <c r="Z46" i="40"/>
  <c r="Y46" i="40"/>
  <c r="X46" i="40"/>
  <c r="W46" i="40"/>
  <c r="V46" i="40"/>
  <c r="U46" i="40"/>
  <c r="T46" i="40"/>
  <c r="S46" i="40"/>
  <c r="R46" i="40"/>
  <c r="Q46" i="40"/>
  <c r="P46" i="40"/>
  <c r="O46" i="40"/>
  <c r="N46" i="40"/>
  <c r="M46" i="40"/>
  <c r="L46" i="40"/>
  <c r="K46" i="40"/>
  <c r="J46" i="40"/>
  <c r="I46" i="40"/>
  <c r="H46" i="40"/>
  <c r="G46" i="40"/>
  <c r="F46" i="40"/>
  <c r="E46" i="40"/>
  <c r="D46" i="40"/>
  <c r="AB45" i="40"/>
  <c r="AA45" i="40"/>
  <c r="Z45" i="40"/>
  <c r="Y45" i="40"/>
  <c r="X45" i="40"/>
  <c r="W45" i="40"/>
  <c r="V45" i="40"/>
  <c r="U45" i="40"/>
  <c r="T45" i="40"/>
  <c r="S45" i="40"/>
  <c r="R45" i="40"/>
  <c r="Q45" i="40"/>
  <c r="P45" i="40"/>
  <c r="O45" i="40"/>
  <c r="N45" i="40"/>
  <c r="M45" i="40"/>
  <c r="L45" i="40"/>
  <c r="K45" i="40"/>
  <c r="J45" i="40"/>
  <c r="I45" i="40"/>
  <c r="H45" i="40"/>
  <c r="G45" i="40"/>
  <c r="F45" i="40"/>
  <c r="E45" i="40"/>
  <c r="AB44" i="40"/>
  <c r="AA44" i="40"/>
  <c r="Z44" i="40"/>
  <c r="Y44" i="40"/>
  <c r="X44" i="40"/>
  <c r="W44" i="40"/>
  <c r="V44" i="40"/>
  <c r="U44" i="40"/>
  <c r="T44" i="40"/>
  <c r="S44" i="40"/>
  <c r="R44" i="40"/>
  <c r="Q44" i="40"/>
  <c r="P44" i="40"/>
  <c r="O44" i="40"/>
  <c r="N44" i="40"/>
  <c r="M44" i="40"/>
  <c r="L44" i="40"/>
  <c r="K44" i="40"/>
  <c r="J44" i="40"/>
  <c r="I44" i="40"/>
  <c r="H44" i="40"/>
  <c r="G44" i="40"/>
  <c r="F44" i="40"/>
  <c r="E44" i="40"/>
  <c r="AB43" i="40"/>
  <c r="AA43" i="40"/>
  <c r="Z43" i="40"/>
  <c r="Y43" i="40"/>
  <c r="X43" i="40"/>
  <c r="W43" i="40"/>
  <c r="V43" i="40"/>
  <c r="U43" i="40"/>
  <c r="T43" i="40"/>
  <c r="S43" i="40"/>
  <c r="R43" i="40"/>
  <c r="Q43" i="40"/>
  <c r="P43" i="40"/>
  <c r="O43" i="40"/>
  <c r="N43" i="40"/>
  <c r="M43" i="40"/>
  <c r="L43" i="40"/>
  <c r="K43" i="40"/>
  <c r="J43" i="40"/>
  <c r="I43" i="40"/>
  <c r="H43" i="40"/>
  <c r="G43" i="40"/>
  <c r="F43" i="40"/>
  <c r="E43" i="40"/>
  <c r="D43" i="40" s="1"/>
  <c r="AB42" i="40"/>
  <c r="AA42" i="40"/>
  <c r="Z42" i="40"/>
  <c r="Y42" i="40"/>
  <c r="X42" i="40"/>
  <c r="W42" i="40"/>
  <c r="V42" i="40"/>
  <c r="U42" i="40"/>
  <c r="T42" i="40"/>
  <c r="S42" i="40"/>
  <c r="R42" i="40"/>
  <c r="Q42" i="40"/>
  <c r="P42" i="40"/>
  <c r="O42" i="40"/>
  <c r="N42" i="40"/>
  <c r="M42" i="40"/>
  <c r="L42" i="40"/>
  <c r="K42" i="40"/>
  <c r="J42" i="40"/>
  <c r="I42" i="40"/>
  <c r="H42" i="40"/>
  <c r="G42" i="40"/>
  <c r="F42" i="40"/>
  <c r="E42" i="40"/>
  <c r="D42" i="40" s="1"/>
  <c r="AB41" i="40"/>
  <c r="AA41" i="40"/>
  <c r="Z41" i="40"/>
  <c r="Y41" i="40"/>
  <c r="X41" i="40"/>
  <c r="W41" i="40"/>
  <c r="V41" i="40"/>
  <c r="U41" i="40"/>
  <c r="T41" i="40"/>
  <c r="S41" i="40"/>
  <c r="R41" i="40"/>
  <c r="Q41" i="40"/>
  <c r="P41" i="40"/>
  <c r="O41" i="40"/>
  <c r="N41" i="40"/>
  <c r="M41" i="40"/>
  <c r="L41" i="40"/>
  <c r="K41" i="40"/>
  <c r="J41" i="40"/>
  <c r="I41" i="40"/>
  <c r="H41" i="40"/>
  <c r="G41" i="40"/>
  <c r="F41" i="40"/>
  <c r="E41" i="40"/>
  <c r="AB40" i="40"/>
  <c r="AA40" i="40"/>
  <c r="Z40" i="40"/>
  <c r="Y40" i="40"/>
  <c r="X40" i="40"/>
  <c r="W40" i="40"/>
  <c r="V40" i="40"/>
  <c r="U40" i="40"/>
  <c r="T40" i="40"/>
  <c r="S40" i="40"/>
  <c r="R40" i="40"/>
  <c r="Q40" i="40"/>
  <c r="P40" i="40"/>
  <c r="O40" i="40"/>
  <c r="N40" i="40"/>
  <c r="M40" i="40"/>
  <c r="L40" i="40"/>
  <c r="K40" i="40"/>
  <c r="J40" i="40"/>
  <c r="I40" i="40"/>
  <c r="H40" i="40"/>
  <c r="G40" i="40"/>
  <c r="F40" i="40"/>
  <c r="E40" i="40"/>
  <c r="AB39" i="40"/>
  <c r="AA39" i="40"/>
  <c r="Z39" i="40"/>
  <c r="Y39" i="40"/>
  <c r="X39" i="40"/>
  <c r="W39" i="40"/>
  <c r="V39" i="40"/>
  <c r="U39" i="40"/>
  <c r="T39" i="40"/>
  <c r="S39" i="40"/>
  <c r="R39" i="40"/>
  <c r="Q39" i="40"/>
  <c r="P39" i="40"/>
  <c r="O39" i="40"/>
  <c r="N39" i="40"/>
  <c r="M39" i="40"/>
  <c r="L39" i="40"/>
  <c r="K39" i="40"/>
  <c r="J39" i="40"/>
  <c r="I39" i="40"/>
  <c r="H39" i="40"/>
  <c r="G39" i="40"/>
  <c r="F39" i="40"/>
  <c r="E39" i="40"/>
  <c r="AB38" i="40"/>
  <c r="AA38" i="40"/>
  <c r="Z38" i="40"/>
  <c r="Y38" i="40"/>
  <c r="X38" i="40"/>
  <c r="W38" i="40"/>
  <c r="V38" i="40"/>
  <c r="U38" i="40"/>
  <c r="T38" i="40"/>
  <c r="S38" i="40"/>
  <c r="R38" i="40"/>
  <c r="Q38" i="40"/>
  <c r="P38" i="40"/>
  <c r="O38" i="40"/>
  <c r="N38" i="40"/>
  <c r="M38" i="40"/>
  <c r="L38" i="40"/>
  <c r="K38" i="40"/>
  <c r="J38" i="40"/>
  <c r="I38" i="40"/>
  <c r="H38" i="40"/>
  <c r="G38" i="40"/>
  <c r="F38" i="40"/>
  <c r="E38" i="40"/>
  <c r="D38" i="40" s="1"/>
  <c r="AB37" i="40"/>
  <c r="AA37" i="40"/>
  <c r="Z37" i="40"/>
  <c r="Y37" i="40"/>
  <c r="X37" i="40"/>
  <c r="W37" i="40"/>
  <c r="V37" i="40"/>
  <c r="U37" i="40"/>
  <c r="T37" i="40"/>
  <c r="S37" i="40"/>
  <c r="R37" i="40"/>
  <c r="Q37" i="40"/>
  <c r="P37" i="40"/>
  <c r="O37" i="40"/>
  <c r="N37" i="40"/>
  <c r="M37" i="40"/>
  <c r="L37" i="40"/>
  <c r="K37" i="40"/>
  <c r="J37" i="40"/>
  <c r="I37" i="40"/>
  <c r="H37" i="40"/>
  <c r="G37" i="40"/>
  <c r="F37" i="40"/>
  <c r="E37" i="40"/>
  <c r="AB36" i="40"/>
  <c r="AA36" i="40"/>
  <c r="Z36" i="40"/>
  <c r="Y36" i="40"/>
  <c r="X36" i="40"/>
  <c r="W36" i="40"/>
  <c r="V36" i="40"/>
  <c r="U36" i="40"/>
  <c r="T36" i="40"/>
  <c r="S36" i="40"/>
  <c r="R36" i="40"/>
  <c r="Q36" i="40"/>
  <c r="P36" i="40"/>
  <c r="O36" i="40"/>
  <c r="N36" i="40"/>
  <c r="M36" i="40"/>
  <c r="L36" i="40"/>
  <c r="K36" i="40"/>
  <c r="J36" i="40"/>
  <c r="I36" i="40"/>
  <c r="H36" i="40"/>
  <c r="G36" i="40"/>
  <c r="D36" i="40" s="1"/>
  <c r="F36" i="40"/>
  <c r="E36" i="40"/>
  <c r="B35" i="40"/>
  <c r="B36" i="40" s="1"/>
  <c r="B37" i="40" s="1"/>
  <c r="B38" i="40" s="1"/>
  <c r="B39" i="40" s="1"/>
  <c r="B40" i="40" s="1"/>
  <c r="B41" i="40" s="1"/>
  <c r="B42" i="40" s="1"/>
  <c r="B43" i="40" s="1"/>
  <c r="B44" i="40" s="1"/>
  <c r="B45" i="40" s="1"/>
  <c r="B46" i="40" s="1"/>
  <c r="B47" i="40" s="1"/>
  <c r="B48" i="40" s="1"/>
  <c r="B49" i="40" s="1"/>
  <c r="B50" i="40" s="1"/>
  <c r="B51" i="40" s="1"/>
  <c r="B52" i="40" s="1"/>
  <c r="B53" i="40" s="1"/>
  <c r="B54" i="40" s="1"/>
  <c r="B55" i="40" s="1"/>
  <c r="B56" i="40" s="1"/>
  <c r="B11" i="40"/>
  <c r="D9" i="40"/>
  <c r="B9" i="40"/>
  <c r="B12" i="40" s="1"/>
  <c r="B13" i="40" s="1"/>
  <c r="B14" i="40" s="1"/>
  <c r="B15" i="40" s="1"/>
  <c r="B16" i="40" s="1"/>
  <c r="B17" i="40" s="1"/>
  <c r="B18" i="40" s="1"/>
  <c r="B19" i="40" s="1"/>
  <c r="B20" i="40" s="1"/>
  <c r="B21" i="40" s="1"/>
  <c r="B22" i="40" s="1"/>
  <c r="B23" i="40" s="1"/>
  <c r="B24" i="40" s="1"/>
  <c r="B25" i="40" s="1"/>
  <c r="B26" i="40" s="1"/>
  <c r="B27" i="40" s="1"/>
  <c r="B28" i="40" s="1"/>
  <c r="B29" i="40" s="1"/>
  <c r="B30" i="40" s="1"/>
  <c r="B31" i="40" s="1"/>
  <c r="B32" i="40" s="1"/>
  <c r="AC63" i="39"/>
  <c r="AC64" i="39" s="1"/>
  <c r="B62" i="39"/>
  <c r="B63" i="39" s="1"/>
  <c r="B64" i="39" s="1"/>
  <c r="B65" i="39" s="1"/>
  <c r="B66" i="39" s="1"/>
  <c r="B67" i="39" s="1"/>
  <c r="B68" i="39" s="1"/>
  <c r="B69" i="39" s="1"/>
  <c r="B70" i="39" s="1"/>
  <c r="B71" i="39" s="1"/>
  <c r="B72" i="39" s="1"/>
  <c r="B73" i="39" s="1"/>
  <c r="B74" i="39" s="1"/>
  <c r="B75" i="39" s="1"/>
  <c r="B76" i="39" s="1"/>
  <c r="B77" i="39" s="1"/>
  <c r="B78" i="39" s="1"/>
  <c r="B79" i="39" s="1"/>
  <c r="B80" i="39" s="1"/>
  <c r="B81" i="39" s="1"/>
  <c r="B82" i="39" s="1"/>
  <c r="B83" i="39" s="1"/>
  <c r="AE60" i="39"/>
  <c r="AD60" i="39"/>
  <c r="AB56" i="39"/>
  <c r="AA56" i="39"/>
  <c r="Z56" i="39"/>
  <c r="Y56" i="39"/>
  <c r="X56" i="39"/>
  <c r="W56" i="39"/>
  <c r="V56" i="39"/>
  <c r="U56" i="39"/>
  <c r="T56" i="39"/>
  <c r="S56" i="39"/>
  <c r="R56" i="39"/>
  <c r="Q56" i="39"/>
  <c r="P56" i="39"/>
  <c r="O56" i="39"/>
  <c r="N56" i="39"/>
  <c r="M56" i="39"/>
  <c r="L56" i="39"/>
  <c r="K56" i="39"/>
  <c r="J56" i="39"/>
  <c r="I56" i="39"/>
  <c r="H56" i="39"/>
  <c r="G56" i="39"/>
  <c r="F56" i="39"/>
  <c r="E56" i="39"/>
  <c r="AB55" i="39"/>
  <c r="AA55" i="39"/>
  <c r="Z55" i="39"/>
  <c r="Y55" i="39"/>
  <c r="X55" i="39"/>
  <c r="W55" i="39"/>
  <c r="V55" i="39"/>
  <c r="U55" i="39"/>
  <c r="T55" i="39"/>
  <c r="S55" i="39"/>
  <c r="R55" i="39"/>
  <c r="Q55" i="39"/>
  <c r="P55" i="39"/>
  <c r="O55" i="39"/>
  <c r="N55" i="39"/>
  <c r="M55" i="39"/>
  <c r="L55" i="39"/>
  <c r="K55" i="39"/>
  <c r="J55" i="39"/>
  <c r="I55" i="39"/>
  <c r="H55" i="39"/>
  <c r="G55" i="39"/>
  <c r="F55" i="39"/>
  <c r="E55" i="39"/>
  <c r="AB54" i="39"/>
  <c r="AA54" i="39"/>
  <c r="Z54" i="39"/>
  <c r="Y54" i="39"/>
  <c r="X54" i="39"/>
  <c r="W54" i="39"/>
  <c r="V54" i="39"/>
  <c r="U54" i="39"/>
  <c r="T54" i="39"/>
  <c r="S54" i="39"/>
  <c r="R54" i="39"/>
  <c r="Q54" i="39"/>
  <c r="P54" i="39"/>
  <c r="O54" i="39"/>
  <c r="N54" i="39"/>
  <c r="M54" i="39"/>
  <c r="L54" i="39"/>
  <c r="K54" i="39"/>
  <c r="J54" i="39"/>
  <c r="I54" i="39"/>
  <c r="H54" i="39"/>
  <c r="G54" i="39"/>
  <c r="F54" i="39"/>
  <c r="E54" i="39"/>
  <c r="D54" i="39" s="1"/>
  <c r="AB53" i="39"/>
  <c r="AA53" i="39"/>
  <c r="Z53" i="39"/>
  <c r="Y53" i="39"/>
  <c r="X53" i="39"/>
  <c r="W53" i="39"/>
  <c r="V53" i="39"/>
  <c r="U53" i="39"/>
  <c r="T53" i="39"/>
  <c r="S53" i="39"/>
  <c r="R53" i="39"/>
  <c r="Q53" i="39"/>
  <c r="P53" i="39"/>
  <c r="O53" i="39"/>
  <c r="N53" i="39"/>
  <c r="M53" i="39"/>
  <c r="L53" i="39"/>
  <c r="K53" i="39"/>
  <c r="J53" i="39"/>
  <c r="I53" i="39"/>
  <c r="H53" i="39"/>
  <c r="G53" i="39"/>
  <c r="F53" i="39"/>
  <c r="E53" i="39"/>
  <c r="AB52" i="39"/>
  <c r="AA52" i="39"/>
  <c r="Z52" i="39"/>
  <c r="Y52" i="39"/>
  <c r="X52" i="39"/>
  <c r="W52" i="39"/>
  <c r="V52" i="39"/>
  <c r="U52" i="39"/>
  <c r="T52" i="39"/>
  <c r="S52" i="39"/>
  <c r="R52" i="39"/>
  <c r="Q52" i="39"/>
  <c r="P52" i="39"/>
  <c r="O52" i="39"/>
  <c r="N52" i="39"/>
  <c r="M52" i="39"/>
  <c r="L52" i="39"/>
  <c r="K52" i="39"/>
  <c r="J52" i="39"/>
  <c r="I52" i="39"/>
  <c r="H52" i="39"/>
  <c r="G52" i="39"/>
  <c r="F52" i="39"/>
  <c r="E52" i="39"/>
  <c r="AB51" i="39"/>
  <c r="AA51" i="39"/>
  <c r="Z51" i="39"/>
  <c r="Y51" i="39"/>
  <c r="X51" i="39"/>
  <c r="W51" i="39"/>
  <c r="V51" i="39"/>
  <c r="U51" i="39"/>
  <c r="T51" i="39"/>
  <c r="S51" i="39"/>
  <c r="R51" i="39"/>
  <c r="Q51" i="39"/>
  <c r="P51" i="39"/>
  <c r="O51" i="39"/>
  <c r="N51" i="39"/>
  <c r="M51" i="39"/>
  <c r="L51" i="39"/>
  <c r="K51" i="39"/>
  <c r="J51" i="39"/>
  <c r="I51" i="39"/>
  <c r="H51" i="39"/>
  <c r="G51" i="39"/>
  <c r="F51" i="39"/>
  <c r="E51" i="39"/>
  <c r="AB50" i="39"/>
  <c r="AA50" i="39"/>
  <c r="Z50" i="39"/>
  <c r="Y50" i="39"/>
  <c r="X50" i="39"/>
  <c r="W50" i="39"/>
  <c r="V50" i="39"/>
  <c r="U50" i="39"/>
  <c r="T50" i="39"/>
  <c r="S50" i="39"/>
  <c r="R50" i="39"/>
  <c r="Q50" i="39"/>
  <c r="P50" i="39"/>
  <c r="O50" i="39"/>
  <c r="N50" i="39"/>
  <c r="M50" i="39"/>
  <c r="L50" i="39"/>
  <c r="K50" i="39"/>
  <c r="J50" i="39"/>
  <c r="I50" i="39"/>
  <c r="H50" i="39"/>
  <c r="G50" i="39"/>
  <c r="F50" i="39"/>
  <c r="D50" i="39" s="1"/>
  <c r="E50" i="39"/>
  <c r="AB49" i="39"/>
  <c r="AA49" i="39"/>
  <c r="Z49" i="39"/>
  <c r="Y49" i="39"/>
  <c r="X49" i="39"/>
  <c r="W49" i="39"/>
  <c r="V49" i="39"/>
  <c r="U49" i="39"/>
  <c r="T49" i="39"/>
  <c r="S49" i="39"/>
  <c r="R49" i="39"/>
  <c r="Q49" i="39"/>
  <c r="P49" i="39"/>
  <c r="O49" i="39"/>
  <c r="N49" i="39"/>
  <c r="M49" i="39"/>
  <c r="L49" i="39"/>
  <c r="K49" i="39"/>
  <c r="J49" i="39"/>
  <c r="I49" i="39"/>
  <c r="H49" i="39"/>
  <c r="G49" i="39"/>
  <c r="F49" i="39"/>
  <c r="E49" i="39"/>
  <c r="AB48" i="39"/>
  <c r="AA48" i="39"/>
  <c r="Z48" i="39"/>
  <c r="Y48" i="39"/>
  <c r="X48" i="39"/>
  <c r="W48" i="39"/>
  <c r="V48" i="39"/>
  <c r="U48" i="39"/>
  <c r="T48" i="39"/>
  <c r="S48" i="39"/>
  <c r="R48" i="39"/>
  <c r="Q48" i="39"/>
  <c r="P48" i="39"/>
  <c r="O48" i="39"/>
  <c r="N48" i="39"/>
  <c r="M48" i="39"/>
  <c r="L48" i="39"/>
  <c r="K48" i="39"/>
  <c r="J48" i="39"/>
  <c r="I48" i="39"/>
  <c r="H48" i="39"/>
  <c r="G48" i="39"/>
  <c r="F48" i="39"/>
  <c r="E48" i="39"/>
  <c r="AB47" i="39"/>
  <c r="AA47" i="39"/>
  <c r="Z47" i="39"/>
  <c r="Y47" i="39"/>
  <c r="X47" i="39"/>
  <c r="W47" i="39"/>
  <c r="V47" i="39"/>
  <c r="U47" i="39"/>
  <c r="T47" i="39"/>
  <c r="S47" i="39"/>
  <c r="R47" i="39"/>
  <c r="Q47" i="39"/>
  <c r="P47" i="39"/>
  <c r="O47" i="39"/>
  <c r="N47" i="39"/>
  <c r="M47" i="39"/>
  <c r="L47" i="39"/>
  <c r="K47" i="39"/>
  <c r="J47" i="39"/>
  <c r="I47" i="39"/>
  <c r="H47" i="39"/>
  <c r="G47" i="39"/>
  <c r="F47" i="39"/>
  <c r="E47" i="39"/>
  <c r="AB46" i="39"/>
  <c r="AA46" i="39"/>
  <c r="Z46" i="39"/>
  <c r="Y46" i="39"/>
  <c r="X46" i="39"/>
  <c r="W46" i="39"/>
  <c r="V46" i="39"/>
  <c r="U46" i="39"/>
  <c r="T46" i="39"/>
  <c r="S46" i="39"/>
  <c r="R46" i="39"/>
  <c r="Q46" i="39"/>
  <c r="P46" i="39"/>
  <c r="O46" i="39"/>
  <c r="N46" i="39"/>
  <c r="M46" i="39"/>
  <c r="L46" i="39"/>
  <c r="K46" i="39"/>
  <c r="J46" i="39"/>
  <c r="I46" i="39"/>
  <c r="H46" i="39"/>
  <c r="G46" i="39"/>
  <c r="F46" i="39"/>
  <c r="E46" i="39"/>
  <c r="D46" i="39" s="1"/>
  <c r="AB45" i="39"/>
  <c r="AA45" i="39"/>
  <c r="Z45" i="39"/>
  <c r="Y45" i="39"/>
  <c r="X45" i="39"/>
  <c r="W45" i="39"/>
  <c r="V45" i="39"/>
  <c r="U45" i="39"/>
  <c r="T45" i="39"/>
  <c r="S45" i="39"/>
  <c r="R45" i="39"/>
  <c r="Q45" i="39"/>
  <c r="P45" i="39"/>
  <c r="O45" i="39"/>
  <c r="N45" i="39"/>
  <c r="M45" i="39"/>
  <c r="L45" i="39"/>
  <c r="K45" i="39"/>
  <c r="J45" i="39"/>
  <c r="I45" i="39"/>
  <c r="H45" i="39"/>
  <c r="G45" i="39"/>
  <c r="F45" i="39"/>
  <c r="E45" i="39"/>
  <c r="AB44" i="39"/>
  <c r="AA44" i="39"/>
  <c r="Z44" i="39"/>
  <c r="Y44" i="39"/>
  <c r="X44" i="39"/>
  <c r="W44" i="39"/>
  <c r="V44" i="39"/>
  <c r="U44" i="39"/>
  <c r="T44" i="39"/>
  <c r="S44" i="39"/>
  <c r="R44" i="39"/>
  <c r="Q44" i="39"/>
  <c r="P44" i="39"/>
  <c r="O44" i="39"/>
  <c r="N44" i="39"/>
  <c r="M44" i="39"/>
  <c r="L44" i="39"/>
  <c r="K44" i="39"/>
  <c r="J44" i="39"/>
  <c r="I44" i="39"/>
  <c r="H44" i="39"/>
  <c r="G44" i="39"/>
  <c r="F44" i="39"/>
  <c r="E44" i="39"/>
  <c r="AB43" i="39"/>
  <c r="AA43" i="39"/>
  <c r="Z43" i="39"/>
  <c r="Y43" i="39"/>
  <c r="X43" i="39"/>
  <c r="W43" i="39"/>
  <c r="V43" i="39"/>
  <c r="U43" i="39"/>
  <c r="T43" i="39"/>
  <c r="S43" i="39"/>
  <c r="R43" i="39"/>
  <c r="Q43" i="39"/>
  <c r="P43" i="39"/>
  <c r="O43" i="39"/>
  <c r="N43" i="39"/>
  <c r="M43" i="39"/>
  <c r="L43" i="39"/>
  <c r="K43" i="39"/>
  <c r="J43" i="39"/>
  <c r="I43" i="39"/>
  <c r="H43" i="39"/>
  <c r="G43" i="39"/>
  <c r="F43" i="39"/>
  <c r="E43" i="39"/>
  <c r="AB42" i="39"/>
  <c r="AA42" i="39"/>
  <c r="Z42" i="39"/>
  <c r="Y42" i="39"/>
  <c r="X42" i="39"/>
  <c r="W42" i="39"/>
  <c r="V42" i="39"/>
  <c r="U42" i="39"/>
  <c r="T42" i="39"/>
  <c r="S42" i="39"/>
  <c r="R42" i="39"/>
  <c r="Q42" i="39"/>
  <c r="P42" i="39"/>
  <c r="O42" i="39"/>
  <c r="N42" i="39"/>
  <c r="M42" i="39"/>
  <c r="L42" i="39"/>
  <c r="K42" i="39"/>
  <c r="J42" i="39"/>
  <c r="I42" i="39"/>
  <c r="H42" i="39"/>
  <c r="G42" i="39"/>
  <c r="F42" i="39"/>
  <c r="E42" i="39"/>
  <c r="D42" i="39"/>
  <c r="AB41" i="39"/>
  <c r="AA41" i="39"/>
  <c r="Z41" i="39"/>
  <c r="Y41" i="39"/>
  <c r="X41" i="39"/>
  <c r="W41" i="39"/>
  <c r="V41" i="39"/>
  <c r="U41" i="39"/>
  <c r="T41" i="39"/>
  <c r="S41" i="39"/>
  <c r="R41" i="39"/>
  <c r="Q41" i="39"/>
  <c r="P41" i="39"/>
  <c r="O41" i="39"/>
  <c r="N41" i="39"/>
  <c r="M41" i="39"/>
  <c r="L41" i="39"/>
  <c r="K41" i="39"/>
  <c r="J41" i="39"/>
  <c r="I41" i="39"/>
  <c r="H41" i="39"/>
  <c r="G41" i="39"/>
  <c r="F41" i="39"/>
  <c r="E41" i="39"/>
  <c r="AB40" i="39"/>
  <c r="AA40" i="39"/>
  <c r="Z40" i="39"/>
  <c r="Y40" i="39"/>
  <c r="X40" i="39"/>
  <c r="W40" i="39"/>
  <c r="V40" i="39"/>
  <c r="U40" i="39"/>
  <c r="T40" i="39"/>
  <c r="S40" i="39"/>
  <c r="R40" i="39"/>
  <c r="Q40" i="39"/>
  <c r="P40" i="39"/>
  <c r="O40" i="39"/>
  <c r="N40" i="39"/>
  <c r="M40" i="39"/>
  <c r="L40" i="39"/>
  <c r="K40" i="39"/>
  <c r="J40" i="39"/>
  <c r="I40" i="39"/>
  <c r="H40" i="39"/>
  <c r="G40" i="39"/>
  <c r="F40" i="39"/>
  <c r="E40" i="39"/>
  <c r="AB39" i="39"/>
  <c r="AA39" i="39"/>
  <c r="Z39" i="39"/>
  <c r="Y39" i="39"/>
  <c r="X39" i="39"/>
  <c r="W39" i="39"/>
  <c r="V39" i="39"/>
  <c r="U39" i="39"/>
  <c r="T39" i="39"/>
  <c r="S39" i="39"/>
  <c r="R39" i="39"/>
  <c r="Q39" i="39"/>
  <c r="P39" i="39"/>
  <c r="O39" i="39"/>
  <c r="N39" i="39"/>
  <c r="M39" i="39"/>
  <c r="L39" i="39"/>
  <c r="K39" i="39"/>
  <c r="J39" i="39"/>
  <c r="I39" i="39"/>
  <c r="H39" i="39"/>
  <c r="G39" i="39"/>
  <c r="F39" i="39"/>
  <c r="E39" i="39"/>
  <c r="AB38" i="39"/>
  <c r="AA38" i="39"/>
  <c r="Z38" i="39"/>
  <c r="Y38" i="39"/>
  <c r="X38" i="39"/>
  <c r="W38" i="39"/>
  <c r="V38" i="39"/>
  <c r="U38" i="39"/>
  <c r="T38" i="39"/>
  <c r="S38" i="39"/>
  <c r="R38" i="39"/>
  <c r="Q38" i="39"/>
  <c r="P38" i="39"/>
  <c r="O38" i="39"/>
  <c r="N38" i="39"/>
  <c r="M38" i="39"/>
  <c r="L38" i="39"/>
  <c r="K38" i="39"/>
  <c r="J38" i="39"/>
  <c r="I38" i="39"/>
  <c r="H38" i="39"/>
  <c r="G38" i="39"/>
  <c r="F38" i="39"/>
  <c r="E38" i="39"/>
  <c r="AB37" i="39"/>
  <c r="AA37" i="39"/>
  <c r="Z37" i="39"/>
  <c r="Y37" i="39"/>
  <c r="X37" i="39"/>
  <c r="W37" i="39"/>
  <c r="V37" i="39"/>
  <c r="U37" i="39"/>
  <c r="T37" i="39"/>
  <c r="S37" i="39"/>
  <c r="R37" i="39"/>
  <c r="Q37" i="39"/>
  <c r="P37" i="39"/>
  <c r="O37" i="39"/>
  <c r="N37" i="39"/>
  <c r="M37" i="39"/>
  <c r="L37" i="39"/>
  <c r="K37" i="39"/>
  <c r="J37" i="39"/>
  <c r="I37" i="39"/>
  <c r="H37" i="39"/>
  <c r="G37" i="39"/>
  <c r="F37" i="39"/>
  <c r="E37" i="39"/>
  <c r="D37" i="39" s="1"/>
  <c r="AB36" i="39"/>
  <c r="AA36" i="39"/>
  <c r="Z36" i="39"/>
  <c r="Y36" i="39"/>
  <c r="X36" i="39"/>
  <c r="W36" i="39"/>
  <c r="V36" i="39"/>
  <c r="U36" i="39"/>
  <c r="T36" i="39"/>
  <c r="S36" i="39"/>
  <c r="R36" i="39"/>
  <c r="Q36" i="39"/>
  <c r="P36" i="39"/>
  <c r="O36" i="39"/>
  <c r="N36" i="39"/>
  <c r="M36" i="39"/>
  <c r="L36" i="39"/>
  <c r="K36" i="39"/>
  <c r="J36" i="39"/>
  <c r="I36" i="39"/>
  <c r="H36" i="39"/>
  <c r="G36" i="39"/>
  <c r="F36" i="39"/>
  <c r="D36" i="39" s="1"/>
  <c r="E36" i="39"/>
  <c r="B35" i="39"/>
  <c r="B36" i="39" s="1"/>
  <c r="B37" i="39" s="1"/>
  <c r="B38" i="39" s="1"/>
  <c r="B39" i="39" s="1"/>
  <c r="B40" i="39" s="1"/>
  <c r="B41" i="39" s="1"/>
  <c r="B42" i="39" s="1"/>
  <c r="B43" i="39" s="1"/>
  <c r="B44" i="39" s="1"/>
  <c r="B45" i="39" s="1"/>
  <c r="B46" i="39" s="1"/>
  <c r="B47" i="39" s="1"/>
  <c r="B48" i="39" s="1"/>
  <c r="B49" i="39" s="1"/>
  <c r="B50" i="39" s="1"/>
  <c r="B51" i="39" s="1"/>
  <c r="B52" i="39" s="1"/>
  <c r="B53" i="39" s="1"/>
  <c r="B54" i="39" s="1"/>
  <c r="B55" i="39" s="1"/>
  <c r="B56" i="39" s="1"/>
  <c r="B11" i="39"/>
  <c r="D9" i="39"/>
  <c r="B9" i="39"/>
  <c r="B12" i="39" s="1"/>
  <c r="B13" i="39" s="1"/>
  <c r="B14" i="39" s="1"/>
  <c r="B15" i="39" s="1"/>
  <c r="B16" i="39" s="1"/>
  <c r="B17" i="39" s="1"/>
  <c r="B18" i="39" s="1"/>
  <c r="B19" i="39" s="1"/>
  <c r="B20" i="39" s="1"/>
  <c r="B21" i="39" s="1"/>
  <c r="B22" i="39" s="1"/>
  <c r="B23" i="39" s="1"/>
  <c r="B24" i="39" s="1"/>
  <c r="B25" i="39" s="1"/>
  <c r="B26" i="39" s="1"/>
  <c r="B27" i="39" s="1"/>
  <c r="B28" i="39" s="1"/>
  <c r="B29" i="39" s="1"/>
  <c r="B30" i="39" s="1"/>
  <c r="B31" i="39" s="1"/>
  <c r="B32" i="39" s="1"/>
  <c r="AC63" i="38"/>
  <c r="AC64" i="38" s="1"/>
  <c r="AC65" i="38" s="1"/>
  <c r="B62" i="38"/>
  <c r="B63" i="38" s="1"/>
  <c r="B64" i="38" s="1"/>
  <c r="B65" i="38" s="1"/>
  <c r="B66" i="38" s="1"/>
  <c r="B67" i="38" s="1"/>
  <c r="B68" i="38" s="1"/>
  <c r="B69" i="38" s="1"/>
  <c r="B70" i="38" s="1"/>
  <c r="B71" i="38" s="1"/>
  <c r="B72" i="38" s="1"/>
  <c r="B73" i="38" s="1"/>
  <c r="B74" i="38" s="1"/>
  <c r="B75" i="38" s="1"/>
  <c r="B76" i="38" s="1"/>
  <c r="B77" i="38" s="1"/>
  <c r="B78" i="38" s="1"/>
  <c r="B79" i="38" s="1"/>
  <c r="B80" i="38" s="1"/>
  <c r="B81" i="38" s="1"/>
  <c r="B82" i="38" s="1"/>
  <c r="B83" i="38" s="1"/>
  <c r="AE60" i="38"/>
  <c r="AD60" i="38"/>
  <c r="AB56" i="38"/>
  <c r="AA56" i="38"/>
  <c r="Z56" i="38"/>
  <c r="Y56" i="38"/>
  <c r="X56" i="38"/>
  <c r="W56" i="38"/>
  <c r="V56" i="38"/>
  <c r="U56" i="38"/>
  <c r="T56" i="38"/>
  <c r="S56" i="38"/>
  <c r="R56" i="38"/>
  <c r="Q56" i="38"/>
  <c r="P56" i="38"/>
  <c r="O56" i="38"/>
  <c r="N56" i="38"/>
  <c r="M56" i="38"/>
  <c r="L56" i="38"/>
  <c r="K56" i="38"/>
  <c r="J56" i="38"/>
  <c r="I56" i="38"/>
  <c r="H56" i="38"/>
  <c r="G56" i="38"/>
  <c r="F56" i="38"/>
  <c r="E56" i="38"/>
  <c r="AB55" i="38"/>
  <c r="AA55" i="38"/>
  <c r="Z55" i="38"/>
  <c r="Y55" i="38"/>
  <c r="X55" i="38"/>
  <c r="W55" i="38"/>
  <c r="V55" i="38"/>
  <c r="U55" i="38"/>
  <c r="T55" i="38"/>
  <c r="S55" i="38"/>
  <c r="R55" i="38"/>
  <c r="Q55" i="38"/>
  <c r="P55" i="38"/>
  <c r="O55" i="38"/>
  <c r="N55" i="38"/>
  <c r="M55" i="38"/>
  <c r="L55" i="38"/>
  <c r="K55" i="38"/>
  <c r="J55" i="38"/>
  <c r="I55" i="38"/>
  <c r="H55" i="38"/>
  <c r="G55" i="38"/>
  <c r="F55" i="38"/>
  <c r="E55" i="38"/>
  <c r="AB54" i="38"/>
  <c r="AA54" i="38"/>
  <c r="Z54" i="38"/>
  <c r="Y54" i="38"/>
  <c r="X54" i="38"/>
  <c r="W54" i="38"/>
  <c r="V54" i="38"/>
  <c r="U54" i="38"/>
  <c r="T54" i="38"/>
  <c r="S54" i="38"/>
  <c r="R54" i="38"/>
  <c r="Q54" i="38"/>
  <c r="P54" i="38"/>
  <c r="O54" i="38"/>
  <c r="N54" i="38"/>
  <c r="M54" i="38"/>
  <c r="L54" i="38"/>
  <c r="K54" i="38"/>
  <c r="J54" i="38"/>
  <c r="I54" i="38"/>
  <c r="H54" i="38"/>
  <c r="G54" i="38"/>
  <c r="F54" i="38"/>
  <c r="D54" i="38" s="1"/>
  <c r="E54" i="38"/>
  <c r="AB53" i="38"/>
  <c r="AA53" i="38"/>
  <c r="Z53" i="38"/>
  <c r="Y53" i="38"/>
  <c r="X53" i="38"/>
  <c r="W53" i="38"/>
  <c r="V53" i="38"/>
  <c r="U53" i="38"/>
  <c r="T53" i="38"/>
  <c r="S53" i="38"/>
  <c r="R53" i="38"/>
  <c r="Q53" i="38"/>
  <c r="P53" i="38"/>
  <c r="O53" i="38"/>
  <c r="N53" i="38"/>
  <c r="M53" i="38"/>
  <c r="L53" i="38"/>
  <c r="K53" i="38"/>
  <c r="J53" i="38"/>
  <c r="I53" i="38"/>
  <c r="H53" i="38"/>
  <c r="G53" i="38"/>
  <c r="F53" i="38"/>
  <c r="E53" i="38"/>
  <c r="AB52" i="38"/>
  <c r="AA52" i="38"/>
  <c r="Z52" i="38"/>
  <c r="Y52" i="38"/>
  <c r="X52" i="38"/>
  <c r="W52" i="38"/>
  <c r="V52" i="38"/>
  <c r="U52" i="38"/>
  <c r="T52" i="38"/>
  <c r="S52" i="38"/>
  <c r="R52" i="38"/>
  <c r="Q52" i="38"/>
  <c r="P52" i="38"/>
  <c r="O52" i="38"/>
  <c r="N52" i="38"/>
  <c r="M52" i="38"/>
  <c r="L52" i="38"/>
  <c r="K52" i="38"/>
  <c r="J52" i="38"/>
  <c r="I52" i="38"/>
  <c r="H52" i="38"/>
  <c r="G52" i="38"/>
  <c r="F52" i="38"/>
  <c r="E52" i="38"/>
  <c r="AB51" i="38"/>
  <c r="AA51" i="38"/>
  <c r="Z51" i="38"/>
  <c r="Y51" i="38"/>
  <c r="X51" i="38"/>
  <c r="W51" i="38"/>
  <c r="V51" i="38"/>
  <c r="U51" i="38"/>
  <c r="T51" i="38"/>
  <c r="S51" i="38"/>
  <c r="R51" i="38"/>
  <c r="Q51" i="38"/>
  <c r="P51" i="38"/>
  <c r="O51" i="38"/>
  <c r="N51" i="38"/>
  <c r="M51" i="38"/>
  <c r="L51" i="38"/>
  <c r="K51" i="38"/>
  <c r="J51" i="38"/>
  <c r="I51" i="38"/>
  <c r="H51" i="38"/>
  <c r="G51" i="38"/>
  <c r="F51" i="38"/>
  <c r="E51" i="38"/>
  <c r="AB50" i="38"/>
  <c r="AA50" i="38"/>
  <c r="Z50" i="38"/>
  <c r="Y50" i="38"/>
  <c r="X50" i="38"/>
  <c r="W50" i="38"/>
  <c r="V50" i="38"/>
  <c r="U50" i="38"/>
  <c r="T50" i="38"/>
  <c r="S50" i="38"/>
  <c r="R50" i="38"/>
  <c r="Q50" i="38"/>
  <c r="P50" i="38"/>
  <c r="O50" i="38"/>
  <c r="N50" i="38"/>
  <c r="M50" i="38"/>
  <c r="L50" i="38"/>
  <c r="K50" i="38"/>
  <c r="J50" i="38"/>
  <c r="I50" i="38"/>
  <c r="H50" i="38"/>
  <c r="G50" i="38"/>
  <c r="D50" i="38" s="1"/>
  <c r="F50" i="38"/>
  <c r="E50" i="38"/>
  <c r="AB49" i="38"/>
  <c r="AA49" i="38"/>
  <c r="Z49" i="38"/>
  <c r="Y49" i="38"/>
  <c r="X49" i="38"/>
  <c r="W49" i="38"/>
  <c r="V49" i="38"/>
  <c r="U49" i="38"/>
  <c r="T49" i="38"/>
  <c r="S49" i="38"/>
  <c r="R49" i="38"/>
  <c r="Q49" i="38"/>
  <c r="P49" i="38"/>
  <c r="O49" i="38"/>
  <c r="N49" i="38"/>
  <c r="M49" i="38"/>
  <c r="L49" i="38"/>
  <c r="K49" i="38"/>
  <c r="J49" i="38"/>
  <c r="I49" i="38"/>
  <c r="H49" i="38"/>
  <c r="G49" i="38"/>
  <c r="F49" i="38"/>
  <c r="E49" i="38"/>
  <c r="AB48" i="38"/>
  <c r="AA48" i="38"/>
  <c r="Z48" i="38"/>
  <c r="Y48" i="38"/>
  <c r="X48" i="38"/>
  <c r="W48" i="38"/>
  <c r="V48" i="38"/>
  <c r="U48" i="38"/>
  <c r="T48" i="38"/>
  <c r="S48" i="38"/>
  <c r="R48" i="38"/>
  <c r="Q48" i="38"/>
  <c r="P48" i="38"/>
  <c r="O48" i="38"/>
  <c r="N48" i="38"/>
  <c r="M48" i="38"/>
  <c r="L48" i="38"/>
  <c r="K48" i="38"/>
  <c r="J48" i="38"/>
  <c r="I48" i="38"/>
  <c r="H48" i="38"/>
  <c r="G48" i="38"/>
  <c r="F48" i="38"/>
  <c r="E48" i="38"/>
  <c r="AB47" i="38"/>
  <c r="AA47" i="38"/>
  <c r="Z47" i="38"/>
  <c r="Y47" i="38"/>
  <c r="X47" i="38"/>
  <c r="W47" i="38"/>
  <c r="V47" i="38"/>
  <c r="U47" i="38"/>
  <c r="T47" i="38"/>
  <c r="S47" i="38"/>
  <c r="R47" i="38"/>
  <c r="Q47" i="38"/>
  <c r="P47" i="38"/>
  <c r="O47" i="38"/>
  <c r="N47" i="38"/>
  <c r="M47" i="38"/>
  <c r="L47" i="38"/>
  <c r="K47" i="38"/>
  <c r="J47" i="38"/>
  <c r="I47" i="38"/>
  <c r="H47" i="38"/>
  <c r="G47" i="38"/>
  <c r="F47" i="38"/>
  <c r="E47" i="38"/>
  <c r="AB46" i="38"/>
  <c r="AA46" i="38"/>
  <c r="Z46" i="38"/>
  <c r="Y46" i="38"/>
  <c r="X46" i="38"/>
  <c r="W46" i="38"/>
  <c r="V46" i="38"/>
  <c r="U46" i="38"/>
  <c r="T46" i="38"/>
  <c r="S46" i="38"/>
  <c r="R46" i="38"/>
  <c r="Q46" i="38"/>
  <c r="P46" i="38"/>
  <c r="O46" i="38"/>
  <c r="N46" i="38"/>
  <c r="M46" i="38"/>
  <c r="L46" i="38"/>
  <c r="K46" i="38"/>
  <c r="J46" i="38"/>
  <c r="I46" i="38"/>
  <c r="H46" i="38"/>
  <c r="G46" i="38"/>
  <c r="F46" i="38"/>
  <c r="E46" i="38"/>
  <c r="D46" i="38"/>
  <c r="AB45" i="38"/>
  <c r="AA45" i="38"/>
  <c r="Z45" i="38"/>
  <c r="Y45" i="38"/>
  <c r="X45" i="38"/>
  <c r="W45" i="38"/>
  <c r="V45" i="38"/>
  <c r="U45" i="38"/>
  <c r="T45" i="38"/>
  <c r="S45" i="38"/>
  <c r="R45" i="38"/>
  <c r="Q45" i="38"/>
  <c r="P45" i="38"/>
  <c r="O45" i="38"/>
  <c r="N45" i="38"/>
  <c r="M45" i="38"/>
  <c r="L45" i="38"/>
  <c r="K45" i="38"/>
  <c r="J45" i="38"/>
  <c r="I45" i="38"/>
  <c r="H45" i="38"/>
  <c r="G45" i="38"/>
  <c r="F45" i="38"/>
  <c r="E45" i="38"/>
  <c r="D45" i="38" s="1"/>
  <c r="AB44" i="38"/>
  <c r="AA44" i="38"/>
  <c r="Z44" i="38"/>
  <c r="Y44" i="38"/>
  <c r="X44" i="38"/>
  <c r="W44" i="38"/>
  <c r="V44" i="38"/>
  <c r="U44" i="38"/>
  <c r="T44" i="38"/>
  <c r="S44" i="38"/>
  <c r="R44" i="38"/>
  <c r="Q44" i="38"/>
  <c r="P44" i="38"/>
  <c r="O44" i="38"/>
  <c r="N44" i="38"/>
  <c r="M44" i="38"/>
  <c r="L44" i="38"/>
  <c r="K44" i="38"/>
  <c r="J44" i="38"/>
  <c r="I44" i="38"/>
  <c r="H44" i="38"/>
  <c r="G44" i="38"/>
  <c r="F44" i="38"/>
  <c r="E44" i="38"/>
  <c r="D44" i="38" s="1"/>
  <c r="AB43" i="38"/>
  <c r="AA43" i="38"/>
  <c r="Z43" i="38"/>
  <c r="Y43" i="38"/>
  <c r="X43" i="38"/>
  <c r="W43" i="38"/>
  <c r="V43" i="38"/>
  <c r="U43" i="38"/>
  <c r="T43" i="38"/>
  <c r="S43" i="38"/>
  <c r="R43" i="38"/>
  <c r="Q43" i="38"/>
  <c r="P43" i="38"/>
  <c r="O43" i="38"/>
  <c r="N43" i="38"/>
  <c r="M43" i="38"/>
  <c r="L43" i="38"/>
  <c r="K43" i="38"/>
  <c r="J43" i="38"/>
  <c r="I43" i="38"/>
  <c r="H43" i="38"/>
  <c r="G43" i="38"/>
  <c r="F43" i="38"/>
  <c r="E43" i="38"/>
  <c r="AB42" i="38"/>
  <c r="AA42" i="38"/>
  <c r="Z42" i="38"/>
  <c r="Y42" i="38"/>
  <c r="X42" i="38"/>
  <c r="W42" i="38"/>
  <c r="V42" i="38"/>
  <c r="U42" i="38"/>
  <c r="T42" i="38"/>
  <c r="S42" i="38"/>
  <c r="R42" i="38"/>
  <c r="Q42" i="38"/>
  <c r="P42" i="38"/>
  <c r="O42" i="38"/>
  <c r="N42" i="38"/>
  <c r="M42" i="38"/>
  <c r="L42" i="38"/>
  <c r="K42" i="38"/>
  <c r="J42" i="38"/>
  <c r="I42" i="38"/>
  <c r="H42" i="38"/>
  <c r="G42" i="38"/>
  <c r="F42" i="38"/>
  <c r="E42" i="38"/>
  <c r="D42" i="38" s="1"/>
  <c r="AB41" i="38"/>
  <c r="AA41" i="38"/>
  <c r="Z41" i="38"/>
  <c r="Y41" i="38"/>
  <c r="X41" i="38"/>
  <c r="W41" i="38"/>
  <c r="V41" i="38"/>
  <c r="U41" i="38"/>
  <c r="T41" i="38"/>
  <c r="S41" i="38"/>
  <c r="R41" i="38"/>
  <c r="Q41" i="38"/>
  <c r="P41" i="38"/>
  <c r="O41" i="38"/>
  <c r="N41" i="38"/>
  <c r="M41" i="38"/>
  <c r="L41" i="38"/>
  <c r="K41" i="38"/>
  <c r="J41" i="38"/>
  <c r="I41" i="38"/>
  <c r="H41" i="38"/>
  <c r="G41" i="38"/>
  <c r="F41" i="38"/>
  <c r="E41" i="38"/>
  <c r="AB40" i="38"/>
  <c r="AA40" i="38"/>
  <c r="Z40" i="38"/>
  <c r="Y40" i="38"/>
  <c r="X40" i="38"/>
  <c r="W40" i="38"/>
  <c r="V40" i="38"/>
  <c r="U40" i="38"/>
  <c r="T40" i="38"/>
  <c r="S40" i="38"/>
  <c r="R40" i="38"/>
  <c r="Q40" i="38"/>
  <c r="P40" i="38"/>
  <c r="O40" i="38"/>
  <c r="N40" i="38"/>
  <c r="M40" i="38"/>
  <c r="L40" i="38"/>
  <c r="K40" i="38"/>
  <c r="J40" i="38"/>
  <c r="I40" i="38"/>
  <c r="H40" i="38"/>
  <c r="G40" i="38"/>
  <c r="F40" i="38"/>
  <c r="E40" i="38"/>
  <c r="AB39" i="38"/>
  <c r="AA39" i="38"/>
  <c r="Z39" i="38"/>
  <c r="Y39" i="38"/>
  <c r="X39" i="38"/>
  <c r="W39" i="38"/>
  <c r="V39" i="38"/>
  <c r="U39" i="38"/>
  <c r="T39" i="38"/>
  <c r="S39" i="38"/>
  <c r="R39" i="38"/>
  <c r="Q39" i="38"/>
  <c r="P39" i="38"/>
  <c r="O39" i="38"/>
  <c r="N39" i="38"/>
  <c r="M39" i="38"/>
  <c r="L39" i="38"/>
  <c r="K39" i="38"/>
  <c r="J39" i="38"/>
  <c r="I39" i="38"/>
  <c r="H39" i="38"/>
  <c r="G39" i="38"/>
  <c r="F39" i="38"/>
  <c r="E39" i="38"/>
  <c r="AB38" i="38"/>
  <c r="AA38" i="38"/>
  <c r="Z38" i="38"/>
  <c r="Y38" i="38"/>
  <c r="X38" i="38"/>
  <c r="W38" i="38"/>
  <c r="V38" i="38"/>
  <c r="U38" i="38"/>
  <c r="T38" i="38"/>
  <c r="S38" i="38"/>
  <c r="R38" i="38"/>
  <c r="Q38" i="38"/>
  <c r="P38" i="38"/>
  <c r="O38" i="38"/>
  <c r="N38" i="38"/>
  <c r="M38" i="38"/>
  <c r="L38" i="38"/>
  <c r="K38" i="38"/>
  <c r="J38" i="38"/>
  <c r="I38" i="38"/>
  <c r="H38" i="38"/>
  <c r="G38" i="38"/>
  <c r="D38" i="38" s="1"/>
  <c r="F38" i="38"/>
  <c r="E38" i="38"/>
  <c r="AB37" i="38"/>
  <c r="AA37" i="38"/>
  <c r="Z37" i="38"/>
  <c r="Y37" i="38"/>
  <c r="X37" i="38"/>
  <c r="W37" i="38"/>
  <c r="V37" i="38"/>
  <c r="U37" i="38"/>
  <c r="T37" i="38"/>
  <c r="S37" i="38"/>
  <c r="R37" i="38"/>
  <c r="Q37" i="38"/>
  <c r="P37" i="38"/>
  <c r="O37" i="38"/>
  <c r="N37" i="38"/>
  <c r="M37" i="38"/>
  <c r="L37" i="38"/>
  <c r="K37" i="38"/>
  <c r="J37" i="38"/>
  <c r="I37" i="38"/>
  <c r="H37" i="38"/>
  <c r="G37" i="38"/>
  <c r="F37" i="38"/>
  <c r="E37" i="38"/>
  <c r="AB36" i="38"/>
  <c r="AA36" i="38"/>
  <c r="Z36" i="38"/>
  <c r="Y36" i="38"/>
  <c r="X36" i="38"/>
  <c r="W36" i="38"/>
  <c r="V36" i="38"/>
  <c r="U36" i="38"/>
  <c r="T36" i="38"/>
  <c r="S36" i="38"/>
  <c r="R36" i="38"/>
  <c r="Q36" i="38"/>
  <c r="P36" i="38"/>
  <c r="O36" i="38"/>
  <c r="N36" i="38"/>
  <c r="M36" i="38"/>
  <c r="L36" i="38"/>
  <c r="K36" i="38"/>
  <c r="J36" i="38"/>
  <c r="I36" i="38"/>
  <c r="H36" i="38"/>
  <c r="G36" i="38"/>
  <c r="F36" i="38"/>
  <c r="E36" i="38"/>
  <c r="D36" i="38" s="1"/>
  <c r="B35" i="38"/>
  <c r="B36" i="38" s="1"/>
  <c r="B37" i="38" s="1"/>
  <c r="B38" i="38" s="1"/>
  <c r="B39" i="38" s="1"/>
  <c r="B40" i="38" s="1"/>
  <c r="B41" i="38" s="1"/>
  <c r="B42" i="38" s="1"/>
  <c r="B43" i="38" s="1"/>
  <c r="B44" i="38" s="1"/>
  <c r="B45" i="38" s="1"/>
  <c r="B46" i="38" s="1"/>
  <c r="B47" i="38" s="1"/>
  <c r="B48" i="38" s="1"/>
  <c r="B49" i="38" s="1"/>
  <c r="B50" i="38" s="1"/>
  <c r="B51" i="38" s="1"/>
  <c r="B52" i="38" s="1"/>
  <c r="B53" i="38" s="1"/>
  <c r="B54" i="38" s="1"/>
  <c r="B55" i="38" s="1"/>
  <c r="B56" i="38" s="1"/>
  <c r="B11" i="38"/>
  <c r="D9" i="38"/>
  <c r="B9" i="38"/>
  <c r="B12" i="38" s="1"/>
  <c r="B13" i="38" s="1"/>
  <c r="B14" i="38" s="1"/>
  <c r="B15" i="38" s="1"/>
  <c r="B16" i="38" s="1"/>
  <c r="B17" i="38" s="1"/>
  <c r="B18" i="38" s="1"/>
  <c r="B19" i="38" s="1"/>
  <c r="B20" i="38" s="1"/>
  <c r="B21" i="38" s="1"/>
  <c r="B22" i="38" s="1"/>
  <c r="B23" i="38" s="1"/>
  <c r="B24" i="38" s="1"/>
  <c r="B25" i="38" s="1"/>
  <c r="B26" i="38" s="1"/>
  <c r="B27" i="38" s="1"/>
  <c r="B28" i="38" s="1"/>
  <c r="B29" i="38" s="1"/>
  <c r="B30" i="38" s="1"/>
  <c r="B31" i="38" s="1"/>
  <c r="B32" i="38" s="1"/>
  <c r="AC64" i="37"/>
  <c r="AC63" i="37"/>
  <c r="B62" i="37"/>
  <c r="B63" i="37" s="1"/>
  <c r="B64" i="37" s="1"/>
  <c r="B65" i="37" s="1"/>
  <c r="B66" i="37" s="1"/>
  <c r="B67" i="37" s="1"/>
  <c r="B68" i="37" s="1"/>
  <c r="B69" i="37" s="1"/>
  <c r="B70" i="37" s="1"/>
  <c r="B71" i="37" s="1"/>
  <c r="B72" i="37" s="1"/>
  <c r="B73" i="37" s="1"/>
  <c r="B74" i="37" s="1"/>
  <c r="B75" i="37" s="1"/>
  <c r="B76" i="37" s="1"/>
  <c r="B77" i="37" s="1"/>
  <c r="B78" i="37" s="1"/>
  <c r="B79" i="37" s="1"/>
  <c r="B80" i="37" s="1"/>
  <c r="B81" i="37" s="1"/>
  <c r="B82" i="37" s="1"/>
  <c r="B83" i="37" s="1"/>
  <c r="AE60" i="37"/>
  <c r="AD60" i="37"/>
  <c r="AB56" i="37"/>
  <c r="AA56" i="37"/>
  <c r="Z56" i="37"/>
  <c r="Y56" i="37"/>
  <c r="X56" i="37"/>
  <c r="W56" i="37"/>
  <c r="V56" i="37"/>
  <c r="U56" i="37"/>
  <c r="T56" i="37"/>
  <c r="S56" i="37"/>
  <c r="R56" i="37"/>
  <c r="Q56" i="37"/>
  <c r="P56" i="37"/>
  <c r="O56" i="37"/>
  <c r="N56" i="37"/>
  <c r="M56" i="37"/>
  <c r="L56" i="37"/>
  <c r="K56" i="37"/>
  <c r="J56" i="37"/>
  <c r="I56" i="37"/>
  <c r="H56" i="37"/>
  <c r="G56" i="37"/>
  <c r="F56" i="37"/>
  <c r="E56" i="37"/>
  <c r="AB55" i="37"/>
  <c r="AA55" i="37"/>
  <c r="Z55" i="37"/>
  <c r="Y55" i="37"/>
  <c r="X55" i="37"/>
  <c r="W55" i="37"/>
  <c r="V55" i="37"/>
  <c r="U55" i="37"/>
  <c r="T55" i="37"/>
  <c r="S55" i="37"/>
  <c r="R55" i="37"/>
  <c r="Q55" i="37"/>
  <c r="P55" i="37"/>
  <c r="O55" i="37"/>
  <c r="N55" i="37"/>
  <c r="M55" i="37"/>
  <c r="L55" i="37"/>
  <c r="K55" i="37"/>
  <c r="J55" i="37"/>
  <c r="I55" i="37"/>
  <c r="H55" i="37"/>
  <c r="G55" i="37"/>
  <c r="F55" i="37"/>
  <c r="E55" i="37"/>
  <c r="D55" i="37" s="1"/>
  <c r="AB54" i="37"/>
  <c r="AA54" i="37"/>
  <c r="Z54" i="37"/>
  <c r="Y54" i="37"/>
  <c r="X54" i="37"/>
  <c r="W54" i="37"/>
  <c r="V54" i="37"/>
  <c r="U54" i="37"/>
  <c r="T54" i="37"/>
  <c r="S54" i="37"/>
  <c r="R54" i="37"/>
  <c r="Q54" i="37"/>
  <c r="P54" i="37"/>
  <c r="O54" i="37"/>
  <c r="N54" i="37"/>
  <c r="M54" i="37"/>
  <c r="L54" i="37"/>
  <c r="K54" i="37"/>
  <c r="J54" i="37"/>
  <c r="I54" i="37"/>
  <c r="H54" i="37"/>
  <c r="G54" i="37"/>
  <c r="F54" i="37"/>
  <c r="E54" i="37"/>
  <c r="AB53" i="37"/>
  <c r="AA53" i="37"/>
  <c r="Z53" i="37"/>
  <c r="Y53" i="37"/>
  <c r="X53" i="37"/>
  <c r="W53" i="37"/>
  <c r="V53" i="37"/>
  <c r="U53" i="37"/>
  <c r="T53" i="37"/>
  <c r="S53" i="37"/>
  <c r="R53" i="37"/>
  <c r="Q53" i="37"/>
  <c r="P53" i="37"/>
  <c r="O53" i="37"/>
  <c r="N53" i="37"/>
  <c r="M53" i="37"/>
  <c r="L53" i="37"/>
  <c r="K53" i="37"/>
  <c r="J53" i="37"/>
  <c r="I53" i="37"/>
  <c r="H53" i="37"/>
  <c r="G53" i="37"/>
  <c r="F53" i="37"/>
  <c r="E53" i="37"/>
  <c r="D53" i="37" s="1"/>
  <c r="AB52" i="37"/>
  <c r="AA52" i="37"/>
  <c r="Z52" i="37"/>
  <c r="Y52" i="37"/>
  <c r="X52" i="37"/>
  <c r="W52" i="37"/>
  <c r="V52" i="37"/>
  <c r="U52" i="37"/>
  <c r="T52" i="37"/>
  <c r="S52" i="37"/>
  <c r="R52" i="37"/>
  <c r="Q52" i="37"/>
  <c r="P52" i="37"/>
  <c r="O52" i="37"/>
  <c r="N52" i="37"/>
  <c r="M52" i="37"/>
  <c r="L52" i="37"/>
  <c r="K52" i="37"/>
  <c r="J52" i="37"/>
  <c r="I52" i="37"/>
  <c r="H52" i="37"/>
  <c r="G52" i="37"/>
  <c r="F52" i="37"/>
  <c r="E52" i="37"/>
  <c r="AB51" i="37"/>
  <c r="AA51" i="37"/>
  <c r="Z51" i="37"/>
  <c r="Y51" i="37"/>
  <c r="X51" i="37"/>
  <c r="W51" i="37"/>
  <c r="V51" i="37"/>
  <c r="U51" i="37"/>
  <c r="T51" i="37"/>
  <c r="S51" i="37"/>
  <c r="R51" i="37"/>
  <c r="Q51" i="37"/>
  <c r="P51" i="37"/>
  <c r="O51" i="37"/>
  <c r="N51" i="37"/>
  <c r="M51" i="37"/>
  <c r="L51" i="37"/>
  <c r="K51" i="37"/>
  <c r="J51" i="37"/>
  <c r="I51" i="37"/>
  <c r="H51" i="37"/>
  <c r="G51" i="37"/>
  <c r="F51" i="37"/>
  <c r="E51" i="37"/>
  <c r="AB50" i="37"/>
  <c r="AA50" i="37"/>
  <c r="Z50" i="37"/>
  <c r="Y50" i="37"/>
  <c r="X50" i="37"/>
  <c r="W50" i="37"/>
  <c r="V50" i="37"/>
  <c r="U50" i="37"/>
  <c r="T50" i="37"/>
  <c r="S50" i="37"/>
  <c r="R50" i="37"/>
  <c r="Q50" i="37"/>
  <c r="P50" i="37"/>
  <c r="O50" i="37"/>
  <c r="N50" i="37"/>
  <c r="M50" i="37"/>
  <c r="L50" i="37"/>
  <c r="K50" i="37"/>
  <c r="J50" i="37"/>
  <c r="I50" i="37"/>
  <c r="H50" i="37"/>
  <c r="G50" i="37"/>
  <c r="F50" i="37"/>
  <c r="E50" i="37"/>
  <c r="AB49" i="37"/>
  <c r="AA49" i="37"/>
  <c r="Z49" i="37"/>
  <c r="Y49" i="37"/>
  <c r="X49" i="37"/>
  <c r="W49" i="37"/>
  <c r="V49" i="37"/>
  <c r="U49" i="37"/>
  <c r="T49" i="37"/>
  <c r="S49" i="37"/>
  <c r="R49" i="37"/>
  <c r="Q49" i="37"/>
  <c r="P49" i="37"/>
  <c r="O49" i="37"/>
  <c r="N49" i="37"/>
  <c r="M49" i="37"/>
  <c r="L49" i="37"/>
  <c r="K49" i="37"/>
  <c r="J49" i="37"/>
  <c r="I49" i="37"/>
  <c r="H49" i="37"/>
  <c r="G49" i="37"/>
  <c r="F49" i="37"/>
  <c r="D49" i="37" s="1"/>
  <c r="E49" i="37"/>
  <c r="AB48" i="37"/>
  <c r="AA48" i="37"/>
  <c r="Z48" i="37"/>
  <c r="Y48" i="37"/>
  <c r="X48" i="37"/>
  <c r="W48" i="37"/>
  <c r="V48" i="37"/>
  <c r="U48" i="37"/>
  <c r="T48" i="37"/>
  <c r="S48" i="37"/>
  <c r="R48" i="37"/>
  <c r="Q48" i="37"/>
  <c r="P48" i="37"/>
  <c r="O48" i="37"/>
  <c r="N48" i="37"/>
  <c r="M48" i="37"/>
  <c r="L48" i="37"/>
  <c r="K48" i="37"/>
  <c r="J48" i="37"/>
  <c r="I48" i="37"/>
  <c r="H48" i="37"/>
  <c r="G48" i="37"/>
  <c r="F48" i="37"/>
  <c r="E48" i="37"/>
  <c r="AB47" i="37"/>
  <c r="AA47" i="37"/>
  <c r="Z47" i="37"/>
  <c r="Y47" i="37"/>
  <c r="X47" i="37"/>
  <c r="W47" i="37"/>
  <c r="V47" i="37"/>
  <c r="U47" i="37"/>
  <c r="T47" i="37"/>
  <c r="S47" i="37"/>
  <c r="R47" i="37"/>
  <c r="Q47" i="37"/>
  <c r="P47" i="37"/>
  <c r="O47" i="37"/>
  <c r="N47" i="37"/>
  <c r="M47" i="37"/>
  <c r="L47" i="37"/>
  <c r="K47" i="37"/>
  <c r="J47" i="37"/>
  <c r="I47" i="37"/>
  <c r="H47" i="37"/>
  <c r="G47" i="37"/>
  <c r="F47" i="37"/>
  <c r="E47" i="37"/>
  <c r="AB46" i="37"/>
  <c r="AA46" i="37"/>
  <c r="Z46" i="37"/>
  <c r="Y46" i="37"/>
  <c r="X46" i="37"/>
  <c r="W46" i="37"/>
  <c r="V46" i="37"/>
  <c r="U46" i="37"/>
  <c r="T46" i="37"/>
  <c r="S46" i="37"/>
  <c r="R46" i="37"/>
  <c r="Q46" i="37"/>
  <c r="P46" i="37"/>
  <c r="O46" i="37"/>
  <c r="N46" i="37"/>
  <c r="M46" i="37"/>
  <c r="L46" i="37"/>
  <c r="K46" i="37"/>
  <c r="J46" i="37"/>
  <c r="I46" i="37"/>
  <c r="H46" i="37"/>
  <c r="G46" i="37"/>
  <c r="F46" i="37"/>
  <c r="E46" i="37"/>
  <c r="AB45" i="37"/>
  <c r="AA45" i="37"/>
  <c r="Z45" i="37"/>
  <c r="Y45" i="37"/>
  <c r="X45" i="37"/>
  <c r="W45" i="37"/>
  <c r="V45" i="37"/>
  <c r="U45" i="37"/>
  <c r="T45" i="37"/>
  <c r="S45" i="37"/>
  <c r="R45" i="37"/>
  <c r="Q45" i="37"/>
  <c r="P45" i="37"/>
  <c r="O45" i="37"/>
  <c r="N45" i="37"/>
  <c r="M45" i="37"/>
  <c r="L45" i="37"/>
  <c r="K45" i="37"/>
  <c r="J45" i="37"/>
  <c r="I45" i="37"/>
  <c r="H45" i="37"/>
  <c r="G45" i="37"/>
  <c r="F45" i="37"/>
  <c r="E45" i="37"/>
  <c r="D45" i="37" s="1"/>
  <c r="AB44" i="37"/>
  <c r="AA44" i="37"/>
  <c r="Z44" i="37"/>
  <c r="Y44" i="37"/>
  <c r="X44" i="37"/>
  <c r="W44" i="37"/>
  <c r="V44" i="37"/>
  <c r="U44" i="37"/>
  <c r="T44" i="37"/>
  <c r="S44" i="37"/>
  <c r="R44" i="37"/>
  <c r="Q44" i="37"/>
  <c r="P44" i="37"/>
  <c r="O44" i="37"/>
  <c r="N44" i="37"/>
  <c r="M44" i="37"/>
  <c r="L44" i="37"/>
  <c r="K44" i="37"/>
  <c r="J44" i="37"/>
  <c r="I44" i="37"/>
  <c r="H44" i="37"/>
  <c r="G44" i="37"/>
  <c r="F44" i="37"/>
  <c r="E44" i="37"/>
  <c r="AB43" i="37"/>
  <c r="AA43" i="37"/>
  <c r="Z43" i="37"/>
  <c r="Y43" i="37"/>
  <c r="X43" i="37"/>
  <c r="W43" i="37"/>
  <c r="V43" i="37"/>
  <c r="U43" i="37"/>
  <c r="T43" i="37"/>
  <c r="S43" i="37"/>
  <c r="R43" i="37"/>
  <c r="Q43" i="37"/>
  <c r="P43" i="37"/>
  <c r="O43" i="37"/>
  <c r="N43" i="37"/>
  <c r="M43" i="37"/>
  <c r="L43" i="37"/>
  <c r="K43" i="37"/>
  <c r="J43" i="37"/>
  <c r="I43" i="37"/>
  <c r="H43" i="37"/>
  <c r="G43" i="37"/>
  <c r="F43" i="37"/>
  <c r="E43" i="37"/>
  <c r="AB42" i="37"/>
  <c r="AA42" i="37"/>
  <c r="Z42" i="37"/>
  <c r="Y42" i="37"/>
  <c r="X42" i="37"/>
  <c r="W42" i="37"/>
  <c r="V42" i="37"/>
  <c r="U42" i="37"/>
  <c r="T42" i="37"/>
  <c r="S42" i="37"/>
  <c r="R42" i="37"/>
  <c r="Q42" i="37"/>
  <c r="P42" i="37"/>
  <c r="O42" i="37"/>
  <c r="N42" i="37"/>
  <c r="M42" i="37"/>
  <c r="L42" i="37"/>
  <c r="K42" i="37"/>
  <c r="J42" i="37"/>
  <c r="I42" i="37"/>
  <c r="H42" i="37"/>
  <c r="G42" i="37"/>
  <c r="F42" i="37"/>
  <c r="E42" i="37"/>
  <c r="AB41" i="37"/>
  <c r="AA41" i="37"/>
  <c r="Z41" i="37"/>
  <c r="Y41" i="37"/>
  <c r="X41" i="37"/>
  <c r="W41" i="37"/>
  <c r="V41" i="37"/>
  <c r="U41" i="37"/>
  <c r="T41" i="37"/>
  <c r="S41" i="37"/>
  <c r="R41" i="37"/>
  <c r="Q41" i="37"/>
  <c r="P41" i="37"/>
  <c r="O41" i="37"/>
  <c r="N41" i="37"/>
  <c r="M41" i="37"/>
  <c r="L41" i="37"/>
  <c r="K41" i="37"/>
  <c r="J41" i="37"/>
  <c r="I41" i="37"/>
  <c r="H41" i="37"/>
  <c r="G41" i="37"/>
  <c r="F41" i="37"/>
  <c r="E41" i="37"/>
  <c r="D41" i="37"/>
  <c r="AB40" i="37"/>
  <c r="AA40" i="37"/>
  <c r="Z40" i="37"/>
  <c r="Y40" i="37"/>
  <c r="X40" i="37"/>
  <c r="W40" i="37"/>
  <c r="V40" i="37"/>
  <c r="U40" i="37"/>
  <c r="T40" i="37"/>
  <c r="S40" i="37"/>
  <c r="R40" i="37"/>
  <c r="Q40" i="37"/>
  <c r="P40" i="37"/>
  <c r="O40" i="37"/>
  <c r="N40" i="37"/>
  <c r="M40" i="37"/>
  <c r="L40" i="37"/>
  <c r="K40" i="37"/>
  <c r="J40" i="37"/>
  <c r="I40" i="37"/>
  <c r="H40" i="37"/>
  <c r="G40" i="37"/>
  <c r="F40" i="37"/>
  <c r="E40" i="37"/>
  <c r="D40" i="37" s="1"/>
  <c r="AB39" i="37"/>
  <c r="AA39" i="37"/>
  <c r="Z39" i="37"/>
  <c r="Y39" i="37"/>
  <c r="X39" i="37"/>
  <c r="W39" i="37"/>
  <c r="V39" i="37"/>
  <c r="U39" i="37"/>
  <c r="T39" i="37"/>
  <c r="S39" i="37"/>
  <c r="R39" i="37"/>
  <c r="Q39" i="37"/>
  <c r="P39" i="37"/>
  <c r="O39" i="37"/>
  <c r="N39" i="37"/>
  <c r="M39" i="37"/>
  <c r="L39" i="37"/>
  <c r="K39" i="37"/>
  <c r="J39" i="37"/>
  <c r="I39" i="37"/>
  <c r="H39" i="37"/>
  <c r="G39" i="37"/>
  <c r="F39" i="37"/>
  <c r="E39" i="37"/>
  <c r="AB38" i="37"/>
  <c r="AA38" i="37"/>
  <c r="Z38" i="37"/>
  <c r="Y38" i="37"/>
  <c r="X38" i="37"/>
  <c r="W38" i="37"/>
  <c r="V38" i="37"/>
  <c r="U38" i="37"/>
  <c r="T38" i="37"/>
  <c r="S38" i="37"/>
  <c r="R38" i="37"/>
  <c r="Q38" i="37"/>
  <c r="P38" i="37"/>
  <c r="O38" i="37"/>
  <c r="N38" i="37"/>
  <c r="M38" i="37"/>
  <c r="L38" i="37"/>
  <c r="K38" i="37"/>
  <c r="J38" i="37"/>
  <c r="I38" i="37"/>
  <c r="H38" i="37"/>
  <c r="G38" i="37"/>
  <c r="F38" i="37"/>
  <c r="E38" i="37"/>
  <c r="AB37" i="37"/>
  <c r="AA37" i="37"/>
  <c r="Z37" i="37"/>
  <c r="Y37" i="37"/>
  <c r="X37" i="37"/>
  <c r="W37" i="37"/>
  <c r="V37" i="37"/>
  <c r="U37" i="37"/>
  <c r="T37" i="37"/>
  <c r="S37" i="37"/>
  <c r="R37" i="37"/>
  <c r="Q37" i="37"/>
  <c r="P37" i="37"/>
  <c r="O37" i="37"/>
  <c r="N37" i="37"/>
  <c r="M37" i="37"/>
  <c r="L37" i="37"/>
  <c r="K37" i="37"/>
  <c r="J37" i="37"/>
  <c r="I37" i="37"/>
  <c r="H37" i="37"/>
  <c r="G37" i="37"/>
  <c r="F37" i="37"/>
  <c r="E37" i="37"/>
  <c r="D37" i="37" s="1"/>
  <c r="AB36" i="37"/>
  <c r="AA36" i="37"/>
  <c r="Z36" i="37"/>
  <c r="Y36" i="37"/>
  <c r="X36" i="37"/>
  <c r="W36" i="37"/>
  <c r="V36" i="37"/>
  <c r="U36" i="37"/>
  <c r="T36" i="37"/>
  <c r="S36" i="37"/>
  <c r="R36" i="37"/>
  <c r="Q36" i="37"/>
  <c r="P36" i="37"/>
  <c r="O36" i="37"/>
  <c r="N36" i="37"/>
  <c r="M36" i="37"/>
  <c r="L36" i="37"/>
  <c r="K36" i="37"/>
  <c r="J36" i="37"/>
  <c r="I36" i="37"/>
  <c r="H36" i="37"/>
  <c r="G36" i="37"/>
  <c r="F36" i="37"/>
  <c r="E36" i="37"/>
  <c r="B35" i="37"/>
  <c r="B36" i="37" s="1"/>
  <c r="B37" i="37" s="1"/>
  <c r="B38" i="37" s="1"/>
  <c r="B39" i="37" s="1"/>
  <c r="B40" i="37" s="1"/>
  <c r="B41" i="37" s="1"/>
  <c r="B42" i="37" s="1"/>
  <c r="B43" i="37" s="1"/>
  <c r="B44" i="37" s="1"/>
  <c r="B45" i="37" s="1"/>
  <c r="B46" i="37" s="1"/>
  <c r="B47" i="37" s="1"/>
  <c r="B48" i="37" s="1"/>
  <c r="B49" i="37" s="1"/>
  <c r="B50" i="37" s="1"/>
  <c r="B51" i="37" s="1"/>
  <c r="B52" i="37" s="1"/>
  <c r="B53" i="37" s="1"/>
  <c r="B54" i="37" s="1"/>
  <c r="B55" i="37" s="1"/>
  <c r="B56" i="37" s="1"/>
  <c r="B11" i="37"/>
  <c r="D9" i="37"/>
  <c r="B9" i="37"/>
  <c r="B12" i="37" s="1"/>
  <c r="B13" i="37" s="1"/>
  <c r="B14" i="37" s="1"/>
  <c r="B15" i="37" s="1"/>
  <c r="B16" i="37" s="1"/>
  <c r="B17" i="37" s="1"/>
  <c r="B18" i="37" s="1"/>
  <c r="B19" i="37" s="1"/>
  <c r="B20" i="37" s="1"/>
  <c r="B21" i="37" s="1"/>
  <c r="B22" i="37" s="1"/>
  <c r="B23" i="37" s="1"/>
  <c r="B24" i="37" s="1"/>
  <c r="B25" i="37" s="1"/>
  <c r="B26" i="37" s="1"/>
  <c r="B27" i="37" s="1"/>
  <c r="B28" i="37" s="1"/>
  <c r="B29" i="37" s="1"/>
  <c r="B30" i="37" s="1"/>
  <c r="B31" i="37" s="1"/>
  <c r="B32" i="37" s="1"/>
  <c r="AC63" i="36"/>
  <c r="AC64" i="36" s="1"/>
  <c r="B62" i="36"/>
  <c r="B63" i="36" s="1"/>
  <c r="B64" i="36" s="1"/>
  <c r="B65" i="36" s="1"/>
  <c r="B66" i="36" s="1"/>
  <c r="B67" i="36" s="1"/>
  <c r="B68" i="36" s="1"/>
  <c r="B69" i="36" s="1"/>
  <c r="B70" i="36" s="1"/>
  <c r="B71" i="36" s="1"/>
  <c r="B72" i="36" s="1"/>
  <c r="B73" i="36" s="1"/>
  <c r="B74" i="36" s="1"/>
  <c r="B75" i="36" s="1"/>
  <c r="B76" i="36" s="1"/>
  <c r="B77" i="36" s="1"/>
  <c r="B78" i="36" s="1"/>
  <c r="B79" i="36" s="1"/>
  <c r="B80" i="36" s="1"/>
  <c r="B81" i="36" s="1"/>
  <c r="B82" i="36" s="1"/>
  <c r="B83" i="36" s="1"/>
  <c r="AE60" i="36"/>
  <c r="AD60" i="36"/>
  <c r="AB56" i="36"/>
  <c r="AA56" i="36"/>
  <c r="Z56" i="36"/>
  <c r="Y56" i="36"/>
  <c r="X56" i="36"/>
  <c r="W56" i="36"/>
  <c r="V56" i="36"/>
  <c r="U56" i="36"/>
  <c r="T56" i="36"/>
  <c r="S56" i="36"/>
  <c r="R56" i="36"/>
  <c r="Q56" i="36"/>
  <c r="P56" i="36"/>
  <c r="O56" i="36"/>
  <c r="N56" i="36"/>
  <c r="M56" i="36"/>
  <c r="L56" i="36"/>
  <c r="K56" i="36"/>
  <c r="J56" i="36"/>
  <c r="I56" i="36"/>
  <c r="H56" i="36"/>
  <c r="G56" i="36"/>
  <c r="F56" i="36"/>
  <c r="D56" i="36" s="1"/>
  <c r="E56" i="36"/>
  <c r="AB55" i="36"/>
  <c r="AA55" i="36"/>
  <c r="Z55" i="36"/>
  <c r="Y55" i="36"/>
  <c r="X55" i="36"/>
  <c r="W55" i="36"/>
  <c r="V55" i="36"/>
  <c r="U55" i="36"/>
  <c r="T55" i="36"/>
  <c r="S55" i="36"/>
  <c r="R55" i="36"/>
  <c r="Q55" i="36"/>
  <c r="P55" i="36"/>
  <c r="O55" i="36"/>
  <c r="N55" i="36"/>
  <c r="M55" i="36"/>
  <c r="L55" i="36"/>
  <c r="K55" i="36"/>
  <c r="J55" i="36"/>
  <c r="I55" i="36"/>
  <c r="H55" i="36"/>
  <c r="G55" i="36"/>
  <c r="F55" i="36"/>
  <c r="E55" i="36"/>
  <c r="D55" i="36" s="1"/>
  <c r="AB54" i="36"/>
  <c r="AA54" i="36"/>
  <c r="Z54" i="36"/>
  <c r="Y54" i="36"/>
  <c r="X54" i="36"/>
  <c r="W54" i="36"/>
  <c r="V54" i="36"/>
  <c r="U54" i="36"/>
  <c r="T54" i="36"/>
  <c r="S54" i="36"/>
  <c r="R54" i="36"/>
  <c r="Q54" i="36"/>
  <c r="P54" i="36"/>
  <c r="O54" i="36"/>
  <c r="N54" i="36"/>
  <c r="M54" i="36"/>
  <c r="L54" i="36"/>
  <c r="K54" i="36"/>
  <c r="J54" i="36"/>
  <c r="I54" i="36"/>
  <c r="H54" i="36"/>
  <c r="G54" i="36"/>
  <c r="F54" i="36"/>
  <c r="E54" i="36"/>
  <c r="AB53" i="36"/>
  <c r="AA53" i="36"/>
  <c r="Z53" i="36"/>
  <c r="Y53" i="36"/>
  <c r="X53" i="36"/>
  <c r="W53" i="36"/>
  <c r="V53" i="36"/>
  <c r="U53" i="36"/>
  <c r="T53" i="36"/>
  <c r="S53" i="36"/>
  <c r="R53" i="36"/>
  <c r="Q53" i="36"/>
  <c r="P53" i="36"/>
  <c r="O53" i="36"/>
  <c r="N53" i="36"/>
  <c r="M53" i="36"/>
  <c r="L53" i="36"/>
  <c r="K53" i="36"/>
  <c r="J53" i="36"/>
  <c r="I53" i="36"/>
  <c r="H53" i="36"/>
  <c r="G53" i="36"/>
  <c r="F53" i="36"/>
  <c r="E53" i="36"/>
  <c r="AB52" i="36"/>
  <c r="AA52" i="36"/>
  <c r="Z52" i="36"/>
  <c r="Y52" i="36"/>
  <c r="X52" i="36"/>
  <c r="W52" i="36"/>
  <c r="V52" i="36"/>
  <c r="U52" i="36"/>
  <c r="T52" i="36"/>
  <c r="S52" i="36"/>
  <c r="R52" i="36"/>
  <c r="Q52" i="36"/>
  <c r="P52" i="36"/>
  <c r="O52" i="36"/>
  <c r="N52" i="36"/>
  <c r="M52" i="36"/>
  <c r="L52" i="36"/>
  <c r="K52" i="36"/>
  <c r="J52" i="36"/>
  <c r="I52" i="36"/>
  <c r="H52" i="36"/>
  <c r="G52" i="36"/>
  <c r="F52" i="36"/>
  <c r="E52" i="36"/>
  <c r="AB51" i="36"/>
  <c r="AA51" i="36"/>
  <c r="Z51" i="36"/>
  <c r="Y51" i="36"/>
  <c r="X51" i="36"/>
  <c r="W51" i="36"/>
  <c r="V51" i="36"/>
  <c r="U51" i="36"/>
  <c r="T51" i="36"/>
  <c r="S51" i="36"/>
  <c r="R51" i="36"/>
  <c r="Q51" i="36"/>
  <c r="P51" i="36"/>
  <c r="O51" i="36"/>
  <c r="N51" i="36"/>
  <c r="M51" i="36"/>
  <c r="L51" i="36"/>
  <c r="K51" i="36"/>
  <c r="J51" i="36"/>
  <c r="I51" i="36"/>
  <c r="H51" i="36"/>
  <c r="G51" i="36"/>
  <c r="F51" i="36"/>
  <c r="E51" i="36"/>
  <c r="D51" i="36"/>
  <c r="AB50" i="36"/>
  <c r="AA50" i="36"/>
  <c r="Z50" i="36"/>
  <c r="Y50" i="36"/>
  <c r="X50" i="36"/>
  <c r="W50" i="36"/>
  <c r="V50" i="36"/>
  <c r="U50" i="36"/>
  <c r="T50" i="36"/>
  <c r="S50" i="36"/>
  <c r="R50" i="36"/>
  <c r="Q50" i="36"/>
  <c r="P50" i="36"/>
  <c r="O50" i="36"/>
  <c r="N50" i="36"/>
  <c r="M50" i="36"/>
  <c r="L50" i="36"/>
  <c r="K50" i="36"/>
  <c r="J50" i="36"/>
  <c r="I50" i="36"/>
  <c r="H50" i="36"/>
  <c r="G50" i="36"/>
  <c r="F50" i="36"/>
  <c r="E50" i="36"/>
  <c r="AB49" i="36"/>
  <c r="AA49" i="36"/>
  <c r="Z49" i="36"/>
  <c r="Y49" i="36"/>
  <c r="X49" i="36"/>
  <c r="W49" i="36"/>
  <c r="V49" i="36"/>
  <c r="U49" i="36"/>
  <c r="T49" i="36"/>
  <c r="S49" i="36"/>
  <c r="R49" i="36"/>
  <c r="Q49" i="36"/>
  <c r="P49" i="36"/>
  <c r="O49" i="36"/>
  <c r="N49" i="36"/>
  <c r="M49" i="36"/>
  <c r="L49" i="36"/>
  <c r="K49" i="36"/>
  <c r="J49" i="36"/>
  <c r="I49" i="36"/>
  <c r="H49" i="36"/>
  <c r="G49" i="36"/>
  <c r="F49" i="36"/>
  <c r="E49" i="36"/>
  <c r="AB48" i="36"/>
  <c r="AA48" i="36"/>
  <c r="Z48" i="36"/>
  <c r="Y48" i="36"/>
  <c r="X48" i="36"/>
  <c r="W48" i="36"/>
  <c r="V48" i="36"/>
  <c r="U48" i="36"/>
  <c r="T48" i="36"/>
  <c r="S48" i="36"/>
  <c r="R48" i="36"/>
  <c r="Q48" i="36"/>
  <c r="P48" i="36"/>
  <c r="O48" i="36"/>
  <c r="N48" i="36"/>
  <c r="M48" i="36"/>
  <c r="L48" i="36"/>
  <c r="K48" i="36"/>
  <c r="J48" i="36"/>
  <c r="I48" i="36"/>
  <c r="H48" i="36"/>
  <c r="G48" i="36"/>
  <c r="F48" i="36"/>
  <c r="E48" i="36"/>
  <c r="D48" i="36" s="1"/>
  <c r="AB47" i="36"/>
  <c r="AA47" i="36"/>
  <c r="Z47" i="36"/>
  <c r="Y47" i="36"/>
  <c r="X47" i="36"/>
  <c r="W47" i="36"/>
  <c r="V47" i="36"/>
  <c r="U47" i="36"/>
  <c r="T47" i="36"/>
  <c r="S47" i="36"/>
  <c r="R47" i="36"/>
  <c r="Q47" i="36"/>
  <c r="P47" i="36"/>
  <c r="O47" i="36"/>
  <c r="N47" i="36"/>
  <c r="M47" i="36"/>
  <c r="L47" i="36"/>
  <c r="K47" i="36"/>
  <c r="J47" i="36"/>
  <c r="I47" i="36"/>
  <c r="H47" i="36"/>
  <c r="G47" i="36"/>
  <c r="F47" i="36"/>
  <c r="E47" i="36"/>
  <c r="D47" i="36" s="1"/>
  <c r="AB46" i="36"/>
  <c r="AA46" i="36"/>
  <c r="Z46" i="36"/>
  <c r="Y46" i="36"/>
  <c r="X46" i="36"/>
  <c r="W46" i="36"/>
  <c r="V46" i="36"/>
  <c r="U46" i="36"/>
  <c r="T46" i="36"/>
  <c r="S46" i="36"/>
  <c r="R46" i="36"/>
  <c r="Q46" i="36"/>
  <c r="P46" i="36"/>
  <c r="O46" i="36"/>
  <c r="N46" i="36"/>
  <c r="M46" i="36"/>
  <c r="L46" i="36"/>
  <c r="K46" i="36"/>
  <c r="J46" i="36"/>
  <c r="I46" i="36"/>
  <c r="H46" i="36"/>
  <c r="G46" i="36"/>
  <c r="F46" i="36"/>
  <c r="E46" i="36"/>
  <c r="AB45" i="36"/>
  <c r="AA45" i="36"/>
  <c r="Z45" i="36"/>
  <c r="Y45" i="36"/>
  <c r="X45" i="36"/>
  <c r="W45" i="36"/>
  <c r="V45" i="36"/>
  <c r="U45" i="36"/>
  <c r="T45" i="36"/>
  <c r="S45" i="36"/>
  <c r="R45" i="36"/>
  <c r="Q45" i="36"/>
  <c r="P45" i="36"/>
  <c r="O45" i="36"/>
  <c r="N45" i="36"/>
  <c r="M45" i="36"/>
  <c r="L45" i="36"/>
  <c r="K45" i="36"/>
  <c r="J45" i="36"/>
  <c r="I45" i="36"/>
  <c r="H45" i="36"/>
  <c r="G45" i="36"/>
  <c r="F45" i="36"/>
  <c r="E45" i="36"/>
  <c r="AB44" i="36"/>
  <c r="AA44" i="36"/>
  <c r="Z44" i="36"/>
  <c r="Y44" i="36"/>
  <c r="X44" i="36"/>
  <c r="W44" i="36"/>
  <c r="V44" i="36"/>
  <c r="U44" i="36"/>
  <c r="T44" i="36"/>
  <c r="S44" i="36"/>
  <c r="R44" i="36"/>
  <c r="Q44" i="36"/>
  <c r="P44" i="36"/>
  <c r="O44" i="36"/>
  <c r="N44" i="36"/>
  <c r="M44" i="36"/>
  <c r="L44" i="36"/>
  <c r="K44" i="36"/>
  <c r="J44" i="36"/>
  <c r="I44" i="36"/>
  <c r="H44" i="36"/>
  <c r="G44" i="36"/>
  <c r="F44" i="36"/>
  <c r="E44" i="36"/>
  <c r="AB43" i="36"/>
  <c r="AA43" i="36"/>
  <c r="Z43" i="36"/>
  <c r="Y43" i="36"/>
  <c r="X43" i="36"/>
  <c r="W43" i="36"/>
  <c r="V43" i="36"/>
  <c r="U43" i="36"/>
  <c r="T43" i="36"/>
  <c r="S43" i="36"/>
  <c r="R43" i="36"/>
  <c r="Q43" i="36"/>
  <c r="P43" i="36"/>
  <c r="O43" i="36"/>
  <c r="N43" i="36"/>
  <c r="M43" i="36"/>
  <c r="L43" i="36"/>
  <c r="K43" i="36"/>
  <c r="J43" i="36"/>
  <c r="I43" i="36"/>
  <c r="H43" i="36"/>
  <c r="G43" i="36"/>
  <c r="F43" i="36"/>
  <c r="D43" i="36" s="1"/>
  <c r="E43" i="36"/>
  <c r="AB42" i="36"/>
  <c r="AA42" i="36"/>
  <c r="Z42" i="36"/>
  <c r="Y42" i="36"/>
  <c r="X42" i="36"/>
  <c r="W42" i="36"/>
  <c r="V42" i="36"/>
  <c r="U42" i="36"/>
  <c r="T42" i="36"/>
  <c r="S42" i="36"/>
  <c r="R42" i="36"/>
  <c r="Q42" i="36"/>
  <c r="P42" i="36"/>
  <c r="O42" i="36"/>
  <c r="N42" i="36"/>
  <c r="M42" i="36"/>
  <c r="L42" i="36"/>
  <c r="K42" i="36"/>
  <c r="J42" i="36"/>
  <c r="I42" i="36"/>
  <c r="H42" i="36"/>
  <c r="G42" i="36"/>
  <c r="F42" i="36"/>
  <c r="E42" i="36"/>
  <c r="AB41" i="36"/>
  <c r="AA41" i="36"/>
  <c r="Z41" i="36"/>
  <c r="Y41" i="36"/>
  <c r="X41" i="36"/>
  <c r="W41" i="36"/>
  <c r="V41" i="36"/>
  <c r="U41" i="36"/>
  <c r="T41" i="36"/>
  <c r="S41" i="36"/>
  <c r="R41" i="36"/>
  <c r="Q41" i="36"/>
  <c r="P41" i="36"/>
  <c r="O41" i="36"/>
  <c r="N41" i="36"/>
  <c r="M41" i="36"/>
  <c r="L41" i="36"/>
  <c r="K41" i="36"/>
  <c r="J41" i="36"/>
  <c r="I41" i="36"/>
  <c r="H41" i="36"/>
  <c r="G41" i="36"/>
  <c r="D41" i="36" s="1"/>
  <c r="F41" i="36"/>
  <c r="E41" i="36"/>
  <c r="AB40" i="36"/>
  <c r="AA40" i="36"/>
  <c r="Z40" i="36"/>
  <c r="Y40" i="36"/>
  <c r="X40" i="36"/>
  <c r="W40" i="36"/>
  <c r="V40" i="36"/>
  <c r="U40" i="36"/>
  <c r="T40" i="36"/>
  <c r="S40" i="36"/>
  <c r="R40" i="36"/>
  <c r="Q40" i="36"/>
  <c r="P40" i="36"/>
  <c r="O40" i="36"/>
  <c r="N40" i="36"/>
  <c r="M40" i="36"/>
  <c r="L40" i="36"/>
  <c r="K40" i="36"/>
  <c r="J40" i="36"/>
  <c r="I40" i="36"/>
  <c r="H40" i="36"/>
  <c r="G40" i="36"/>
  <c r="F40" i="36"/>
  <c r="E40" i="36"/>
  <c r="AB39" i="36"/>
  <c r="AA39" i="36"/>
  <c r="Z39" i="36"/>
  <c r="Y39" i="36"/>
  <c r="X39" i="36"/>
  <c r="W39" i="36"/>
  <c r="V39" i="36"/>
  <c r="U39" i="36"/>
  <c r="T39" i="36"/>
  <c r="S39" i="36"/>
  <c r="R39" i="36"/>
  <c r="Q39" i="36"/>
  <c r="P39" i="36"/>
  <c r="O39" i="36"/>
  <c r="N39" i="36"/>
  <c r="M39" i="36"/>
  <c r="L39" i="36"/>
  <c r="K39" i="36"/>
  <c r="J39" i="36"/>
  <c r="I39" i="36"/>
  <c r="H39" i="36"/>
  <c r="G39" i="36"/>
  <c r="F39" i="36"/>
  <c r="E39" i="36"/>
  <c r="D39" i="36" s="1"/>
  <c r="AB38" i="36"/>
  <c r="AA38" i="36"/>
  <c r="Z38" i="36"/>
  <c r="Y38" i="36"/>
  <c r="X38" i="36"/>
  <c r="W38" i="36"/>
  <c r="V38" i="36"/>
  <c r="U38" i="36"/>
  <c r="T38" i="36"/>
  <c r="S38" i="36"/>
  <c r="R38" i="36"/>
  <c r="Q38" i="36"/>
  <c r="P38" i="36"/>
  <c r="O38" i="36"/>
  <c r="N38" i="36"/>
  <c r="M38" i="36"/>
  <c r="L38" i="36"/>
  <c r="K38" i="36"/>
  <c r="J38" i="36"/>
  <c r="I38" i="36"/>
  <c r="H38" i="36"/>
  <c r="G38" i="36"/>
  <c r="F38" i="36"/>
  <c r="E38" i="36"/>
  <c r="AB37" i="36"/>
  <c r="AA37" i="36"/>
  <c r="Z37" i="36"/>
  <c r="Y37" i="36"/>
  <c r="X37" i="36"/>
  <c r="W37" i="36"/>
  <c r="V37" i="36"/>
  <c r="U37" i="36"/>
  <c r="T37" i="36"/>
  <c r="S37" i="36"/>
  <c r="R37" i="36"/>
  <c r="Q37" i="36"/>
  <c r="P37" i="36"/>
  <c r="O37" i="36"/>
  <c r="N37" i="36"/>
  <c r="M37" i="36"/>
  <c r="L37" i="36"/>
  <c r="K37" i="36"/>
  <c r="J37" i="36"/>
  <c r="I37" i="36"/>
  <c r="H37" i="36"/>
  <c r="G37" i="36"/>
  <c r="F37" i="36"/>
  <c r="E37" i="36"/>
  <c r="AB36" i="36"/>
  <c r="AA36" i="36"/>
  <c r="Z36" i="36"/>
  <c r="Y36" i="36"/>
  <c r="X36" i="36"/>
  <c r="W36" i="36"/>
  <c r="V36" i="36"/>
  <c r="U36" i="36"/>
  <c r="T36" i="36"/>
  <c r="S36" i="36"/>
  <c r="R36" i="36"/>
  <c r="Q36" i="36"/>
  <c r="P36" i="36"/>
  <c r="O36" i="36"/>
  <c r="N36" i="36"/>
  <c r="M36" i="36"/>
  <c r="L36" i="36"/>
  <c r="K36" i="36"/>
  <c r="J36" i="36"/>
  <c r="I36" i="36"/>
  <c r="H36" i="36"/>
  <c r="G36" i="36"/>
  <c r="F36" i="36"/>
  <c r="E36" i="36"/>
  <c r="D36" i="36" s="1"/>
  <c r="B35" i="36"/>
  <c r="B36" i="36" s="1"/>
  <c r="B37" i="36" s="1"/>
  <c r="B38" i="36" s="1"/>
  <c r="B39" i="36" s="1"/>
  <c r="B40" i="36" s="1"/>
  <c r="B41" i="36" s="1"/>
  <c r="B42" i="36" s="1"/>
  <c r="B43" i="36" s="1"/>
  <c r="B44" i="36" s="1"/>
  <c r="B45" i="36" s="1"/>
  <c r="B46" i="36" s="1"/>
  <c r="B47" i="36" s="1"/>
  <c r="B48" i="36" s="1"/>
  <c r="B49" i="36" s="1"/>
  <c r="B50" i="36" s="1"/>
  <c r="B51" i="36" s="1"/>
  <c r="B52" i="36" s="1"/>
  <c r="B53" i="36" s="1"/>
  <c r="B54" i="36" s="1"/>
  <c r="B55" i="36" s="1"/>
  <c r="B56" i="36" s="1"/>
  <c r="B11" i="36"/>
  <c r="D9" i="36"/>
  <c r="B9" i="36"/>
  <c r="B12" i="36" s="1"/>
  <c r="B13" i="36" s="1"/>
  <c r="B14" i="36" s="1"/>
  <c r="B15" i="36" s="1"/>
  <c r="B16" i="36" s="1"/>
  <c r="B17" i="36" s="1"/>
  <c r="B18" i="36" s="1"/>
  <c r="B19" i="36" s="1"/>
  <c r="B20" i="36" s="1"/>
  <c r="B21" i="36" s="1"/>
  <c r="B22" i="36" s="1"/>
  <c r="B23" i="36" s="1"/>
  <c r="B24" i="36" s="1"/>
  <c r="B25" i="36" s="1"/>
  <c r="B26" i="36" s="1"/>
  <c r="B27" i="36" s="1"/>
  <c r="B28" i="36" s="1"/>
  <c r="B29" i="36" s="1"/>
  <c r="B30" i="36" s="1"/>
  <c r="B31" i="36" s="1"/>
  <c r="B32" i="36" s="1"/>
  <c r="D43" i="37" l="1"/>
  <c r="D44" i="37"/>
  <c r="D48" i="38"/>
  <c r="D38" i="39"/>
  <c r="D43" i="39"/>
  <c r="D47" i="37"/>
  <c r="D48" i="37"/>
  <c r="D52" i="38"/>
  <c r="D40" i="36"/>
  <c r="D37" i="36"/>
  <c r="D44" i="36"/>
  <c r="D36" i="37"/>
  <c r="D51" i="37"/>
  <c r="D52" i="37"/>
  <c r="D40" i="38"/>
  <c r="D56" i="38"/>
  <c r="D44" i="39"/>
  <c r="D39" i="40"/>
  <c r="D48" i="40"/>
  <c r="D51" i="40"/>
  <c r="D55" i="40"/>
  <c r="D40" i="40"/>
  <c r="D44" i="40"/>
  <c r="D52" i="40"/>
  <c r="D56" i="40"/>
  <c r="AC65" i="40"/>
  <c r="D47" i="40"/>
  <c r="D37" i="40"/>
  <c r="D41" i="40"/>
  <c r="D45" i="40"/>
  <c r="D49" i="40"/>
  <c r="D53" i="40"/>
  <c r="D39" i="39"/>
  <c r="D48" i="39"/>
  <c r="D56" i="39"/>
  <c r="D47" i="39"/>
  <c r="D55" i="39"/>
  <c r="D52" i="39"/>
  <c r="AC65" i="39"/>
  <c r="D40" i="39"/>
  <c r="D51" i="39"/>
  <c r="D41" i="39"/>
  <c r="D45" i="39"/>
  <c r="D49" i="39"/>
  <c r="D53" i="39"/>
  <c r="AC66" i="38"/>
  <c r="D49" i="38"/>
  <c r="D39" i="38"/>
  <c r="D43" i="38"/>
  <c r="D47" i="38"/>
  <c r="D51" i="38"/>
  <c r="D55" i="38"/>
  <c r="D37" i="38"/>
  <c r="D41" i="38"/>
  <c r="D53" i="38"/>
  <c r="AC65" i="37"/>
  <c r="D38" i="37"/>
  <c r="D39" i="37"/>
  <c r="D46" i="37"/>
  <c r="D50" i="37"/>
  <c r="D54" i="37"/>
  <c r="D42" i="37"/>
  <c r="D56" i="37"/>
  <c r="D52" i="36"/>
  <c r="D49" i="36"/>
  <c r="D38" i="36"/>
  <c r="D42" i="36"/>
  <c r="D46" i="36"/>
  <c r="D50" i="36"/>
  <c r="D45" i="36"/>
  <c r="D53" i="36"/>
  <c r="D54" i="36"/>
  <c r="AC65" i="36"/>
  <c r="E7" i="55"/>
  <c r="F7" i="55"/>
  <c r="G7" i="55"/>
  <c r="H7" i="55"/>
  <c r="I7" i="55"/>
  <c r="J7" i="55"/>
  <c r="K7" i="55"/>
  <c r="L7" i="55"/>
  <c r="M7" i="55"/>
  <c r="N7" i="55"/>
  <c r="O7" i="55"/>
  <c r="P7" i="55"/>
  <c r="Q7" i="55"/>
  <c r="R7" i="55"/>
  <c r="S7" i="55"/>
  <c r="T7" i="55"/>
  <c r="U7" i="55"/>
  <c r="V7" i="55"/>
  <c r="W7" i="55"/>
  <c r="X7" i="55"/>
  <c r="Y7" i="55"/>
  <c r="Z7" i="55"/>
  <c r="AA7" i="55"/>
  <c r="AB7" i="55"/>
  <c r="E9" i="55"/>
  <c r="F9" i="55"/>
  <c r="G9" i="55"/>
  <c r="H9" i="55"/>
  <c r="I9" i="55"/>
  <c r="J9" i="55"/>
  <c r="K9" i="55"/>
  <c r="L9" i="55"/>
  <c r="M9" i="55"/>
  <c r="N9" i="55"/>
  <c r="O9" i="55"/>
  <c r="P9" i="55"/>
  <c r="Q9" i="55"/>
  <c r="R9" i="55"/>
  <c r="S9" i="55"/>
  <c r="T9" i="55"/>
  <c r="U9" i="55"/>
  <c r="V9" i="55"/>
  <c r="W9" i="55"/>
  <c r="X9" i="55"/>
  <c r="Y9" i="55"/>
  <c r="Z9" i="55"/>
  <c r="AA9" i="55"/>
  <c r="AB9" i="55"/>
  <c r="E10" i="55"/>
  <c r="F10" i="55"/>
  <c r="G10" i="55"/>
  <c r="H10" i="55"/>
  <c r="I10" i="55"/>
  <c r="J10" i="55"/>
  <c r="K10" i="55"/>
  <c r="L10" i="55"/>
  <c r="M10" i="55"/>
  <c r="N10" i="55"/>
  <c r="O10" i="55"/>
  <c r="P10" i="55"/>
  <c r="Q10" i="55"/>
  <c r="R10" i="55"/>
  <c r="S10" i="55"/>
  <c r="T10" i="55"/>
  <c r="U10" i="55"/>
  <c r="V10" i="55"/>
  <c r="W10" i="55"/>
  <c r="X10" i="55"/>
  <c r="Y10" i="55"/>
  <c r="Z10" i="55"/>
  <c r="AA10" i="55"/>
  <c r="AB10" i="55"/>
  <c r="E11" i="55"/>
  <c r="F11" i="55"/>
  <c r="G11" i="55"/>
  <c r="H11" i="55"/>
  <c r="I11" i="55"/>
  <c r="J11" i="55"/>
  <c r="K11" i="55"/>
  <c r="L11" i="55"/>
  <c r="M11" i="55"/>
  <c r="N11" i="55"/>
  <c r="O11" i="55"/>
  <c r="P11" i="55"/>
  <c r="Q11" i="55"/>
  <c r="R11" i="55"/>
  <c r="S11" i="55"/>
  <c r="T11" i="55"/>
  <c r="U11" i="55"/>
  <c r="V11" i="55"/>
  <c r="W11" i="55"/>
  <c r="X11" i="55"/>
  <c r="Y11" i="55"/>
  <c r="Z11" i="55"/>
  <c r="AA11" i="55"/>
  <c r="AB11" i="55"/>
  <c r="AC66" i="40" l="1"/>
  <c r="AC66" i="39"/>
  <c r="AC67" i="38"/>
  <c r="AC66" i="37"/>
  <c r="AC66" i="36"/>
  <c r="AB56" i="35"/>
  <c r="AA56" i="35"/>
  <c r="Z56" i="35"/>
  <c r="Y56" i="35"/>
  <c r="X56" i="35"/>
  <c r="W56" i="35"/>
  <c r="V56" i="35"/>
  <c r="U56" i="35"/>
  <c r="T56" i="35"/>
  <c r="S56" i="35"/>
  <c r="R56" i="35"/>
  <c r="Q56" i="35"/>
  <c r="P56" i="35"/>
  <c r="O56" i="35"/>
  <c r="N56" i="35"/>
  <c r="M56" i="35"/>
  <c r="L56" i="35"/>
  <c r="K56" i="35"/>
  <c r="J56" i="35"/>
  <c r="I56" i="35"/>
  <c r="H56" i="35"/>
  <c r="G56" i="35"/>
  <c r="F56" i="35"/>
  <c r="E56" i="35"/>
  <c r="AB55" i="35"/>
  <c r="AA55" i="35"/>
  <c r="Z55" i="35"/>
  <c r="Y55" i="35"/>
  <c r="X55" i="35"/>
  <c r="W55" i="35"/>
  <c r="V55" i="35"/>
  <c r="U55" i="35"/>
  <c r="T55" i="35"/>
  <c r="S55" i="35"/>
  <c r="R55" i="35"/>
  <c r="Q55" i="35"/>
  <c r="P55" i="35"/>
  <c r="O55" i="35"/>
  <c r="N55" i="35"/>
  <c r="M55" i="35"/>
  <c r="L55" i="35"/>
  <c r="K55" i="35"/>
  <c r="J55" i="35"/>
  <c r="I55" i="35"/>
  <c r="H55" i="35"/>
  <c r="G55" i="35"/>
  <c r="F55" i="35"/>
  <c r="E55" i="35"/>
  <c r="AB54" i="35"/>
  <c r="AA54" i="35"/>
  <c r="Z54" i="35"/>
  <c r="Y54" i="35"/>
  <c r="X54" i="35"/>
  <c r="W54" i="35"/>
  <c r="V54" i="35"/>
  <c r="U54" i="35"/>
  <c r="T54" i="35"/>
  <c r="S54" i="35"/>
  <c r="R54" i="35"/>
  <c r="Q54" i="35"/>
  <c r="P54" i="35"/>
  <c r="O54" i="35"/>
  <c r="N54" i="35"/>
  <c r="M54" i="35"/>
  <c r="L54" i="35"/>
  <c r="K54" i="35"/>
  <c r="J54" i="35"/>
  <c r="I54" i="35"/>
  <c r="H54" i="35"/>
  <c r="G54" i="35"/>
  <c r="F54" i="35"/>
  <c r="E54" i="35"/>
  <c r="AB53" i="35"/>
  <c r="AA53" i="35"/>
  <c r="Z53" i="35"/>
  <c r="Y53" i="35"/>
  <c r="X53" i="35"/>
  <c r="W53" i="35"/>
  <c r="V53" i="35"/>
  <c r="U53" i="35"/>
  <c r="T53" i="35"/>
  <c r="S53" i="35"/>
  <c r="R53" i="35"/>
  <c r="Q53" i="35"/>
  <c r="P53" i="35"/>
  <c r="O53" i="35"/>
  <c r="N53" i="35"/>
  <c r="M53" i="35"/>
  <c r="L53" i="35"/>
  <c r="K53" i="35"/>
  <c r="J53" i="35"/>
  <c r="I53" i="35"/>
  <c r="H53" i="35"/>
  <c r="G53" i="35"/>
  <c r="F53" i="35"/>
  <c r="E53" i="35"/>
  <c r="AB52" i="35"/>
  <c r="AA52" i="35"/>
  <c r="Z52" i="35"/>
  <c r="Y52" i="35"/>
  <c r="X52" i="35"/>
  <c r="W52" i="35"/>
  <c r="V52" i="35"/>
  <c r="U52" i="35"/>
  <c r="T52" i="35"/>
  <c r="S52" i="35"/>
  <c r="R52" i="35"/>
  <c r="Q52" i="35"/>
  <c r="P52" i="35"/>
  <c r="O52" i="35"/>
  <c r="N52" i="35"/>
  <c r="M52" i="35"/>
  <c r="L52" i="35"/>
  <c r="K52" i="35"/>
  <c r="J52" i="35"/>
  <c r="I52" i="35"/>
  <c r="H52" i="35"/>
  <c r="G52" i="35"/>
  <c r="F52" i="35"/>
  <c r="E52" i="35"/>
  <c r="AB51" i="35"/>
  <c r="AA51" i="35"/>
  <c r="Z51" i="35"/>
  <c r="Y51" i="35"/>
  <c r="X51" i="35"/>
  <c r="W51" i="35"/>
  <c r="V51" i="35"/>
  <c r="U51" i="35"/>
  <c r="T51" i="35"/>
  <c r="S51" i="35"/>
  <c r="R51" i="35"/>
  <c r="Q51" i="35"/>
  <c r="P51" i="35"/>
  <c r="O51" i="35"/>
  <c r="N51" i="35"/>
  <c r="M51" i="35"/>
  <c r="L51" i="35"/>
  <c r="K51" i="35"/>
  <c r="J51" i="35"/>
  <c r="I51" i="35"/>
  <c r="H51" i="35"/>
  <c r="G51" i="35"/>
  <c r="F51" i="35"/>
  <c r="E51" i="35"/>
  <c r="AB50" i="35"/>
  <c r="AA50" i="35"/>
  <c r="Z50" i="35"/>
  <c r="Y50" i="35"/>
  <c r="X50" i="35"/>
  <c r="W50" i="35"/>
  <c r="V50" i="35"/>
  <c r="U50" i="35"/>
  <c r="T50" i="35"/>
  <c r="S50" i="35"/>
  <c r="R50" i="35"/>
  <c r="Q50" i="35"/>
  <c r="P50" i="35"/>
  <c r="O50" i="35"/>
  <c r="N50" i="35"/>
  <c r="M50" i="35"/>
  <c r="L50" i="35"/>
  <c r="K50" i="35"/>
  <c r="J50" i="35"/>
  <c r="I50" i="35"/>
  <c r="H50" i="35"/>
  <c r="G50" i="35"/>
  <c r="F50" i="35"/>
  <c r="E50" i="35"/>
  <c r="AB49" i="35"/>
  <c r="AA49" i="35"/>
  <c r="Z49" i="35"/>
  <c r="Y49" i="35"/>
  <c r="X49" i="35"/>
  <c r="W49" i="35"/>
  <c r="V49" i="35"/>
  <c r="U49" i="35"/>
  <c r="T49" i="35"/>
  <c r="S49" i="35"/>
  <c r="R49" i="35"/>
  <c r="Q49" i="35"/>
  <c r="P49" i="35"/>
  <c r="O49" i="35"/>
  <c r="N49" i="35"/>
  <c r="M49" i="35"/>
  <c r="L49" i="35"/>
  <c r="K49" i="35"/>
  <c r="J49" i="35"/>
  <c r="I49" i="35"/>
  <c r="H49" i="35"/>
  <c r="G49" i="35"/>
  <c r="F49" i="35"/>
  <c r="E49" i="35"/>
  <c r="AB48" i="35"/>
  <c r="AA48" i="35"/>
  <c r="Z48" i="35"/>
  <c r="Y48" i="35"/>
  <c r="X48" i="35"/>
  <c r="W48" i="35"/>
  <c r="V48" i="35"/>
  <c r="U48" i="35"/>
  <c r="T48" i="35"/>
  <c r="S48" i="35"/>
  <c r="R48" i="35"/>
  <c r="Q48" i="35"/>
  <c r="P48" i="35"/>
  <c r="O48" i="35"/>
  <c r="N48" i="35"/>
  <c r="M48" i="35"/>
  <c r="L48" i="35"/>
  <c r="K48" i="35"/>
  <c r="J48" i="35"/>
  <c r="I48" i="35"/>
  <c r="H48" i="35"/>
  <c r="G48" i="35"/>
  <c r="F48" i="35"/>
  <c r="E48" i="35"/>
  <c r="AB47" i="35"/>
  <c r="AA47" i="35"/>
  <c r="Z47" i="35"/>
  <c r="Y47" i="35"/>
  <c r="X47" i="35"/>
  <c r="W47" i="35"/>
  <c r="V47" i="35"/>
  <c r="U47" i="35"/>
  <c r="T47" i="35"/>
  <c r="S47" i="35"/>
  <c r="R47" i="35"/>
  <c r="Q47" i="35"/>
  <c r="P47" i="35"/>
  <c r="O47" i="35"/>
  <c r="N47" i="35"/>
  <c r="M47" i="35"/>
  <c r="L47" i="35"/>
  <c r="K47" i="35"/>
  <c r="J47" i="35"/>
  <c r="I47" i="35"/>
  <c r="H47" i="35"/>
  <c r="G47" i="35"/>
  <c r="F47" i="35"/>
  <c r="E47" i="35"/>
  <c r="AB46" i="35"/>
  <c r="AA46" i="35"/>
  <c r="Z46" i="35"/>
  <c r="Y46" i="35"/>
  <c r="X46" i="35"/>
  <c r="W46" i="35"/>
  <c r="V46" i="35"/>
  <c r="U46" i="35"/>
  <c r="T46" i="35"/>
  <c r="S46" i="35"/>
  <c r="R46" i="35"/>
  <c r="Q46" i="35"/>
  <c r="P46" i="35"/>
  <c r="O46" i="35"/>
  <c r="N46" i="35"/>
  <c r="M46" i="35"/>
  <c r="L46" i="35"/>
  <c r="K46" i="35"/>
  <c r="J46" i="35"/>
  <c r="I46" i="35"/>
  <c r="H46" i="35"/>
  <c r="G46" i="35"/>
  <c r="F46" i="35"/>
  <c r="E46" i="35"/>
  <c r="AB45" i="35"/>
  <c r="AA45" i="35"/>
  <c r="Z45" i="35"/>
  <c r="Y45" i="35"/>
  <c r="X45" i="35"/>
  <c r="W45" i="35"/>
  <c r="V45" i="35"/>
  <c r="U45" i="35"/>
  <c r="T45" i="35"/>
  <c r="S45" i="35"/>
  <c r="R45" i="35"/>
  <c r="Q45" i="35"/>
  <c r="P45" i="35"/>
  <c r="O45" i="35"/>
  <c r="N45" i="35"/>
  <c r="M45" i="35"/>
  <c r="L45" i="35"/>
  <c r="K45" i="35"/>
  <c r="J45" i="35"/>
  <c r="I45" i="35"/>
  <c r="H45" i="35"/>
  <c r="G45" i="35"/>
  <c r="F45" i="35"/>
  <c r="E45" i="35"/>
  <c r="AB44" i="35"/>
  <c r="AA44" i="35"/>
  <c r="Z44" i="35"/>
  <c r="Y44" i="35"/>
  <c r="X44" i="35"/>
  <c r="W44" i="35"/>
  <c r="V44" i="35"/>
  <c r="U44" i="35"/>
  <c r="T44" i="35"/>
  <c r="S44" i="35"/>
  <c r="R44" i="35"/>
  <c r="Q44" i="35"/>
  <c r="P44" i="35"/>
  <c r="O44" i="35"/>
  <c r="N44" i="35"/>
  <c r="M44" i="35"/>
  <c r="L44" i="35"/>
  <c r="K44" i="35"/>
  <c r="J44" i="35"/>
  <c r="I44" i="35"/>
  <c r="H44" i="35"/>
  <c r="G44" i="35"/>
  <c r="F44" i="35"/>
  <c r="E44" i="35"/>
  <c r="AB43" i="35"/>
  <c r="AA43" i="35"/>
  <c r="Z43" i="35"/>
  <c r="Y43" i="35"/>
  <c r="X43" i="35"/>
  <c r="W43" i="35"/>
  <c r="V43" i="35"/>
  <c r="U43" i="35"/>
  <c r="T43" i="35"/>
  <c r="S43" i="35"/>
  <c r="R43" i="35"/>
  <c r="Q43" i="35"/>
  <c r="P43" i="35"/>
  <c r="O43" i="35"/>
  <c r="N43" i="35"/>
  <c r="M43" i="35"/>
  <c r="L43" i="35"/>
  <c r="K43" i="35"/>
  <c r="J43" i="35"/>
  <c r="I43" i="35"/>
  <c r="H43" i="35"/>
  <c r="G43" i="35"/>
  <c r="F43" i="35"/>
  <c r="E43" i="35"/>
  <c r="AB42" i="35"/>
  <c r="AA42" i="35"/>
  <c r="Z42" i="35"/>
  <c r="Y42" i="35"/>
  <c r="X42" i="35"/>
  <c r="W42" i="35"/>
  <c r="V42" i="35"/>
  <c r="U42" i="35"/>
  <c r="T42" i="35"/>
  <c r="S42" i="35"/>
  <c r="R42" i="35"/>
  <c r="Q42" i="35"/>
  <c r="P42" i="35"/>
  <c r="O42" i="35"/>
  <c r="N42" i="35"/>
  <c r="M42" i="35"/>
  <c r="L42" i="35"/>
  <c r="K42" i="35"/>
  <c r="J42" i="35"/>
  <c r="I42" i="35"/>
  <c r="H42" i="35"/>
  <c r="G42" i="35"/>
  <c r="F42" i="35"/>
  <c r="E42" i="35"/>
  <c r="AB41" i="35"/>
  <c r="AA41" i="35"/>
  <c r="Z41" i="35"/>
  <c r="Y41" i="35"/>
  <c r="X41" i="35"/>
  <c r="W41" i="35"/>
  <c r="V41" i="35"/>
  <c r="U41" i="35"/>
  <c r="T41" i="35"/>
  <c r="S41" i="35"/>
  <c r="R41" i="35"/>
  <c r="Q41" i="35"/>
  <c r="P41" i="35"/>
  <c r="O41" i="35"/>
  <c r="N41" i="35"/>
  <c r="M41" i="35"/>
  <c r="L41" i="35"/>
  <c r="K41" i="35"/>
  <c r="J41" i="35"/>
  <c r="I41" i="35"/>
  <c r="H41" i="35"/>
  <c r="G41" i="35"/>
  <c r="F41" i="35"/>
  <c r="E41" i="35"/>
  <c r="AB40" i="35"/>
  <c r="AA40" i="35"/>
  <c r="Z40" i="35"/>
  <c r="Y40" i="35"/>
  <c r="X40" i="35"/>
  <c r="W40" i="35"/>
  <c r="V40" i="35"/>
  <c r="U40" i="35"/>
  <c r="T40" i="35"/>
  <c r="S40" i="35"/>
  <c r="R40" i="35"/>
  <c r="Q40" i="35"/>
  <c r="P40" i="35"/>
  <c r="O40" i="35"/>
  <c r="N40" i="35"/>
  <c r="M40" i="35"/>
  <c r="L40" i="35"/>
  <c r="K40" i="35"/>
  <c r="J40" i="35"/>
  <c r="I40" i="35"/>
  <c r="H40" i="35"/>
  <c r="G40" i="35"/>
  <c r="F40" i="35"/>
  <c r="E40" i="35"/>
  <c r="AB39" i="35"/>
  <c r="AA39" i="35"/>
  <c r="Z39" i="35"/>
  <c r="Y39" i="35"/>
  <c r="X39" i="35"/>
  <c r="W39" i="35"/>
  <c r="V39" i="35"/>
  <c r="U39" i="35"/>
  <c r="T39" i="35"/>
  <c r="S39" i="35"/>
  <c r="R39" i="35"/>
  <c r="Q39" i="35"/>
  <c r="P39" i="35"/>
  <c r="O39" i="35"/>
  <c r="N39" i="35"/>
  <c r="M39" i="35"/>
  <c r="L39" i="35"/>
  <c r="K39" i="35"/>
  <c r="J39" i="35"/>
  <c r="I39" i="35"/>
  <c r="H39" i="35"/>
  <c r="G39" i="35"/>
  <c r="F39" i="35"/>
  <c r="E39" i="35"/>
  <c r="AB38" i="35"/>
  <c r="AA38" i="35"/>
  <c r="Z38" i="35"/>
  <c r="Y38" i="35"/>
  <c r="X38" i="35"/>
  <c r="W38" i="35"/>
  <c r="V38" i="35"/>
  <c r="U38" i="35"/>
  <c r="T38" i="35"/>
  <c r="S38" i="35"/>
  <c r="R38" i="35"/>
  <c r="Q38" i="35"/>
  <c r="P38" i="35"/>
  <c r="O38" i="35"/>
  <c r="N38" i="35"/>
  <c r="M38" i="35"/>
  <c r="L38" i="35"/>
  <c r="K38" i="35"/>
  <c r="J38" i="35"/>
  <c r="I38" i="35"/>
  <c r="H38" i="35"/>
  <c r="G38" i="35"/>
  <c r="F38" i="35"/>
  <c r="E38" i="35"/>
  <c r="AB37" i="35"/>
  <c r="AA37" i="35"/>
  <c r="Z37" i="35"/>
  <c r="Y37" i="35"/>
  <c r="X37" i="35"/>
  <c r="W37" i="35"/>
  <c r="V37" i="35"/>
  <c r="U37" i="35"/>
  <c r="T37" i="35"/>
  <c r="S37" i="35"/>
  <c r="R37" i="35"/>
  <c r="Q37" i="35"/>
  <c r="P37" i="35"/>
  <c r="O37" i="35"/>
  <c r="N37" i="35"/>
  <c r="M37" i="35"/>
  <c r="L37" i="35"/>
  <c r="K37" i="35"/>
  <c r="J37" i="35"/>
  <c r="I37" i="35"/>
  <c r="H37" i="35"/>
  <c r="G37" i="35"/>
  <c r="F37" i="35"/>
  <c r="E37" i="35"/>
  <c r="AB36" i="35"/>
  <c r="AA36" i="35"/>
  <c r="Z36" i="35"/>
  <c r="Y36" i="35"/>
  <c r="X36" i="35"/>
  <c r="W36" i="35"/>
  <c r="V36" i="35"/>
  <c r="U36" i="35"/>
  <c r="T36" i="35"/>
  <c r="S36" i="35"/>
  <c r="R36" i="35"/>
  <c r="Q36" i="35"/>
  <c r="P36" i="35"/>
  <c r="O36" i="35"/>
  <c r="N36" i="35"/>
  <c r="M36" i="35"/>
  <c r="L36" i="35"/>
  <c r="K36" i="35"/>
  <c r="J36" i="35"/>
  <c r="I36" i="35"/>
  <c r="H36" i="35"/>
  <c r="G36" i="35"/>
  <c r="F36" i="35"/>
  <c r="E36" i="35"/>
  <c r="AB56" i="34"/>
  <c r="AA56" i="34"/>
  <c r="Z56" i="34"/>
  <c r="Y56" i="34"/>
  <c r="X56" i="34"/>
  <c r="W56" i="34"/>
  <c r="V56" i="34"/>
  <c r="U56" i="34"/>
  <c r="T56" i="34"/>
  <c r="S56" i="34"/>
  <c r="R56" i="34"/>
  <c r="Q56" i="34"/>
  <c r="P56" i="34"/>
  <c r="O56" i="34"/>
  <c r="N56" i="34"/>
  <c r="M56" i="34"/>
  <c r="L56" i="34"/>
  <c r="K56" i="34"/>
  <c r="J56" i="34"/>
  <c r="I56" i="34"/>
  <c r="H56" i="34"/>
  <c r="G56" i="34"/>
  <c r="F56" i="34"/>
  <c r="E56" i="34"/>
  <c r="AB55" i="34"/>
  <c r="AA55" i="34"/>
  <c r="Z55" i="34"/>
  <c r="Y55" i="34"/>
  <c r="X55" i="34"/>
  <c r="W55" i="34"/>
  <c r="V55" i="34"/>
  <c r="U55" i="34"/>
  <c r="T55" i="34"/>
  <c r="S55" i="34"/>
  <c r="R55" i="34"/>
  <c r="Q55" i="34"/>
  <c r="P55" i="34"/>
  <c r="O55" i="34"/>
  <c r="N55" i="34"/>
  <c r="M55" i="34"/>
  <c r="L55" i="34"/>
  <c r="K55" i="34"/>
  <c r="J55" i="34"/>
  <c r="I55" i="34"/>
  <c r="H55" i="34"/>
  <c r="G55" i="34"/>
  <c r="F55" i="34"/>
  <c r="E55" i="34"/>
  <c r="AB54" i="34"/>
  <c r="AA54" i="34"/>
  <c r="Z54" i="34"/>
  <c r="Y54" i="34"/>
  <c r="X54" i="34"/>
  <c r="W54" i="34"/>
  <c r="V54" i="34"/>
  <c r="U54" i="34"/>
  <c r="T54" i="34"/>
  <c r="S54" i="34"/>
  <c r="R54" i="34"/>
  <c r="Q54" i="34"/>
  <c r="P54" i="34"/>
  <c r="O54" i="34"/>
  <c r="N54" i="34"/>
  <c r="M54" i="34"/>
  <c r="L54" i="34"/>
  <c r="K54" i="34"/>
  <c r="J54" i="34"/>
  <c r="I54" i="34"/>
  <c r="H54" i="34"/>
  <c r="G54" i="34"/>
  <c r="F54" i="34"/>
  <c r="E54" i="34"/>
  <c r="AB53" i="34"/>
  <c r="AA53" i="34"/>
  <c r="Z53" i="34"/>
  <c r="Y53" i="34"/>
  <c r="X53" i="34"/>
  <c r="W53" i="34"/>
  <c r="V53" i="34"/>
  <c r="U53" i="34"/>
  <c r="T53" i="34"/>
  <c r="S53" i="34"/>
  <c r="R53" i="34"/>
  <c r="Q53" i="34"/>
  <c r="P53" i="34"/>
  <c r="O53" i="34"/>
  <c r="N53" i="34"/>
  <c r="M53" i="34"/>
  <c r="L53" i="34"/>
  <c r="K53" i="34"/>
  <c r="J53" i="34"/>
  <c r="I53" i="34"/>
  <c r="H53" i="34"/>
  <c r="G53" i="34"/>
  <c r="F53" i="34"/>
  <c r="E53" i="34"/>
  <c r="AB52" i="34"/>
  <c r="AA52" i="34"/>
  <c r="Z52" i="34"/>
  <c r="Y52" i="34"/>
  <c r="X52" i="34"/>
  <c r="W52" i="34"/>
  <c r="V52" i="34"/>
  <c r="U52" i="34"/>
  <c r="T52" i="34"/>
  <c r="S52" i="34"/>
  <c r="R52" i="34"/>
  <c r="Q52" i="34"/>
  <c r="P52" i="34"/>
  <c r="O52" i="34"/>
  <c r="N52" i="34"/>
  <c r="M52" i="34"/>
  <c r="L52" i="34"/>
  <c r="K52" i="34"/>
  <c r="J52" i="34"/>
  <c r="I52" i="34"/>
  <c r="H52" i="34"/>
  <c r="G52" i="34"/>
  <c r="F52" i="34"/>
  <c r="E52" i="34"/>
  <c r="AB51" i="34"/>
  <c r="AA51" i="34"/>
  <c r="Z51" i="34"/>
  <c r="Y51" i="34"/>
  <c r="X51" i="34"/>
  <c r="W51" i="34"/>
  <c r="V51" i="34"/>
  <c r="U51" i="34"/>
  <c r="T51" i="34"/>
  <c r="S51" i="34"/>
  <c r="R51" i="34"/>
  <c r="Q51" i="34"/>
  <c r="P51" i="34"/>
  <c r="O51" i="34"/>
  <c r="N51" i="34"/>
  <c r="M51" i="34"/>
  <c r="L51" i="34"/>
  <c r="K51" i="34"/>
  <c r="J51" i="34"/>
  <c r="I51" i="34"/>
  <c r="H51" i="34"/>
  <c r="G51" i="34"/>
  <c r="F51" i="34"/>
  <c r="E51" i="34"/>
  <c r="AB50" i="34"/>
  <c r="AA50" i="34"/>
  <c r="Z50" i="34"/>
  <c r="Y50" i="34"/>
  <c r="X50" i="34"/>
  <c r="W50" i="34"/>
  <c r="V50" i="34"/>
  <c r="U50" i="34"/>
  <c r="T50" i="34"/>
  <c r="S50" i="34"/>
  <c r="R50" i="34"/>
  <c r="Q50" i="34"/>
  <c r="P50" i="34"/>
  <c r="O50" i="34"/>
  <c r="N50" i="34"/>
  <c r="M50" i="34"/>
  <c r="L50" i="34"/>
  <c r="K50" i="34"/>
  <c r="J50" i="34"/>
  <c r="I50" i="34"/>
  <c r="H50" i="34"/>
  <c r="G50" i="34"/>
  <c r="F50" i="34"/>
  <c r="E50" i="34"/>
  <c r="AB49" i="34"/>
  <c r="AA49" i="34"/>
  <c r="Z49" i="34"/>
  <c r="Y49" i="34"/>
  <c r="X49" i="34"/>
  <c r="W49" i="34"/>
  <c r="V49" i="34"/>
  <c r="U49" i="34"/>
  <c r="T49" i="34"/>
  <c r="S49" i="34"/>
  <c r="R49" i="34"/>
  <c r="Q49" i="34"/>
  <c r="P49" i="34"/>
  <c r="O49" i="34"/>
  <c r="N49" i="34"/>
  <c r="M49" i="34"/>
  <c r="L49" i="34"/>
  <c r="K49" i="34"/>
  <c r="J49" i="34"/>
  <c r="I49" i="34"/>
  <c r="H49" i="34"/>
  <c r="G49" i="34"/>
  <c r="F49" i="34"/>
  <c r="E49" i="34"/>
  <c r="AB48" i="34"/>
  <c r="AA48" i="34"/>
  <c r="Z48" i="34"/>
  <c r="Y48" i="34"/>
  <c r="X48" i="34"/>
  <c r="W48" i="34"/>
  <c r="V48" i="34"/>
  <c r="U48" i="34"/>
  <c r="T48" i="34"/>
  <c r="S48" i="34"/>
  <c r="R48" i="34"/>
  <c r="Q48" i="34"/>
  <c r="P48" i="34"/>
  <c r="O48" i="34"/>
  <c r="N48" i="34"/>
  <c r="M48" i="34"/>
  <c r="L48" i="34"/>
  <c r="K48" i="34"/>
  <c r="J48" i="34"/>
  <c r="I48" i="34"/>
  <c r="H48" i="34"/>
  <c r="G48" i="34"/>
  <c r="F48" i="34"/>
  <c r="E48" i="34"/>
  <c r="AB47" i="34"/>
  <c r="AA47" i="34"/>
  <c r="Z47" i="34"/>
  <c r="Y47" i="34"/>
  <c r="X47" i="34"/>
  <c r="W47" i="34"/>
  <c r="V47" i="34"/>
  <c r="U47" i="34"/>
  <c r="T47" i="34"/>
  <c r="S47" i="34"/>
  <c r="R47" i="34"/>
  <c r="Q47" i="34"/>
  <c r="P47" i="34"/>
  <c r="O47" i="34"/>
  <c r="N47" i="34"/>
  <c r="M47" i="34"/>
  <c r="L47" i="34"/>
  <c r="K47" i="34"/>
  <c r="J47" i="34"/>
  <c r="I47" i="34"/>
  <c r="H47" i="34"/>
  <c r="G47" i="34"/>
  <c r="F47" i="34"/>
  <c r="E47" i="34"/>
  <c r="AB46" i="34"/>
  <c r="AA46" i="34"/>
  <c r="Z46" i="34"/>
  <c r="Y46" i="34"/>
  <c r="X46" i="34"/>
  <c r="W46" i="34"/>
  <c r="V46" i="34"/>
  <c r="U46" i="34"/>
  <c r="T46" i="34"/>
  <c r="S46" i="34"/>
  <c r="R46" i="34"/>
  <c r="Q46" i="34"/>
  <c r="P46" i="34"/>
  <c r="O46" i="34"/>
  <c r="N46" i="34"/>
  <c r="M46" i="34"/>
  <c r="L46" i="34"/>
  <c r="K46" i="34"/>
  <c r="J46" i="34"/>
  <c r="I46" i="34"/>
  <c r="H46" i="34"/>
  <c r="G46" i="34"/>
  <c r="F46" i="34"/>
  <c r="E46" i="34"/>
  <c r="AB45" i="34"/>
  <c r="AA45" i="34"/>
  <c r="Z45" i="34"/>
  <c r="Y45" i="34"/>
  <c r="X45" i="34"/>
  <c r="W45" i="34"/>
  <c r="V45" i="34"/>
  <c r="U45" i="34"/>
  <c r="T45" i="34"/>
  <c r="S45" i="34"/>
  <c r="R45" i="34"/>
  <c r="Q45" i="34"/>
  <c r="P45" i="34"/>
  <c r="O45" i="34"/>
  <c r="N45" i="34"/>
  <c r="M45" i="34"/>
  <c r="L45" i="34"/>
  <c r="K45" i="34"/>
  <c r="J45" i="34"/>
  <c r="I45" i="34"/>
  <c r="H45" i="34"/>
  <c r="G45" i="34"/>
  <c r="F45" i="34"/>
  <c r="E45" i="34"/>
  <c r="AB44" i="34"/>
  <c r="AA44" i="34"/>
  <c r="Z44" i="34"/>
  <c r="Y44" i="34"/>
  <c r="X44" i="34"/>
  <c r="W44" i="34"/>
  <c r="V44" i="34"/>
  <c r="U44" i="34"/>
  <c r="T44" i="34"/>
  <c r="S44" i="34"/>
  <c r="R44" i="34"/>
  <c r="Q44" i="34"/>
  <c r="P44" i="34"/>
  <c r="O44" i="34"/>
  <c r="N44" i="34"/>
  <c r="M44" i="34"/>
  <c r="L44" i="34"/>
  <c r="K44" i="34"/>
  <c r="J44" i="34"/>
  <c r="I44" i="34"/>
  <c r="H44" i="34"/>
  <c r="G44" i="34"/>
  <c r="F44" i="34"/>
  <c r="E44" i="34"/>
  <c r="AB43" i="34"/>
  <c r="AA43" i="34"/>
  <c r="Z43" i="34"/>
  <c r="Y43" i="34"/>
  <c r="X43" i="34"/>
  <c r="W43" i="34"/>
  <c r="V43" i="34"/>
  <c r="U43" i="34"/>
  <c r="T43" i="34"/>
  <c r="S43" i="34"/>
  <c r="R43" i="34"/>
  <c r="Q43" i="34"/>
  <c r="P43" i="34"/>
  <c r="O43" i="34"/>
  <c r="N43" i="34"/>
  <c r="M43" i="34"/>
  <c r="L43" i="34"/>
  <c r="K43" i="34"/>
  <c r="J43" i="34"/>
  <c r="I43" i="34"/>
  <c r="H43" i="34"/>
  <c r="G43" i="34"/>
  <c r="F43" i="34"/>
  <c r="E43" i="34"/>
  <c r="AB42" i="34"/>
  <c r="AA42" i="34"/>
  <c r="Z42" i="34"/>
  <c r="Y42" i="34"/>
  <c r="X42" i="34"/>
  <c r="W42" i="34"/>
  <c r="V42" i="34"/>
  <c r="U42" i="34"/>
  <c r="T42" i="34"/>
  <c r="S42" i="34"/>
  <c r="R42" i="34"/>
  <c r="Q42" i="34"/>
  <c r="P42" i="34"/>
  <c r="O42" i="34"/>
  <c r="N42" i="34"/>
  <c r="M42" i="34"/>
  <c r="L42" i="34"/>
  <c r="K42" i="34"/>
  <c r="J42" i="34"/>
  <c r="I42" i="34"/>
  <c r="H42" i="34"/>
  <c r="G42" i="34"/>
  <c r="F42" i="34"/>
  <c r="E42" i="34"/>
  <c r="AB41" i="34"/>
  <c r="AA41" i="34"/>
  <c r="Z41" i="34"/>
  <c r="Y41" i="34"/>
  <c r="X41" i="34"/>
  <c r="W41" i="34"/>
  <c r="V41" i="34"/>
  <c r="U41" i="34"/>
  <c r="T41" i="34"/>
  <c r="S41" i="34"/>
  <c r="R41" i="34"/>
  <c r="Q41" i="34"/>
  <c r="P41" i="34"/>
  <c r="O41" i="34"/>
  <c r="N41" i="34"/>
  <c r="M41" i="34"/>
  <c r="L41" i="34"/>
  <c r="K41" i="34"/>
  <c r="J41" i="34"/>
  <c r="I41" i="34"/>
  <c r="H41" i="34"/>
  <c r="G41" i="34"/>
  <c r="F41" i="34"/>
  <c r="E41" i="34"/>
  <c r="AB40" i="34"/>
  <c r="AA40" i="34"/>
  <c r="Z40" i="34"/>
  <c r="Y40" i="34"/>
  <c r="X40" i="34"/>
  <c r="W40" i="34"/>
  <c r="V40" i="34"/>
  <c r="U40" i="34"/>
  <c r="T40" i="34"/>
  <c r="S40" i="34"/>
  <c r="R40" i="34"/>
  <c r="Q40" i="34"/>
  <c r="P40" i="34"/>
  <c r="O40" i="34"/>
  <c r="N40" i="34"/>
  <c r="M40" i="34"/>
  <c r="L40" i="34"/>
  <c r="K40" i="34"/>
  <c r="J40" i="34"/>
  <c r="I40" i="34"/>
  <c r="H40" i="34"/>
  <c r="G40" i="34"/>
  <c r="F40" i="34"/>
  <c r="E40" i="34"/>
  <c r="AB39" i="34"/>
  <c r="AA39" i="34"/>
  <c r="Z39" i="34"/>
  <c r="Y39" i="34"/>
  <c r="X39" i="34"/>
  <c r="W39" i="34"/>
  <c r="V39" i="34"/>
  <c r="U39" i="34"/>
  <c r="T39" i="34"/>
  <c r="S39" i="34"/>
  <c r="R39" i="34"/>
  <c r="Q39" i="34"/>
  <c r="P39" i="34"/>
  <c r="O39" i="34"/>
  <c r="N39" i="34"/>
  <c r="M39" i="34"/>
  <c r="L39" i="34"/>
  <c r="K39" i="34"/>
  <c r="J39" i="34"/>
  <c r="I39" i="34"/>
  <c r="H39" i="34"/>
  <c r="G39" i="34"/>
  <c r="F39" i="34"/>
  <c r="E39" i="34"/>
  <c r="AB38" i="34"/>
  <c r="AA38" i="34"/>
  <c r="Z38" i="34"/>
  <c r="Y38" i="34"/>
  <c r="X38" i="34"/>
  <c r="W38" i="34"/>
  <c r="V38" i="34"/>
  <c r="U38" i="34"/>
  <c r="T38" i="34"/>
  <c r="S38" i="34"/>
  <c r="R38" i="34"/>
  <c r="Q38" i="34"/>
  <c r="P38" i="34"/>
  <c r="O38" i="34"/>
  <c r="N38" i="34"/>
  <c r="M38" i="34"/>
  <c r="L38" i="34"/>
  <c r="K38" i="34"/>
  <c r="J38" i="34"/>
  <c r="I38" i="34"/>
  <c r="H38" i="34"/>
  <c r="G38" i="34"/>
  <c r="F38" i="34"/>
  <c r="E38" i="34"/>
  <c r="AB37" i="34"/>
  <c r="AA37" i="34"/>
  <c r="Z37" i="34"/>
  <c r="Y37" i="34"/>
  <c r="X37" i="34"/>
  <c r="W37" i="34"/>
  <c r="V37" i="34"/>
  <c r="U37" i="34"/>
  <c r="T37" i="34"/>
  <c r="S37" i="34"/>
  <c r="R37" i="34"/>
  <c r="Q37" i="34"/>
  <c r="P37" i="34"/>
  <c r="O37" i="34"/>
  <c r="N37" i="34"/>
  <c r="M37" i="34"/>
  <c r="L37" i="34"/>
  <c r="K37" i="34"/>
  <c r="J37" i="34"/>
  <c r="I37" i="34"/>
  <c r="H37" i="34"/>
  <c r="G37" i="34"/>
  <c r="F37" i="34"/>
  <c r="E37" i="34"/>
  <c r="AB36" i="34"/>
  <c r="AA36" i="34"/>
  <c r="Z36" i="34"/>
  <c r="Y36" i="34"/>
  <c r="X36" i="34"/>
  <c r="W36" i="34"/>
  <c r="V36" i="34"/>
  <c r="U36" i="34"/>
  <c r="T36" i="34"/>
  <c r="S36" i="34"/>
  <c r="R36" i="34"/>
  <c r="Q36" i="34"/>
  <c r="P36" i="34"/>
  <c r="O36" i="34"/>
  <c r="N36" i="34"/>
  <c r="M36" i="34"/>
  <c r="L36" i="34"/>
  <c r="K36" i="34"/>
  <c r="J36" i="34"/>
  <c r="I36" i="34"/>
  <c r="H36" i="34"/>
  <c r="G36" i="34"/>
  <c r="F36" i="34"/>
  <c r="E36" i="34"/>
  <c r="AC67" i="40" l="1"/>
  <c r="AC67" i="39"/>
  <c r="AC68" i="38"/>
  <c r="AC67" i="37"/>
  <c r="AC67" i="36"/>
  <c r="AC68" i="40" l="1"/>
  <c r="AC68" i="39"/>
  <c r="AC69" i="38"/>
  <c r="AC68" i="37"/>
  <c r="AC68" i="36"/>
  <c r="E56" i="44"/>
  <c r="E8" i="44"/>
  <c r="AC69" i="40" l="1"/>
  <c r="AC69" i="39"/>
  <c r="AC70" i="38"/>
  <c r="AC69" i="37"/>
  <c r="AC69" i="36"/>
  <c r="E36" i="33"/>
  <c r="AC70" i="40" l="1"/>
  <c r="AC70" i="39"/>
  <c r="AC71" i="38"/>
  <c r="AC70" i="37"/>
  <c r="AC70" i="36"/>
  <c r="D8" i="55"/>
  <c r="AB97" i="54"/>
  <c r="AA97" i="54"/>
  <c r="Z97" i="54"/>
  <c r="Y97" i="54"/>
  <c r="X97" i="54"/>
  <c r="W97" i="54"/>
  <c r="V97" i="54"/>
  <c r="U97" i="54"/>
  <c r="T97" i="54"/>
  <c r="S97" i="54"/>
  <c r="R97" i="54"/>
  <c r="Q97" i="54"/>
  <c r="P97" i="54"/>
  <c r="O97" i="54"/>
  <c r="N97" i="54"/>
  <c r="M97" i="54"/>
  <c r="L97" i="54"/>
  <c r="K97" i="54"/>
  <c r="J97" i="54"/>
  <c r="I97" i="54"/>
  <c r="H97" i="54"/>
  <c r="G97" i="54"/>
  <c r="F97" i="54"/>
  <c r="E97" i="54"/>
  <c r="AB42" i="54"/>
  <c r="AA42" i="54"/>
  <c r="Z42" i="54"/>
  <c r="Y42" i="54"/>
  <c r="X42" i="54"/>
  <c r="W42" i="54"/>
  <c r="V42" i="54"/>
  <c r="U42" i="54"/>
  <c r="T42" i="54"/>
  <c r="S42" i="54"/>
  <c r="R42" i="54"/>
  <c r="Q42" i="54"/>
  <c r="P42" i="54"/>
  <c r="O42" i="54"/>
  <c r="N42" i="54"/>
  <c r="M42" i="54"/>
  <c r="L42" i="54"/>
  <c r="K42" i="54"/>
  <c r="J42" i="54"/>
  <c r="I42" i="54"/>
  <c r="H42" i="54"/>
  <c r="G42" i="54"/>
  <c r="F42" i="54"/>
  <c r="E42" i="54"/>
  <c r="AB41" i="54"/>
  <c r="AA41" i="54"/>
  <c r="Z41" i="54"/>
  <c r="Y41" i="54"/>
  <c r="X41" i="54"/>
  <c r="W41" i="54"/>
  <c r="V41" i="54"/>
  <c r="U41" i="54"/>
  <c r="T41" i="54"/>
  <c r="S41" i="54"/>
  <c r="R41" i="54"/>
  <c r="Q41" i="54"/>
  <c r="P41" i="54"/>
  <c r="O41" i="54"/>
  <c r="N41" i="54"/>
  <c r="M41" i="54"/>
  <c r="L41" i="54"/>
  <c r="K41" i="54"/>
  <c r="J41" i="54"/>
  <c r="I41" i="54"/>
  <c r="H41" i="54"/>
  <c r="G41" i="54"/>
  <c r="F41" i="54"/>
  <c r="E41" i="54"/>
  <c r="AB16" i="54"/>
  <c r="AA16" i="54"/>
  <c r="Z16" i="54"/>
  <c r="Y16" i="54"/>
  <c r="X16" i="54"/>
  <c r="W16" i="54"/>
  <c r="V16" i="54"/>
  <c r="U16" i="54"/>
  <c r="T16" i="54"/>
  <c r="S16" i="54"/>
  <c r="R16" i="54"/>
  <c r="Q16" i="54"/>
  <c r="P16" i="54"/>
  <c r="O16" i="54"/>
  <c r="N16" i="54"/>
  <c r="M16" i="54"/>
  <c r="L16" i="54"/>
  <c r="K16" i="54"/>
  <c r="J16" i="54"/>
  <c r="I16" i="54"/>
  <c r="H16" i="54"/>
  <c r="G16" i="54"/>
  <c r="F16" i="54"/>
  <c r="AB15" i="54"/>
  <c r="AA15" i="54"/>
  <c r="Z15" i="54"/>
  <c r="Y15" i="54"/>
  <c r="X15" i="54"/>
  <c r="W15" i="54"/>
  <c r="V15" i="54"/>
  <c r="U15" i="54"/>
  <c r="T15" i="54"/>
  <c r="S15" i="54"/>
  <c r="R15" i="54"/>
  <c r="Q15" i="54"/>
  <c r="P15" i="54"/>
  <c r="O15" i="54"/>
  <c r="N15" i="54"/>
  <c r="M15" i="54"/>
  <c r="L15" i="54"/>
  <c r="K15" i="54"/>
  <c r="J15" i="54"/>
  <c r="I15" i="54"/>
  <c r="H15" i="54"/>
  <c r="G15" i="54"/>
  <c r="F15" i="54"/>
  <c r="E16" i="54"/>
  <c r="E15" i="54"/>
  <c r="B197" i="64"/>
  <c r="E195" i="64"/>
  <c r="B191" i="64"/>
  <c r="AB190" i="64"/>
  <c r="AA190" i="64"/>
  <c r="Z190" i="64"/>
  <c r="Y190" i="64"/>
  <c r="X190" i="64"/>
  <c r="W190" i="64"/>
  <c r="V190" i="64"/>
  <c r="U190" i="64"/>
  <c r="T190" i="64"/>
  <c r="S190" i="64"/>
  <c r="R190" i="64"/>
  <c r="Q190" i="64"/>
  <c r="P190" i="64"/>
  <c r="O190" i="64"/>
  <c r="N190" i="64"/>
  <c r="M190" i="64"/>
  <c r="L190" i="64"/>
  <c r="K190" i="64"/>
  <c r="J190" i="64"/>
  <c r="I190" i="64"/>
  <c r="H190" i="64"/>
  <c r="G190" i="64"/>
  <c r="F190" i="64"/>
  <c r="E190" i="64"/>
  <c r="B190" i="64"/>
  <c r="E188" i="64"/>
  <c r="AE166" i="64"/>
  <c r="AE167" i="64" s="1"/>
  <c r="B165" i="64"/>
  <c r="B166" i="64" s="1"/>
  <c r="B167" i="64" s="1"/>
  <c r="B168" i="64" s="1"/>
  <c r="B169" i="64" s="1"/>
  <c r="B170" i="64" s="1"/>
  <c r="B171" i="64" s="1"/>
  <c r="B172" i="64" s="1"/>
  <c r="B173" i="64" s="1"/>
  <c r="B174" i="64" s="1"/>
  <c r="B175" i="64" s="1"/>
  <c r="B176" i="64" s="1"/>
  <c r="B177" i="64" s="1"/>
  <c r="B178" i="64" s="1"/>
  <c r="B179" i="64" s="1"/>
  <c r="B180" i="64" s="1"/>
  <c r="B181" i="64" s="1"/>
  <c r="B182" i="64" s="1"/>
  <c r="B183" i="64" s="1"/>
  <c r="B184" i="64" s="1"/>
  <c r="E163" i="64"/>
  <c r="AB159" i="64"/>
  <c r="AB184" i="64" s="1"/>
  <c r="AA159" i="64"/>
  <c r="AA184" i="64" s="1"/>
  <c r="Z159" i="64"/>
  <c r="Z184" i="64" s="1"/>
  <c r="Y159" i="64"/>
  <c r="Y184" i="64" s="1"/>
  <c r="X159" i="64"/>
  <c r="X184" i="64" s="1"/>
  <c r="W159" i="64"/>
  <c r="W184" i="64" s="1"/>
  <c r="V159" i="64"/>
  <c r="V184" i="64" s="1"/>
  <c r="U159" i="64"/>
  <c r="U184" i="64" s="1"/>
  <c r="T159" i="64"/>
  <c r="T184" i="64" s="1"/>
  <c r="S159" i="64"/>
  <c r="S184" i="64" s="1"/>
  <c r="R159" i="64"/>
  <c r="R184" i="64" s="1"/>
  <c r="Q159" i="64"/>
  <c r="Q184" i="64" s="1"/>
  <c r="P159" i="64"/>
  <c r="P184" i="64" s="1"/>
  <c r="O159" i="64"/>
  <c r="O184" i="64" s="1"/>
  <c r="N159" i="64"/>
  <c r="N184" i="64" s="1"/>
  <c r="M159" i="64"/>
  <c r="M184" i="64" s="1"/>
  <c r="L159" i="64"/>
  <c r="L184" i="64" s="1"/>
  <c r="K159" i="64"/>
  <c r="K184" i="64" s="1"/>
  <c r="J159" i="64"/>
  <c r="J184" i="64" s="1"/>
  <c r="I159" i="64"/>
  <c r="I184" i="64" s="1"/>
  <c r="H159" i="64"/>
  <c r="H184" i="64" s="1"/>
  <c r="G159" i="64"/>
  <c r="G184" i="64" s="1"/>
  <c r="F159" i="64"/>
  <c r="E159" i="64"/>
  <c r="E184" i="64" s="1"/>
  <c r="AB158" i="64"/>
  <c r="AB183" i="64" s="1"/>
  <c r="AA158" i="64"/>
  <c r="AA183" i="64" s="1"/>
  <c r="Z158" i="64"/>
  <c r="Y158" i="64"/>
  <c r="Y183" i="64" s="1"/>
  <c r="X158" i="64"/>
  <c r="X183" i="64" s="1"/>
  <c r="W158" i="64"/>
  <c r="W183" i="64" s="1"/>
  <c r="V158" i="64"/>
  <c r="U158" i="64"/>
  <c r="U183" i="64" s="1"/>
  <c r="T158" i="64"/>
  <c r="T183" i="64" s="1"/>
  <c r="S158" i="64"/>
  <c r="S183" i="64" s="1"/>
  <c r="R158" i="64"/>
  <c r="Q158" i="64"/>
  <c r="Q183" i="64" s="1"/>
  <c r="P158" i="64"/>
  <c r="P183" i="64" s="1"/>
  <c r="O158" i="64"/>
  <c r="O183" i="64" s="1"/>
  <c r="N158" i="64"/>
  <c r="M158" i="64"/>
  <c r="M183" i="64" s="1"/>
  <c r="L158" i="64"/>
  <c r="L183" i="64" s="1"/>
  <c r="K158" i="64"/>
  <c r="K183" i="64" s="1"/>
  <c r="J158" i="64"/>
  <c r="I158" i="64"/>
  <c r="I183" i="64" s="1"/>
  <c r="H158" i="64"/>
  <c r="H183" i="64" s="1"/>
  <c r="G158" i="64"/>
  <c r="G183" i="64" s="1"/>
  <c r="F158" i="64"/>
  <c r="E158" i="64"/>
  <c r="E183" i="64" s="1"/>
  <c r="AB157" i="64"/>
  <c r="AA157" i="64"/>
  <c r="AA182" i="64" s="1"/>
  <c r="Z157" i="64"/>
  <c r="Y157" i="64"/>
  <c r="Y182" i="64" s="1"/>
  <c r="X157" i="64"/>
  <c r="W157" i="64"/>
  <c r="W182" i="64" s="1"/>
  <c r="V157" i="64"/>
  <c r="U157" i="64"/>
  <c r="U182" i="64" s="1"/>
  <c r="T157" i="64"/>
  <c r="S157" i="64"/>
  <c r="S182" i="64" s="1"/>
  <c r="R157" i="64"/>
  <c r="Q157" i="64"/>
  <c r="Q182" i="64" s="1"/>
  <c r="P157" i="64"/>
  <c r="O157" i="64"/>
  <c r="O182" i="64" s="1"/>
  <c r="N157" i="64"/>
  <c r="M157" i="64"/>
  <c r="M182" i="64" s="1"/>
  <c r="L157" i="64"/>
  <c r="K157" i="64"/>
  <c r="K182" i="64" s="1"/>
  <c r="J157" i="64"/>
  <c r="I157" i="64"/>
  <c r="I182" i="64" s="1"/>
  <c r="H157" i="64"/>
  <c r="G157" i="64"/>
  <c r="G182" i="64" s="1"/>
  <c r="F157" i="64"/>
  <c r="E157" i="64"/>
  <c r="E182" i="64" s="1"/>
  <c r="AB156" i="64"/>
  <c r="AB181" i="64" s="1"/>
  <c r="AA156" i="64"/>
  <c r="AA181" i="64" s="1"/>
  <c r="Z156" i="64"/>
  <c r="Y156" i="64"/>
  <c r="Y181" i="64" s="1"/>
  <c r="X156" i="64"/>
  <c r="X181" i="64" s="1"/>
  <c r="W156" i="64"/>
  <c r="W181" i="64" s="1"/>
  <c r="V156" i="64"/>
  <c r="U156" i="64"/>
  <c r="U181" i="64" s="1"/>
  <c r="T156" i="64"/>
  <c r="T181" i="64" s="1"/>
  <c r="S156" i="64"/>
  <c r="S181" i="64" s="1"/>
  <c r="R156" i="64"/>
  <c r="Q156" i="64"/>
  <c r="Q181" i="64" s="1"/>
  <c r="P156" i="64"/>
  <c r="P181" i="64" s="1"/>
  <c r="O156" i="64"/>
  <c r="O181" i="64" s="1"/>
  <c r="N156" i="64"/>
  <c r="M156" i="64"/>
  <c r="M181" i="64" s="1"/>
  <c r="L156" i="64"/>
  <c r="L181" i="64" s="1"/>
  <c r="K156" i="64"/>
  <c r="K181" i="64" s="1"/>
  <c r="J156" i="64"/>
  <c r="I156" i="64"/>
  <c r="I181" i="64" s="1"/>
  <c r="H156" i="64"/>
  <c r="H181" i="64" s="1"/>
  <c r="G156" i="64"/>
  <c r="F156" i="64"/>
  <c r="E156" i="64"/>
  <c r="E181" i="64" s="1"/>
  <c r="AB155" i="64"/>
  <c r="AB180" i="64" s="1"/>
  <c r="AA155" i="64"/>
  <c r="Z155" i="64"/>
  <c r="Z180" i="64" s="1"/>
  <c r="Y155" i="64"/>
  <c r="Y180" i="64" s="1"/>
  <c r="X155" i="64"/>
  <c r="X180" i="64" s="1"/>
  <c r="W155" i="64"/>
  <c r="V155" i="64"/>
  <c r="V180" i="64" s="1"/>
  <c r="U155" i="64"/>
  <c r="U180" i="64" s="1"/>
  <c r="T155" i="64"/>
  <c r="T180" i="64" s="1"/>
  <c r="S155" i="64"/>
  <c r="R155" i="64"/>
  <c r="R180" i="64" s="1"/>
  <c r="Q155" i="64"/>
  <c r="Q180" i="64" s="1"/>
  <c r="P155" i="64"/>
  <c r="P180" i="64" s="1"/>
  <c r="O155" i="64"/>
  <c r="N155" i="64"/>
  <c r="N180" i="64" s="1"/>
  <c r="M155" i="64"/>
  <c r="M180" i="64" s="1"/>
  <c r="L155" i="64"/>
  <c r="L180" i="64" s="1"/>
  <c r="K155" i="64"/>
  <c r="J155" i="64"/>
  <c r="J180" i="64" s="1"/>
  <c r="I155" i="64"/>
  <c r="I180" i="64" s="1"/>
  <c r="H155" i="64"/>
  <c r="H180" i="64" s="1"/>
  <c r="G155" i="64"/>
  <c r="F155" i="64"/>
  <c r="F180" i="64" s="1"/>
  <c r="E155" i="64"/>
  <c r="E180" i="64" s="1"/>
  <c r="AB154" i="64"/>
  <c r="AA154" i="64"/>
  <c r="AA179" i="64" s="1"/>
  <c r="Z154" i="64"/>
  <c r="Y154" i="64"/>
  <c r="Y179" i="64" s="1"/>
  <c r="X154" i="64"/>
  <c r="W154" i="64"/>
  <c r="W179" i="64" s="1"/>
  <c r="V154" i="64"/>
  <c r="U154" i="64"/>
  <c r="U179" i="64" s="1"/>
  <c r="T154" i="64"/>
  <c r="S154" i="64"/>
  <c r="S179" i="64" s="1"/>
  <c r="R154" i="64"/>
  <c r="Q154" i="64"/>
  <c r="Q179" i="64" s="1"/>
  <c r="P154" i="64"/>
  <c r="O154" i="64"/>
  <c r="O179" i="64" s="1"/>
  <c r="N154" i="64"/>
  <c r="M154" i="64"/>
  <c r="M179" i="64" s="1"/>
  <c r="L154" i="64"/>
  <c r="K154" i="64"/>
  <c r="K179" i="64" s="1"/>
  <c r="J154" i="64"/>
  <c r="I154" i="64"/>
  <c r="I179" i="64" s="1"/>
  <c r="H154" i="64"/>
  <c r="G154" i="64"/>
  <c r="G179" i="64" s="1"/>
  <c r="F154" i="64"/>
  <c r="E154" i="64"/>
  <c r="E179" i="64" s="1"/>
  <c r="AB153" i="64"/>
  <c r="AB178" i="64" s="1"/>
  <c r="AA153" i="64"/>
  <c r="AA178" i="64" s="1"/>
  <c r="Z153" i="64"/>
  <c r="Z178" i="64" s="1"/>
  <c r="Y153" i="64"/>
  <c r="Y178" i="64" s="1"/>
  <c r="X153" i="64"/>
  <c r="X178" i="64" s="1"/>
  <c r="W153" i="64"/>
  <c r="W178" i="64" s="1"/>
  <c r="V153" i="64"/>
  <c r="V178" i="64" s="1"/>
  <c r="U153" i="64"/>
  <c r="U178" i="64" s="1"/>
  <c r="T153" i="64"/>
  <c r="T178" i="64" s="1"/>
  <c r="S153" i="64"/>
  <c r="S178" i="64" s="1"/>
  <c r="R153" i="64"/>
  <c r="R178" i="64" s="1"/>
  <c r="Q153" i="64"/>
  <c r="Q178" i="64" s="1"/>
  <c r="P153" i="64"/>
  <c r="P178" i="64" s="1"/>
  <c r="O153" i="64"/>
  <c r="O178" i="64" s="1"/>
  <c r="N153" i="64"/>
  <c r="N178" i="64" s="1"/>
  <c r="M153" i="64"/>
  <c r="M178" i="64" s="1"/>
  <c r="L153" i="64"/>
  <c r="L178" i="64" s="1"/>
  <c r="K153" i="64"/>
  <c r="K178" i="64" s="1"/>
  <c r="J153" i="64"/>
  <c r="J178" i="64" s="1"/>
  <c r="I153" i="64"/>
  <c r="I178" i="64" s="1"/>
  <c r="H153" i="64"/>
  <c r="H178" i="64" s="1"/>
  <c r="G153" i="64"/>
  <c r="G178" i="64" s="1"/>
  <c r="F153" i="64"/>
  <c r="F178" i="64" s="1"/>
  <c r="E153" i="64"/>
  <c r="E178" i="64" s="1"/>
  <c r="AB152" i="64"/>
  <c r="AA152" i="64"/>
  <c r="Z152" i="64"/>
  <c r="Y152" i="64"/>
  <c r="X152" i="64"/>
  <c r="W152" i="64"/>
  <c r="V152" i="64"/>
  <c r="U152" i="64"/>
  <c r="T152" i="64"/>
  <c r="S152" i="64"/>
  <c r="R152" i="64"/>
  <c r="Q152" i="64"/>
  <c r="P152" i="64"/>
  <c r="O152" i="64"/>
  <c r="N152" i="64"/>
  <c r="M152" i="64"/>
  <c r="L152" i="64"/>
  <c r="K152" i="64"/>
  <c r="K177" i="64" s="1"/>
  <c r="J152" i="64"/>
  <c r="I152" i="64"/>
  <c r="H152" i="64"/>
  <c r="G152" i="64"/>
  <c r="F152" i="64"/>
  <c r="E152" i="64"/>
  <c r="AB151" i="64"/>
  <c r="AB176" i="64" s="1"/>
  <c r="AA151" i="64"/>
  <c r="AA176" i="64" s="1"/>
  <c r="Z151" i="64"/>
  <c r="Z176" i="64" s="1"/>
  <c r="Y151" i="64"/>
  <c r="X151" i="64"/>
  <c r="X176" i="64" s="1"/>
  <c r="W151" i="64"/>
  <c r="W176" i="64" s="1"/>
  <c r="V151" i="64"/>
  <c r="V176" i="64" s="1"/>
  <c r="U151" i="64"/>
  <c r="T151" i="64"/>
  <c r="T176" i="64" s="1"/>
  <c r="S151" i="64"/>
  <c r="S176" i="64" s="1"/>
  <c r="R151" i="64"/>
  <c r="R176" i="64" s="1"/>
  <c r="Q151" i="64"/>
  <c r="P151" i="64"/>
  <c r="P176" i="64" s="1"/>
  <c r="O151" i="64"/>
  <c r="O176" i="64" s="1"/>
  <c r="N151" i="64"/>
  <c r="N176" i="64" s="1"/>
  <c r="M151" i="64"/>
  <c r="L151" i="64"/>
  <c r="L176" i="64" s="1"/>
  <c r="K151" i="64"/>
  <c r="K176" i="64" s="1"/>
  <c r="J151" i="64"/>
  <c r="J176" i="64" s="1"/>
  <c r="I151" i="64"/>
  <c r="H151" i="64"/>
  <c r="H176" i="64" s="1"/>
  <c r="G151" i="64"/>
  <c r="G176" i="64" s="1"/>
  <c r="F151" i="64"/>
  <c r="F176" i="64" s="1"/>
  <c r="E151" i="64"/>
  <c r="AB150" i="64"/>
  <c r="AA150" i="64"/>
  <c r="AA175" i="64" s="1"/>
  <c r="Z150" i="64"/>
  <c r="Y150" i="64"/>
  <c r="Y175" i="64" s="1"/>
  <c r="X150" i="64"/>
  <c r="W150" i="64"/>
  <c r="W175" i="64" s="1"/>
  <c r="V150" i="64"/>
  <c r="U150" i="64"/>
  <c r="U175" i="64" s="1"/>
  <c r="T150" i="64"/>
  <c r="S150" i="64"/>
  <c r="S175" i="64" s="1"/>
  <c r="R150" i="64"/>
  <c r="Q150" i="64"/>
  <c r="Q175" i="64" s="1"/>
  <c r="P150" i="64"/>
  <c r="O150" i="64"/>
  <c r="O175" i="64" s="1"/>
  <c r="N150" i="64"/>
  <c r="M150" i="64"/>
  <c r="M175" i="64" s="1"/>
  <c r="L150" i="64"/>
  <c r="K150" i="64"/>
  <c r="K175" i="64" s="1"/>
  <c r="J150" i="64"/>
  <c r="I150" i="64"/>
  <c r="I175" i="64" s="1"/>
  <c r="H150" i="64"/>
  <c r="G150" i="64"/>
  <c r="G175" i="64" s="1"/>
  <c r="F150" i="64"/>
  <c r="E150" i="64"/>
  <c r="E175" i="64" s="1"/>
  <c r="AB149" i="64"/>
  <c r="AB174" i="64" s="1"/>
  <c r="AA149" i="64"/>
  <c r="AA174" i="64" s="1"/>
  <c r="Z149" i="64"/>
  <c r="Z174" i="64" s="1"/>
  <c r="Y149" i="64"/>
  <c r="Y174" i="64" s="1"/>
  <c r="X149" i="64"/>
  <c r="X174" i="64" s="1"/>
  <c r="W149" i="64"/>
  <c r="W174" i="64" s="1"/>
  <c r="V149" i="64"/>
  <c r="V174" i="64" s="1"/>
  <c r="U149" i="64"/>
  <c r="U174" i="64" s="1"/>
  <c r="T149" i="64"/>
  <c r="T174" i="64" s="1"/>
  <c r="S149" i="64"/>
  <c r="S174" i="64" s="1"/>
  <c r="R149" i="64"/>
  <c r="R174" i="64" s="1"/>
  <c r="Q149" i="64"/>
  <c r="Q174" i="64" s="1"/>
  <c r="P149" i="64"/>
  <c r="P174" i="64" s="1"/>
  <c r="O149" i="64"/>
  <c r="O174" i="64" s="1"/>
  <c r="N149" i="64"/>
  <c r="N174" i="64" s="1"/>
  <c r="M149" i="64"/>
  <c r="M174" i="64" s="1"/>
  <c r="L149" i="64"/>
  <c r="L174" i="64" s="1"/>
  <c r="K149" i="64"/>
  <c r="K174" i="64" s="1"/>
  <c r="J149" i="64"/>
  <c r="J174" i="64" s="1"/>
  <c r="I149" i="64"/>
  <c r="I174" i="64" s="1"/>
  <c r="H149" i="64"/>
  <c r="H174" i="64" s="1"/>
  <c r="G149" i="64"/>
  <c r="G174" i="64" s="1"/>
  <c r="F149" i="64"/>
  <c r="F174" i="64" s="1"/>
  <c r="E149" i="64"/>
  <c r="E174" i="64" s="1"/>
  <c r="AB148" i="64"/>
  <c r="AA148" i="64"/>
  <c r="AA173" i="64" s="1"/>
  <c r="Z148" i="64"/>
  <c r="Y148" i="64"/>
  <c r="Y173" i="64" s="1"/>
  <c r="X148" i="64"/>
  <c r="W148" i="64"/>
  <c r="W173" i="64" s="1"/>
  <c r="V148" i="64"/>
  <c r="U148" i="64"/>
  <c r="U173" i="64" s="1"/>
  <c r="T148" i="64"/>
  <c r="S148" i="64"/>
  <c r="S173" i="64" s="1"/>
  <c r="R148" i="64"/>
  <c r="Q148" i="64"/>
  <c r="Q173" i="64" s="1"/>
  <c r="P148" i="64"/>
  <c r="O148" i="64"/>
  <c r="O173" i="64" s="1"/>
  <c r="N148" i="64"/>
  <c r="M148" i="64"/>
  <c r="M173" i="64" s="1"/>
  <c r="L148" i="64"/>
  <c r="K148" i="64"/>
  <c r="K173" i="64" s="1"/>
  <c r="J148" i="64"/>
  <c r="I148" i="64"/>
  <c r="I173" i="64" s="1"/>
  <c r="H148" i="64"/>
  <c r="G148" i="64"/>
  <c r="G173" i="64" s="1"/>
  <c r="F148" i="64"/>
  <c r="E148" i="64"/>
  <c r="E173" i="64" s="1"/>
  <c r="AB147" i="64"/>
  <c r="AB172" i="64" s="1"/>
  <c r="AA147" i="64"/>
  <c r="Z147" i="64"/>
  <c r="Z172" i="64" s="1"/>
  <c r="Y147" i="64"/>
  <c r="Y172" i="64" s="1"/>
  <c r="X147" i="64"/>
  <c r="X172" i="64" s="1"/>
  <c r="W147" i="64"/>
  <c r="V147" i="64"/>
  <c r="V172" i="64" s="1"/>
  <c r="U147" i="64"/>
  <c r="U172" i="64" s="1"/>
  <c r="T147" i="64"/>
  <c r="T172" i="64" s="1"/>
  <c r="S147" i="64"/>
  <c r="R147" i="64"/>
  <c r="R172" i="64" s="1"/>
  <c r="Q147" i="64"/>
  <c r="Q172" i="64" s="1"/>
  <c r="P147" i="64"/>
  <c r="P172" i="64" s="1"/>
  <c r="O147" i="64"/>
  <c r="N147" i="64"/>
  <c r="N172" i="64" s="1"/>
  <c r="M147" i="64"/>
  <c r="M172" i="64" s="1"/>
  <c r="L147" i="64"/>
  <c r="L172" i="64" s="1"/>
  <c r="K147" i="64"/>
  <c r="K172" i="64" s="1"/>
  <c r="J147" i="64"/>
  <c r="J172" i="64" s="1"/>
  <c r="I147" i="64"/>
  <c r="I172" i="64" s="1"/>
  <c r="H147" i="64"/>
  <c r="H172" i="64" s="1"/>
  <c r="G147" i="64"/>
  <c r="F147" i="64"/>
  <c r="F172" i="64" s="1"/>
  <c r="E147" i="64"/>
  <c r="E172" i="64" s="1"/>
  <c r="AB146" i="64"/>
  <c r="AA146" i="64"/>
  <c r="AA171" i="64" s="1"/>
  <c r="Z146" i="64"/>
  <c r="Y146" i="64"/>
  <c r="Y171" i="64" s="1"/>
  <c r="X146" i="64"/>
  <c r="W146" i="64"/>
  <c r="W171" i="64" s="1"/>
  <c r="V146" i="64"/>
  <c r="U146" i="64"/>
  <c r="U171" i="64" s="1"/>
  <c r="T146" i="64"/>
  <c r="S146" i="64"/>
  <c r="S171" i="64" s="1"/>
  <c r="R146" i="64"/>
  <c r="Q146" i="64"/>
  <c r="Q171" i="64" s="1"/>
  <c r="P146" i="64"/>
  <c r="O146" i="64"/>
  <c r="O171" i="64" s="1"/>
  <c r="N146" i="64"/>
  <c r="M146" i="64"/>
  <c r="M171" i="64" s="1"/>
  <c r="L146" i="64"/>
  <c r="K146" i="64"/>
  <c r="K171" i="64" s="1"/>
  <c r="J146" i="64"/>
  <c r="I146" i="64"/>
  <c r="I171" i="64" s="1"/>
  <c r="H146" i="64"/>
  <c r="G146" i="64"/>
  <c r="G171" i="64" s="1"/>
  <c r="F146" i="64"/>
  <c r="E146" i="64"/>
  <c r="E171" i="64" s="1"/>
  <c r="AB145" i="64"/>
  <c r="AB170" i="64" s="1"/>
  <c r="AA145" i="64"/>
  <c r="AA170" i="64" s="1"/>
  <c r="Z145" i="64"/>
  <c r="Z170" i="64" s="1"/>
  <c r="Y145" i="64"/>
  <c r="Y170" i="64" s="1"/>
  <c r="X145" i="64"/>
  <c r="X170" i="64" s="1"/>
  <c r="W145" i="64"/>
  <c r="W170" i="64" s="1"/>
  <c r="V145" i="64"/>
  <c r="V170" i="64" s="1"/>
  <c r="U145" i="64"/>
  <c r="U170" i="64" s="1"/>
  <c r="T145" i="64"/>
  <c r="T170" i="64" s="1"/>
  <c r="S145" i="64"/>
  <c r="S170" i="64" s="1"/>
  <c r="R145" i="64"/>
  <c r="R170" i="64" s="1"/>
  <c r="Q145" i="64"/>
  <c r="Q170" i="64" s="1"/>
  <c r="P145" i="64"/>
  <c r="P170" i="64" s="1"/>
  <c r="O145" i="64"/>
  <c r="O170" i="64" s="1"/>
  <c r="N145" i="64"/>
  <c r="N170" i="64" s="1"/>
  <c r="M145" i="64"/>
  <c r="M170" i="64" s="1"/>
  <c r="L145" i="64"/>
  <c r="L170" i="64" s="1"/>
  <c r="K145" i="64"/>
  <c r="K170" i="64" s="1"/>
  <c r="J145" i="64"/>
  <c r="J170" i="64" s="1"/>
  <c r="I145" i="64"/>
  <c r="I170" i="64" s="1"/>
  <c r="H145" i="64"/>
  <c r="H170" i="64" s="1"/>
  <c r="G145" i="64"/>
  <c r="G170" i="64" s="1"/>
  <c r="F145" i="64"/>
  <c r="F170" i="64" s="1"/>
  <c r="E145" i="64"/>
  <c r="E170" i="64" s="1"/>
  <c r="AB144" i="64"/>
  <c r="AA144" i="64"/>
  <c r="AA169" i="64" s="1"/>
  <c r="Z144" i="64"/>
  <c r="Y144" i="64"/>
  <c r="X144" i="64"/>
  <c r="W144" i="64"/>
  <c r="W169" i="64" s="1"/>
  <c r="V144" i="64"/>
  <c r="U144" i="64"/>
  <c r="T144" i="64"/>
  <c r="S144" i="64"/>
  <c r="S169" i="64" s="1"/>
  <c r="R144" i="64"/>
  <c r="Q144" i="64"/>
  <c r="P144" i="64"/>
  <c r="O144" i="64"/>
  <c r="O169" i="64" s="1"/>
  <c r="N144" i="64"/>
  <c r="M144" i="64"/>
  <c r="L144" i="64"/>
  <c r="K144" i="64"/>
  <c r="K169" i="64" s="1"/>
  <c r="J144" i="64"/>
  <c r="I144" i="64"/>
  <c r="H144" i="64"/>
  <c r="G144" i="64"/>
  <c r="G169" i="64" s="1"/>
  <c r="F144" i="64"/>
  <c r="E144" i="64"/>
  <c r="AB143" i="64"/>
  <c r="AB168" i="64" s="1"/>
  <c r="AA143" i="64"/>
  <c r="AA168" i="64" s="1"/>
  <c r="Z143" i="64"/>
  <c r="Z168" i="64" s="1"/>
  <c r="Y143" i="64"/>
  <c r="X143" i="64"/>
  <c r="X168" i="64" s="1"/>
  <c r="W143" i="64"/>
  <c r="W168" i="64" s="1"/>
  <c r="V143" i="64"/>
  <c r="V168" i="64" s="1"/>
  <c r="U143" i="64"/>
  <c r="T143" i="64"/>
  <c r="T168" i="64" s="1"/>
  <c r="S143" i="64"/>
  <c r="S168" i="64" s="1"/>
  <c r="R143" i="64"/>
  <c r="R168" i="64" s="1"/>
  <c r="Q143" i="64"/>
  <c r="P143" i="64"/>
  <c r="P168" i="64" s="1"/>
  <c r="O143" i="64"/>
  <c r="O168" i="64" s="1"/>
  <c r="N143" i="64"/>
  <c r="N168" i="64" s="1"/>
  <c r="M143" i="64"/>
  <c r="L143" i="64"/>
  <c r="L168" i="64" s="1"/>
  <c r="K143" i="64"/>
  <c r="K168" i="64" s="1"/>
  <c r="J143" i="64"/>
  <c r="J168" i="64" s="1"/>
  <c r="I143" i="64"/>
  <c r="H143" i="64"/>
  <c r="H168" i="64" s="1"/>
  <c r="G143" i="64"/>
  <c r="G168" i="64" s="1"/>
  <c r="F143" i="64"/>
  <c r="F168" i="64" s="1"/>
  <c r="E143" i="64"/>
  <c r="AB142" i="64"/>
  <c r="AA142" i="64"/>
  <c r="AA167" i="64" s="1"/>
  <c r="Z142" i="64"/>
  <c r="Y142" i="64"/>
  <c r="Y167" i="64" s="1"/>
  <c r="X142" i="64"/>
  <c r="W142" i="64"/>
  <c r="W167" i="64" s="1"/>
  <c r="V142" i="64"/>
  <c r="U142" i="64"/>
  <c r="U167" i="64" s="1"/>
  <c r="T142" i="64"/>
  <c r="S142" i="64"/>
  <c r="S167" i="64" s="1"/>
  <c r="R142" i="64"/>
  <c r="Q142" i="64"/>
  <c r="Q167" i="64" s="1"/>
  <c r="P142" i="64"/>
  <c r="O142" i="64"/>
  <c r="O167" i="64" s="1"/>
  <c r="N142" i="64"/>
  <c r="M142" i="64"/>
  <c r="M167" i="64" s="1"/>
  <c r="L142" i="64"/>
  <c r="K142" i="64"/>
  <c r="K167" i="64" s="1"/>
  <c r="J142" i="64"/>
  <c r="I142" i="64"/>
  <c r="I167" i="64" s="1"/>
  <c r="H142" i="64"/>
  <c r="G142" i="64"/>
  <c r="G167" i="64" s="1"/>
  <c r="F142" i="64"/>
  <c r="E142" i="64"/>
  <c r="E167" i="64" s="1"/>
  <c r="AB141" i="64"/>
  <c r="AB166" i="64" s="1"/>
  <c r="AA141" i="64"/>
  <c r="AA166" i="64" s="1"/>
  <c r="Z141" i="64"/>
  <c r="Z166" i="64" s="1"/>
  <c r="Y141" i="64"/>
  <c r="Y166" i="64" s="1"/>
  <c r="X141" i="64"/>
  <c r="X166" i="64" s="1"/>
  <c r="W141" i="64"/>
  <c r="W166" i="64" s="1"/>
  <c r="V141" i="64"/>
  <c r="V166" i="64" s="1"/>
  <c r="U141" i="64"/>
  <c r="U166" i="64" s="1"/>
  <c r="T141" i="64"/>
  <c r="T166" i="64" s="1"/>
  <c r="S141" i="64"/>
  <c r="S166" i="64" s="1"/>
  <c r="R141" i="64"/>
  <c r="R166" i="64" s="1"/>
  <c r="Q141" i="64"/>
  <c r="Q166" i="64" s="1"/>
  <c r="P141" i="64"/>
  <c r="P166" i="64" s="1"/>
  <c r="O141" i="64"/>
  <c r="O166" i="64" s="1"/>
  <c r="N141" i="64"/>
  <c r="N166" i="64" s="1"/>
  <c r="M141" i="64"/>
  <c r="M166" i="64" s="1"/>
  <c r="L141" i="64"/>
  <c r="L166" i="64" s="1"/>
  <c r="K141" i="64"/>
  <c r="K166" i="64" s="1"/>
  <c r="J141" i="64"/>
  <c r="J166" i="64" s="1"/>
  <c r="I141" i="64"/>
  <c r="I166" i="64" s="1"/>
  <c r="H141" i="64"/>
  <c r="H166" i="64" s="1"/>
  <c r="G141" i="64"/>
  <c r="G166" i="64" s="1"/>
  <c r="F141" i="64"/>
  <c r="F166" i="64" s="1"/>
  <c r="E141" i="64"/>
  <c r="E166" i="64" s="1"/>
  <c r="AB140" i="64"/>
  <c r="AA140" i="64"/>
  <c r="AA165" i="64" s="1"/>
  <c r="Z140" i="64"/>
  <c r="Y140" i="64"/>
  <c r="Y165" i="64" s="1"/>
  <c r="X140" i="64"/>
  <c r="W140" i="64"/>
  <c r="W165" i="64" s="1"/>
  <c r="V140" i="64"/>
  <c r="U140" i="64"/>
  <c r="U165" i="64" s="1"/>
  <c r="T140" i="64"/>
  <c r="S140" i="64"/>
  <c r="S165" i="64" s="1"/>
  <c r="R140" i="64"/>
  <c r="Q140" i="64"/>
  <c r="Q165" i="64" s="1"/>
  <c r="P140" i="64"/>
  <c r="O140" i="64"/>
  <c r="O165" i="64" s="1"/>
  <c r="N140" i="64"/>
  <c r="M140" i="64"/>
  <c r="M165" i="64" s="1"/>
  <c r="L140" i="64"/>
  <c r="K140" i="64"/>
  <c r="K165" i="64" s="1"/>
  <c r="J140" i="64"/>
  <c r="I140" i="64"/>
  <c r="I165" i="64" s="1"/>
  <c r="H140" i="64"/>
  <c r="G140" i="64"/>
  <c r="G165" i="64" s="1"/>
  <c r="F140" i="64"/>
  <c r="E140" i="64"/>
  <c r="E165" i="64" s="1"/>
  <c r="B140" i="64"/>
  <c r="B141" i="64" s="1"/>
  <c r="B142" i="64" s="1"/>
  <c r="B143" i="64" s="1"/>
  <c r="B144" i="64" s="1"/>
  <c r="B145" i="64" s="1"/>
  <c r="B146" i="64" s="1"/>
  <c r="B147" i="64" s="1"/>
  <c r="B148" i="64" s="1"/>
  <c r="B149" i="64" s="1"/>
  <c r="B150" i="64" s="1"/>
  <c r="B151" i="64" s="1"/>
  <c r="B152" i="64" s="1"/>
  <c r="B153" i="64" s="1"/>
  <c r="B154" i="64" s="1"/>
  <c r="B155" i="64" s="1"/>
  <c r="B156" i="64" s="1"/>
  <c r="B157" i="64" s="1"/>
  <c r="B158" i="64" s="1"/>
  <c r="B159" i="64" s="1"/>
  <c r="E137" i="64"/>
  <c r="B197" i="63"/>
  <c r="E195" i="63"/>
  <c r="B191" i="63"/>
  <c r="AB190" i="63"/>
  <c r="AA190" i="63"/>
  <c r="Z190" i="63"/>
  <c r="Y190" i="63"/>
  <c r="X190" i="63"/>
  <c r="W190" i="63"/>
  <c r="V190" i="63"/>
  <c r="U190" i="63"/>
  <c r="T190" i="63"/>
  <c r="S190" i="63"/>
  <c r="R190" i="63"/>
  <c r="Q190" i="63"/>
  <c r="P190" i="63"/>
  <c r="O190" i="63"/>
  <c r="N190" i="63"/>
  <c r="M190" i="63"/>
  <c r="L190" i="63"/>
  <c r="K190" i="63"/>
  <c r="J190" i="63"/>
  <c r="I190" i="63"/>
  <c r="H190" i="63"/>
  <c r="G190" i="63"/>
  <c r="F190" i="63"/>
  <c r="E190" i="63"/>
  <c r="B190" i="63"/>
  <c r="E188" i="63"/>
  <c r="AE166" i="63"/>
  <c r="B165" i="63"/>
  <c r="B166" i="63" s="1"/>
  <c r="B167" i="63" s="1"/>
  <c r="B168" i="63" s="1"/>
  <c r="B169" i="63" s="1"/>
  <c r="B170" i="63" s="1"/>
  <c r="B171" i="63" s="1"/>
  <c r="B172" i="63" s="1"/>
  <c r="B173" i="63" s="1"/>
  <c r="B174" i="63" s="1"/>
  <c r="B175" i="63" s="1"/>
  <c r="B176" i="63" s="1"/>
  <c r="B177" i="63" s="1"/>
  <c r="B178" i="63" s="1"/>
  <c r="B179" i="63" s="1"/>
  <c r="B180" i="63" s="1"/>
  <c r="B181" i="63" s="1"/>
  <c r="B182" i="63" s="1"/>
  <c r="B183" i="63" s="1"/>
  <c r="B184" i="63" s="1"/>
  <c r="E163" i="63"/>
  <c r="AB159" i="63"/>
  <c r="AB184" i="63" s="1"/>
  <c r="AA159" i="63"/>
  <c r="AA184" i="63" s="1"/>
  <c r="Z159" i="63"/>
  <c r="Z184" i="63" s="1"/>
  <c r="Y159" i="63"/>
  <c r="Y184" i="63" s="1"/>
  <c r="X159" i="63"/>
  <c r="X184" i="63" s="1"/>
  <c r="W159" i="63"/>
  <c r="W184" i="63" s="1"/>
  <c r="V159" i="63"/>
  <c r="V184" i="63" s="1"/>
  <c r="U159" i="63"/>
  <c r="U184" i="63" s="1"/>
  <c r="T159" i="63"/>
  <c r="T184" i="63" s="1"/>
  <c r="S159" i="63"/>
  <c r="S184" i="63" s="1"/>
  <c r="R159" i="63"/>
  <c r="R184" i="63" s="1"/>
  <c r="Q159" i="63"/>
  <c r="Q184" i="63" s="1"/>
  <c r="P159" i="63"/>
  <c r="P184" i="63" s="1"/>
  <c r="O159" i="63"/>
  <c r="O184" i="63" s="1"/>
  <c r="N159" i="63"/>
  <c r="N184" i="63" s="1"/>
  <c r="M159" i="63"/>
  <c r="M184" i="63" s="1"/>
  <c r="L159" i="63"/>
  <c r="L184" i="63" s="1"/>
  <c r="K159" i="63"/>
  <c r="K184" i="63" s="1"/>
  <c r="J159" i="63"/>
  <c r="J184" i="63" s="1"/>
  <c r="I159" i="63"/>
  <c r="I184" i="63" s="1"/>
  <c r="H159" i="63"/>
  <c r="H184" i="63" s="1"/>
  <c r="G159" i="63"/>
  <c r="G184" i="63" s="1"/>
  <c r="F159" i="63"/>
  <c r="F184" i="63" s="1"/>
  <c r="E159" i="63"/>
  <c r="E184" i="63" s="1"/>
  <c r="AB158" i="63"/>
  <c r="AB183" i="63" s="1"/>
  <c r="AA158" i="63"/>
  <c r="Z158" i="63"/>
  <c r="Y158" i="63"/>
  <c r="Y183" i="63" s="1"/>
  <c r="X158" i="63"/>
  <c r="X183" i="63" s="1"/>
  <c r="W158" i="63"/>
  <c r="V158" i="63"/>
  <c r="U158" i="63"/>
  <c r="U183" i="63" s="1"/>
  <c r="T158" i="63"/>
  <c r="T183" i="63" s="1"/>
  <c r="S158" i="63"/>
  <c r="R158" i="63"/>
  <c r="R183" i="63" s="1"/>
  <c r="Q158" i="63"/>
  <c r="Q183" i="63" s="1"/>
  <c r="P158" i="63"/>
  <c r="P183" i="63" s="1"/>
  <c r="O158" i="63"/>
  <c r="N158" i="63"/>
  <c r="M158" i="63"/>
  <c r="M183" i="63" s="1"/>
  <c r="L158" i="63"/>
  <c r="L183" i="63" s="1"/>
  <c r="K158" i="63"/>
  <c r="J158" i="63"/>
  <c r="I158" i="63"/>
  <c r="I183" i="63" s="1"/>
  <c r="H158" i="63"/>
  <c r="H183" i="63" s="1"/>
  <c r="G158" i="63"/>
  <c r="F158" i="63"/>
  <c r="E158" i="63"/>
  <c r="E183" i="63" s="1"/>
  <c r="AB157" i="63"/>
  <c r="AA157" i="63"/>
  <c r="AA182" i="63" s="1"/>
  <c r="Z157" i="63"/>
  <c r="Z182" i="63" s="1"/>
  <c r="Y157" i="63"/>
  <c r="X157" i="63"/>
  <c r="W157" i="63"/>
  <c r="W182" i="63" s="1"/>
  <c r="V157" i="63"/>
  <c r="V182" i="63" s="1"/>
  <c r="U157" i="63"/>
  <c r="T157" i="63"/>
  <c r="S157" i="63"/>
  <c r="S182" i="63" s="1"/>
  <c r="R157" i="63"/>
  <c r="R182" i="63" s="1"/>
  <c r="Q157" i="63"/>
  <c r="P157" i="63"/>
  <c r="O157" i="63"/>
  <c r="O182" i="63" s="1"/>
  <c r="N157" i="63"/>
  <c r="N182" i="63" s="1"/>
  <c r="M157" i="63"/>
  <c r="L157" i="63"/>
  <c r="K157" i="63"/>
  <c r="K182" i="63" s="1"/>
  <c r="J157" i="63"/>
  <c r="J182" i="63" s="1"/>
  <c r="I157" i="63"/>
  <c r="H157" i="63"/>
  <c r="G157" i="63"/>
  <c r="G182" i="63" s="1"/>
  <c r="F157" i="63"/>
  <c r="F182" i="63" s="1"/>
  <c r="E157" i="63"/>
  <c r="AB156" i="63"/>
  <c r="AB181" i="63" s="1"/>
  <c r="AA156" i="63"/>
  <c r="Z156" i="63"/>
  <c r="Y156" i="63"/>
  <c r="Y181" i="63" s="1"/>
  <c r="X156" i="63"/>
  <c r="X181" i="63" s="1"/>
  <c r="W156" i="63"/>
  <c r="V156" i="63"/>
  <c r="U156" i="63"/>
  <c r="U181" i="63" s="1"/>
  <c r="T156" i="63"/>
  <c r="T181" i="63" s="1"/>
  <c r="S156" i="63"/>
  <c r="R156" i="63"/>
  <c r="Q156" i="63"/>
  <c r="Q181" i="63" s="1"/>
  <c r="P156" i="63"/>
  <c r="P181" i="63" s="1"/>
  <c r="O156" i="63"/>
  <c r="N156" i="63"/>
  <c r="M156" i="63"/>
  <c r="M181" i="63" s="1"/>
  <c r="L156" i="63"/>
  <c r="L181" i="63" s="1"/>
  <c r="K156" i="63"/>
  <c r="J156" i="63"/>
  <c r="I156" i="63"/>
  <c r="I181" i="63" s="1"/>
  <c r="H156" i="63"/>
  <c r="H181" i="63" s="1"/>
  <c r="G156" i="63"/>
  <c r="F156" i="63"/>
  <c r="E156" i="63"/>
  <c r="E181" i="63" s="1"/>
  <c r="AB155" i="63"/>
  <c r="AA155" i="63"/>
  <c r="AA180" i="63" s="1"/>
  <c r="Z155" i="63"/>
  <c r="Z180" i="63" s="1"/>
  <c r="Y155" i="63"/>
  <c r="X155" i="63"/>
  <c r="W155" i="63"/>
  <c r="W180" i="63" s="1"/>
  <c r="V155" i="63"/>
  <c r="V180" i="63" s="1"/>
  <c r="U155" i="63"/>
  <c r="T155" i="63"/>
  <c r="S155" i="63"/>
  <c r="S180" i="63" s="1"/>
  <c r="R155" i="63"/>
  <c r="R180" i="63" s="1"/>
  <c r="Q155" i="63"/>
  <c r="P155" i="63"/>
  <c r="O155" i="63"/>
  <c r="O180" i="63" s="1"/>
  <c r="N155" i="63"/>
  <c r="N180" i="63" s="1"/>
  <c r="M155" i="63"/>
  <c r="L155" i="63"/>
  <c r="K155" i="63"/>
  <c r="K180" i="63" s="1"/>
  <c r="J155" i="63"/>
  <c r="J180" i="63" s="1"/>
  <c r="I155" i="63"/>
  <c r="H155" i="63"/>
  <c r="G155" i="63"/>
  <c r="G180" i="63" s="1"/>
  <c r="F155" i="63"/>
  <c r="F180" i="63" s="1"/>
  <c r="E155" i="63"/>
  <c r="AB154" i="63"/>
  <c r="AB179" i="63" s="1"/>
  <c r="AA154" i="63"/>
  <c r="Z154" i="63"/>
  <c r="Y154" i="63"/>
  <c r="X154" i="63"/>
  <c r="X179" i="63" s="1"/>
  <c r="W154" i="63"/>
  <c r="V154" i="63"/>
  <c r="U154" i="63"/>
  <c r="U179" i="63" s="1"/>
  <c r="T154" i="63"/>
  <c r="T179" i="63" s="1"/>
  <c r="S154" i="63"/>
  <c r="R154" i="63"/>
  <c r="Q154" i="63"/>
  <c r="Q179" i="63" s="1"/>
  <c r="P154" i="63"/>
  <c r="P179" i="63" s="1"/>
  <c r="O154" i="63"/>
  <c r="N154" i="63"/>
  <c r="M154" i="63"/>
  <c r="M179" i="63" s="1"/>
  <c r="L154" i="63"/>
  <c r="L179" i="63" s="1"/>
  <c r="K154" i="63"/>
  <c r="J154" i="63"/>
  <c r="I154" i="63"/>
  <c r="I179" i="63" s="1"/>
  <c r="H154" i="63"/>
  <c r="H179" i="63" s="1"/>
  <c r="G154" i="63"/>
  <c r="F154" i="63"/>
  <c r="E154" i="63"/>
  <c r="E179" i="63" s="1"/>
  <c r="AB153" i="63"/>
  <c r="AA153" i="63"/>
  <c r="AA178" i="63" s="1"/>
  <c r="Z153" i="63"/>
  <c r="Z178" i="63" s="1"/>
  <c r="Y153" i="63"/>
  <c r="X153" i="63"/>
  <c r="W153" i="63"/>
  <c r="W178" i="63" s="1"/>
  <c r="V153" i="63"/>
  <c r="V178" i="63" s="1"/>
  <c r="U153" i="63"/>
  <c r="T153" i="63"/>
  <c r="S153" i="63"/>
  <c r="S178" i="63" s="1"/>
  <c r="R153" i="63"/>
  <c r="R178" i="63" s="1"/>
  <c r="Q153" i="63"/>
  <c r="P153" i="63"/>
  <c r="O153" i="63"/>
  <c r="O178" i="63" s="1"/>
  <c r="N153" i="63"/>
  <c r="N178" i="63" s="1"/>
  <c r="M153" i="63"/>
  <c r="L153" i="63"/>
  <c r="K153" i="63"/>
  <c r="K178" i="63" s="1"/>
  <c r="J153" i="63"/>
  <c r="J178" i="63" s="1"/>
  <c r="I153" i="63"/>
  <c r="H153" i="63"/>
  <c r="G153" i="63"/>
  <c r="G178" i="63" s="1"/>
  <c r="F153" i="63"/>
  <c r="F178" i="63" s="1"/>
  <c r="E153" i="63"/>
  <c r="AB152" i="63"/>
  <c r="AB177" i="63" s="1"/>
  <c r="AA152" i="63"/>
  <c r="Z152" i="63"/>
  <c r="Y152" i="63"/>
  <c r="Y177" i="63" s="1"/>
  <c r="X152" i="63"/>
  <c r="X177" i="63" s="1"/>
  <c r="W152" i="63"/>
  <c r="W177" i="63" s="1"/>
  <c r="V152" i="63"/>
  <c r="U152" i="63"/>
  <c r="U177" i="63" s="1"/>
  <c r="T152" i="63"/>
  <c r="T177" i="63" s="1"/>
  <c r="S152" i="63"/>
  <c r="R152" i="63"/>
  <c r="Q152" i="63"/>
  <c r="Q177" i="63" s="1"/>
  <c r="P152" i="63"/>
  <c r="P177" i="63" s="1"/>
  <c r="O152" i="63"/>
  <c r="O177" i="63" s="1"/>
  <c r="N152" i="63"/>
  <c r="M152" i="63"/>
  <c r="M177" i="63" s="1"/>
  <c r="L152" i="63"/>
  <c r="L177" i="63" s="1"/>
  <c r="K152" i="63"/>
  <c r="J152" i="63"/>
  <c r="I152" i="63"/>
  <c r="I177" i="63" s="1"/>
  <c r="H152" i="63"/>
  <c r="H177" i="63" s="1"/>
  <c r="G152" i="63"/>
  <c r="F152" i="63"/>
  <c r="E152" i="63"/>
  <c r="E177" i="63" s="1"/>
  <c r="AB151" i="63"/>
  <c r="AB176" i="63" s="1"/>
  <c r="AA151" i="63"/>
  <c r="AA176" i="63" s="1"/>
  <c r="Z151" i="63"/>
  <c r="Z176" i="63" s="1"/>
  <c r="Y151" i="63"/>
  <c r="X151" i="63"/>
  <c r="W151" i="63"/>
  <c r="W176" i="63" s="1"/>
  <c r="V151" i="63"/>
  <c r="V176" i="63" s="1"/>
  <c r="U151" i="63"/>
  <c r="T151" i="63"/>
  <c r="T176" i="63" s="1"/>
  <c r="S151" i="63"/>
  <c r="S176" i="63" s="1"/>
  <c r="R151" i="63"/>
  <c r="R176" i="63" s="1"/>
  <c r="Q151" i="63"/>
  <c r="P151" i="63"/>
  <c r="O151" i="63"/>
  <c r="O176" i="63" s="1"/>
  <c r="N151" i="63"/>
  <c r="N176" i="63" s="1"/>
  <c r="M151" i="63"/>
  <c r="L151" i="63"/>
  <c r="L176" i="63" s="1"/>
  <c r="K151" i="63"/>
  <c r="K176" i="63" s="1"/>
  <c r="J151" i="63"/>
  <c r="J176" i="63" s="1"/>
  <c r="I151" i="63"/>
  <c r="H151" i="63"/>
  <c r="G151" i="63"/>
  <c r="G176" i="63" s="1"/>
  <c r="F151" i="63"/>
  <c r="F176" i="63" s="1"/>
  <c r="E151" i="63"/>
  <c r="AB150" i="63"/>
  <c r="AB175" i="63" s="1"/>
  <c r="AA150" i="63"/>
  <c r="Z150" i="63"/>
  <c r="Y150" i="63"/>
  <c r="Y175" i="63" s="1"/>
  <c r="X150" i="63"/>
  <c r="X175" i="63" s="1"/>
  <c r="W150" i="63"/>
  <c r="V150" i="63"/>
  <c r="U150" i="63"/>
  <c r="U175" i="63" s="1"/>
  <c r="T150" i="63"/>
  <c r="T175" i="63" s="1"/>
  <c r="S150" i="63"/>
  <c r="R150" i="63"/>
  <c r="Q150" i="63"/>
  <c r="Q175" i="63" s="1"/>
  <c r="P150" i="63"/>
  <c r="P175" i="63" s="1"/>
  <c r="O150" i="63"/>
  <c r="N150" i="63"/>
  <c r="M150" i="63"/>
  <c r="M175" i="63" s="1"/>
  <c r="L150" i="63"/>
  <c r="L175" i="63" s="1"/>
  <c r="K150" i="63"/>
  <c r="J150" i="63"/>
  <c r="I150" i="63"/>
  <c r="I175" i="63" s="1"/>
  <c r="H150" i="63"/>
  <c r="H175" i="63" s="1"/>
  <c r="G150" i="63"/>
  <c r="F150" i="63"/>
  <c r="E150" i="63"/>
  <c r="E175" i="63" s="1"/>
  <c r="AB149" i="63"/>
  <c r="AB174" i="63" s="1"/>
  <c r="AA149" i="63"/>
  <c r="AA174" i="63" s="1"/>
  <c r="Z149" i="63"/>
  <c r="Z174" i="63" s="1"/>
  <c r="Y149" i="63"/>
  <c r="X149" i="63"/>
  <c r="X174" i="63" s="1"/>
  <c r="W149" i="63"/>
  <c r="W174" i="63" s="1"/>
  <c r="V149" i="63"/>
  <c r="V174" i="63" s="1"/>
  <c r="U149" i="63"/>
  <c r="T149" i="63"/>
  <c r="T174" i="63" s="1"/>
  <c r="S149" i="63"/>
  <c r="S174" i="63" s="1"/>
  <c r="R149" i="63"/>
  <c r="R174" i="63" s="1"/>
  <c r="Q149" i="63"/>
  <c r="P149" i="63"/>
  <c r="P174" i="63" s="1"/>
  <c r="O149" i="63"/>
  <c r="O174" i="63" s="1"/>
  <c r="N149" i="63"/>
  <c r="N174" i="63" s="1"/>
  <c r="M149" i="63"/>
  <c r="L149" i="63"/>
  <c r="L174" i="63" s="1"/>
  <c r="K149" i="63"/>
  <c r="K174" i="63" s="1"/>
  <c r="J149" i="63"/>
  <c r="J174" i="63" s="1"/>
  <c r="I149" i="63"/>
  <c r="H149" i="63"/>
  <c r="H174" i="63" s="1"/>
  <c r="G149" i="63"/>
  <c r="G174" i="63" s="1"/>
  <c r="F149" i="63"/>
  <c r="F174" i="63" s="1"/>
  <c r="E149" i="63"/>
  <c r="AB148" i="63"/>
  <c r="AB173" i="63" s="1"/>
  <c r="AA148" i="63"/>
  <c r="Z148" i="63"/>
  <c r="Y148" i="63"/>
  <c r="Y173" i="63" s="1"/>
  <c r="X148" i="63"/>
  <c r="X173" i="63" s="1"/>
  <c r="W148" i="63"/>
  <c r="V148" i="63"/>
  <c r="U148" i="63"/>
  <c r="U173" i="63" s="1"/>
  <c r="T148" i="63"/>
  <c r="T173" i="63" s="1"/>
  <c r="S148" i="63"/>
  <c r="R148" i="63"/>
  <c r="Q148" i="63"/>
  <c r="Q173" i="63" s="1"/>
  <c r="P148" i="63"/>
  <c r="P173" i="63" s="1"/>
  <c r="O148" i="63"/>
  <c r="N148" i="63"/>
  <c r="M148" i="63"/>
  <c r="M173" i="63" s="1"/>
  <c r="L148" i="63"/>
  <c r="L173" i="63" s="1"/>
  <c r="K148" i="63"/>
  <c r="J148" i="63"/>
  <c r="I148" i="63"/>
  <c r="I173" i="63" s="1"/>
  <c r="H148" i="63"/>
  <c r="H173" i="63" s="1"/>
  <c r="G148" i="63"/>
  <c r="F148" i="63"/>
  <c r="E148" i="63"/>
  <c r="AB147" i="63"/>
  <c r="AA147" i="63"/>
  <c r="AA172" i="63" s="1"/>
  <c r="Z147" i="63"/>
  <c r="Z172" i="63" s="1"/>
  <c r="Y147" i="63"/>
  <c r="X147" i="63"/>
  <c r="W147" i="63"/>
  <c r="W172" i="63" s="1"/>
  <c r="V147" i="63"/>
  <c r="V172" i="63" s="1"/>
  <c r="U147" i="63"/>
  <c r="T147" i="63"/>
  <c r="S147" i="63"/>
  <c r="S172" i="63" s="1"/>
  <c r="R147" i="63"/>
  <c r="R172" i="63" s="1"/>
  <c r="Q147" i="63"/>
  <c r="Q172" i="63" s="1"/>
  <c r="P147" i="63"/>
  <c r="O147" i="63"/>
  <c r="O172" i="63" s="1"/>
  <c r="N147" i="63"/>
  <c r="N172" i="63" s="1"/>
  <c r="M147" i="63"/>
  <c r="M172" i="63" s="1"/>
  <c r="L147" i="63"/>
  <c r="K147" i="63"/>
  <c r="K172" i="63" s="1"/>
  <c r="J147" i="63"/>
  <c r="J172" i="63" s="1"/>
  <c r="I147" i="63"/>
  <c r="I172" i="63" s="1"/>
  <c r="H147" i="63"/>
  <c r="G147" i="63"/>
  <c r="G172" i="63" s="1"/>
  <c r="F147" i="63"/>
  <c r="F172" i="63" s="1"/>
  <c r="E147" i="63"/>
  <c r="E172" i="63" s="1"/>
  <c r="AB146" i="63"/>
  <c r="AB171" i="63" s="1"/>
  <c r="AA146" i="63"/>
  <c r="Z146" i="63"/>
  <c r="Z171" i="63" s="1"/>
  <c r="Y146" i="63"/>
  <c r="Y171" i="63" s="1"/>
  <c r="X146" i="63"/>
  <c r="X171" i="63" s="1"/>
  <c r="W146" i="63"/>
  <c r="W171" i="63" s="1"/>
  <c r="V146" i="63"/>
  <c r="V171" i="63" s="1"/>
  <c r="U146" i="63"/>
  <c r="U171" i="63" s="1"/>
  <c r="T146" i="63"/>
  <c r="T171" i="63" s="1"/>
  <c r="S146" i="63"/>
  <c r="R146" i="63"/>
  <c r="R171" i="63" s="1"/>
  <c r="Q146" i="63"/>
  <c r="Q171" i="63" s="1"/>
  <c r="P146" i="63"/>
  <c r="P171" i="63" s="1"/>
  <c r="O146" i="63"/>
  <c r="O171" i="63" s="1"/>
  <c r="N146" i="63"/>
  <c r="N171" i="63" s="1"/>
  <c r="M146" i="63"/>
  <c r="M171" i="63" s="1"/>
  <c r="L146" i="63"/>
  <c r="L171" i="63" s="1"/>
  <c r="K146" i="63"/>
  <c r="J146" i="63"/>
  <c r="J171" i="63" s="1"/>
  <c r="I146" i="63"/>
  <c r="I171" i="63" s="1"/>
  <c r="H146" i="63"/>
  <c r="H171" i="63" s="1"/>
  <c r="G146" i="63"/>
  <c r="G171" i="63" s="1"/>
  <c r="F146" i="63"/>
  <c r="F171" i="63" s="1"/>
  <c r="E146" i="63"/>
  <c r="E171" i="63" s="1"/>
  <c r="AB145" i="63"/>
  <c r="AB170" i="63" s="1"/>
  <c r="AA145" i="63"/>
  <c r="AA170" i="63" s="1"/>
  <c r="Z145" i="63"/>
  <c r="Z170" i="63" s="1"/>
  <c r="Y145" i="63"/>
  <c r="X145" i="63"/>
  <c r="X170" i="63" s="1"/>
  <c r="W145" i="63"/>
  <c r="W170" i="63" s="1"/>
  <c r="V145" i="63"/>
  <c r="V170" i="63" s="1"/>
  <c r="U145" i="63"/>
  <c r="T145" i="63"/>
  <c r="T170" i="63" s="1"/>
  <c r="S145" i="63"/>
  <c r="S170" i="63" s="1"/>
  <c r="R145" i="63"/>
  <c r="R170" i="63" s="1"/>
  <c r="Q145" i="63"/>
  <c r="P145" i="63"/>
  <c r="P170" i="63" s="1"/>
  <c r="O145" i="63"/>
  <c r="O170" i="63" s="1"/>
  <c r="N145" i="63"/>
  <c r="N170" i="63" s="1"/>
  <c r="M145" i="63"/>
  <c r="L145" i="63"/>
  <c r="L170" i="63" s="1"/>
  <c r="K145" i="63"/>
  <c r="K170" i="63" s="1"/>
  <c r="J145" i="63"/>
  <c r="J170" i="63" s="1"/>
  <c r="I145" i="63"/>
  <c r="H145" i="63"/>
  <c r="H170" i="63" s="1"/>
  <c r="G145" i="63"/>
  <c r="G170" i="63" s="1"/>
  <c r="F145" i="63"/>
  <c r="F170" i="63" s="1"/>
  <c r="E145" i="63"/>
  <c r="AB144" i="63"/>
  <c r="AB169" i="63" s="1"/>
  <c r="AA144" i="63"/>
  <c r="Z144" i="63"/>
  <c r="Y144" i="63"/>
  <c r="Y169" i="63" s="1"/>
  <c r="X144" i="63"/>
  <c r="X169" i="63" s="1"/>
  <c r="W144" i="63"/>
  <c r="V144" i="63"/>
  <c r="U144" i="63"/>
  <c r="U169" i="63" s="1"/>
  <c r="T144" i="63"/>
  <c r="T169" i="63" s="1"/>
  <c r="S144" i="63"/>
  <c r="R144" i="63"/>
  <c r="Q144" i="63"/>
  <c r="Q169" i="63" s="1"/>
  <c r="P144" i="63"/>
  <c r="P169" i="63" s="1"/>
  <c r="O144" i="63"/>
  <c r="N144" i="63"/>
  <c r="M144" i="63"/>
  <c r="M169" i="63" s="1"/>
  <c r="L144" i="63"/>
  <c r="L169" i="63" s="1"/>
  <c r="K144" i="63"/>
  <c r="J144" i="63"/>
  <c r="I144" i="63"/>
  <c r="I169" i="63" s="1"/>
  <c r="H144" i="63"/>
  <c r="H169" i="63" s="1"/>
  <c r="G144" i="63"/>
  <c r="F144" i="63"/>
  <c r="E144" i="63"/>
  <c r="AB143" i="63"/>
  <c r="AA143" i="63"/>
  <c r="AA168" i="63" s="1"/>
  <c r="Z143" i="63"/>
  <c r="Z168" i="63" s="1"/>
  <c r="Y143" i="63"/>
  <c r="Y168" i="63" s="1"/>
  <c r="X143" i="63"/>
  <c r="W143" i="63"/>
  <c r="W168" i="63" s="1"/>
  <c r="V143" i="63"/>
  <c r="V168" i="63" s="1"/>
  <c r="U143" i="63"/>
  <c r="U168" i="63" s="1"/>
  <c r="T143" i="63"/>
  <c r="S143" i="63"/>
  <c r="S168" i="63" s="1"/>
  <c r="R143" i="63"/>
  <c r="R168" i="63" s="1"/>
  <c r="Q143" i="63"/>
  <c r="Q168" i="63" s="1"/>
  <c r="P143" i="63"/>
  <c r="O143" i="63"/>
  <c r="O168" i="63" s="1"/>
  <c r="N143" i="63"/>
  <c r="N168" i="63" s="1"/>
  <c r="M143" i="63"/>
  <c r="M168" i="63" s="1"/>
  <c r="L143" i="63"/>
  <c r="K143" i="63"/>
  <c r="K168" i="63" s="1"/>
  <c r="J143" i="63"/>
  <c r="J168" i="63" s="1"/>
  <c r="I143" i="63"/>
  <c r="I168" i="63" s="1"/>
  <c r="H143" i="63"/>
  <c r="G143" i="63"/>
  <c r="G168" i="63" s="1"/>
  <c r="F143" i="63"/>
  <c r="F168" i="63" s="1"/>
  <c r="E143" i="63"/>
  <c r="E168" i="63" s="1"/>
  <c r="AB142" i="63"/>
  <c r="AB167" i="63" s="1"/>
  <c r="AA142" i="63"/>
  <c r="AA167" i="63" s="1"/>
  <c r="Z142" i="63"/>
  <c r="Z167" i="63" s="1"/>
  <c r="Y142" i="63"/>
  <c r="Y167" i="63" s="1"/>
  <c r="X142" i="63"/>
  <c r="X167" i="63" s="1"/>
  <c r="W142" i="63"/>
  <c r="V142" i="63"/>
  <c r="V167" i="63" s="1"/>
  <c r="U142" i="63"/>
  <c r="U167" i="63" s="1"/>
  <c r="T142" i="63"/>
  <c r="T167" i="63" s="1"/>
  <c r="S142" i="63"/>
  <c r="S167" i="63" s="1"/>
  <c r="R142" i="63"/>
  <c r="R167" i="63" s="1"/>
  <c r="Q142" i="63"/>
  <c r="Q167" i="63" s="1"/>
  <c r="P142" i="63"/>
  <c r="P167" i="63" s="1"/>
  <c r="O142" i="63"/>
  <c r="N142" i="63"/>
  <c r="N167" i="63" s="1"/>
  <c r="M142" i="63"/>
  <c r="M167" i="63" s="1"/>
  <c r="L142" i="63"/>
  <c r="L167" i="63" s="1"/>
  <c r="K142" i="63"/>
  <c r="K167" i="63" s="1"/>
  <c r="J142" i="63"/>
  <c r="J167" i="63" s="1"/>
  <c r="I142" i="63"/>
  <c r="I167" i="63" s="1"/>
  <c r="H142" i="63"/>
  <c r="H167" i="63" s="1"/>
  <c r="G142" i="63"/>
  <c r="G167" i="63" s="1"/>
  <c r="F142" i="63"/>
  <c r="F167" i="63" s="1"/>
  <c r="E142" i="63"/>
  <c r="E167" i="63" s="1"/>
  <c r="AB141" i="63"/>
  <c r="AB166" i="63" s="1"/>
  <c r="AA141" i="63"/>
  <c r="AA166" i="63" s="1"/>
  <c r="Z141" i="63"/>
  <c r="Z166" i="63" s="1"/>
  <c r="Y141" i="63"/>
  <c r="Y166" i="63" s="1"/>
  <c r="X141" i="63"/>
  <c r="X166" i="63" s="1"/>
  <c r="W141" i="63"/>
  <c r="W166" i="63" s="1"/>
  <c r="V141" i="63"/>
  <c r="V166" i="63" s="1"/>
  <c r="U141" i="63"/>
  <c r="U166" i="63" s="1"/>
  <c r="T141" i="63"/>
  <c r="T166" i="63" s="1"/>
  <c r="S141" i="63"/>
  <c r="S166" i="63" s="1"/>
  <c r="R141" i="63"/>
  <c r="R166" i="63" s="1"/>
  <c r="Q141" i="63"/>
  <c r="Q166" i="63" s="1"/>
  <c r="P141" i="63"/>
  <c r="P166" i="63" s="1"/>
  <c r="O141" i="63"/>
  <c r="O166" i="63" s="1"/>
  <c r="N141" i="63"/>
  <c r="N166" i="63" s="1"/>
  <c r="M141" i="63"/>
  <c r="M166" i="63" s="1"/>
  <c r="L141" i="63"/>
  <c r="L166" i="63" s="1"/>
  <c r="K141" i="63"/>
  <c r="K166" i="63" s="1"/>
  <c r="J141" i="63"/>
  <c r="J166" i="63" s="1"/>
  <c r="I141" i="63"/>
  <c r="I166" i="63" s="1"/>
  <c r="H141" i="63"/>
  <c r="H166" i="63" s="1"/>
  <c r="G141" i="63"/>
  <c r="G166" i="63" s="1"/>
  <c r="F141" i="63"/>
  <c r="F166" i="63" s="1"/>
  <c r="E141" i="63"/>
  <c r="E166" i="63" s="1"/>
  <c r="AB140" i="63"/>
  <c r="AA140" i="63"/>
  <c r="Z140" i="63"/>
  <c r="Y140" i="63"/>
  <c r="Y165" i="63" s="1"/>
  <c r="X140" i="63"/>
  <c r="W140" i="63"/>
  <c r="V140" i="63"/>
  <c r="U140" i="63"/>
  <c r="U165" i="63" s="1"/>
  <c r="T140" i="63"/>
  <c r="S140" i="63"/>
  <c r="R140" i="63"/>
  <c r="Q140" i="63"/>
  <c r="Q165" i="63" s="1"/>
  <c r="P140" i="63"/>
  <c r="O140" i="63"/>
  <c r="N140" i="63"/>
  <c r="M140" i="63"/>
  <c r="M165" i="63" s="1"/>
  <c r="L140" i="63"/>
  <c r="K140" i="63"/>
  <c r="J140" i="63"/>
  <c r="I140" i="63"/>
  <c r="I165" i="63" s="1"/>
  <c r="H140" i="63"/>
  <c r="G140" i="63"/>
  <c r="F140" i="63"/>
  <c r="E140" i="63"/>
  <c r="B140" i="63"/>
  <c r="B141" i="63" s="1"/>
  <c r="B142" i="63" s="1"/>
  <c r="B143" i="63" s="1"/>
  <c r="B144" i="63" s="1"/>
  <c r="B145" i="63" s="1"/>
  <c r="B146" i="63" s="1"/>
  <c r="B147" i="63" s="1"/>
  <c r="B148" i="63" s="1"/>
  <c r="B149" i="63" s="1"/>
  <c r="B150" i="63" s="1"/>
  <c r="B151" i="63" s="1"/>
  <c r="B152" i="63" s="1"/>
  <c r="B153" i="63" s="1"/>
  <c r="B154" i="63" s="1"/>
  <c r="B155" i="63" s="1"/>
  <c r="B156" i="63" s="1"/>
  <c r="B157" i="63" s="1"/>
  <c r="B158" i="63" s="1"/>
  <c r="B159" i="63" s="1"/>
  <c r="E137" i="63"/>
  <c r="B197" i="62"/>
  <c r="E195" i="62"/>
  <c r="B191" i="62"/>
  <c r="AB190" i="62"/>
  <c r="AA190" i="62"/>
  <c r="Z190" i="62"/>
  <c r="Y190" i="62"/>
  <c r="X190" i="62"/>
  <c r="W190" i="62"/>
  <c r="V190" i="62"/>
  <c r="U190" i="62"/>
  <c r="T190" i="62"/>
  <c r="S190" i="62"/>
  <c r="R190" i="62"/>
  <c r="Q190" i="62"/>
  <c r="P190" i="62"/>
  <c r="O190" i="62"/>
  <c r="N190" i="62"/>
  <c r="M190" i="62"/>
  <c r="L190" i="62"/>
  <c r="K190" i="62"/>
  <c r="J190" i="62"/>
  <c r="I190" i="62"/>
  <c r="H190" i="62"/>
  <c r="G190" i="62"/>
  <c r="F190" i="62"/>
  <c r="E190" i="62"/>
  <c r="B190" i="62"/>
  <c r="E188" i="62"/>
  <c r="AE166" i="62"/>
  <c r="AE167" i="62" s="1"/>
  <c r="B165" i="62"/>
  <c r="B166" i="62" s="1"/>
  <c r="B167" i="62" s="1"/>
  <c r="B168" i="62" s="1"/>
  <c r="B169" i="62" s="1"/>
  <c r="B170" i="62" s="1"/>
  <c r="B171" i="62" s="1"/>
  <c r="B172" i="62" s="1"/>
  <c r="B173" i="62" s="1"/>
  <c r="B174" i="62" s="1"/>
  <c r="B175" i="62" s="1"/>
  <c r="B176" i="62" s="1"/>
  <c r="B177" i="62" s="1"/>
  <c r="B178" i="62" s="1"/>
  <c r="B179" i="62" s="1"/>
  <c r="B180" i="62" s="1"/>
  <c r="B181" i="62" s="1"/>
  <c r="B182" i="62" s="1"/>
  <c r="B183" i="62" s="1"/>
  <c r="B184" i="62" s="1"/>
  <c r="E163" i="62"/>
  <c r="AB159" i="62"/>
  <c r="AB184" i="62" s="1"/>
  <c r="AA159" i="62"/>
  <c r="AA184" i="62" s="1"/>
  <c r="Z159" i="62"/>
  <c r="Z184" i="62" s="1"/>
  <c r="Y159" i="62"/>
  <c r="Y184" i="62" s="1"/>
  <c r="X159" i="62"/>
  <c r="X184" i="62" s="1"/>
  <c r="W159" i="62"/>
  <c r="W184" i="62" s="1"/>
  <c r="V159" i="62"/>
  <c r="V184" i="62" s="1"/>
  <c r="U159" i="62"/>
  <c r="U184" i="62" s="1"/>
  <c r="T159" i="62"/>
  <c r="T184" i="62" s="1"/>
  <c r="S159" i="62"/>
  <c r="S184" i="62" s="1"/>
  <c r="R159" i="62"/>
  <c r="R184" i="62" s="1"/>
  <c r="Q159" i="62"/>
  <c r="Q184" i="62" s="1"/>
  <c r="P159" i="62"/>
  <c r="P184" i="62" s="1"/>
  <c r="O159" i="62"/>
  <c r="O184" i="62" s="1"/>
  <c r="N159" i="62"/>
  <c r="N184" i="62" s="1"/>
  <c r="M159" i="62"/>
  <c r="M184" i="62" s="1"/>
  <c r="L159" i="62"/>
  <c r="L184" i="62" s="1"/>
  <c r="K159" i="62"/>
  <c r="K184" i="62" s="1"/>
  <c r="J159" i="62"/>
  <c r="J184" i="62" s="1"/>
  <c r="I159" i="62"/>
  <c r="I184" i="62" s="1"/>
  <c r="H159" i="62"/>
  <c r="H184" i="62" s="1"/>
  <c r="G159" i="62"/>
  <c r="G184" i="62" s="1"/>
  <c r="F159" i="62"/>
  <c r="E159" i="62"/>
  <c r="E184" i="62" s="1"/>
  <c r="AB158" i="62"/>
  <c r="AB183" i="62" s="1"/>
  <c r="AA158" i="62"/>
  <c r="AA183" i="62" s="1"/>
  <c r="Z158" i="62"/>
  <c r="Y158" i="62"/>
  <c r="Y183" i="62" s="1"/>
  <c r="X158" i="62"/>
  <c r="W158" i="62"/>
  <c r="W183" i="62" s="1"/>
  <c r="V158" i="62"/>
  <c r="U158" i="62"/>
  <c r="U183" i="62" s="1"/>
  <c r="T158" i="62"/>
  <c r="S158" i="62"/>
  <c r="S183" i="62" s="1"/>
  <c r="R158" i="62"/>
  <c r="Q158" i="62"/>
  <c r="Q183" i="62" s="1"/>
  <c r="P158" i="62"/>
  <c r="O158" i="62"/>
  <c r="O183" i="62" s="1"/>
  <c r="N158" i="62"/>
  <c r="M158" i="62"/>
  <c r="M183" i="62" s="1"/>
  <c r="L158" i="62"/>
  <c r="L183" i="62" s="1"/>
  <c r="K158" i="62"/>
  <c r="K183" i="62" s="1"/>
  <c r="J158" i="62"/>
  <c r="I158" i="62"/>
  <c r="I183" i="62" s="1"/>
  <c r="H158" i="62"/>
  <c r="H183" i="62" s="1"/>
  <c r="G158" i="62"/>
  <c r="G183" i="62" s="1"/>
  <c r="F158" i="62"/>
  <c r="E158" i="62"/>
  <c r="E183" i="62" s="1"/>
  <c r="AB157" i="62"/>
  <c r="AB182" i="62" s="1"/>
  <c r="AA157" i="62"/>
  <c r="AA182" i="62" s="1"/>
  <c r="Z157" i="62"/>
  <c r="Z182" i="62" s="1"/>
  <c r="Y157" i="62"/>
  <c r="X157" i="62"/>
  <c r="W157" i="62"/>
  <c r="W182" i="62" s="1"/>
  <c r="V157" i="62"/>
  <c r="V182" i="62" s="1"/>
  <c r="U157" i="62"/>
  <c r="T157" i="62"/>
  <c r="S157" i="62"/>
  <c r="S182" i="62" s="1"/>
  <c r="R157" i="62"/>
  <c r="R182" i="62" s="1"/>
  <c r="Q157" i="62"/>
  <c r="P157" i="62"/>
  <c r="O157" i="62"/>
  <c r="O182" i="62" s="1"/>
  <c r="N157" i="62"/>
  <c r="N182" i="62" s="1"/>
  <c r="M157" i="62"/>
  <c r="L157" i="62"/>
  <c r="L182" i="62" s="1"/>
  <c r="K157" i="62"/>
  <c r="K182" i="62" s="1"/>
  <c r="J157" i="62"/>
  <c r="J182" i="62" s="1"/>
  <c r="I157" i="62"/>
  <c r="H157" i="62"/>
  <c r="G157" i="62"/>
  <c r="G182" i="62" s="1"/>
  <c r="F157" i="62"/>
  <c r="F182" i="62" s="1"/>
  <c r="E157" i="62"/>
  <c r="AB156" i="62"/>
  <c r="AB181" i="62" s="1"/>
  <c r="AA156" i="62"/>
  <c r="Z156" i="62"/>
  <c r="Y156" i="62"/>
  <c r="X156" i="62"/>
  <c r="X181" i="62" s="1"/>
  <c r="W156" i="62"/>
  <c r="W181" i="62" s="1"/>
  <c r="V156" i="62"/>
  <c r="U156" i="62"/>
  <c r="T156" i="62"/>
  <c r="T181" i="62" s="1"/>
  <c r="S156" i="62"/>
  <c r="R156" i="62"/>
  <c r="Q156" i="62"/>
  <c r="P156" i="62"/>
  <c r="P181" i="62" s="1"/>
  <c r="O156" i="62"/>
  <c r="N156" i="62"/>
  <c r="M156" i="62"/>
  <c r="L156" i="62"/>
  <c r="L181" i="62" s="1"/>
  <c r="K156" i="62"/>
  <c r="J156" i="62"/>
  <c r="I156" i="62"/>
  <c r="H156" i="62"/>
  <c r="G156" i="62"/>
  <c r="F156" i="62"/>
  <c r="E156" i="62"/>
  <c r="AB155" i="62"/>
  <c r="AA155" i="62"/>
  <c r="Z155" i="62"/>
  <c r="Y155" i="62"/>
  <c r="X155" i="62"/>
  <c r="W155" i="62"/>
  <c r="V155" i="62"/>
  <c r="U155" i="62"/>
  <c r="T155" i="62"/>
  <c r="S155" i="62"/>
  <c r="R155" i="62"/>
  <c r="Q155" i="62"/>
  <c r="P155" i="62"/>
  <c r="O155" i="62"/>
  <c r="N155" i="62"/>
  <c r="N180" i="62" s="1"/>
  <c r="M155" i="62"/>
  <c r="M180" i="62" s="1"/>
  <c r="L155" i="62"/>
  <c r="K155" i="62"/>
  <c r="J155" i="62"/>
  <c r="J180" i="62" s="1"/>
  <c r="I155" i="62"/>
  <c r="I180" i="62" s="1"/>
  <c r="H155" i="62"/>
  <c r="G155" i="62"/>
  <c r="F155" i="62"/>
  <c r="F180" i="62" s="1"/>
  <c r="E155" i="62"/>
  <c r="E180" i="62" s="1"/>
  <c r="AB154" i="62"/>
  <c r="AB179" i="62" s="1"/>
  <c r="AA154" i="62"/>
  <c r="AA179" i="62" s="1"/>
  <c r="Z154" i="62"/>
  <c r="Y154" i="62"/>
  <c r="Y179" i="62" s="1"/>
  <c r="X154" i="62"/>
  <c r="X179" i="62" s="1"/>
  <c r="W154" i="62"/>
  <c r="W179" i="62" s="1"/>
  <c r="V154" i="62"/>
  <c r="U154" i="62"/>
  <c r="U179" i="62" s="1"/>
  <c r="T154" i="62"/>
  <c r="T179" i="62" s="1"/>
  <c r="S154" i="62"/>
  <c r="S179" i="62" s="1"/>
  <c r="R154" i="62"/>
  <c r="Q154" i="62"/>
  <c r="Q179" i="62" s="1"/>
  <c r="P154" i="62"/>
  <c r="P179" i="62" s="1"/>
  <c r="O154" i="62"/>
  <c r="O179" i="62" s="1"/>
  <c r="N154" i="62"/>
  <c r="M154" i="62"/>
  <c r="M179" i="62" s="1"/>
  <c r="L154" i="62"/>
  <c r="K154" i="62"/>
  <c r="K179" i="62" s="1"/>
  <c r="J154" i="62"/>
  <c r="I154" i="62"/>
  <c r="I179" i="62" s="1"/>
  <c r="H154" i="62"/>
  <c r="G154" i="62"/>
  <c r="G179" i="62" s="1"/>
  <c r="F154" i="62"/>
  <c r="E154" i="62"/>
  <c r="E179" i="62" s="1"/>
  <c r="AB153" i="62"/>
  <c r="AB178" i="62" s="1"/>
  <c r="AA153" i="62"/>
  <c r="Z153" i="62"/>
  <c r="Z178" i="62" s="1"/>
  <c r="Y153" i="62"/>
  <c r="Y178" i="62" s="1"/>
  <c r="X153" i="62"/>
  <c r="W153" i="62"/>
  <c r="V153" i="62"/>
  <c r="V178" i="62" s="1"/>
  <c r="U153" i="62"/>
  <c r="U178" i="62" s="1"/>
  <c r="T153" i="62"/>
  <c r="T178" i="62" s="1"/>
  <c r="S153" i="62"/>
  <c r="R153" i="62"/>
  <c r="R178" i="62" s="1"/>
  <c r="Q153" i="62"/>
  <c r="Q178" i="62" s="1"/>
  <c r="P153" i="62"/>
  <c r="O153" i="62"/>
  <c r="N153" i="62"/>
  <c r="N178" i="62" s="1"/>
  <c r="M153" i="62"/>
  <c r="M178" i="62" s="1"/>
  <c r="L153" i="62"/>
  <c r="K153" i="62"/>
  <c r="J153" i="62"/>
  <c r="J178" i="62" s="1"/>
  <c r="I153" i="62"/>
  <c r="I178" i="62" s="1"/>
  <c r="H153" i="62"/>
  <c r="G153" i="62"/>
  <c r="G178" i="62" s="1"/>
  <c r="F153" i="62"/>
  <c r="F178" i="62" s="1"/>
  <c r="E153" i="62"/>
  <c r="AB152" i="62"/>
  <c r="AA152" i="62"/>
  <c r="Z152" i="62"/>
  <c r="Y152" i="62"/>
  <c r="Y177" i="62" s="1"/>
  <c r="X152" i="62"/>
  <c r="W152" i="62"/>
  <c r="V152" i="62"/>
  <c r="U152" i="62"/>
  <c r="T152" i="62"/>
  <c r="S152" i="62"/>
  <c r="R152" i="62"/>
  <c r="Q152" i="62"/>
  <c r="Q177" i="62" s="1"/>
  <c r="P152" i="62"/>
  <c r="P177" i="62" s="1"/>
  <c r="O152" i="62"/>
  <c r="N152" i="62"/>
  <c r="M152" i="62"/>
  <c r="L152" i="62"/>
  <c r="L177" i="62" s="1"/>
  <c r="K152" i="62"/>
  <c r="K177" i="62" s="1"/>
  <c r="J152" i="62"/>
  <c r="I152" i="62"/>
  <c r="H152" i="62"/>
  <c r="H177" i="62" s="1"/>
  <c r="G152" i="62"/>
  <c r="F152" i="62"/>
  <c r="E152" i="62"/>
  <c r="AB151" i="62"/>
  <c r="AA151" i="62"/>
  <c r="Z151" i="62"/>
  <c r="Z176" i="62" s="1"/>
  <c r="Y151" i="62"/>
  <c r="X151" i="62"/>
  <c r="W151" i="62"/>
  <c r="V151" i="62"/>
  <c r="V176" i="62" s="1"/>
  <c r="U151" i="62"/>
  <c r="T151" i="62"/>
  <c r="S151" i="62"/>
  <c r="R151" i="62"/>
  <c r="R176" i="62" s="1"/>
  <c r="Q151" i="62"/>
  <c r="P151" i="62"/>
  <c r="O151" i="62"/>
  <c r="N151" i="62"/>
  <c r="M151" i="62"/>
  <c r="L151" i="62"/>
  <c r="K151" i="62"/>
  <c r="J151" i="62"/>
  <c r="I151" i="62"/>
  <c r="H151" i="62"/>
  <c r="G151" i="62"/>
  <c r="F151" i="62"/>
  <c r="E151" i="62"/>
  <c r="AB150" i="62"/>
  <c r="AB175" i="62" s="1"/>
  <c r="AA150" i="62"/>
  <c r="AA175" i="62" s="1"/>
  <c r="Z150" i="62"/>
  <c r="Y150" i="62"/>
  <c r="Y175" i="62" s="1"/>
  <c r="X150" i="62"/>
  <c r="X175" i="62" s="1"/>
  <c r="W150" i="62"/>
  <c r="W175" i="62" s="1"/>
  <c r="V150" i="62"/>
  <c r="U150" i="62"/>
  <c r="U175" i="62" s="1"/>
  <c r="T150" i="62"/>
  <c r="T175" i="62" s="1"/>
  <c r="S150" i="62"/>
  <c r="S175" i="62" s="1"/>
  <c r="R150" i="62"/>
  <c r="Q150" i="62"/>
  <c r="Q175" i="62" s="1"/>
  <c r="P150" i="62"/>
  <c r="P175" i="62" s="1"/>
  <c r="O150" i="62"/>
  <c r="O175" i="62" s="1"/>
  <c r="N150" i="62"/>
  <c r="M150" i="62"/>
  <c r="M175" i="62" s="1"/>
  <c r="L150" i="62"/>
  <c r="L175" i="62" s="1"/>
  <c r="K150" i="62"/>
  <c r="K175" i="62" s="1"/>
  <c r="J150" i="62"/>
  <c r="I150" i="62"/>
  <c r="I175" i="62" s="1"/>
  <c r="H150" i="62"/>
  <c r="H175" i="62" s="1"/>
  <c r="G150" i="62"/>
  <c r="G175" i="62" s="1"/>
  <c r="F150" i="62"/>
  <c r="E150" i="62"/>
  <c r="E175" i="62" s="1"/>
  <c r="AB149" i="62"/>
  <c r="AB174" i="62" s="1"/>
  <c r="AA149" i="62"/>
  <c r="AA174" i="62" s="1"/>
  <c r="Z149" i="62"/>
  <c r="Z174" i="62" s="1"/>
  <c r="Y149" i="62"/>
  <c r="X149" i="62"/>
  <c r="X174" i="62" s="1"/>
  <c r="W149" i="62"/>
  <c r="W174" i="62" s="1"/>
  <c r="V149" i="62"/>
  <c r="U149" i="62"/>
  <c r="U174" i="62" s="1"/>
  <c r="T149" i="62"/>
  <c r="T174" i="62" s="1"/>
  <c r="S149" i="62"/>
  <c r="S174" i="62" s="1"/>
  <c r="R149" i="62"/>
  <c r="R174" i="62" s="1"/>
  <c r="Q149" i="62"/>
  <c r="P149" i="62"/>
  <c r="P174" i="62" s="1"/>
  <c r="O149" i="62"/>
  <c r="O174" i="62" s="1"/>
  <c r="N149" i="62"/>
  <c r="M149" i="62"/>
  <c r="M174" i="62" s="1"/>
  <c r="L149" i="62"/>
  <c r="L174" i="62" s="1"/>
  <c r="K149" i="62"/>
  <c r="K174" i="62" s="1"/>
  <c r="J149" i="62"/>
  <c r="I149" i="62"/>
  <c r="H149" i="62"/>
  <c r="H174" i="62" s="1"/>
  <c r="G149" i="62"/>
  <c r="F149" i="62"/>
  <c r="E149" i="62"/>
  <c r="AB148" i="62"/>
  <c r="AA148" i="62"/>
  <c r="Z148" i="62"/>
  <c r="Y148" i="62"/>
  <c r="X148" i="62"/>
  <c r="W148" i="62"/>
  <c r="V148" i="62"/>
  <c r="U148" i="62"/>
  <c r="T148" i="62"/>
  <c r="T173" i="62" s="1"/>
  <c r="S148" i="62"/>
  <c r="R148" i="62"/>
  <c r="R173" i="62" s="1"/>
  <c r="Q148" i="62"/>
  <c r="P148" i="62"/>
  <c r="O148" i="62"/>
  <c r="O173" i="62" s="1"/>
  <c r="N148" i="62"/>
  <c r="M148" i="62"/>
  <c r="L148" i="62"/>
  <c r="K148" i="62"/>
  <c r="J148" i="62"/>
  <c r="I148" i="62"/>
  <c r="H148" i="62"/>
  <c r="G148" i="62"/>
  <c r="F148" i="62"/>
  <c r="E148" i="62"/>
  <c r="AB147" i="62"/>
  <c r="AA147" i="62"/>
  <c r="AA172" i="62" s="1"/>
  <c r="Z147" i="62"/>
  <c r="Y147" i="62"/>
  <c r="Y172" i="62" s="1"/>
  <c r="X147" i="62"/>
  <c r="W147" i="62"/>
  <c r="W172" i="62" s="1"/>
  <c r="V147" i="62"/>
  <c r="V172" i="62" s="1"/>
  <c r="U147" i="62"/>
  <c r="T147" i="62"/>
  <c r="S147" i="62"/>
  <c r="S172" i="62" s="1"/>
  <c r="R147" i="62"/>
  <c r="Q147" i="62"/>
  <c r="P147" i="62"/>
  <c r="O147" i="62"/>
  <c r="O172" i="62" s="1"/>
  <c r="N147" i="62"/>
  <c r="M147" i="62"/>
  <c r="L147" i="62"/>
  <c r="K147" i="62"/>
  <c r="K172" i="62" s="1"/>
  <c r="J147" i="62"/>
  <c r="I147" i="62"/>
  <c r="H147" i="62"/>
  <c r="G147" i="62"/>
  <c r="G172" i="62" s="1"/>
  <c r="F147" i="62"/>
  <c r="E147" i="62"/>
  <c r="AB146" i="62"/>
  <c r="AB171" i="62" s="1"/>
  <c r="AA146" i="62"/>
  <c r="AA171" i="62" s="1"/>
  <c r="Z146" i="62"/>
  <c r="Y146" i="62"/>
  <c r="Y171" i="62" s="1"/>
  <c r="X146" i="62"/>
  <c r="X171" i="62" s="1"/>
  <c r="W146" i="62"/>
  <c r="W171" i="62" s="1"/>
  <c r="V146" i="62"/>
  <c r="U146" i="62"/>
  <c r="U171" i="62" s="1"/>
  <c r="T146" i="62"/>
  <c r="T171" i="62" s="1"/>
  <c r="S146" i="62"/>
  <c r="S171" i="62" s="1"/>
  <c r="R146" i="62"/>
  <c r="Q146" i="62"/>
  <c r="Q171" i="62" s="1"/>
  <c r="P146" i="62"/>
  <c r="P171" i="62" s="1"/>
  <c r="O146" i="62"/>
  <c r="O171" i="62" s="1"/>
  <c r="N146" i="62"/>
  <c r="M146" i="62"/>
  <c r="M171" i="62" s="1"/>
  <c r="L146" i="62"/>
  <c r="L171" i="62" s="1"/>
  <c r="K146" i="62"/>
  <c r="K171" i="62" s="1"/>
  <c r="J146" i="62"/>
  <c r="I146" i="62"/>
  <c r="I171" i="62" s="1"/>
  <c r="H146" i="62"/>
  <c r="H171" i="62" s="1"/>
  <c r="G146" i="62"/>
  <c r="G171" i="62" s="1"/>
  <c r="F146" i="62"/>
  <c r="E146" i="62"/>
  <c r="E171" i="62" s="1"/>
  <c r="AB145" i="62"/>
  <c r="AA145" i="62"/>
  <c r="Z145" i="62"/>
  <c r="Y145" i="62"/>
  <c r="X145" i="62"/>
  <c r="W145" i="62"/>
  <c r="V145" i="62"/>
  <c r="U145" i="62"/>
  <c r="T145" i="62"/>
  <c r="S145" i="62"/>
  <c r="S170" i="62" s="1"/>
  <c r="R145" i="62"/>
  <c r="Q145" i="62"/>
  <c r="P145" i="62"/>
  <c r="O145" i="62"/>
  <c r="N145" i="62"/>
  <c r="M145" i="62"/>
  <c r="L145" i="62"/>
  <c r="K145" i="62"/>
  <c r="K170" i="62" s="1"/>
  <c r="J145" i="62"/>
  <c r="I145" i="62"/>
  <c r="H145" i="62"/>
  <c r="G145" i="62"/>
  <c r="F145" i="62"/>
  <c r="E145" i="62"/>
  <c r="AB144" i="62"/>
  <c r="AA144" i="62"/>
  <c r="Z144" i="62"/>
  <c r="Y144" i="62"/>
  <c r="X144" i="62"/>
  <c r="W144" i="62"/>
  <c r="V144" i="62"/>
  <c r="V169" i="62" s="1"/>
  <c r="U144" i="62"/>
  <c r="T144" i="62"/>
  <c r="S144" i="62"/>
  <c r="S169" i="62" s="1"/>
  <c r="R144" i="62"/>
  <c r="Q144" i="62"/>
  <c r="P144" i="62"/>
  <c r="O144" i="62"/>
  <c r="N144" i="62"/>
  <c r="M144" i="62"/>
  <c r="L144" i="62"/>
  <c r="K144" i="62"/>
  <c r="J144" i="62"/>
  <c r="I144" i="62"/>
  <c r="H144" i="62"/>
  <c r="H169" i="62" s="1"/>
  <c r="G144" i="62"/>
  <c r="F144" i="62"/>
  <c r="F169" i="62" s="1"/>
  <c r="E144" i="62"/>
  <c r="AB143" i="62"/>
  <c r="AA143" i="62"/>
  <c r="Z143" i="62"/>
  <c r="Y143" i="62"/>
  <c r="Y168" i="62" s="1"/>
  <c r="X143" i="62"/>
  <c r="W143" i="62"/>
  <c r="V143" i="62"/>
  <c r="U143" i="62"/>
  <c r="U168" i="62" s="1"/>
  <c r="T143" i="62"/>
  <c r="S143" i="62"/>
  <c r="S168" i="62" s="1"/>
  <c r="R143" i="62"/>
  <c r="Q143" i="62"/>
  <c r="Q168" i="62" s="1"/>
  <c r="P143" i="62"/>
  <c r="O143" i="62"/>
  <c r="N143" i="62"/>
  <c r="M143" i="62"/>
  <c r="M168" i="62" s="1"/>
  <c r="L143" i="62"/>
  <c r="K143" i="62"/>
  <c r="J143" i="62"/>
  <c r="I143" i="62"/>
  <c r="I168" i="62" s="1"/>
  <c r="H143" i="62"/>
  <c r="G143" i="62"/>
  <c r="F143" i="62"/>
  <c r="E143" i="62"/>
  <c r="AB142" i="62"/>
  <c r="AA142" i="62"/>
  <c r="Z142" i="62"/>
  <c r="Y142" i="62"/>
  <c r="X142" i="62"/>
  <c r="W142" i="62"/>
  <c r="V142" i="62"/>
  <c r="U142" i="62"/>
  <c r="T142" i="62"/>
  <c r="S142" i="62"/>
  <c r="R142" i="62"/>
  <c r="Q142" i="62"/>
  <c r="P142" i="62"/>
  <c r="O142" i="62"/>
  <c r="N142" i="62"/>
  <c r="M142" i="62"/>
  <c r="L142" i="62"/>
  <c r="K142" i="62"/>
  <c r="J142" i="62"/>
  <c r="I142" i="62"/>
  <c r="H142" i="62"/>
  <c r="G142" i="62"/>
  <c r="F142" i="62"/>
  <c r="E142" i="62"/>
  <c r="AB141" i="62"/>
  <c r="AA141" i="62"/>
  <c r="AA166" i="62" s="1"/>
  <c r="Z141" i="62"/>
  <c r="Y141" i="62"/>
  <c r="X141" i="62"/>
  <c r="W141" i="62"/>
  <c r="V141" i="62"/>
  <c r="U141" i="62"/>
  <c r="T141" i="62"/>
  <c r="S141" i="62"/>
  <c r="S166" i="62" s="1"/>
  <c r="R141" i="62"/>
  <c r="Q141" i="62"/>
  <c r="P141" i="62"/>
  <c r="O141" i="62"/>
  <c r="N141" i="62"/>
  <c r="M141" i="62"/>
  <c r="L141" i="62"/>
  <c r="K141" i="62"/>
  <c r="K166" i="62" s="1"/>
  <c r="J141" i="62"/>
  <c r="I141" i="62"/>
  <c r="H141" i="62"/>
  <c r="G141" i="62"/>
  <c r="F141" i="62"/>
  <c r="E141" i="62"/>
  <c r="AB140" i="62"/>
  <c r="AB165" i="62" s="1"/>
  <c r="AA140" i="62"/>
  <c r="Z140" i="62"/>
  <c r="Z165" i="62" s="1"/>
  <c r="Y140" i="62"/>
  <c r="X140" i="62"/>
  <c r="X165" i="62" s="1"/>
  <c r="W140" i="62"/>
  <c r="V140" i="62"/>
  <c r="U140" i="62"/>
  <c r="T140" i="62"/>
  <c r="T165" i="62" s="1"/>
  <c r="S140" i="62"/>
  <c r="R140" i="62"/>
  <c r="R165" i="62" s="1"/>
  <c r="Q140" i="62"/>
  <c r="P140" i="62"/>
  <c r="P165" i="62" s="1"/>
  <c r="O140" i="62"/>
  <c r="N140" i="62"/>
  <c r="M140" i="62"/>
  <c r="L140" i="62"/>
  <c r="L165" i="62" s="1"/>
  <c r="K140" i="62"/>
  <c r="J140" i="62"/>
  <c r="I140" i="62"/>
  <c r="H140" i="62"/>
  <c r="H165" i="62" s="1"/>
  <c r="G140" i="62"/>
  <c r="F140" i="62"/>
  <c r="E140" i="62"/>
  <c r="B140" i="62"/>
  <c r="B141" i="62" s="1"/>
  <c r="B142" i="62" s="1"/>
  <c r="B143" i="62" s="1"/>
  <c r="B144" i="62" s="1"/>
  <c r="B145" i="62" s="1"/>
  <c r="B146" i="62" s="1"/>
  <c r="B147" i="62" s="1"/>
  <c r="B148" i="62" s="1"/>
  <c r="B149" i="62" s="1"/>
  <c r="B150" i="62" s="1"/>
  <c r="B151" i="62" s="1"/>
  <c r="B152" i="62" s="1"/>
  <c r="B153" i="62" s="1"/>
  <c r="B154" i="62" s="1"/>
  <c r="B155" i="62" s="1"/>
  <c r="B156" i="62" s="1"/>
  <c r="B157" i="62" s="1"/>
  <c r="B158" i="62" s="1"/>
  <c r="B159" i="62" s="1"/>
  <c r="E137" i="62"/>
  <c r="B197" i="61"/>
  <c r="E195" i="61"/>
  <c r="B191" i="61"/>
  <c r="AB190" i="61"/>
  <c r="AA190" i="61"/>
  <c r="Z190" i="61"/>
  <c r="Y190" i="61"/>
  <c r="X190" i="61"/>
  <c r="W190" i="61"/>
  <c r="V190" i="61"/>
  <c r="U190" i="61"/>
  <c r="T190" i="61"/>
  <c r="S190" i="61"/>
  <c r="R190" i="61"/>
  <c r="Q190" i="61"/>
  <c r="P190" i="61"/>
  <c r="O190" i="61"/>
  <c r="N190" i="61"/>
  <c r="M190" i="61"/>
  <c r="L190" i="61"/>
  <c r="K190" i="61"/>
  <c r="J190" i="61"/>
  <c r="I190" i="61"/>
  <c r="H190" i="61"/>
  <c r="G190" i="61"/>
  <c r="F190" i="61"/>
  <c r="E190" i="61"/>
  <c r="B190" i="61"/>
  <c r="E188" i="61"/>
  <c r="AE166" i="61"/>
  <c r="B165" i="61"/>
  <c r="B166" i="61" s="1"/>
  <c r="B167" i="61" s="1"/>
  <c r="B168" i="61" s="1"/>
  <c r="B169" i="61" s="1"/>
  <c r="B170" i="61" s="1"/>
  <c r="B171" i="61" s="1"/>
  <c r="B172" i="61" s="1"/>
  <c r="B173" i="61" s="1"/>
  <c r="B174" i="61" s="1"/>
  <c r="B175" i="61" s="1"/>
  <c r="B176" i="61" s="1"/>
  <c r="B177" i="61" s="1"/>
  <c r="B178" i="61" s="1"/>
  <c r="B179" i="61" s="1"/>
  <c r="B180" i="61" s="1"/>
  <c r="B181" i="61" s="1"/>
  <c r="B182" i="61" s="1"/>
  <c r="B183" i="61" s="1"/>
  <c r="B184" i="61" s="1"/>
  <c r="E163" i="61"/>
  <c r="AB159" i="61"/>
  <c r="AA159" i="61"/>
  <c r="AA184" i="61" s="1"/>
  <c r="Z159" i="61"/>
  <c r="Z184" i="61" s="1"/>
  <c r="Y159" i="61"/>
  <c r="Y184" i="61" s="1"/>
  <c r="X159" i="61"/>
  <c r="W159" i="61"/>
  <c r="W184" i="61" s="1"/>
  <c r="V159" i="61"/>
  <c r="V184" i="61" s="1"/>
  <c r="U159" i="61"/>
  <c r="U184" i="61" s="1"/>
  <c r="T159" i="61"/>
  <c r="T184" i="61" s="1"/>
  <c r="S159" i="61"/>
  <c r="S184" i="61" s="1"/>
  <c r="R159" i="61"/>
  <c r="R184" i="61" s="1"/>
  <c r="Q159" i="61"/>
  <c r="Q184" i="61" s="1"/>
  <c r="P159" i="61"/>
  <c r="P184" i="61" s="1"/>
  <c r="O159" i="61"/>
  <c r="O184" i="61" s="1"/>
  <c r="N159" i="61"/>
  <c r="N184" i="61" s="1"/>
  <c r="M159" i="61"/>
  <c r="M184" i="61" s="1"/>
  <c r="L159" i="61"/>
  <c r="K159" i="61"/>
  <c r="K184" i="61" s="1"/>
  <c r="J159" i="61"/>
  <c r="J184" i="61" s="1"/>
  <c r="I159" i="61"/>
  <c r="I184" i="61" s="1"/>
  <c r="H159" i="61"/>
  <c r="G159" i="61"/>
  <c r="G184" i="61" s="1"/>
  <c r="F159" i="61"/>
  <c r="E159" i="61"/>
  <c r="E184" i="61" s="1"/>
  <c r="AB158" i="61"/>
  <c r="AA158" i="61"/>
  <c r="AA183" i="61" s="1"/>
  <c r="Z158" i="61"/>
  <c r="Y158" i="61"/>
  <c r="Y183" i="61" s="1"/>
  <c r="X158" i="61"/>
  <c r="W158" i="61"/>
  <c r="W183" i="61" s="1"/>
  <c r="V158" i="61"/>
  <c r="U158" i="61"/>
  <c r="U183" i="61" s="1"/>
  <c r="T158" i="61"/>
  <c r="S158" i="61"/>
  <c r="S183" i="61" s="1"/>
  <c r="R158" i="61"/>
  <c r="Q158" i="61"/>
  <c r="Q183" i="61" s="1"/>
  <c r="P158" i="61"/>
  <c r="O158" i="61"/>
  <c r="O183" i="61" s="1"/>
  <c r="N158" i="61"/>
  <c r="M158" i="61"/>
  <c r="M183" i="61" s="1"/>
  <c r="L158" i="61"/>
  <c r="K158" i="61"/>
  <c r="K183" i="61" s="1"/>
  <c r="J158" i="61"/>
  <c r="I158" i="61"/>
  <c r="I183" i="61" s="1"/>
  <c r="H158" i="61"/>
  <c r="G158" i="61"/>
  <c r="G183" i="61" s="1"/>
  <c r="F158" i="61"/>
  <c r="E158" i="61"/>
  <c r="AB157" i="61"/>
  <c r="AB182" i="61" s="1"/>
  <c r="AA157" i="61"/>
  <c r="AA182" i="61" s="1"/>
  <c r="Z157" i="61"/>
  <c r="Y157" i="61"/>
  <c r="Y182" i="61" s="1"/>
  <c r="X157" i="61"/>
  <c r="X182" i="61" s="1"/>
  <c r="W157" i="61"/>
  <c r="W182" i="61" s="1"/>
  <c r="V157" i="61"/>
  <c r="U157" i="61"/>
  <c r="U182" i="61" s="1"/>
  <c r="T157" i="61"/>
  <c r="T182" i="61" s="1"/>
  <c r="S157" i="61"/>
  <c r="S182" i="61" s="1"/>
  <c r="R157" i="61"/>
  <c r="Q157" i="61"/>
  <c r="Q182" i="61" s="1"/>
  <c r="P157" i="61"/>
  <c r="P182" i="61" s="1"/>
  <c r="O157" i="61"/>
  <c r="O182" i="61" s="1"/>
  <c r="N157" i="61"/>
  <c r="M157" i="61"/>
  <c r="M182" i="61" s="1"/>
  <c r="L157" i="61"/>
  <c r="L182" i="61" s="1"/>
  <c r="K157" i="61"/>
  <c r="K182" i="61" s="1"/>
  <c r="J157" i="61"/>
  <c r="I157" i="61"/>
  <c r="I182" i="61" s="1"/>
  <c r="H157" i="61"/>
  <c r="H182" i="61" s="1"/>
  <c r="G157" i="61"/>
  <c r="G182" i="61" s="1"/>
  <c r="F157" i="61"/>
  <c r="E157" i="61"/>
  <c r="E182" i="61" s="1"/>
  <c r="AB156" i="61"/>
  <c r="AA156" i="61"/>
  <c r="AA181" i="61" s="1"/>
  <c r="Z156" i="61"/>
  <c r="Z181" i="61" s="1"/>
  <c r="Y156" i="61"/>
  <c r="Y181" i="61" s="1"/>
  <c r="X156" i="61"/>
  <c r="W156" i="61"/>
  <c r="W181" i="61" s="1"/>
  <c r="V156" i="61"/>
  <c r="V181" i="61" s="1"/>
  <c r="U156" i="61"/>
  <c r="U181" i="61" s="1"/>
  <c r="T156" i="61"/>
  <c r="S156" i="61"/>
  <c r="S181" i="61" s="1"/>
  <c r="R156" i="61"/>
  <c r="Q156" i="61"/>
  <c r="Q181" i="61" s="1"/>
  <c r="P156" i="61"/>
  <c r="O156" i="61"/>
  <c r="O181" i="61" s="1"/>
  <c r="N156" i="61"/>
  <c r="M156" i="61"/>
  <c r="M181" i="61" s="1"/>
  <c r="L156" i="61"/>
  <c r="K156" i="61"/>
  <c r="K181" i="61" s="1"/>
  <c r="J156" i="61"/>
  <c r="I156" i="61"/>
  <c r="I181" i="61" s="1"/>
  <c r="H156" i="61"/>
  <c r="G156" i="61"/>
  <c r="G181" i="61" s="1"/>
  <c r="F156" i="61"/>
  <c r="F181" i="61" s="1"/>
  <c r="E156" i="61"/>
  <c r="AB155" i="61"/>
  <c r="AA155" i="61"/>
  <c r="Z155" i="61"/>
  <c r="Y155" i="61"/>
  <c r="X155" i="61"/>
  <c r="X180" i="61" s="1"/>
  <c r="W155" i="61"/>
  <c r="V155" i="61"/>
  <c r="V180" i="61" s="1"/>
  <c r="U155" i="61"/>
  <c r="T155" i="61"/>
  <c r="T180" i="61" s="1"/>
  <c r="S155" i="61"/>
  <c r="S180" i="61" s="1"/>
  <c r="R155" i="61"/>
  <c r="Q155" i="61"/>
  <c r="P155" i="61"/>
  <c r="P180" i="61" s="1"/>
  <c r="O155" i="61"/>
  <c r="N155" i="61"/>
  <c r="M155" i="61"/>
  <c r="L155" i="61"/>
  <c r="L180" i="61" s="1"/>
  <c r="K155" i="61"/>
  <c r="J155" i="61"/>
  <c r="I155" i="61"/>
  <c r="H155" i="61"/>
  <c r="H180" i="61" s="1"/>
  <c r="G155" i="61"/>
  <c r="F155" i="61"/>
  <c r="F180" i="61" s="1"/>
  <c r="E155" i="61"/>
  <c r="AB154" i="61"/>
  <c r="AA154" i="61"/>
  <c r="Z154" i="61"/>
  <c r="Z179" i="61" s="1"/>
  <c r="Y154" i="61"/>
  <c r="X154" i="61"/>
  <c r="X179" i="61" s="1"/>
  <c r="W154" i="61"/>
  <c r="W179" i="61" s="1"/>
  <c r="V154" i="61"/>
  <c r="U154" i="61"/>
  <c r="T154" i="61"/>
  <c r="S154" i="61"/>
  <c r="R154" i="61"/>
  <c r="Q154" i="61"/>
  <c r="P154" i="61"/>
  <c r="O154" i="61"/>
  <c r="N154" i="61"/>
  <c r="M154" i="61"/>
  <c r="L154" i="61"/>
  <c r="K154" i="61"/>
  <c r="J154" i="61"/>
  <c r="J179" i="61" s="1"/>
  <c r="I154" i="61"/>
  <c r="H154" i="61"/>
  <c r="H179" i="61" s="1"/>
  <c r="G154" i="61"/>
  <c r="F154" i="61"/>
  <c r="F179" i="61" s="1"/>
  <c r="E154" i="61"/>
  <c r="AB153" i="61"/>
  <c r="AB178" i="61" s="1"/>
  <c r="AA153" i="61"/>
  <c r="AA178" i="61" s="1"/>
  <c r="Z153" i="61"/>
  <c r="Y153" i="61"/>
  <c r="Y178" i="61" s="1"/>
  <c r="X153" i="61"/>
  <c r="X178" i="61" s="1"/>
  <c r="W153" i="61"/>
  <c r="W178" i="61" s="1"/>
  <c r="V153" i="61"/>
  <c r="U153" i="61"/>
  <c r="U178" i="61" s="1"/>
  <c r="T153" i="61"/>
  <c r="T178" i="61" s="1"/>
  <c r="S153" i="61"/>
  <c r="S178" i="61" s="1"/>
  <c r="R153" i="61"/>
  <c r="Q153" i="61"/>
  <c r="Q178" i="61" s="1"/>
  <c r="P153" i="61"/>
  <c r="P178" i="61" s="1"/>
  <c r="O153" i="61"/>
  <c r="O178" i="61" s="1"/>
  <c r="N153" i="61"/>
  <c r="M153" i="61"/>
  <c r="M178" i="61" s="1"/>
  <c r="L153" i="61"/>
  <c r="L178" i="61" s="1"/>
  <c r="K153" i="61"/>
  <c r="K178" i="61" s="1"/>
  <c r="J153" i="61"/>
  <c r="I153" i="61"/>
  <c r="I178" i="61" s="1"/>
  <c r="H153" i="61"/>
  <c r="H178" i="61" s="1"/>
  <c r="G153" i="61"/>
  <c r="G178" i="61" s="1"/>
  <c r="F153" i="61"/>
  <c r="E153" i="61"/>
  <c r="E178" i="61" s="1"/>
  <c r="AB152" i="61"/>
  <c r="AA152" i="61"/>
  <c r="AA177" i="61" s="1"/>
  <c r="Z152" i="61"/>
  <c r="Z177" i="61" s="1"/>
  <c r="Y152" i="61"/>
  <c r="Y177" i="61" s="1"/>
  <c r="X152" i="61"/>
  <c r="W152" i="61"/>
  <c r="W177" i="61" s="1"/>
  <c r="V152" i="61"/>
  <c r="V177" i="61" s="1"/>
  <c r="U152" i="61"/>
  <c r="U177" i="61" s="1"/>
  <c r="T152" i="61"/>
  <c r="S152" i="61"/>
  <c r="S177" i="61" s="1"/>
  <c r="R152" i="61"/>
  <c r="R177" i="61" s="1"/>
  <c r="Q152" i="61"/>
  <c r="Q177" i="61" s="1"/>
  <c r="P152" i="61"/>
  <c r="O152" i="61"/>
  <c r="O177" i="61" s="1"/>
  <c r="N152" i="61"/>
  <c r="N177" i="61" s="1"/>
  <c r="M152" i="61"/>
  <c r="M177" i="61" s="1"/>
  <c r="L152" i="61"/>
  <c r="K152" i="61"/>
  <c r="K177" i="61" s="1"/>
  <c r="J152" i="61"/>
  <c r="J177" i="61" s="1"/>
  <c r="I152" i="61"/>
  <c r="I177" i="61" s="1"/>
  <c r="H152" i="61"/>
  <c r="G152" i="61"/>
  <c r="G177" i="61" s="1"/>
  <c r="F152" i="61"/>
  <c r="E152" i="61"/>
  <c r="AB151" i="61"/>
  <c r="AB176" i="61" s="1"/>
  <c r="AA151" i="61"/>
  <c r="Z151" i="61"/>
  <c r="Z176" i="61" s="1"/>
  <c r="Y151" i="61"/>
  <c r="X151" i="61"/>
  <c r="W151" i="61"/>
  <c r="V151" i="61"/>
  <c r="U151" i="61"/>
  <c r="T151" i="61"/>
  <c r="S151" i="61"/>
  <c r="R151" i="61"/>
  <c r="R176" i="61" s="1"/>
  <c r="Q151" i="61"/>
  <c r="P151" i="61"/>
  <c r="O151" i="61"/>
  <c r="N151" i="61"/>
  <c r="M151" i="61"/>
  <c r="L151" i="61"/>
  <c r="L176" i="61" s="1"/>
  <c r="K151" i="61"/>
  <c r="J151" i="61"/>
  <c r="J176" i="61" s="1"/>
  <c r="I151" i="61"/>
  <c r="H151" i="61"/>
  <c r="H176" i="61" s="1"/>
  <c r="G151" i="61"/>
  <c r="G176" i="61" s="1"/>
  <c r="F151" i="61"/>
  <c r="E151" i="61"/>
  <c r="AB150" i="61"/>
  <c r="AA150" i="61"/>
  <c r="AA175" i="61" s="1"/>
  <c r="Z150" i="61"/>
  <c r="Y150" i="61"/>
  <c r="X150" i="61"/>
  <c r="W150" i="61"/>
  <c r="W175" i="61" s="1"/>
  <c r="V150" i="61"/>
  <c r="U150" i="61"/>
  <c r="T150" i="61"/>
  <c r="S150" i="61"/>
  <c r="S175" i="61" s="1"/>
  <c r="R150" i="61"/>
  <c r="Q150" i="61"/>
  <c r="P150" i="61"/>
  <c r="O150" i="61"/>
  <c r="O175" i="61" s="1"/>
  <c r="N150" i="61"/>
  <c r="M150" i="61"/>
  <c r="L150" i="61"/>
  <c r="K150" i="61"/>
  <c r="K175" i="61" s="1"/>
  <c r="J150" i="61"/>
  <c r="I150" i="61"/>
  <c r="H150" i="61"/>
  <c r="G150" i="61"/>
  <c r="G175" i="61" s="1"/>
  <c r="F150" i="61"/>
  <c r="E150" i="61"/>
  <c r="AB149" i="61"/>
  <c r="AA149" i="61"/>
  <c r="AA174" i="61" s="1"/>
  <c r="Z149" i="61"/>
  <c r="Y149" i="61"/>
  <c r="Y174" i="61" s="1"/>
  <c r="X149" i="61"/>
  <c r="X174" i="61" s="1"/>
  <c r="W149" i="61"/>
  <c r="W174" i="61" s="1"/>
  <c r="V149" i="61"/>
  <c r="U149" i="61"/>
  <c r="U174" i="61" s="1"/>
  <c r="T149" i="61"/>
  <c r="S149" i="61"/>
  <c r="S174" i="61" s="1"/>
  <c r="R149" i="61"/>
  <c r="Q149" i="61"/>
  <c r="Q174" i="61" s="1"/>
  <c r="P149" i="61"/>
  <c r="O149" i="61"/>
  <c r="O174" i="61" s="1"/>
  <c r="N149" i="61"/>
  <c r="M149" i="61"/>
  <c r="M174" i="61" s="1"/>
  <c r="L149" i="61"/>
  <c r="K149" i="61"/>
  <c r="K174" i="61" s="1"/>
  <c r="J149" i="61"/>
  <c r="I149" i="61"/>
  <c r="I174" i="61" s="1"/>
  <c r="H149" i="61"/>
  <c r="H174" i="61" s="1"/>
  <c r="G149" i="61"/>
  <c r="G174" i="61" s="1"/>
  <c r="F149" i="61"/>
  <c r="E149" i="61"/>
  <c r="AB148" i="61"/>
  <c r="AA148" i="61"/>
  <c r="Z148" i="61"/>
  <c r="Z173" i="61" s="1"/>
  <c r="Y148" i="61"/>
  <c r="Y173" i="61" s="1"/>
  <c r="X148" i="61"/>
  <c r="X173" i="61" s="1"/>
  <c r="W148" i="61"/>
  <c r="V148" i="61"/>
  <c r="U148" i="61"/>
  <c r="T148" i="61"/>
  <c r="S148" i="61"/>
  <c r="R148" i="61"/>
  <c r="Q148" i="61"/>
  <c r="Q173" i="61" s="1"/>
  <c r="P148" i="61"/>
  <c r="O148" i="61"/>
  <c r="N148" i="61"/>
  <c r="M148" i="61"/>
  <c r="M173" i="61" s="1"/>
  <c r="L148" i="61"/>
  <c r="K148" i="61"/>
  <c r="J148" i="61"/>
  <c r="J173" i="61" s="1"/>
  <c r="I148" i="61"/>
  <c r="I173" i="61" s="1"/>
  <c r="H148" i="61"/>
  <c r="H173" i="61" s="1"/>
  <c r="G148" i="61"/>
  <c r="F148" i="61"/>
  <c r="E148" i="61"/>
  <c r="AB147" i="61"/>
  <c r="AB172" i="61" s="1"/>
  <c r="AA147" i="61"/>
  <c r="Z147" i="61"/>
  <c r="Z172" i="61" s="1"/>
  <c r="Y147" i="61"/>
  <c r="X147" i="61"/>
  <c r="W147" i="61"/>
  <c r="W172" i="61" s="1"/>
  <c r="V147" i="61"/>
  <c r="U147" i="61"/>
  <c r="T147" i="61"/>
  <c r="T172" i="61" s="1"/>
  <c r="S147" i="61"/>
  <c r="R147" i="61"/>
  <c r="Q147" i="61"/>
  <c r="P147" i="61"/>
  <c r="O147" i="61"/>
  <c r="N147" i="61"/>
  <c r="M147" i="61"/>
  <c r="M172" i="61" s="1"/>
  <c r="L147" i="61"/>
  <c r="L172" i="61" s="1"/>
  <c r="K147" i="61"/>
  <c r="J147" i="61"/>
  <c r="J172" i="61" s="1"/>
  <c r="I147" i="61"/>
  <c r="H147" i="61"/>
  <c r="G147" i="61"/>
  <c r="G172" i="61" s="1"/>
  <c r="F147" i="61"/>
  <c r="E147" i="61"/>
  <c r="AB146" i="61"/>
  <c r="AA146" i="61"/>
  <c r="Z146" i="61"/>
  <c r="Z171" i="61" s="1"/>
  <c r="Y146" i="61"/>
  <c r="X146" i="61"/>
  <c r="W146" i="61"/>
  <c r="W171" i="61" s="1"/>
  <c r="V146" i="61"/>
  <c r="V171" i="61" s="1"/>
  <c r="U146" i="61"/>
  <c r="T146" i="61"/>
  <c r="S146" i="61"/>
  <c r="R146" i="61"/>
  <c r="R171" i="61" s="1"/>
  <c r="Q146" i="61"/>
  <c r="P146" i="61"/>
  <c r="O146" i="61"/>
  <c r="N146" i="61"/>
  <c r="N171" i="61" s="1"/>
  <c r="M146" i="61"/>
  <c r="L146" i="61"/>
  <c r="K146" i="61"/>
  <c r="J146" i="61"/>
  <c r="J171" i="61" s="1"/>
  <c r="I146" i="61"/>
  <c r="H146" i="61"/>
  <c r="G146" i="61"/>
  <c r="F146" i="61"/>
  <c r="F171" i="61" s="1"/>
  <c r="E146" i="61"/>
  <c r="AB145" i="61"/>
  <c r="AB170" i="61" s="1"/>
  <c r="AA145" i="61"/>
  <c r="AA170" i="61" s="1"/>
  <c r="Z145" i="61"/>
  <c r="Y145" i="61"/>
  <c r="Y170" i="61" s="1"/>
  <c r="X145" i="61"/>
  <c r="W145" i="61"/>
  <c r="W170" i="61" s="1"/>
  <c r="V145" i="61"/>
  <c r="U145" i="61"/>
  <c r="U170" i="61" s="1"/>
  <c r="T145" i="61"/>
  <c r="S145" i="61"/>
  <c r="S170" i="61" s="1"/>
  <c r="R145" i="61"/>
  <c r="Q145" i="61"/>
  <c r="Q170" i="61" s="1"/>
  <c r="P145" i="61"/>
  <c r="O145" i="61"/>
  <c r="O170" i="61" s="1"/>
  <c r="N145" i="61"/>
  <c r="M145" i="61"/>
  <c r="M170" i="61" s="1"/>
  <c r="L145" i="61"/>
  <c r="L170" i="61" s="1"/>
  <c r="K145" i="61"/>
  <c r="K170" i="61" s="1"/>
  <c r="J145" i="61"/>
  <c r="I145" i="61"/>
  <c r="I170" i="61" s="1"/>
  <c r="H145" i="61"/>
  <c r="H170" i="61" s="1"/>
  <c r="G145" i="61"/>
  <c r="G170" i="61" s="1"/>
  <c r="F145" i="61"/>
  <c r="E145" i="61"/>
  <c r="E170" i="61" s="1"/>
  <c r="AB144" i="61"/>
  <c r="AB169" i="61" s="1"/>
  <c r="AA144" i="61"/>
  <c r="AA169" i="61" s="1"/>
  <c r="Z144" i="61"/>
  <c r="Z169" i="61" s="1"/>
  <c r="Y144" i="61"/>
  <c r="Y169" i="61" s="1"/>
  <c r="X144" i="61"/>
  <c r="W144" i="61"/>
  <c r="W169" i="61" s="1"/>
  <c r="V144" i="61"/>
  <c r="V169" i="61" s="1"/>
  <c r="U144" i="61"/>
  <c r="U169" i="61" s="1"/>
  <c r="T144" i="61"/>
  <c r="S144" i="61"/>
  <c r="S169" i="61" s="1"/>
  <c r="R144" i="61"/>
  <c r="Q144" i="61"/>
  <c r="Q169" i="61" s="1"/>
  <c r="P144" i="61"/>
  <c r="O144" i="61"/>
  <c r="O169" i="61" s="1"/>
  <c r="N144" i="61"/>
  <c r="M144" i="61"/>
  <c r="M169" i="61" s="1"/>
  <c r="L144" i="61"/>
  <c r="L169" i="61" s="1"/>
  <c r="K144" i="61"/>
  <c r="K169" i="61" s="1"/>
  <c r="J144" i="61"/>
  <c r="J169" i="61" s="1"/>
  <c r="I144" i="61"/>
  <c r="I169" i="61" s="1"/>
  <c r="H144" i="61"/>
  <c r="H169" i="61" s="1"/>
  <c r="G144" i="61"/>
  <c r="G169" i="61" s="1"/>
  <c r="F144" i="61"/>
  <c r="F169" i="61" s="1"/>
  <c r="E144" i="61"/>
  <c r="AB143" i="61"/>
  <c r="AB168" i="61" s="1"/>
  <c r="AA143" i="61"/>
  <c r="AA168" i="61" s="1"/>
  <c r="Z143" i="61"/>
  <c r="Z168" i="61" s="1"/>
  <c r="Y143" i="61"/>
  <c r="Y168" i="61" s="1"/>
  <c r="X143" i="61"/>
  <c r="X168" i="61" s="1"/>
  <c r="W143" i="61"/>
  <c r="V143" i="61"/>
  <c r="V168" i="61" s="1"/>
  <c r="U143" i="61"/>
  <c r="U168" i="61" s="1"/>
  <c r="T143" i="61"/>
  <c r="S143" i="61"/>
  <c r="R143" i="61"/>
  <c r="Q143" i="61"/>
  <c r="Q168" i="61" s="1"/>
  <c r="P143" i="61"/>
  <c r="P168" i="61" s="1"/>
  <c r="O143" i="61"/>
  <c r="N143" i="61"/>
  <c r="M143" i="61"/>
  <c r="L143" i="61"/>
  <c r="L168" i="61" s="1"/>
  <c r="K143" i="61"/>
  <c r="J143" i="61"/>
  <c r="I143" i="61"/>
  <c r="H143" i="61"/>
  <c r="H168" i="61" s="1"/>
  <c r="G143" i="61"/>
  <c r="F143" i="61"/>
  <c r="E143" i="61"/>
  <c r="AB142" i="61"/>
  <c r="AA142" i="61"/>
  <c r="AA167" i="61" s="1"/>
  <c r="Z142" i="61"/>
  <c r="Y142" i="61"/>
  <c r="Y167" i="61" s="1"/>
  <c r="X142" i="61"/>
  <c r="W142" i="61"/>
  <c r="W167" i="61" s="1"/>
  <c r="V142" i="61"/>
  <c r="U142" i="61"/>
  <c r="U167" i="61" s="1"/>
  <c r="T142" i="61"/>
  <c r="S142" i="61"/>
  <c r="S167" i="61" s="1"/>
  <c r="R142" i="61"/>
  <c r="Q142" i="61"/>
  <c r="Q167" i="61" s="1"/>
  <c r="P142" i="61"/>
  <c r="O142" i="61"/>
  <c r="O167" i="61" s="1"/>
  <c r="N142" i="61"/>
  <c r="M142" i="61"/>
  <c r="M167" i="61" s="1"/>
  <c r="L142" i="61"/>
  <c r="K142" i="61"/>
  <c r="K167" i="61" s="1"/>
  <c r="J142" i="61"/>
  <c r="I142" i="61"/>
  <c r="I167" i="61" s="1"/>
  <c r="H142" i="61"/>
  <c r="G142" i="61"/>
  <c r="G167" i="61" s="1"/>
  <c r="F142" i="61"/>
  <c r="E142" i="61"/>
  <c r="AB141" i="61"/>
  <c r="AB166" i="61" s="1"/>
  <c r="AA141" i="61"/>
  <c r="AA166" i="61" s="1"/>
  <c r="Z141" i="61"/>
  <c r="Y141" i="61"/>
  <c r="Y166" i="61" s="1"/>
  <c r="X141" i="61"/>
  <c r="X166" i="61" s="1"/>
  <c r="W141" i="61"/>
  <c r="W166" i="61" s="1"/>
  <c r="V141" i="61"/>
  <c r="U141" i="61"/>
  <c r="U166" i="61" s="1"/>
  <c r="T141" i="61"/>
  <c r="T166" i="61" s="1"/>
  <c r="S141" i="61"/>
  <c r="S166" i="61" s="1"/>
  <c r="R141" i="61"/>
  <c r="Q141" i="61"/>
  <c r="Q166" i="61" s="1"/>
  <c r="P141" i="61"/>
  <c r="O141" i="61"/>
  <c r="O166" i="61" s="1"/>
  <c r="N141" i="61"/>
  <c r="M141" i="61"/>
  <c r="M166" i="61" s="1"/>
  <c r="L141" i="61"/>
  <c r="L166" i="61" s="1"/>
  <c r="K141" i="61"/>
  <c r="K166" i="61" s="1"/>
  <c r="J141" i="61"/>
  <c r="I141" i="61"/>
  <c r="I166" i="61" s="1"/>
  <c r="H141" i="61"/>
  <c r="H166" i="61" s="1"/>
  <c r="G141" i="61"/>
  <c r="G166" i="61" s="1"/>
  <c r="F141" i="61"/>
  <c r="E141" i="61"/>
  <c r="AB140" i="61"/>
  <c r="AA140" i="61"/>
  <c r="Z140" i="61"/>
  <c r="Y140" i="61"/>
  <c r="X140" i="61"/>
  <c r="W140" i="61"/>
  <c r="V140" i="61"/>
  <c r="U140" i="61"/>
  <c r="T140" i="61"/>
  <c r="S140" i="61"/>
  <c r="R140" i="61"/>
  <c r="Q140" i="61"/>
  <c r="P140" i="61"/>
  <c r="O140" i="61"/>
  <c r="N140" i="61"/>
  <c r="M140" i="61"/>
  <c r="L140" i="61"/>
  <c r="K140" i="61"/>
  <c r="J140" i="61"/>
  <c r="I140" i="61"/>
  <c r="H140" i="61"/>
  <c r="G140" i="61"/>
  <c r="F140" i="61"/>
  <c r="E140" i="61"/>
  <c r="B140" i="61"/>
  <c r="B141" i="61" s="1"/>
  <c r="B142" i="61" s="1"/>
  <c r="B143" i="61" s="1"/>
  <c r="B144" i="61" s="1"/>
  <c r="B145" i="61" s="1"/>
  <c r="B146" i="61" s="1"/>
  <c r="B147" i="61" s="1"/>
  <c r="B148" i="61" s="1"/>
  <c r="B149" i="61" s="1"/>
  <c r="B150" i="61" s="1"/>
  <c r="B151" i="61" s="1"/>
  <c r="B152" i="61" s="1"/>
  <c r="B153" i="61" s="1"/>
  <c r="B154" i="61" s="1"/>
  <c r="B155" i="61" s="1"/>
  <c r="B156" i="61" s="1"/>
  <c r="B157" i="61" s="1"/>
  <c r="B158" i="61" s="1"/>
  <c r="B159" i="61" s="1"/>
  <c r="E137" i="61"/>
  <c r="B197" i="60"/>
  <c r="E195" i="60"/>
  <c r="B191" i="60"/>
  <c r="AB190" i="60"/>
  <c r="AA190" i="60"/>
  <c r="Z190" i="60"/>
  <c r="Y190" i="60"/>
  <c r="X190" i="60"/>
  <c r="W190" i="60"/>
  <c r="V190" i="60"/>
  <c r="U190" i="60"/>
  <c r="T190" i="60"/>
  <c r="S190" i="60"/>
  <c r="R190" i="60"/>
  <c r="Q190" i="60"/>
  <c r="P190" i="60"/>
  <c r="O190" i="60"/>
  <c r="N190" i="60"/>
  <c r="M190" i="60"/>
  <c r="L190" i="60"/>
  <c r="K190" i="60"/>
  <c r="J190" i="60"/>
  <c r="I190" i="60"/>
  <c r="H190" i="60"/>
  <c r="G190" i="60"/>
  <c r="F190" i="60"/>
  <c r="E190" i="60"/>
  <c r="B190" i="60"/>
  <c r="E188" i="60"/>
  <c r="AE166" i="60"/>
  <c r="B165" i="60"/>
  <c r="B166" i="60" s="1"/>
  <c r="B167" i="60" s="1"/>
  <c r="B168" i="60" s="1"/>
  <c r="B169" i="60" s="1"/>
  <c r="B170" i="60" s="1"/>
  <c r="B171" i="60" s="1"/>
  <c r="B172" i="60" s="1"/>
  <c r="B173" i="60" s="1"/>
  <c r="B174" i="60" s="1"/>
  <c r="B175" i="60" s="1"/>
  <c r="B176" i="60" s="1"/>
  <c r="B177" i="60" s="1"/>
  <c r="B178" i="60" s="1"/>
  <c r="B179" i="60" s="1"/>
  <c r="B180" i="60" s="1"/>
  <c r="B181" i="60" s="1"/>
  <c r="B182" i="60" s="1"/>
  <c r="B183" i="60" s="1"/>
  <c r="B184" i="60" s="1"/>
  <c r="E163" i="60"/>
  <c r="AB159" i="60"/>
  <c r="AB184" i="60" s="1"/>
  <c r="AA159" i="60"/>
  <c r="AA184" i="60" s="1"/>
  <c r="Z159" i="60"/>
  <c r="Z184" i="60" s="1"/>
  <c r="Y159" i="60"/>
  <c r="Y184" i="60" s="1"/>
  <c r="X159" i="60"/>
  <c r="X184" i="60" s="1"/>
  <c r="W159" i="60"/>
  <c r="W184" i="60" s="1"/>
  <c r="V159" i="60"/>
  <c r="V184" i="60" s="1"/>
  <c r="U159" i="60"/>
  <c r="U184" i="60" s="1"/>
  <c r="T159" i="60"/>
  <c r="T184" i="60" s="1"/>
  <c r="S159" i="60"/>
  <c r="S184" i="60" s="1"/>
  <c r="R159" i="60"/>
  <c r="R184" i="60" s="1"/>
  <c r="Q159" i="60"/>
  <c r="Q184" i="60" s="1"/>
  <c r="P159" i="60"/>
  <c r="P184" i="60" s="1"/>
  <c r="O159" i="60"/>
  <c r="O184" i="60" s="1"/>
  <c r="N159" i="60"/>
  <c r="N184" i="60" s="1"/>
  <c r="M159" i="60"/>
  <c r="M184" i="60" s="1"/>
  <c r="L159" i="60"/>
  <c r="L184" i="60" s="1"/>
  <c r="K159" i="60"/>
  <c r="K184" i="60" s="1"/>
  <c r="J159" i="60"/>
  <c r="J184" i="60" s="1"/>
  <c r="I159" i="60"/>
  <c r="I184" i="60" s="1"/>
  <c r="H159" i="60"/>
  <c r="H184" i="60" s="1"/>
  <c r="G159" i="60"/>
  <c r="G184" i="60" s="1"/>
  <c r="F159" i="60"/>
  <c r="F184" i="60" s="1"/>
  <c r="E159" i="60"/>
  <c r="E184" i="60" s="1"/>
  <c r="AB158" i="60"/>
  <c r="AA158" i="60"/>
  <c r="Z158" i="60"/>
  <c r="Y158" i="60"/>
  <c r="Y183" i="60" s="1"/>
  <c r="X158" i="60"/>
  <c r="W158" i="60"/>
  <c r="V158" i="60"/>
  <c r="U158" i="60"/>
  <c r="U183" i="60" s="1"/>
  <c r="T158" i="60"/>
  <c r="S158" i="60"/>
  <c r="R158" i="60"/>
  <c r="Q158" i="60"/>
  <c r="Q183" i="60" s="1"/>
  <c r="P158" i="60"/>
  <c r="O158" i="60"/>
  <c r="N158" i="60"/>
  <c r="M158" i="60"/>
  <c r="M183" i="60" s="1"/>
  <c r="L158" i="60"/>
  <c r="K158" i="60"/>
  <c r="J158" i="60"/>
  <c r="I158" i="60"/>
  <c r="I183" i="60" s="1"/>
  <c r="H158" i="60"/>
  <c r="G158" i="60"/>
  <c r="F158" i="60"/>
  <c r="E158" i="60"/>
  <c r="AB157" i="60"/>
  <c r="AB182" i="60" s="1"/>
  <c r="AA157" i="60"/>
  <c r="Z157" i="60"/>
  <c r="Y157" i="60"/>
  <c r="X157" i="60"/>
  <c r="X182" i="60" s="1"/>
  <c r="W157" i="60"/>
  <c r="W182" i="60" s="1"/>
  <c r="V157" i="60"/>
  <c r="V182" i="60" s="1"/>
  <c r="U157" i="60"/>
  <c r="T157" i="60"/>
  <c r="T182" i="60" s="1"/>
  <c r="S157" i="60"/>
  <c r="S182" i="60" s="1"/>
  <c r="R157" i="60"/>
  <c r="Q157" i="60"/>
  <c r="P157" i="60"/>
  <c r="P182" i="60" s="1"/>
  <c r="O157" i="60"/>
  <c r="N157" i="60"/>
  <c r="N182" i="60" s="1"/>
  <c r="M157" i="60"/>
  <c r="L157" i="60"/>
  <c r="L182" i="60" s="1"/>
  <c r="K157" i="60"/>
  <c r="K182" i="60" s="1"/>
  <c r="J157" i="60"/>
  <c r="J182" i="60" s="1"/>
  <c r="I157" i="60"/>
  <c r="H157" i="60"/>
  <c r="H182" i="60" s="1"/>
  <c r="G157" i="60"/>
  <c r="G182" i="60" s="1"/>
  <c r="F157" i="60"/>
  <c r="E157" i="60"/>
  <c r="AB156" i="60"/>
  <c r="AB181" i="60" s="1"/>
  <c r="AA156" i="60"/>
  <c r="Z156" i="60"/>
  <c r="Z181" i="60" s="1"/>
  <c r="Y156" i="60"/>
  <c r="Y181" i="60" s="1"/>
  <c r="X156" i="60"/>
  <c r="W156" i="60"/>
  <c r="W181" i="60" s="1"/>
  <c r="V156" i="60"/>
  <c r="V181" i="60" s="1"/>
  <c r="U156" i="60"/>
  <c r="U181" i="60" s="1"/>
  <c r="T156" i="60"/>
  <c r="T181" i="60" s="1"/>
  <c r="S156" i="60"/>
  <c r="R156" i="60"/>
  <c r="R181" i="60" s="1"/>
  <c r="Q156" i="60"/>
  <c r="Q181" i="60" s="1"/>
  <c r="P156" i="60"/>
  <c r="O156" i="60"/>
  <c r="N156" i="60"/>
  <c r="N181" i="60" s="1"/>
  <c r="M156" i="60"/>
  <c r="M181" i="60" s="1"/>
  <c r="L156" i="60"/>
  <c r="K156" i="60"/>
  <c r="J156" i="60"/>
  <c r="J181" i="60" s="1"/>
  <c r="I156" i="60"/>
  <c r="I181" i="60" s="1"/>
  <c r="H156" i="60"/>
  <c r="G156" i="60"/>
  <c r="F156" i="60"/>
  <c r="F181" i="60" s="1"/>
  <c r="E156" i="60"/>
  <c r="AB155" i="60"/>
  <c r="AB180" i="60" s="1"/>
  <c r="AA155" i="60"/>
  <c r="AA180" i="60" s="1"/>
  <c r="Z155" i="60"/>
  <c r="Y155" i="60"/>
  <c r="Y180" i="60" s="1"/>
  <c r="X155" i="60"/>
  <c r="X180" i="60" s="1"/>
  <c r="W155" i="60"/>
  <c r="W180" i="60" s="1"/>
  <c r="V155" i="60"/>
  <c r="U155" i="60"/>
  <c r="T155" i="60"/>
  <c r="T180" i="60" s="1"/>
  <c r="S155" i="60"/>
  <c r="S180" i="60" s="1"/>
  <c r="R155" i="60"/>
  <c r="Q155" i="60"/>
  <c r="Q180" i="60" s="1"/>
  <c r="P155" i="60"/>
  <c r="P180" i="60" s="1"/>
  <c r="O155" i="60"/>
  <c r="O180" i="60" s="1"/>
  <c r="N155" i="60"/>
  <c r="M155" i="60"/>
  <c r="L155" i="60"/>
  <c r="L180" i="60" s="1"/>
  <c r="K155" i="60"/>
  <c r="K180" i="60" s="1"/>
  <c r="J155" i="60"/>
  <c r="I155" i="60"/>
  <c r="I180" i="60" s="1"/>
  <c r="H155" i="60"/>
  <c r="H180" i="60" s="1"/>
  <c r="G155" i="60"/>
  <c r="G180" i="60" s="1"/>
  <c r="F155" i="60"/>
  <c r="E155" i="60"/>
  <c r="AB154" i="60"/>
  <c r="AA154" i="60"/>
  <c r="Z154" i="60"/>
  <c r="Z179" i="60" s="1"/>
  <c r="Y154" i="60"/>
  <c r="X154" i="60"/>
  <c r="W154" i="60"/>
  <c r="V154" i="60"/>
  <c r="V179" i="60" s="1"/>
  <c r="U154" i="60"/>
  <c r="T154" i="60"/>
  <c r="S154" i="60"/>
  <c r="R154" i="60"/>
  <c r="Q154" i="60"/>
  <c r="P154" i="60"/>
  <c r="O154" i="60"/>
  <c r="N154" i="60"/>
  <c r="N179" i="60" s="1"/>
  <c r="M154" i="60"/>
  <c r="L154" i="60"/>
  <c r="K154" i="60"/>
  <c r="J154" i="60"/>
  <c r="J179" i="60" s="1"/>
  <c r="I154" i="60"/>
  <c r="H154" i="60"/>
  <c r="G154" i="60"/>
  <c r="F154" i="60"/>
  <c r="E154" i="60"/>
  <c r="AB153" i="60"/>
  <c r="AB178" i="60" s="1"/>
  <c r="AA153" i="60"/>
  <c r="AA178" i="60" s="1"/>
  <c r="Z153" i="60"/>
  <c r="Y153" i="60"/>
  <c r="X153" i="60"/>
  <c r="W153" i="60"/>
  <c r="W178" i="60" s="1"/>
  <c r="V153" i="60"/>
  <c r="V178" i="60" s="1"/>
  <c r="U153" i="60"/>
  <c r="T153" i="60"/>
  <c r="T178" i="60" s="1"/>
  <c r="S153" i="60"/>
  <c r="S178" i="60" s="1"/>
  <c r="R153" i="60"/>
  <c r="Q153" i="60"/>
  <c r="P153" i="60"/>
  <c r="P178" i="60" s="1"/>
  <c r="O153" i="60"/>
  <c r="N153" i="60"/>
  <c r="M153" i="60"/>
  <c r="L153" i="60"/>
  <c r="L178" i="60" s="1"/>
  <c r="K153" i="60"/>
  <c r="K178" i="60" s="1"/>
  <c r="J153" i="60"/>
  <c r="J178" i="60" s="1"/>
  <c r="I153" i="60"/>
  <c r="H153" i="60"/>
  <c r="H178" i="60" s="1"/>
  <c r="G153" i="60"/>
  <c r="G178" i="60" s="1"/>
  <c r="F153" i="60"/>
  <c r="E153" i="60"/>
  <c r="AB152" i="60"/>
  <c r="AA152" i="60"/>
  <c r="Z152" i="60"/>
  <c r="Z177" i="60" s="1"/>
  <c r="Y152" i="60"/>
  <c r="Y177" i="60" s="1"/>
  <c r="X152" i="60"/>
  <c r="W152" i="60"/>
  <c r="V152" i="60"/>
  <c r="V177" i="60" s="1"/>
  <c r="U152" i="60"/>
  <c r="T152" i="60"/>
  <c r="S152" i="60"/>
  <c r="R152" i="60"/>
  <c r="R177" i="60" s="1"/>
  <c r="Q152" i="60"/>
  <c r="Q177" i="60" s="1"/>
  <c r="P152" i="60"/>
  <c r="P177" i="60" s="1"/>
  <c r="O152" i="60"/>
  <c r="N152" i="60"/>
  <c r="N177" i="60" s="1"/>
  <c r="M152" i="60"/>
  <c r="M177" i="60" s="1"/>
  <c r="L152" i="60"/>
  <c r="K152" i="60"/>
  <c r="K177" i="60" s="1"/>
  <c r="J152" i="60"/>
  <c r="J177" i="60" s="1"/>
  <c r="I152" i="60"/>
  <c r="I177" i="60" s="1"/>
  <c r="H152" i="60"/>
  <c r="H177" i="60" s="1"/>
  <c r="G152" i="60"/>
  <c r="F152" i="60"/>
  <c r="F177" i="60" s="1"/>
  <c r="E152" i="60"/>
  <c r="AB151" i="60"/>
  <c r="AB176" i="60" s="1"/>
  <c r="AA151" i="60"/>
  <c r="AA176" i="60" s="1"/>
  <c r="Z151" i="60"/>
  <c r="Y151" i="60"/>
  <c r="X151" i="60"/>
  <c r="W151" i="60"/>
  <c r="W176" i="60" s="1"/>
  <c r="V151" i="60"/>
  <c r="U151" i="60"/>
  <c r="T151" i="60"/>
  <c r="T176" i="60" s="1"/>
  <c r="S151" i="60"/>
  <c r="S176" i="60" s="1"/>
  <c r="R151" i="60"/>
  <c r="Q151" i="60"/>
  <c r="P151" i="60"/>
  <c r="P176" i="60" s="1"/>
  <c r="O151" i="60"/>
  <c r="O176" i="60" s="1"/>
  <c r="N151" i="60"/>
  <c r="M151" i="60"/>
  <c r="M176" i="60" s="1"/>
  <c r="L151" i="60"/>
  <c r="L176" i="60" s="1"/>
  <c r="K151" i="60"/>
  <c r="K176" i="60" s="1"/>
  <c r="J151" i="60"/>
  <c r="I151" i="60"/>
  <c r="H151" i="60"/>
  <c r="H176" i="60" s="1"/>
  <c r="G151" i="60"/>
  <c r="G176" i="60" s="1"/>
  <c r="F151" i="60"/>
  <c r="E151" i="60"/>
  <c r="E176" i="60" s="1"/>
  <c r="AB150" i="60"/>
  <c r="AA150" i="60"/>
  <c r="Z150" i="60"/>
  <c r="Z175" i="60" s="1"/>
  <c r="Y150" i="60"/>
  <c r="Y175" i="60" s="1"/>
  <c r="X150" i="60"/>
  <c r="W150" i="60"/>
  <c r="V150" i="60"/>
  <c r="V175" i="60" s="1"/>
  <c r="U150" i="60"/>
  <c r="T150" i="60"/>
  <c r="S150" i="60"/>
  <c r="R150" i="60"/>
  <c r="R175" i="60" s="1"/>
  <c r="Q150" i="60"/>
  <c r="Q175" i="60" s="1"/>
  <c r="P150" i="60"/>
  <c r="O150" i="60"/>
  <c r="N150" i="60"/>
  <c r="N175" i="60" s="1"/>
  <c r="M150" i="60"/>
  <c r="M175" i="60" s="1"/>
  <c r="L150" i="60"/>
  <c r="K150" i="60"/>
  <c r="J150" i="60"/>
  <c r="J175" i="60" s="1"/>
  <c r="I150" i="60"/>
  <c r="I175" i="60" s="1"/>
  <c r="H150" i="60"/>
  <c r="G150" i="60"/>
  <c r="F150" i="60"/>
  <c r="F175" i="60" s="1"/>
  <c r="E150" i="60"/>
  <c r="AB149" i="60"/>
  <c r="AB174" i="60" s="1"/>
  <c r="AA149" i="60"/>
  <c r="AA174" i="60" s="1"/>
  <c r="Z149" i="60"/>
  <c r="Y149" i="60"/>
  <c r="X149" i="60"/>
  <c r="X174" i="60" s="1"/>
  <c r="W149" i="60"/>
  <c r="W174" i="60" s="1"/>
  <c r="V149" i="60"/>
  <c r="U149" i="60"/>
  <c r="T149" i="60"/>
  <c r="T174" i="60" s="1"/>
  <c r="S149" i="60"/>
  <c r="S174" i="60" s="1"/>
  <c r="R149" i="60"/>
  <c r="Q149" i="60"/>
  <c r="Q174" i="60" s="1"/>
  <c r="P149" i="60"/>
  <c r="P174" i="60" s="1"/>
  <c r="O149" i="60"/>
  <c r="O174" i="60" s="1"/>
  <c r="N149" i="60"/>
  <c r="M149" i="60"/>
  <c r="M174" i="60" s="1"/>
  <c r="L149" i="60"/>
  <c r="L174" i="60" s="1"/>
  <c r="K149" i="60"/>
  <c r="K174" i="60" s="1"/>
  <c r="J149" i="60"/>
  <c r="I149" i="60"/>
  <c r="I174" i="60" s="1"/>
  <c r="H149" i="60"/>
  <c r="H174" i="60" s="1"/>
  <c r="G149" i="60"/>
  <c r="G174" i="60" s="1"/>
  <c r="F149" i="60"/>
  <c r="E149" i="60"/>
  <c r="AB148" i="60"/>
  <c r="AA148" i="60"/>
  <c r="Z148" i="60"/>
  <c r="Z173" i="60" s="1"/>
  <c r="Y148" i="60"/>
  <c r="Y173" i="60" s="1"/>
  <c r="X148" i="60"/>
  <c r="X173" i="60" s="1"/>
  <c r="W148" i="60"/>
  <c r="V148" i="60"/>
  <c r="V173" i="60" s="1"/>
  <c r="U148" i="60"/>
  <c r="U173" i="60" s="1"/>
  <c r="T148" i="60"/>
  <c r="T173" i="60" s="1"/>
  <c r="S148" i="60"/>
  <c r="R148" i="60"/>
  <c r="R173" i="60" s="1"/>
  <c r="Q148" i="60"/>
  <c r="Q173" i="60" s="1"/>
  <c r="P148" i="60"/>
  <c r="P173" i="60" s="1"/>
  <c r="O148" i="60"/>
  <c r="N148" i="60"/>
  <c r="N173" i="60" s="1"/>
  <c r="M148" i="60"/>
  <c r="M173" i="60" s="1"/>
  <c r="L148" i="60"/>
  <c r="L173" i="60" s="1"/>
  <c r="K148" i="60"/>
  <c r="J148" i="60"/>
  <c r="J173" i="60" s="1"/>
  <c r="I148" i="60"/>
  <c r="I173" i="60" s="1"/>
  <c r="H148" i="60"/>
  <c r="G148" i="60"/>
  <c r="F148" i="60"/>
  <c r="F173" i="60" s="1"/>
  <c r="E148" i="60"/>
  <c r="AB147" i="60"/>
  <c r="AB172" i="60" s="1"/>
  <c r="AA147" i="60"/>
  <c r="AA172" i="60" s="1"/>
  <c r="Z147" i="60"/>
  <c r="Y147" i="60"/>
  <c r="X147" i="60"/>
  <c r="X172" i="60" s="1"/>
  <c r="W147" i="60"/>
  <c r="W172" i="60" s="1"/>
  <c r="V147" i="60"/>
  <c r="V172" i="60" s="1"/>
  <c r="U147" i="60"/>
  <c r="T147" i="60"/>
  <c r="T172" i="60" s="1"/>
  <c r="S147" i="60"/>
  <c r="S172" i="60" s="1"/>
  <c r="R147" i="60"/>
  <c r="R172" i="60" s="1"/>
  <c r="Q147" i="60"/>
  <c r="Q172" i="60" s="1"/>
  <c r="P147" i="60"/>
  <c r="P172" i="60" s="1"/>
  <c r="O147" i="60"/>
  <c r="O172" i="60" s="1"/>
  <c r="N147" i="60"/>
  <c r="M147" i="60"/>
  <c r="M172" i="60" s="1"/>
  <c r="L147" i="60"/>
  <c r="L172" i="60" s="1"/>
  <c r="K147" i="60"/>
  <c r="K172" i="60" s="1"/>
  <c r="J147" i="60"/>
  <c r="J172" i="60" s="1"/>
  <c r="I147" i="60"/>
  <c r="I172" i="60" s="1"/>
  <c r="H147" i="60"/>
  <c r="H172" i="60" s="1"/>
  <c r="G147" i="60"/>
  <c r="G172" i="60" s="1"/>
  <c r="F147" i="60"/>
  <c r="F172" i="60" s="1"/>
  <c r="E147" i="60"/>
  <c r="AB146" i="60"/>
  <c r="AA146" i="60"/>
  <c r="AA171" i="60" s="1"/>
  <c r="Z146" i="60"/>
  <c r="Y146" i="60"/>
  <c r="Y171" i="60" s="1"/>
  <c r="X146" i="60"/>
  <c r="W146" i="60"/>
  <c r="V146" i="60"/>
  <c r="U146" i="60"/>
  <c r="U171" i="60" s="1"/>
  <c r="T146" i="60"/>
  <c r="S146" i="60"/>
  <c r="S171" i="60" s="1"/>
  <c r="R146" i="60"/>
  <c r="Q146" i="60"/>
  <c r="Q171" i="60" s="1"/>
  <c r="P146" i="60"/>
  <c r="O146" i="60"/>
  <c r="O171" i="60" s="1"/>
  <c r="N146" i="60"/>
  <c r="M146" i="60"/>
  <c r="M171" i="60" s="1"/>
  <c r="L146" i="60"/>
  <c r="K146" i="60"/>
  <c r="J146" i="60"/>
  <c r="I146" i="60"/>
  <c r="I171" i="60" s="1"/>
  <c r="H146" i="60"/>
  <c r="G146" i="60"/>
  <c r="G171" i="60" s="1"/>
  <c r="F146" i="60"/>
  <c r="E146" i="60"/>
  <c r="AB145" i="60"/>
  <c r="AB170" i="60" s="1"/>
  <c r="AA145" i="60"/>
  <c r="AA170" i="60" s="1"/>
  <c r="Z145" i="60"/>
  <c r="Y145" i="60"/>
  <c r="Y170" i="60" s="1"/>
  <c r="X145" i="60"/>
  <c r="X170" i="60" s="1"/>
  <c r="W145" i="60"/>
  <c r="W170" i="60" s="1"/>
  <c r="V145" i="60"/>
  <c r="U145" i="60"/>
  <c r="U170" i="60" s="1"/>
  <c r="T145" i="60"/>
  <c r="T170" i="60" s="1"/>
  <c r="S145" i="60"/>
  <c r="S170" i="60" s="1"/>
  <c r="R145" i="60"/>
  <c r="Q145" i="60"/>
  <c r="Q170" i="60" s="1"/>
  <c r="P145" i="60"/>
  <c r="P170" i="60" s="1"/>
  <c r="O145" i="60"/>
  <c r="O170" i="60" s="1"/>
  <c r="N145" i="60"/>
  <c r="M145" i="60"/>
  <c r="M170" i="60" s="1"/>
  <c r="L145" i="60"/>
  <c r="L170" i="60" s="1"/>
  <c r="K145" i="60"/>
  <c r="K170" i="60" s="1"/>
  <c r="J145" i="60"/>
  <c r="I145" i="60"/>
  <c r="H145" i="60"/>
  <c r="H170" i="60" s="1"/>
  <c r="G145" i="60"/>
  <c r="G170" i="60" s="1"/>
  <c r="F145" i="60"/>
  <c r="E145" i="60"/>
  <c r="E170" i="60" s="1"/>
  <c r="AB144" i="60"/>
  <c r="AA144" i="60"/>
  <c r="Z144" i="60"/>
  <c r="Y144" i="60"/>
  <c r="Y169" i="60" s="1"/>
  <c r="X144" i="60"/>
  <c r="X169" i="60" s="1"/>
  <c r="W144" i="60"/>
  <c r="V144" i="60"/>
  <c r="V169" i="60" s="1"/>
  <c r="U144" i="60"/>
  <c r="U169" i="60" s="1"/>
  <c r="T144" i="60"/>
  <c r="T169" i="60" s="1"/>
  <c r="S144" i="60"/>
  <c r="R144" i="60"/>
  <c r="R169" i="60" s="1"/>
  <c r="Q144" i="60"/>
  <c r="Q169" i="60" s="1"/>
  <c r="P144" i="60"/>
  <c r="O144" i="60"/>
  <c r="N144" i="60"/>
  <c r="N169" i="60" s="1"/>
  <c r="M144" i="60"/>
  <c r="M169" i="60" s="1"/>
  <c r="L144" i="60"/>
  <c r="L169" i="60" s="1"/>
  <c r="K144" i="60"/>
  <c r="J144" i="60"/>
  <c r="J169" i="60" s="1"/>
  <c r="I144" i="60"/>
  <c r="I169" i="60" s="1"/>
  <c r="H144" i="60"/>
  <c r="H169" i="60" s="1"/>
  <c r="G144" i="60"/>
  <c r="F144" i="60"/>
  <c r="F169" i="60" s="1"/>
  <c r="E144" i="60"/>
  <c r="AB143" i="60"/>
  <c r="AB168" i="60" s="1"/>
  <c r="AA143" i="60"/>
  <c r="AA168" i="60" s="1"/>
  <c r="Z143" i="60"/>
  <c r="Y143" i="60"/>
  <c r="X143" i="60"/>
  <c r="X168" i="60" s="1"/>
  <c r="W143" i="60"/>
  <c r="W168" i="60" s="1"/>
  <c r="V143" i="60"/>
  <c r="V168" i="60" s="1"/>
  <c r="U143" i="60"/>
  <c r="U168" i="60" s="1"/>
  <c r="T143" i="60"/>
  <c r="T168" i="60" s="1"/>
  <c r="S143" i="60"/>
  <c r="S168" i="60" s="1"/>
  <c r="R143" i="60"/>
  <c r="Q143" i="60"/>
  <c r="P143" i="60"/>
  <c r="P168" i="60" s="1"/>
  <c r="O143" i="60"/>
  <c r="O168" i="60" s="1"/>
  <c r="N143" i="60"/>
  <c r="N168" i="60" s="1"/>
  <c r="M143" i="60"/>
  <c r="M168" i="60" s="1"/>
  <c r="L143" i="60"/>
  <c r="L168" i="60" s="1"/>
  <c r="K143" i="60"/>
  <c r="K168" i="60" s="1"/>
  <c r="J143" i="60"/>
  <c r="I143" i="60"/>
  <c r="H143" i="60"/>
  <c r="H168" i="60" s="1"/>
  <c r="G143" i="60"/>
  <c r="G168" i="60" s="1"/>
  <c r="F143" i="60"/>
  <c r="F168" i="60" s="1"/>
  <c r="E143" i="60"/>
  <c r="E168" i="60" s="1"/>
  <c r="AB142" i="60"/>
  <c r="AA142" i="60"/>
  <c r="Z142" i="60"/>
  <c r="Z167" i="60" s="1"/>
  <c r="Y142" i="60"/>
  <c r="Y167" i="60" s="1"/>
  <c r="X142" i="60"/>
  <c r="W142" i="60"/>
  <c r="V142" i="60"/>
  <c r="V167" i="60" s="1"/>
  <c r="U142" i="60"/>
  <c r="U167" i="60" s="1"/>
  <c r="T142" i="60"/>
  <c r="S142" i="60"/>
  <c r="R142" i="60"/>
  <c r="R167" i="60" s="1"/>
  <c r="Q142" i="60"/>
  <c r="Q167" i="60" s="1"/>
  <c r="P142" i="60"/>
  <c r="O142" i="60"/>
  <c r="N142" i="60"/>
  <c r="N167" i="60" s="1"/>
  <c r="M142" i="60"/>
  <c r="M167" i="60" s="1"/>
  <c r="L142" i="60"/>
  <c r="K142" i="60"/>
  <c r="K167" i="60" s="1"/>
  <c r="J142" i="60"/>
  <c r="J167" i="60" s="1"/>
  <c r="I142" i="60"/>
  <c r="I167" i="60" s="1"/>
  <c r="H142" i="60"/>
  <c r="G142" i="60"/>
  <c r="F142" i="60"/>
  <c r="F167" i="60" s="1"/>
  <c r="E142" i="60"/>
  <c r="AB141" i="60"/>
  <c r="AB166" i="60" s="1"/>
  <c r="AA141" i="60"/>
  <c r="Z141" i="60"/>
  <c r="Z166" i="60" s="1"/>
  <c r="Y141" i="60"/>
  <c r="Y166" i="60" s="1"/>
  <c r="X141" i="60"/>
  <c r="W141" i="60"/>
  <c r="W166" i="60" s="1"/>
  <c r="V141" i="60"/>
  <c r="V166" i="60" s="1"/>
  <c r="U141" i="60"/>
  <c r="U166" i="60" s="1"/>
  <c r="T141" i="60"/>
  <c r="T166" i="60" s="1"/>
  <c r="S141" i="60"/>
  <c r="R141" i="60"/>
  <c r="R166" i="60" s="1"/>
  <c r="Q141" i="60"/>
  <c r="Q166" i="60" s="1"/>
  <c r="P141" i="60"/>
  <c r="O141" i="60"/>
  <c r="O166" i="60" s="1"/>
  <c r="N141" i="60"/>
  <c r="N166" i="60" s="1"/>
  <c r="M141" i="60"/>
  <c r="M166" i="60" s="1"/>
  <c r="L141" i="60"/>
  <c r="L166" i="60" s="1"/>
  <c r="K141" i="60"/>
  <c r="J141" i="60"/>
  <c r="J166" i="60" s="1"/>
  <c r="I141" i="60"/>
  <c r="I166" i="60" s="1"/>
  <c r="H141" i="60"/>
  <c r="G141" i="60"/>
  <c r="G166" i="60" s="1"/>
  <c r="F141" i="60"/>
  <c r="F166" i="60" s="1"/>
  <c r="E141" i="60"/>
  <c r="E166" i="60" s="1"/>
  <c r="AB140" i="60"/>
  <c r="AA140" i="60"/>
  <c r="Z140" i="60"/>
  <c r="Y140" i="60"/>
  <c r="X140" i="60"/>
  <c r="W140" i="60"/>
  <c r="V140" i="60"/>
  <c r="U140" i="60"/>
  <c r="T140" i="60"/>
  <c r="S140" i="60"/>
  <c r="R140" i="60"/>
  <c r="Q140" i="60"/>
  <c r="P140" i="60"/>
  <c r="O140" i="60"/>
  <c r="N140" i="60"/>
  <c r="M140" i="60"/>
  <c r="L140" i="60"/>
  <c r="K140" i="60"/>
  <c r="J140" i="60"/>
  <c r="I140" i="60"/>
  <c r="H140" i="60"/>
  <c r="G140" i="60"/>
  <c r="F140" i="60"/>
  <c r="E140" i="60"/>
  <c r="B140" i="60"/>
  <c r="B141" i="60" s="1"/>
  <c r="B142" i="60" s="1"/>
  <c r="B143" i="60" s="1"/>
  <c r="B144" i="60" s="1"/>
  <c r="B145" i="60" s="1"/>
  <c r="B146" i="60" s="1"/>
  <c r="B147" i="60" s="1"/>
  <c r="B148" i="60" s="1"/>
  <c r="B149" i="60" s="1"/>
  <c r="B150" i="60" s="1"/>
  <c r="B151" i="60" s="1"/>
  <c r="B152" i="60" s="1"/>
  <c r="B153" i="60" s="1"/>
  <c r="B154" i="60" s="1"/>
  <c r="B155" i="60" s="1"/>
  <c r="B156" i="60" s="1"/>
  <c r="B157" i="60" s="1"/>
  <c r="B158" i="60" s="1"/>
  <c r="B159" i="60" s="1"/>
  <c r="E137" i="60"/>
  <c r="B197" i="59"/>
  <c r="E195" i="59"/>
  <c r="B191" i="59"/>
  <c r="AB190" i="59"/>
  <c r="AA190" i="59"/>
  <c r="Z190" i="59"/>
  <c r="Y190" i="59"/>
  <c r="X190" i="59"/>
  <c r="W190" i="59"/>
  <c r="V190" i="59"/>
  <c r="U190" i="59"/>
  <c r="T190" i="59"/>
  <c r="S190" i="59"/>
  <c r="R190" i="59"/>
  <c r="Q190" i="59"/>
  <c r="P190" i="59"/>
  <c r="O190" i="59"/>
  <c r="N190" i="59"/>
  <c r="M190" i="59"/>
  <c r="L190" i="59"/>
  <c r="K190" i="59"/>
  <c r="J190" i="59"/>
  <c r="I190" i="59"/>
  <c r="H190" i="59"/>
  <c r="G190" i="59"/>
  <c r="F190" i="59"/>
  <c r="E190" i="59"/>
  <c r="B190" i="59"/>
  <c r="E188" i="59"/>
  <c r="AE166" i="59"/>
  <c r="AE167" i="59" s="1"/>
  <c r="AE168" i="59" s="1"/>
  <c r="B165" i="59"/>
  <c r="B166" i="59" s="1"/>
  <c r="B167" i="59" s="1"/>
  <c r="B168" i="59" s="1"/>
  <c r="B169" i="59" s="1"/>
  <c r="B170" i="59" s="1"/>
  <c r="B171" i="59" s="1"/>
  <c r="B172" i="59" s="1"/>
  <c r="B173" i="59" s="1"/>
  <c r="B174" i="59" s="1"/>
  <c r="B175" i="59" s="1"/>
  <c r="B176" i="59" s="1"/>
  <c r="B177" i="59" s="1"/>
  <c r="B178" i="59" s="1"/>
  <c r="B179" i="59" s="1"/>
  <c r="B180" i="59" s="1"/>
  <c r="B181" i="59" s="1"/>
  <c r="B182" i="59" s="1"/>
  <c r="B183" i="59" s="1"/>
  <c r="B184" i="59" s="1"/>
  <c r="E163" i="59"/>
  <c r="AB159" i="59"/>
  <c r="AB184" i="59" s="1"/>
  <c r="AA159" i="59"/>
  <c r="AA184" i="59" s="1"/>
  <c r="Z159" i="59"/>
  <c r="Y159" i="59"/>
  <c r="Y184" i="59" s="1"/>
  <c r="X159" i="59"/>
  <c r="X184" i="59" s="1"/>
  <c r="W159" i="59"/>
  <c r="W184" i="59" s="1"/>
  <c r="V159" i="59"/>
  <c r="V184" i="59" s="1"/>
  <c r="U159" i="59"/>
  <c r="U184" i="59" s="1"/>
  <c r="T159" i="59"/>
  <c r="T184" i="59" s="1"/>
  <c r="S159" i="59"/>
  <c r="S184" i="59" s="1"/>
  <c r="R159" i="59"/>
  <c r="Q159" i="59"/>
  <c r="Q184" i="59" s="1"/>
  <c r="P159" i="59"/>
  <c r="P184" i="59" s="1"/>
  <c r="O159" i="59"/>
  <c r="O184" i="59" s="1"/>
  <c r="N159" i="59"/>
  <c r="N184" i="59" s="1"/>
  <c r="M159" i="59"/>
  <c r="M184" i="59" s="1"/>
  <c r="L159" i="59"/>
  <c r="L184" i="59" s="1"/>
  <c r="K159" i="59"/>
  <c r="K184" i="59" s="1"/>
  <c r="J159" i="59"/>
  <c r="I159" i="59"/>
  <c r="I184" i="59" s="1"/>
  <c r="H159" i="59"/>
  <c r="H184" i="59" s="1"/>
  <c r="G159" i="59"/>
  <c r="G184" i="59" s="1"/>
  <c r="F159" i="59"/>
  <c r="F184" i="59" s="1"/>
  <c r="E159" i="59"/>
  <c r="E184" i="59" s="1"/>
  <c r="AB158" i="59"/>
  <c r="AB183" i="59" s="1"/>
  <c r="AA158" i="59"/>
  <c r="Z158" i="59"/>
  <c r="Y158" i="59"/>
  <c r="Y183" i="59" s="1"/>
  <c r="X158" i="59"/>
  <c r="X183" i="59" s="1"/>
  <c r="W158" i="59"/>
  <c r="V158" i="59"/>
  <c r="U158" i="59"/>
  <c r="U183" i="59" s="1"/>
  <c r="T158" i="59"/>
  <c r="T183" i="59" s="1"/>
  <c r="S158" i="59"/>
  <c r="R158" i="59"/>
  <c r="Q158" i="59"/>
  <c r="Q183" i="59" s="1"/>
  <c r="P158" i="59"/>
  <c r="P183" i="59" s="1"/>
  <c r="O158" i="59"/>
  <c r="N158" i="59"/>
  <c r="M158" i="59"/>
  <c r="M183" i="59" s="1"/>
  <c r="L158" i="59"/>
  <c r="L183" i="59" s="1"/>
  <c r="K158" i="59"/>
  <c r="J158" i="59"/>
  <c r="I158" i="59"/>
  <c r="I183" i="59" s="1"/>
  <c r="H158" i="59"/>
  <c r="H183" i="59" s="1"/>
  <c r="G158" i="59"/>
  <c r="F158" i="59"/>
  <c r="E158" i="59"/>
  <c r="E183" i="59" s="1"/>
  <c r="AB157" i="59"/>
  <c r="AA157" i="59"/>
  <c r="AA182" i="59" s="1"/>
  <c r="Z157" i="59"/>
  <c r="Z182" i="59" s="1"/>
  <c r="Y157" i="59"/>
  <c r="X157" i="59"/>
  <c r="W157" i="59"/>
  <c r="W182" i="59" s="1"/>
  <c r="V157" i="59"/>
  <c r="V182" i="59" s="1"/>
  <c r="U157" i="59"/>
  <c r="T157" i="59"/>
  <c r="S157" i="59"/>
  <c r="S182" i="59" s="1"/>
  <c r="R157" i="59"/>
  <c r="Q157" i="59"/>
  <c r="P157" i="59"/>
  <c r="O157" i="59"/>
  <c r="O182" i="59" s="1"/>
  <c r="N157" i="59"/>
  <c r="N182" i="59" s="1"/>
  <c r="M157" i="59"/>
  <c r="L157" i="59"/>
  <c r="K157" i="59"/>
  <c r="K182" i="59" s="1"/>
  <c r="J157" i="59"/>
  <c r="J182" i="59" s="1"/>
  <c r="I157" i="59"/>
  <c r="H157" i="59"/>
  <c r="G157" i="59"/>
  <c r="G182" i="59" s="1"/>
  <c r="F157" i="59"/>
  <c r="F182" i="59" s="1"/>
  <c r="E157" i="59"/>
  <c r="AB156" i="59"/>
  <c r="AB181" i="59" s="1"/>
  <c r="AA156" i="59"/>
  <c r="Z156" i="59"/>
  <c r="Y156" i="59"/>
  <c r="X156" i="59"/>
  <c r="X181" i="59" s="1"/>
  <c r="W156" i="59"/>
  <c r="V156" i="59"/>
  <c r="U156" i="59"/>
  <c r="U181" i="59" s="1"/>
  <c r="T156" i="59"/>
  <c r="T181" i="59" s="1"/>
  <c r="S156" i="59"/>
  <c r="R156" i="59"/>
  <c r="Q156" i="59"/>
  <c r="Q181" i="59" s="1"/>
  <c r="P156" i="59"/>
  <c r="P181" i="59" s="1"/>
  <c r="O156" i="59"/>
  <c r="N156" i="59"/>
  <c r="M156" i="59"/>
  <c r="M181" i="59" s="1"/>
  <c r="L156" i="59"/>
  <c r="L181" i="59" s="1"/>
  <c r="K156" i="59"/>
  <c r="K181" i="59" s="1"/>
  <c r="J156" i="59"/>
  <c r="I156" i="59"/>
  <c r="H156" i="59"/>
  <c r="H181" i="59" s="1"/>
  <c r="G156" i="59"/>
  <c r="F156" i="59"/>
  <c r="E156" i="59"/>
  <c r="E181" i="59" s="1"/>
  <c r="AB155" i="59"/>
  <c r="AA155" i="59"/>
  <c r="AA180" i="59" s="1"/>
  <c r="Z155" i="59"/>
  <c r="Z180" i="59" s="1"/>
  <c r="Y155" i="59"/>
  <c r="X155" i="59"/>
  <c r="X180" i="59" s="1"/>
  <c r="W155" i="59"/>
  <c r="W180" i="59" s="1"/>
  <c r="V155" i="59"/>
  <c r="U155" i="59"/>
  <c r="T155" i="59"/>
  <c r="S155" i="59"/>
  <c r="S180" i="59" s="1"/>
  <c r="R155" i="59"/>
  <c r="R180" i="59" s="1"/>
  <c r="Q155" i="59"/>
  <c r="P155" i="59"/>
  <c r="O155" i="59"/>
  <c r="O180" i="59" s="1"/>
  <c r="N155" i="59"/>
  <c r="N180" i="59" s="1"/>
  <c r="M155" i="59"/>
  <c r="L155" i="59"/>
  <c r="K155" i="59"/>
  <c r="K180" i="59" s="1"/>
  <c r="J155" i="59"/>
  <c r="I155" i="59"/>
  <c r="H155" i="59"/>
  <c r="G155" i="59"/>
  <c r="G180" i="59" s="1"/>
  <c r="F155" i="59"/>
  <c r="F180" i="59" s="1"/>
  <c r="E155" i="59"/>
  <c r="AB154" i="59"/>
  <c r="AB179" i="59" s="1"/>
  <c r="AA154" i="59"/>
  <c r="Z154" i="59"/>
  <c r="Y154" i="59"/>
  <c r="Y179" i="59" s="1"/>
  <c r="X154" i="59"/>
  <c r="X179" i="59" s="1"/>
  <c r="W154" i="59"/>
  <c r="V154" i="59"/>
  <c r="U154" i="59"/>
  <c r="U179" i="59" s="1"/>
  <c r="T154" i="59"/>
  <c r="T179" i="59" s="1"/>
  <c r="S154" i="59"/>
  <c r="R154" i="59"/>
  <c r="Q154" i="59"/>
  <c r="Q179" i="59" s="1"/>
  <c r="P154" i="59"/>
  <c r="P179" i="59" s="1"/>
  <c r="O154" i="59"/>
  <c r="N154" i="59"/>
  <c r="M154" i="59"/>
  <c r="M179" i="59" s="1"/>
  <c r="L154" i="59"/>
  <c r="L179" i="59" s="1"/>
  <c r="K154" i="59"/>
  <c r="J154" i="59"/>
  <c r="I154" i="59"/>
  <c r="I179" i="59" s="1"/>
  <c r="H154" i="59"/>
  <c r="H179" i="59" s="1"/>
  <c r="G154" i="59"/>
  <c r="F154" i="59"/>
  <c r="E154" i="59"/>
  <c r="E179" i="59" s="1"/>
  <c r="AB153" i="59"/>
  <c r="AA153" i="59"/>
  <c r="AA178" i="59" s="1"/>
  <c r="Z153" i="59"/>
  <c r="Y153" i="59"/>
  <c r="X153" i="59"/>
  <c r="W153" i="59"/>
  <c r="W178" i="59" s="1"/>
  <c r="V153" i="59"/>
  <c r="V178" i="59" s="1"/>
  <c r="U153" i="59"/>
  <c r="T153" i="59"/>
  <c r="S153" i="59"/>
  <c r="S178" i="59" s="1"/>
  <c r="R153" i="59"/>
  <c r="R178" i="59" s="1"/>
  <c r="Q153" i="59"/>
  <c r="P153" i="59"/>
  <c r="O153" i="59"/>
  <c r="N153" i="59"/>
  <c r="N178" i="59" s="1"/>
  <c r="M153" i="59"/>
  <c r="L153" i="59"/>
  <c r="K153" i="59"/>
  <c r="K178" i="59" s="1"/>
  <c r="J153" i="59"/>
  <c r="I153" i="59"/>
  <c r="H153" i="59"/>
  <c r="G153" i="59"/>
  <c r="G178" i="59" s="1"/>
  <c r="F153" i="59"/>
  <c r="F178" i="59" s="1"/>
  <c r="E153" i="59"/>
  <c r="AB152" i="59"/>
  <c r="AA152" i="59"/>
  <c r="Z152" i="59"/>
  <c r="Y152" i="59"/>
  <c r="Y177" i="59" s="1"/>
  <c r="X152" i="59"/>
  <c r="X177" i="59" s="1"/>
  <c r="W152" i="59"/>
  <c r="V152" i="59"/>
  <c r="U152" i="59"/>
  <c r="U177" i="59" s="1"/>
  <c r="T152" i="59"/>
  <c r="T177" i="59" s="1"/>
  <c r="S152" i="59"/>
  <c r="R152" i="59"/>
  <c r="Q152" i="59"/>
  <c r="Q177" i="59" s="1"/>
  <c r="P152" i="59"/>
  <c r="P177" i="59" s="1"/>
  <c r="O152" i="59"/>
  <c r="N152" i="59"/>
  <c r="N177" i="59" s="1"/>
  <c r="M152" i="59"/>
  <c r="M177" i="59" s="1"/>
  <c r="L152" i="59"/>
  <c r="K152" i="59"/>
  <c r="J152" i="59"/>
  <c r="I152" i="59"/>
  <c r="I177" i="59" s="1"/>
  <c r="H152" i="59"/>
  <c r="H177" i="59" s="1"/>
  <c r="G152" i="59"/>
  <c r="F152" i="59"/>
  <c r="E152" i="59"/>
  <c r="E177" i="59" s="1"/>
  <c r="AB151" i="59"/>
  <c r="AA151" i="59"/>
  <c r="AA176" i="59" s="1"/>
  <c r="Z151" i="59"/>
  <c r="Y151" i="59"/>
  <c r="X151" i="59"/>
  <c r="W151" i="59"/>
  <c r="W176" i="59" s="1"/>
  <c r="V151" i="59"/>
  <c r="V176" i="59" s="1"/>
  <c r="U151" i="59"/>
  <c r="T151" i="59"/>
  <c r="S151" i="59"/>
  <c r="S176" i="59" s="1"/>
  <c r="R151" i="59"/>
  <c r="R176" i="59" s="1"/>
  <c r="Q151" i="59"/>
  <c r="P151" i="59"/>
  <c r="O151" i="59"/>
  <c r="O176" i="59" s="1"/>
  <c r="N151" i="59"/>
  <c r="N176" i="59" s="1"/>
  <c r="M151" i="59"/>
  <c r="L151" i="59"/>
  <c r="K151" i="59"/>
  <c r="K176" i="59" s="1"/>
  <c r="J151" i="59"/>
  <c r="J176" i="59" s="1"/>
  <c r="I151" i="59"/>
  <c r="H151" i="59"/>
  <c r="G151" i="59"/>
  <c r="G176" i="59" s="1"/>
  <c r="F151" i="59"/>
  <c r="F176" i="59" s="1"/>
  <c r="E151" i="59"/>
  <c r="AB150" i="59"/>
  <c r="AB175" i="59" s="1"/>
  <c r="AA150" i="59"/>
  <c r="Z150" i="59"/>
  <c r="Y150" i="59"/>
  <c r="Y175" i="59" s="1"/>
  <c r="X150" i="59"/>
  <c r="W150" i="59"/>
  <c r="V150" i="59"/>
  <c r="U150" i="59"/>
  <c r="T150" i="59"/>
  <c r="T175" i="59" s="1"/>
  <c r="S150" i="59"/>
  <c r="R150" i="59"/>
  <c r="Q150" i="59"/>
  <c r="Q175" i="59" s="1"/>
  <c r="P150" i="59"/>
  <c r="P175" i="59" s="1"/>
  <c r="O150" i="59"/>
  <c r="N150" i="59"/>
  <c r="M150" i="59"/>
  <c r="L150" i="59"/>
  <c r="L175" i="59" s="1"/>
  <c r="K150" i="59"/>
  <c r="J150" i="59"/>
  <c r="I150" i="59"/>
  <c r="I175" i="59" s="1"/>
  <c r="H150" i="59"/>
  <c r="H175" i="59" s="1"/>
  <c r="G150" i="59"/>
  <c r="F150" i="59"/>
  <c r="E150" i="59"/>
  <c r="AB149" i="59"/>
  <c r="AA149" i="59"/>
  <c r="AA174" i="59" s="1"/>
  <c r="Z149" i="59"/>
  <c r="Y149" i="59"/>
  <c r="Y174" i="59" s="1"/>
  <c r="X149" i="59"/>
  <c r="X174" i="59" s="1"/>
  <c r="W149" i="59"/>
  <c r="W174" i="59" s="1"/>
  <c r="V149" i="59"/>
  <c r="V174" i="59" s="1"/>
  <c r="U149" i="59"/>
  <c r="T149" i="59"/>
  <c r="T174" i="59" s="1"/>
  <c r="S149" i="59"/>
  <c r="S174" i="59" s="1"/>
  <c r="R149" i="59"/>
  <c r="Q149" i="59"/>
  <c r="Q174" i="59" s="1"/>
  <c r="P149" i="59"/>
  <c r="P174" i="59" s="1"/>
  <c r="O149" i="59"/>
  <c r="O174" i="59" s="1"/>
  <c r="N149" i="59"/>
  <c r="M149" i="59"/>
  <c r="L149" i="59"/>
  <c r="K149" i="59"/>
  <c r="K174" i="59" s="1"/>
  <c r="J149" i="59"/>
  <c r="I149" i="59"/>
  <c r="I174" i="59" s="1"/>
  <c r="H149" i="59"/>
  <c r="H174" i="59" s="1"/>
  <c r="G149" i="59"/>
  <c r="G174" i="59" s="1"/>
  <c r="F149" i="59"/>
  <c r="F174" i="59" s="1"/>
  <c r="E149" i="59"/>
  <c r="AB148" i="59"/>
  <c r="AB173" i="59" s="1"/>
  <c r="AA148" i="59"/>
  <c r="Z148" i="59"/>
  <c r="Y148" i="59"/>
  <c r="Y173" i="59" s="1"/>
  <c r="X148" i="59"/>
  <c r="X173" i="59" s="1"/>
  <c r="W148" i="59"/>
  <c r="V148" i="59"/>
  <c r="V173" i="59" s="1"/>
  <c r="U148" i="59"/>
  <c r="U173" i="59" s="1"/>
  <c r="T148" i="59"/>
  <c r="T173" i="59" s="1"/>
  <c r="S148" i="59"/>
  <c r="R148" i="59"/>
  <c r="Q148" i="59"/>
  <c r="Q173" i="59" s="1"/>
  <c r="P148" i="59"/>
  <c r="P173" i="59" s="1"/>
  <c r="O148" i="59"/>
  <c r="N148" i="59"/>
  <c r="N173" i="59" s="1"/>
  <c r="M148" i="59"/>
  <c r="M173" i="59" s="1"/>
  <c r="L148" i="59"/>
  <c r="L173" i="59" s="1"/>
  <c r="K148" i="59"/>
  <c r="J148" i="59"/>
  <c r="I148" i="59"/>
  <c r="I173" i="59" s="1"/>
  <c r="H148" i="59"/>
  <c r="H173" i="59" s="1"/>
  <c r="G148" i="59"/>
  <c r="F148" i="59"/>
  <c r="F173" i="59" s="1"/>
  <c r="E148" i="59"/>
  <c r="E173" i="59" s="1"/>
  <c r="AB147" i="59"/>
  <c r="AA147" i="59"/>
  <c r="AA172" i="59" s="1"/>
  <c r="Z147" i="59"/>
  <c r="Z172" i="59" s="1"/>
  <c r="Y147" i="59"/>
  <c r="X147" i="59"/>
  <c r="W147" i="59"/>
  <c r="W172" i="59" s="1"/>
  <c r="V147" i="59"/>
  <c r="V172" i="59" s="1"/>
  <c r="U147" i="59"/>
  <c r="T147" i="59"/>
  <c r="S147" i="59"/>
  <c r="S172" i="59" s="1"/>
  <c r="R147" i="59"/>
  <c r="R172" i="59" s="1"/>
  <c r="Q147" i="59"/>
  <c r="P147" i="59"/>
  <c r="O147" i="59"/>
  <c r="O172" i="59" s="1"/>
  <c r="N147" i="59"/>
  <c r="N172" i="59" s="1"/>
  <c r="M147" i="59"/>
  <c r="L147" i="59"/>
  <c r="K147" i="59"/>
  <c r="K172" i="59" s="1"/>
  <c r="J147" i="59"/>
  <c r="J172" i="59" s="1"/>
  <c r="I147" i="59"/>
  <c r="H147" i="59"/>
  <c r="G147" i="59"/>
  <c r="G172" i="59" s="1"/>
  <c r="F147" i="59"/>
  <c r="F172" i="59" s="1"/>
  <c r="E147" i="59"/>
  <c r="AB146" i="59"/>
  <c r="AB171" i="59" s="1"/>
  <c r="AA146" i="59"/>
  <c r="AA171" i="59" s="1"/>
  <c r="Z146" i="59"/>
  <c r="Y146" i="59"/>
  <c r="Y171" i="59" s="1"/>
  <c r="X146" i="59"/>
  <c r="X171" i="59" s="1"/>
  <c r="W146" i="59"/>
  <c r="W171" i="59" s="1"/>
  <c r="V146" i="59"/>
  <c r="U146" i="59"/>
  <c r="U171" i="59" s="1"/>
  <c r="T146" i="59"/>
  <c r="T171" i="59" s="1"/>
  <c r="S146" i="59"/>
  <c r="S171" i="59" s="1"/>
  <c r="R146" i="59"/>
  <c r="Q146" i="59"/>
  <c r="Q171" i="59" s="1"/>
  <c r="P146" i="59"/>
  <c r="P171" i="59" s="1"/>
  <c r="O146" i="59"/>
  <c r="O171" i="59" s="1"/>
  <c r="N146" i="59"/>
  <c r="M146" i="59"/>
  <c r="L146" i="59"/>
  <c r="L171" i="59" s="1"/>
  <c r="K146" i="59"/>
  <c r="K171" i="59" s="1"/>
  <c r="J146" i="59"/>
  <c r="I146" i="59"/>
  <c r="H146" i="59"/>
  <c r="H171" i="59" s="1"/>
  <c r="G146" i="59"/>
  <c r="G171" i="59" s="1"/>
  <c r="F146" i="59"/>
  <c r="E146" i="59"/>
  <c r="AB145" i="59"/>
  <c r="AA145" i="59"/>
  <c r="Z145" i="59"/>
  <c r="Z170" i="59" s="1"/>
  <c r="Y145" i="59"/>
  <c r="Y170" i="59" s="1"/>
  <c r="X145" i="59"/>
  <c r="W145" i="59"/>
  <c r="V145" i="59"/>
  <c r="V170" i="59" s="1"/>
  <c r="U145" i="59"/>
  <c r="U170" i="59" s="1"/>
  <c r="T145" i="59"/>
  <c r="S145" i="59"/>
  <c r="R145" i="59"/>
  <c r="Q145" i="59"/>
  <c r="P145" i="59"/>
  <c r="P170" i="59" s="1"/>
  <c r="O145" i="59"/>
  <c r="N145" i="59"/>
  <c r="N170" i="59" s="1"/>
  <c r="M145" i="59"/>
  <c r="M170" i="59" s="1"/>
  <c r="L145" i="59"/>
  <c r="K145" i="59"/>
  <c r="J145" i="59"/>
  <c r="J170" i="59" s="1"/>
  <c r="I145" i="59"/>
  <c r="I170" i="59" s="1"/>
  <c r="H145" i="59"/>
  <c r="G145" i="59"/>
  <c r="F145" i="59"/>
  <c r="F170" i="59" s="1"/>
  <c r="E145" i="59"/>
  <c r="AB144" i="59"/>
  <c r="AB169" i="59" s="1"/>
  <c r="AA144" i="59"/>
  <c r="AA169" i="59" s="1"/>
  <c r="Z144" i="59"/>
  <c r="Z169" i="59" s="1"/>
  <c r="Y144" i="59"/>
  <c r="X144" i="59"/>
  <c r="X169" i="59" s="1"/>
  <c r="W144" i="59"/>
  <c r="W169" i="59" s="1"/>
  <c r="V144" i="59"/>
  <c r="U144" i="59"/>
  <c r="T144" i="59"/>
  <c r="T169" i="59" s="1"/>
  <c r="S144" i="59"/>
  <c r="S169" i="59" s="1"/>
  <c r="R144" i="59"/>
  <c r="Q144" i="59"/>
  <c r="P144" i="59"/>
  <c r="P169" i="59" s="1"/>
  <c r="O144" i="59"/>
  <c r="O169" i="59" s="1"/>
  <c r="N144" i="59"/>
  <c r="N169" i="59" s="1"/>
  <c r="M144" i="59"/>
  <c r="M169" i="59" s="1"/>
  <c r="L144" i="59"/>
  <c r="L169" i="59" s="1"/>
  <c r="K144" i="59"/>
  <c r="K169" i="59" s="1"/>
  <c r="J144" i="59"/>
  <c r="J169" i="59" s="1"/>
  <c r="I144" i="59"/>
  <c r="H144" i="59"/>
  <c r="H169" i="59" s="1"/>
  <c r="G144" i="59"/>
  <c r="G169" i="59" s="1"/>
  <c r="F144" i="59"/>
  <c r="F169" i="59" s="1"/>
  <c r="E144" i="59"/>
  <c r="AB143" i="59"/>
  <c r="AB168" i="59" s="1"/>
  <c r="AA143" i="59"/>
  <c r="Z143" i="59"/>
  <c r="Z168" i="59" s="1"/>
  <c r="Y143" i="59"/>
  <c r="Y168" i="59" s="1"/>
  <c r="X143" i="59"/>
  <c r="W143" i="59"/>
  <c r="V143" i="59"/>
  <c r="V168" i="59" s="1"/>
  <c r="U143" i="59"/>
  <c r="U168" i="59" s="1"/>
  <c r="T143" i="59"/>
  <c r="T168" i="59" s="1"/>
  <c r="S143" i="59"/>
  <c r="R143" i="59"/>
  <c r="R168" i="59" s="1"/>
  <c r="Q143" i="59"/>
  <c r="Q168" i="59" s="1"/>
  <c r="P143" i="59"/>
  <c r="O143" i="59"/>
  <c r="N143" i="59"/>
  <c r="N168" i="59" s="1"/>
  <c r="M143" i="59"/>
  <c r="M168" i="59" s="1"/>
  <c r="L143" i="59"/>
  <c r="L168" i="59" s="1"/>
  <c r="K143" i="59"/>
  <c r="J143" i="59"/>
  <c r="J168" i="59" s="1"/>
  <c r="I143" i="59"/>
  <c r="I168" i="59" s="1"/>
  <c r="H143" i="59"/>
  <c r="G143" i="59"/>
  <c r="F143" i="59"/>
  <c r="F168" i="59" s="1"/>
  <c r="E143" i="59"/>
  <c r="AB142" i="59"/>
  <c r="AB167" i="59" s="1"/>
  <c r="AA142" i="59"/>
  <c r="Z142" i="59"/>
  <c r="Z167" i="59" s="1"/>
  <c r="Y142" i="59"/>
  <c r="Y167" i="59" s="1"/>
  <c r="X142" i="59"/>
  <c r="X167" i="59" s="1"/>
  <c r="W142" i="59"/>
  <c r="V142" i="59"/>
  <c r="U142" i="59"/>
  <c r="U167" i="59" s="1"/>
  <c r="T142" i="59"/>
  <c r="T167" i="59" s="1"/>
  <c r="S142" i="59"/>
  <c r="R142" i="59"/>
  <c r="R167" i="59" s="1"/>
  <c r="Q142" i="59"/>
  <c r="Q167" i="59" s="1"/>
  <c r="P142" i="59"/>
  <c r="P167" i="59" s="1"/>
  <c r="O142" i="59"/>
  <c r="N142" i="59"/>
  <c r="M142" i="59"/>
  <c r="M167" i="59" s="1"/>
  <c r="L142" i="59"/>
  <c r="L167" i="59" s="1"/>
  <c r="K142" i="59"/>
  <c r="J142" i="59"/>
  <c r="J167" i="59" s="1"/>
  <c r="I142" i="59"/>
  <c r="I167" i="59" s="1"/>
  <c r="H142" i="59"/>
  <c r="H167" i="59" s="1"/>
  <c r="G142" i="59"/>
  <c r="F142" i="59"/>
  <c r="E142" i="59"/>
  <c r="AB141" i="59"/>
  <c r="AB166" i="59" s="1"/>
  <c r="AA141" i="59"/>
  <c r="AA166" i="59" s="1"/>
  <c r="Z141" i="59"/>
  <c r="Z166" i="59" s="1"/>
  <c r="Y141" i="59"/>
  <c r="X141" i="59"/>
  <c r="X166" i="59" s="1"/>
  <c r="W141" i="59"/>
  <c r="W166" i="59" s="1"/>
  <c r="V141" i="59"/>
  <c r="U141" i="59"/>
  <c r="T141" i="59"/>
  <c r="T166" i="59" s="1"/>
  <c r="S141" i="59"/>
  <c r="S166" i="59" s="1"/>
  <c r="R141" i="59"/>
  <c r="R166" i="59" s="1"/>
  <c r="Q141" i="59"/>
  <c r="P141" i="59"/>
  <c r="P166" i="59" s="1"/>
  <c r="O141" i="59"/>
  <c r="O166" i="59" s="1"/>
  <c r="N141" i="59"/>
  <c r="M141" i="59"/>
  <c r="L141" i="59"/>
  <c r="L166" i="59" s="1"/>
  <c r="K141" i="59"/>
  <c r="K166" i="59" s="1"/>
  <c r="J141" i="59"/>
  <c r="J166" i="59" s="1"/>
  <c r="I141" i="59"/>
  <c r="H141" i="59"/>
  <c r="H166" i="59" s="1"/>
  <c r="G141" i="59"/>
  <c r="G166" i="59" s="1"/>
  <c r="F141" i="59"/>
  <c r="E141" i="59"/>
  <c r="AB140" i="59"/>
  <c r="AA140" i="59"/>
  <c r="Z140" i="59"/>
  <c r="Y140" i="59"/>
  <c r="X140" i="59"/>
  <c r="W140" i="59"/>
  <c r="W165" i="59" s="1"/>
  <c r="V140" i="59"/>
  <c r="U140" i="59"/>
  <c r="T140" i="59"/>
  <c r="S140" i="59"/>
  <c r="R140" i="59"/>
  <c r="Q140" i="59"/>
  <c r="P140" i="59"/>
  <c r="O140" i="59"/>
  <c r="O165" i="59" s="1"/>
  <c r="N140" i="59"/>
  <c r="M140" i="59"/>
  <c r="L140" i="59"/>
  <c r="K140" i="59"/>
  <c r="J140" i="59"/>
  <c r="I140" i="59"/>
  <c r="H140" i="59"/>
  <c r="G140" i="59"/>
  <c r="G165" i="59" s="1"/>
  <c r="F140" i="59"/>
  <c r="E140" i="59"/>
  <c r="B140" i="59"/>
  <c r="B141" i="59" s="1"/>
  <c r="B142" i="59" s="1"/>
  <c r="B143" i="59" s="1"/>
  <c r="B144" i="59" s="1"/>
  <c r="B145" i="59" s="1"/>
  <c r="B146" i="59" s="1"/>
  <c r="B147" i="59" s="1"/>
  <c r="B148" i="59" s="1"/>
  <c r="B149" i="59" s="1"/>
  <c r="B150" i="59" s="1"/>
  <c r="B151" i="59" s="1"/>
  <c r="B152" i="59" s="1"/>
  <c r="B153" i="59" s="1"/>
  <c r="B154" i="59" s="1"/>
  <c r="B155" i="59" s="1"/>
  <c r="B156" i="59" s="1"/>
  <c r="B157" i="59" s="1"/>
  <c r="B158" i="59" s="1"/>
  <c r="B159" i="59" s="1"/>
  <c r="E137" i="59"/>
  <c r="B197" i="57"/>
  <c r="E195" i="57"/>
  <c r="B191" i="57"/>
  <c r="AB190" i="57"/>
  <c r="AA190" i="57"/>
  <c r="Z190" i="57"/>
  <c r="Y190" i="57"/>
  <c r="X190" i="57"/>
  <c r="W190" i="57"/>
  <c r="V190" i="57"/>
  <c r="U190" i="57"/>
  <c r="T190" i="57"/>
  <c r="S190" i="57"/>
  <c r="R190" i="57"/>
  <c r="Q190" i="57"/>
  <c r="P190" i="57"/>
  <c r="O190" i="57"/>
  <c r="N190" i="57"/>
  <c r="M190" i="57"/>
  <c r="L190" i="57"/>
  <c r="K190" i="57"/>
  <c r="J190" i="57"/>
  <c r="I190" i="57"/>
  <c r="H190" i="57"/>
  <c r="G190" i="57"/>
  <c r="F190" i="57"/>
  <c r="E190" i="57"/>
  <c r="B190" i="57"/>
  <c r="E188" i="57"/>
  <c r="AE166" i="57"/>
  <c r="B165" i="57"/>
  <c r="B166" i="57" s="1"/>
  <c r="B167" i="57" s="1"/>
  <c r="B168" i="57" s="1"/>
  <c r="B169" i="57" s="1"/>
  <c r="B170" i="57" s="1"/>
  <c r="B171" i="57" s="1"/>
  <c r="B172" i="57" s="1"/>
  <c r="B173" i="57" s="1"/>
  <c r="B174" i="57" s="1"/>
  <c r="B175" i="57" s="1"/>
  <c r="B176" i="57" s="1"/>
  <c r="B177" i="57" s="1"/>
  <c r="B178" i="57" s="1"/>
  <c r="B179" i="57" s="1"/>
  <c r="B180" i="57" s="1"/>
  <c r="B181" i="57" s="1"/>
  <c r="B182" i="57" s="1"/>
  <c r="B183" i="57" s="1"/>
  <c r="B184" i="57" s="1"/>
  <c r="E163" i="57"/>
  <c r="AB159" i="57"/>
  <c r="AB184" i="57" s="1"/>
  <c r="AA159" i="57"/>
  <c r="AA184" i="57" s="1"/>
  <c r="Z159" i="57"/>
  <c r="Z184" i="57" s="1"/>
  <c r="Y159" i="57"/>
  <c r="Y184" i="57" s="1"/>
  <c r="X159" i="57"/>
  <c r="X184" i="57" s="1"/>
  <c r="W159" i="57"/>
  <c r="W184" i="57" s="1"/>
  <c r="V159" i="57"/>
  <c r="V184" i="57" s="1"/>
  <c r="U159" i="57"/>
  <c r="U184" i="57" s="1"/>
  <c r="T159" i="57"/>
  <c r="T184" i="57" s="1"/>
  <c r="S159" i="57"/>
  <c r="S184" i="57" s="1"/>
  <c r="R159" i="57"/>
  <c r="R184" i="57" s="1"/>
  <c r="Q159" i="57"/>
  <c r="Q184" i="57" s="1"/>
  <c r="P159" i="57"/>
  <c r="P184" i="57" s="1"/>
  <c r="O159" i="57"/>
  <c r="O184" i="57" s="1"/>
  <c r="N159" i="57"/>
  <c r="N184" i="57" s="1"/>
  <c r="M159" i="57"/>
  <c r="M184" i="57" s="1"/>
  <c r="L159" i="57"/>
  <c r="L184" i="57" s="1"/>
  <c r="K159" i="57"/>
  <c r="K184" i="57" s="1"/>
  <c r="J159" i="57"/>
  <c r="J184" i="57" s="1"/>
  <c r="I159" i="57"/>
  <c r="I184" i="57" s="1"/>
  <c r="H159" i="57"/>
  <c r="H184" i="57" s="1"/>
  <c r="G159" i="57"/>
  <c r="G184" i="57" s="1"/>
  <c r="F159" i="57"/>
  <c r="F184" i="57" s="1"/>
  <c r="E159" i="57"/>
  <c r="AB158" i="57"/>
  <c r="AB183" i="57" s="1"/>
  <c r="AA158" i="57"/>
  <c r="AA183" i="57" s="1"/>
  <c r="Z158" i="57"/>
  <c r="Z183" i="57" s="1"/>
  <c r="Y158" i="57"/>
  <c r="Y183" i="57" s="1"/>
  <c r="X158" i="57"/>
  <c r="X183" i="57" s="1"/>
  <c r="W158" i="57"/>
  <c r="W183" i="57" s="1"/>
  <c r="V158" i="57"/>
  <c r="V183" i="57" s="1"/>
  <c r="U158" i="57"/>
  <c r="T158" i="57"/>
  <c r="T183" i="57" s="1"/>
  <c r="S158" i="57"/>
  <c r="S183" i="57" s="1"/>
  <c r="R158" i="57"/>
  <c r="R183" i="57" s="1"/>
  <c r="Q158" i="57"/>
  <c r="P158" i="57"/>
  <c r="P183" i="57" s="1"/>
  <c r="O158" i="57"/>
  <c r="O183" i="57" s="1"/>
  <c r="N158" i="57"/>
  <c r="N183" i="57" s="1"/>
  <c r="M158" i="57"/>
  <c r="L158" i="57"/>
  <c r="L183" i="57" s="1"/>
  <c r="K158" i="57"/>
  <c r="K183" i="57" s="1"/>
  <c r="J158" i="57"/>
  <c r="J183" i="57" s="1"/>
  <c r="I158" i="57"/>
  <c r="H158" i="57"/>
  <c r="H183" i="57" s="1"/>
  <c r="G158" i="57"/>
  <c r="G183" i="57" s="1"/>
  <c r="F158" i="57"/>
  <c r="E158" i="57"/>
  <c r="AB157" i="57"/>
  <c r="AA157" i="57"/>
  <c r="AA182" i="57" s="1"/>
  <c r="Z157" i="57"/>
  <c r="Z182" i="57" s="1"/>
  <c r="Y157" i="57"/>
  <c r="Y182" i="57" s="1"/>
  <c r="X157" i="57"/>
  <c r="W157" i="57"/>
  <c r="W182" i="57" s="1"/>
  <c r="V157" i="57"/>
  <c r="V182" i="57" s="1"/>
  <c r="U157" i="57"/>
  <c r="U182" i="57" s="1"/>
  <c r="T157" i="57"/>
  <c r="S157" i="57"/>
  <c r="S182" i="57" s="1"/>
  <c r="R157" i="57"/>
  <c r="R182" i="57" s="1"/>
  <c r="Q157" i="57"/>
  <c r="Q182" i="57" s="1"/>
  <c r="P157" i="57"/>
  <c r="P182" i="57" s="1"/>
  <c r="O157" i="57"/>
  <c r="O182" i="57" s="1"/>
  <c r="N157" i="57"/>
  <c r="N182" i="57" s="1"/>
  <c r="M157" i="57"/>
  <c r="M182" i="57" s="1"/>
  <c r="L157" i="57"/>
  <c r="L182" i="57" s="1"/>
  <c r="K157" i="57"/>
  <c r="K182" i="57" s="1"/>
  <c r="J157" i="57"/>
  <c r="J182" i="57" s="1"/>
  <c r="I157" i="57"/>
  <c r="I182" i="57" s="1"/>
  <c r="H157" i="57"/>
  <c r="H182" i="57" s="1"/>
  <c r="G157" i="57"/>
  <c r="G182" i="57" s="1"/>
  <c r="F157" i="57"/>
  <c r="F182" i="57" s="1"/>
  <c r="E157" i="57"/>
  <c r="AB156" i="57"/>
  <c r="AB181" i="57" s="1"/>
  <c r="AA156" i="57"/>
  <c r="Z156" i="57"/>
  <c r="Z181" i="57" s="1"/>
  <c r="Y156" i="57"/>
  <c r="Y181" i="57" s="1"/>
  <c r="X156" i="57"/>
  <c r="X181" i="57" s="1"/>
  <c r="W156" i="57"/>
  <c r="V156" i="57"/>
  <c r="V181" i="57" s="1"/>
  <c r="U156" i="57"/>
  <c r="U181" i="57" s="1"/>
  <c r="T156" i="57"/>
  <c r="T181" i="57" s="1"/>
  <c r="S156" i="57"/>
  <c r="S181" i="57" s="1"/>
  <c r="R156" i="57"/>
  <c r="R181" i="57" s="1"/>
  <c r="Q156" i="57"/>
  <c r="Q181" i="57" s="1"/>
  <c r="P156" i="57"/>
  <c r="P181" i="57" s="1"/>
  <c r="O156" i="57"/>
  <c r="N156" i="57"/>
  <c r="N181" i="57" s="1"/>
  <c r="M156" i="57"/>
  <c r="M181" i="57" s="1"/>
  <c r="L156" i="57"/>
  <c r="L181" i="57" s="1"/>
  <c r="K156" i="57"/>
  <c r="J156" i="57"/>
  <c r="J181" i="57" s="1"/>
  <c r="I156" i="57"/>
  <c r="I181" i="57" s="1"/>
  <c r="H156" i="57"/>
  <c r="H181" i="57" s="1"/>
  <c r="G156" i="57"/>
  <c r="F156" i="57"/>
  <c r="F181" i="57" s="1"/>
  <c r="E156" i="57"/>
  <c r="AB155" i="57"/>
  <c r="AB180" i="57" s="1"/>
  <c r="AA155" i="57"/>
  <c r="AA180" i="57" s="1"/>
  <c r="Z155" i="57"/>
  <c r="Z180" i="57" s="1"/>
  <c r="Y155" i="57"/>
  <c r="Y180" i="57" s="1"/>
  <c r="X155" i="57"/>
  <c r="X180" i="57" s="1"/>
  <c r="W155" i="57"/>
  <c r="W180" i="57" s="1"/>
  <c r="V155" i="57"/>
  <c r="V180" i="57" s="1"/>
  <c r="U155" i="57"/>
  <c r="U180" i="57" s="1"/>
  <c r="T155" i="57"/>
  <c r="T180" i="57" s="1"/>
  <c r="S155" i="57"/>
  <c r="S180" i="57" s="1"/>
  <c r="R155" i="57"/>
  <c r="R180" i="57" s="1"/>
  <c r="Q155" i="57"/>
  <c r="Q180" i="57" s="1"/>
  <c r="P155" i="57"/>
  <c r="P180" i="57" s="1"/>
  <c r="O155" i="57"/>
  <c r="O180" i="57" s="1"/>
  <c r="N155" i="57"/>
  <c r="N180" i="57" s="1"/>
  <c r="M155" i="57"/>
  <c r="M180" i="57" s="1"/>
  <c r="L155" i="57"/>
  <c r="L180" i="57" s="1"/>
  <c r="K155" i="57"/>
  <c r="K180" i="57" s="1"/>
  <c r="J155" i="57"/>
  <c r="J180" i="57" s="1"/>
  <c r="I155" i="57"/>
  <c r="I180" i="57" s="1"/>
  <c r="H155" i="57"/>
  <c r="H180" i="57" s="1"/>
  <c r="G155" i="57"/>
  <c r="G180" i="57" s="1"/>
  <c r="F155" i="57"/>
  <c r="F180" i="57" s="1"/>
  <c r="E155" i="57"/>
  <c r="AB154" i="57"/>
  <c r="AB179" i="57" s="1"/>
  <c r="AA154" i="57"/>
  <c r="AA179" i="57" s="1"/>
  <c r="Z154" i="57"/>
  <c r="Z179" i="57" s="1"/>
  <c r="Y154" i="57"/>
  <c r="X154" i="57"/>
  <c r="X179" i="57" s="1"/>
  <c r="W154" i="57"/>
  <c r="W179" i="57" s="1"/>
  <c r="V154" i="57"/>
  <c r="V179" i="57" s="1"/>
  <c r="U154" i="57"/>
  <c r="T154" i="57"/>
  <c r="T179" i="57" s="1"/>
  <c r="S154" i="57"/>
  <c r="S179" i="57" s="1"/>
  <c r="R154" i="57"/>
  <c r="R179" i="57" s="1"/>
  <c r="Q154" i="57"/>
  <c r="P154" i="57"/>
  <c r="P179" i="57" s="1"/>
  <c r="O154" i="57"/>
  <c r="O179" i="57" s="1"/>
  <c r="N154" i="57"/>
  <c r="N179" i="57" s="1"/>
  <c r="M154" i="57"/>
  <c r="L154" i="57"/>
  <c r="L179" i="57" s="1"/>
  <c r="K154" i="57"/>
  <c r="K179" i="57" s="1"/>
  <c r="J154" i="57"/>
  <c r="J179" i="57" s="1"/>
  <c r="I154" i="57"/>
  <c r="H154" i="57"/>
  <c r="H179" i="57" s="1"/>
  <c r="G154" i="57"/>
  <c r="G179" i="57" s="1"/>
  <c r="F154" i="57"/>
  <c r="F179" i="57" s="1"/>
  <c r="E154" i="57"/>
  <c r="AB153" i="57"/>
  <c r="AB178" i="57" s="1"/>
  <c r="AA153" i="57"/>
  <c r="AA178" i="57" s="1"/>
  <c r="Z153" i="57"/>
  <c r="Z178" i="57" s="1"/>
  <c r="Y153" i="57"/>
  <c r="Y178" i="57" s="1"/>
  <c r="X153" i="57"/>
  <c r="X178" i="57" s="1"/>
  <c r="W153" i="57"/>
  <c r="W178" i="57" s="1"/>
  <c r="V153" i="57"/>
  <c r="V178" i="57" s="1"/>
  <c r="U153" i="57"/>
  <c r="U178" i="57" s="1"/>
  <c r="T153" i="57"/>
  <c r="T178" i="57" s="1"/>
  <c r="S153" i="57"/>
  <c r="S178" i="57" s="1"/>
  <c r="R153" i="57"/>
  <c r="R178" i="57" s="1"/>
  <c r="Q153" i="57"/>
  <c r="Q178" i="57" s="1"/>
  <c r="P153" i="57"/>
  <c r="P178" i="57" s="1"/>
  <c r="O153" i="57"/>
  <c r="O178" i="57" s="1"/>
  <c r="N153" i="57"/>
  <c r="N178" i="57" s="1"/>
  <c r="M153" i="57"/>
  <c r="M178" i="57" s="1"/>
  <c r="L153" i="57"/>
  <c r="L178" i="57" s="1"/>
  <c r="K153" i="57"/>
  <c r="K178" i="57" s="1"/>
  <c r="J153" i="57"/>
  <c r="J178" i="57" s="1"/>
  <c r="I153" i="57"/>
  <c r="I178" i="57" s="1"/>
  <c r="H153" i="57"/>
  <c r="H178" i="57" s="1"/>
  <c r="G153" i="57"/>
  <c r="G178" i="57" s="1"/>
  <c r="F153" i="57"/>
  <c r="F178" i="57" s="1"/>
  <c r="E153" i="57"/>
  <c r="AB152" i="57"/>
  <c r="AB177" i="57" s="1"/>
  <c r="AA152" i="57"/>
  <c r="Z152" i="57"/>
  <c r="Z177" i="57" s="1"/>
  <c r="Y152" i="57"/>
  <c r="Y177" i="57" s="1"/>
  <c r="X152" i="57"/>
  <c r="X177" i="57" s="1"/>
  <c r="W152" i="57"/>
  <c r="V152" i="57"/>
  <c r="V177" i="57" s="1"/>
  <c r="U152" i="57"/>
  <c r="U177" i="57" s="1"/>
  <c r="T152" i="57"/>
  <c r="T177" i="57" s="1"/>
  <c r="S152" i="57"/>
  <c r="R152" i="57"/>
  <c r="R177" i="57" s="1"/>
  <c r="Q152" i="57"/>
  <c r="Q177" i="57" s="1"/>
  <c r="P152" i="57"/>
  <c r="O152" i="57"/>
  <c r="N152" i="57"/>
  <c r="N177" i="57" s="1"/>
  <c r="M152" i="57"/>
  <c r="M177" i="57" s="1"/>
  <c r="L152" i="57"/>
  <c r="K152" i="57"/>
  <c r="J152" i="57"/>
  <c r="J177" i="57" s="1"/>
  <c r="I152" i="57"/>
  <c r="I177" i="57" s="1"/>
  <c r="H152" i="57"/>
  <c r="H177" i="57" s="1"/>
  <c r="G152" i="57"/>
  <c r="F152" i="57"/>
  <c r="F177" i="57" s="1"/>
  <c r="E152" i="57"/>
  <c r="AB151" i="57"/>
  <c r="AB176" i="57" s="1"/>
  <c r="AA151" i="57"/>
  <c r="AA176" i="57" s="1"/>
  <c r="Z151" i="57"/>
  <c r="Z176" i="57" s="1"/>
  <c r="Y151" i="57"/>
  <c r="Y176" i="57" s="1"/>
  <c r="X151" i="57"/>
  <c r="X176" i="57" s="1"/>
  <c r="W151" i="57"/>
  <c r="W176" i="57" s="1"/>
  <c r="V151" i="57"/>
  <c r="V176" i="57" s="1"/>
  <c r="U151" i="57"/>
  <c r="U176" i="57" s="1"/>
  <c r="T151" i="57"/>
  <c r="T176" i="57" s="1"/>
  <c r="S151" i="57"/>
  <c r="S176" i="57" s="1"/>
  <c r="R151" i="57"/>
  <c r="R176" i="57" s="1"/>
  <c r="Q151" i="57"/>
  <c r="Q176" i="57" s="1"/>
  <c r="P151" i="57"/>
  <c r="P176" i="57" s="1"/>
  <c r="O151" i="57"/>
  <c r="O176" i="57" s="1"/>
  <c r="N151" i="57"/>
  <c r="N176" i="57" s="1"/>
  <c r="M151" i="57"/>
  <c r="M176" i="57" s="1"/>
  <c r="L151" i="57"/>
  <c r="L176" i="57" s="1"/>
  <c r="K151" i="57"/>
  <c r="K176" i="57" s="1"/>
  <c r="J151" i="57"/>
  <c r="J176" i="57" s="1"/>
  <c r="I151" i="57"/>
  <c r="I176" i="57" s="1"/>
  <c r="H151" i="57"/>
  <c r="H176" i="57" s="1"/>
  <c r="G151" i="57"/>
  <c r="G176" i="57" s="1"/>
  <c r="F151" i="57"/>
  <c r="F176" i="57" s="1"/>
  <c r="E151" i="57"/>
  <c r="AB150" i="57"/>
  <c r="AB175" i="57" s="1"/>
  <c r="AA150" i="57"/>
  <c r="AA175" i="57" s="1"/>
  <c r="Z150" i="57"/>
  <c r="Z175" i="57" s="1"/>
  <c r="Y150" i="57"/>
  <c r="X150" i="57"/>
  <c r="X175" i="57" s="1"/>
  <c r="W150" i="57"/>
  <c r="W175" i="57" s="1"/>
  <c r="V150" i="57"/>
  <c r="V175" i="57" s="1"/>
  <c r="U150" i="57"/>
  <c r="T150" i="57"/>
  <c r="T175" i="57" s="1"/>
  <c r="S150" i="57"/>
  <c r="S175" i="57" s="1"/>
  <c r="R150" i="57"/>
  <c r="R175" i="57" s="1"/>
  <c r="Q150" i="57"/>
  <c r="P150" i="57"/>
  <c r="P175" i="57" s="1"/>
  <c r="O150" i="57"/>
  <c r="O175" i="57" s="1"/>
  <c r="N150" i="57"/>
  <c r="N175" i="57" s="1"/>
  <c r="M150" i="57"/>
  <c r="L150" i="57"/>
  <c r="L175" i="57" s="1"/>
  <c r="K150" i="57"/>
  <c r="K175" i="57" s="1"/>
  <c r="J150" i="57"/>
  <c r="J175" i="57" s="1"/>
  <c r="I150" i="57"/>
  <c r="H150" i="57"/>
  <c r="H175" i="57" s="1"/>
  <c r="G150" i="57"/>
  <c r="G175" i="57" s="1"/>
  <c r="F150" i="57"/>
  <c r="F175" i="57" s="1"/>
  <c r="E150" i="57"/>
  <c r="AB149" i="57"/>
  <c r="AB174" i="57" s="1"/>
  <c r="AA149" i="57"/>
  <c r="AA174" i="57" s="1"/>
  <c r="Z149" i="57"/>
  <c r="Z174" i="57" s="1"/>
  <c r="Y149" i="57"/>
  <c r="Y174" i="57" s="1"/>
  <c r="X149" i="57"/>
  <c r="X174" i="57" s="1"/>
  <c r="W149" i="57"/>
  <c r="W174" i="57" s="1"/>
  <c r="V149" i="57"/>
  <c r="V174" i="57" s="1"/>
  <c r="U149" i="57"/>
  <c r="U174" i="57" s="1"/>
  <c r="T149" i="57"/>
  <c r="T174" i="57" s="1"/>
  <c r="S149" i="57"/>
  <c r="S174" i="57" s="1"/>
  <c r="R149" i="57"/>
  <c r="R174" i="57" s="1"/>
  <c r="Q149" i="57"/>
  <c r="Q174" i="57" s="1"/>
  <c r="P149" i="57"/>
  <c r="P174" i="57" s="1"/>
  <c r="O149" i="57"/>
  <c r="O174" i="57" s="1"/>
  <c r="N149" i="57"/>
  <c r="N174" i="57" s="1"/>
  <c r="M149" i="57"/>
  <c r="M174" i="57" s="1"/>
  <c r="L149" i="57"/>
  <c r="L174" i="57" s="1"/>
  <c r="K149" i="57"/>
  <c r="K174" i="57" s="1"/>
  <c r="J149" i="57"/>
  <c r="J174" i="57" s="1"/>
  <c r="I149" i="57"/>
  <c r="I174" i="57" s="1"/>
  <c r="H149" i="57"/>
  <c r="H174" i="57" s="1"/>
  <c r="G149" i="57"/>
  <c r="G174" i="57" s="1"/>
  <c r="F149" i="57"/>
  <c r="F174" i="57" s="1"/>
  <c r="E149" i="57"/>
  <c r="AB148" i="57"/>
  <c r="AB173" i="57" s="1"/>
  <c r="AA148" i="57"/>
  <c r="Z148" i="57"/>
  <c r="Z173" i="57" s="1"/>
  <c r="Y148" i="57"/>
  <c r="Y173" i="57" s="1"/>
  <c r="X148" i="57"/>
  <c r="X173" i="57" s="1"/>
  <c r="W148" i="57"/>
  <c r="W173" i="57" s="1"/>
  <c r="V148" i="57"/>
  <c r="V173" i="57" s="1"/>
  <c r="U148" i="57"/>
  <c r="U173" i="57" s="1"/>
  <c r="T148" i="57"/>
  <c r="T173" i="57" s="1"/>
  <c r="S148" i="57"/>
  <c r="R148" i="57"/>
  <c r="R173" i="57" s="1"/>
  <c r="Q148" i="57"/>
  <c r="Q173" i="57" s="1"/>
  <c r="P148" i="57"/>
  <c r="P173" i="57" s="1"/>
  <c r="O148" i="57"/>
  <c r="N148" i="57"/>
  <c r="N173" i="57" s="1"/>
  <c r="M148" i="57"/>
  <c r="M173" i="57" s="1"/>
  <c r="L148" i="57"/>
  <c r="L173" i="57" s="1"/>
  <c r="K148" i="57"/>
  <c r="J148" i="57"/>
  <c r="J173" i="57" s="1"/>
  <c r="I148" i="57"/>
  <c r="I173" i="57" s="1"/>
  <c r="H148" i="57"/>
  <c r="H173" i="57" s="1"/>
  <c r="G148" i="57"/>
  <c r="G173" i="57" s="1"/>
  <c r="F148" i="57"/>
  <c r="F173" i="57" s="1"/>
  <c r="E148" i="57"/>
  <c r="AB147" i="57"/>
  <c r="AB172" i="57" s="1"/>
  <c r="AA147" i="57"/>
  <c r="AA172" i="57" s="1"/>
  <c r="Z147" i="57"/>
  <c r="Z172" i="57" s="1"/>
  <c r="Y147" i="57"/>
  <c r="Y172" i="57" s="1"/>
  <c r="X147" i="57"/>
  <c r="X172" i="57" s="1"/>
  <c r="W147" i="57"/>
  <c r="W172" i="57" s="1"/>
  <c r="V147" i="57"/>
  <c r="V172" i="57" s="1"/>
  <c r="U147" i="57"/>
  <c r="U172" i="57" s="1"/>
  <c r="T147" i="57"/>
  <c r="T172" i="57" s="1"/>
  <c r="S147" i="57"/>
  <c r="S172" i="57" s="1"/>
  <c r="R147" i="57"/>
  <c r="R172" i="57" s="1"/>
  <c r="Q147" i="57"/>
  <c r="Q172" i="57" s="1"/>
  <c r="P147" i="57"/>
  <c r="P172" i="57" s="1"/>
  <c r="O147" i="57"/>
  <c r="O172" i="57" s="1"/>
  <c r="N147" i="57"/>
  <c r="M147" i="57"/>
  <c r="M172" i="57" s="1"/>
  <c r="L147" i="57"/>
  <c r="L172" i="57" s="1"/>
  <c r="K147" i="57"/>
  <c r="K172" i="57" s="1"/>
  <c r="J147" i="57"/>
  <c r="J172" i="57" s="1"/>
  <c r="I147" i="57"/>
  <c r="I172" i="57" s="1"/>
  <c r="H147" i="57"/>
  <c r="H172" i="57" s="1"/>
  <c r="G147" i="57"/>
  <c r="G172" i="57" s="1"/>
  <c r="F147" i="57"/>
  <c r="F172" i="57" s="1"/>
  <c r="E147" i="57"/>
  <c r="AB146" i="57"/>
  <c r="AB171" i="57" s="1"/>
  <c r="AA146" i="57"/>
  <c r="AA171" i="57" s="1"/>
  <c r="Z146" i="57"/>
  <c r="Z171" i="57" s="1"/>
  <c r="Y146" i="57"/>
  <c r="X146" i="57"/>
  <c r="X171" i="57" s="1"/>
  <c r="W146" i="57"/>
  <c r="W171" i="57" s="1"/>
  <c r="V146" i="57"/>
  <c r="V171" i="57" s="1"/>
  <c r="U146" i="57"/>
  <c r="T146" i="57"/>
  <c r="T171" i="57" s="1"/>
  <c r="S146" i="57"/>
  <c r="S171" i="57" s="1"/>
  <c r="R146" i="57"/>
  <c r="R171" i="57" s="1"/>
  <c r="Q146" i="57"/>
  <c r="Q171" i="57" s="1"/>
  <c r="P146" i="57"/>
  <c r="P171" i="57" s="1"/>
  <c r="O146" i="57"/>
  <c r="O171" i="57" s="1"/>
  <c r="N146" i="57"/>
  <c r="N171" i="57" s="1"/>
  <c r="M146" i="57"/>
  <c r="L146" i="57"/>
  <c r="L171" i="57" s="1"/>
  <c r="K146" i="57"/>
  <c r="K171" i="57" s="1"/>
  <c r="J146" i="57"/>
  <c r="J171" i="57" s="1"/>
  <c r="I146" i="57"/>
  <c r="H146" i="57"/>
  <c r="H171" i="57" s="1"/>
  <c r="G146" i="57"/>
  <c r="G171" i="57" s="1"/>
  <c r="F146" i="57"/>
  <c r="F171" i="57" s="1"/>
  <c r="E146" i="57"/>
  <c r="AB145" i="57"/>
  <c r="AA145" i="57"/>
  <c r="AA170" i="57" s="1"/>
  <c r="Z145" i="57"/>
  <c r="Z170" i="57" s="1"/>
  <c r="Y145" i="57"/>
  <c r="Y170" i="57" s="1"/>
  <c r="X145" i="57"/>
  <c r="W145" i="57"/>
  <c r="W170" i="57" s="1"/>
  <c r="V145" i="57"/>
  <c r="V170" i="57" s="1"/>
  <c r="U145" i="57"/>
  <c r="U170" i="57" s="1"/>
  <c r="T145" i="57"/>
  <c r="S145" i="57"/>
  <c r="S170" i="57" s="1"/>
  <c r="R145" i="57"/>
  <c r="R170" i="57" s="1"/>
  <c r="Q145" i="57"/>
  <c r="Q170" i="57" s="1"/>
  <c r="P145" i="57"/>
  <c r="O145" i="57"/>
  <c r="O170" i="57" s="1"/>
  <c r="N145" i="57"/>
  <c r="N170" i="57" s="1"/>
  <c r="M145" i="57"/>
  <c r="M170" i="57" s="1"/>
  <c r="L145" i="57"/>
  <c r="L170" i="57" s="1"/>
  <c r="K145" i="57"/>
  <c r="K170" i="57" s="1"/>
  <c r="J145" i="57"/>
  <c r="J170" i="57" s="1"/>
  <c r="I145" i="57"/>
  <c r="I170" i="57" s="1"/>
  <c r="H145" i="57"/>
  <c r="H170" i="57" s="1"/>
  <c r="G145" i="57"/>
  <c r="G170" i="57" s="1"/>
  <c r="F145" i="57"/>
  <c r="F170" i="57" s="1"/>
  <c r="E145" i="57"/>
  <c r="E170" i="57" s="1"/>
  <c r="AB144" i="57"/>
  <c r="AB169" i="57" s="1"/>
  <c r="AA144" i="57"/>
  <c r="AA169" i="57" s="1"/>
  <c r="Z144" i="57"/>
  <c r="Z169" i="57" s="1"/>
  <c r="Y144" i="57"/>
  <c r="Y169" i="57" s="1"/>
  <c r="X144" i="57"/>
  <c r="X169" i="57" s="1"/>
  <c r="W144" i="57"/>
  <c r="V144" i="57"/>
  <c r="V169" i="57" s="1"/>
  <c r="U144" i="57"/>
  <c r="U169" i="57" s="1"/>
  <c r="T144" i="57"/>
  <c r="T169" i="57" s="1"/>
  <c r="S144" i="57"/>
  <c r="S169" i="57" s="1"/>
  <c r="R144" i="57"/>
  <c r="R169" i="57" s="1"/>
  <c r="Q144" i="57"/>
  <c r="Q169" i="57" s="1"/>
  <c r="P144" i="57"/>
  <c r="P169" i="57" s="1"/>
  <c r="O144" i="57"/>
  <c r="N144" i="57"/>
  <c r="N169" i="57" s="1"/>
  <c r="M144" i="57"/>
  <c r="M169" i="57" s="1"/>
  <c r="L144" i="57"/>
  <c r="L169" i="57" s="1"/>
  <c r="K144" i="57"/>
  <c r="J144" i="57"/>
  <c r="J169" i="57" s="1"/>
  <c r="I144" i="57"/>
  <c r="I169" i="57" s="1"/>
  <c r="H144" i="57"/>
  <c r="G144" i="57"/>
  <c r="F144" i="57"/>
  <c r="F169" i="57" s="1"/>
  <c r="E144" i="57"/>
  <c r="AB143" i="57"/>
  <c r="AB168" i="57" s="1"/>
  <c r="AA143" i="57"/>
  <c r="AA168" i="57" s="1"/>
  <c r="Z143" i="57"/>
  <c r="Z168" i="57" s="1"/>
  <c r="Y143" i="57"/>
  <c r="X143" i="57"/>
  <c r="X168" i="57" s="1"/>
  <c r="W143" i="57"/>
  <c r="W168" i="57" s="1"/>
  <c r="V143" i="57"/>
  <c r="V168" i="57" s="1"/>
  <c r="U143" i="57"/>
  <c r="U168" i="57" s="1"/>
  <c r="T143" i="57"/>
  <c r="T168" i="57" s="1"/>
  <c r="S143" i="57"/>
  <c r="S168" i="57" s="1"/>
  <c r="R143" i="57"/>
  <c r="R168" i="57" s="1"/>
  <c r="Q143" i="57"/>
  <c r="P143" i="57"/>
  <c r="P168" i="57" s="1"/>
  <c r="O143" i="57"/>
  <c r="O168" i="57" s="1"/>
  <c r="N143" i="57"/>
  <c r="N168" i="57" s="1"/>
  <c r="M143" i="57"/>
  <c r="M168" i="57" s="1"/>
  <c r="L143" i="57"/>
  <c r="L168" i="57" s="1"/>
  <c r="K143" i="57"/>
  <c r="K168" i="57" s="1"/>
  <c r="J143" i="57"/>
  <c r="J168" i="57" s="1"/>
  <c r="I143" i="57"/>
  <c r="H143" i="57"/>
  <c r="H168" i="57" s="1"/>
  <c r="G143" i="57"/>
  <c r="G168" i="57" s="1"/>
  <c r="F143" i="57"/>
  <c r="F168" i="57" s="1"/>
  <c r="E143" i="57"/>
  <c r="E168" i="57" s="1"/>
  <c r="AB142" i="57"/>
  <c r="AB167" i="57" s="1"/>
  <c r="AA142" i="57"/>
  <c r="Z142" i="57"/>
  <c r="Z167" i="57" s="1"/>
  <c r="Y142" i="57"/>
  <c r="Y167" i="57" s="1"/>
  <c r="X142" i="57"/>
  <c r="X167" i="57" s="1"/>
  <c r="W142" i="57"/>
  <c r="V142" i="57"/>
  <c r="U142" i="57"/>
  <c r="U167" i="57" s="1"/>
  <c r="T142" i="57"/>
  <c r="T167" i="57" s="1"/>
  <c r="S142" i="57"/>
  <c r="R142" i="57"/>
  <c r="R167" i="57" s="1"/>
  <c r="Q142" i="57"/>
  <c r="Q167" i="57" s="1"/>
  <c r="P142" i="57"/>
  <c r="P167" i="57" s="1"/>
  <c r="O142" i="57"/>
  <c r="N142" i="57"/>
  <c r="M142" i="57"/>
  <c r="M167" i="57" s="1"/>
  <c r="L142" i="57"/>
  <c r="L167" i="57" s="1"/>
  <c r="K142" i="57"/>
  <c r="J142" i="57"/>
  <c r="J167" i="57" s="1"/>
  <c r="I142" i="57"/>
  <c r="I167" i="57" s="1"/>
  <c r="H142" i="57"/>
  <c r="H167" i="57" s="1"/>
  <c r="G142" i="57"/>
  <c r="F142" i="57"/>
  <c r="E142" i="57"/>
  <c r="E167" i="57" s="1"/>
  <c r="AB141" i="57"/>
  <c r="AA141" i="57"/>
  <c r="Z141" i="57"/>
  <c r="Y141" i="57"/>
  <c r="Y166" i="57" s="1"/>
  <c r="X141" i="57"/>
  <c r="W141" i="57"/>
  <c r="W166" i="57" s="1"/>
  <c r="V141" i="57"/>
  <c r="U141" i="57"/>
  <c r="T141" i="57"/>
  <c r="S141" i="57"/>
  <c r="R141" i="57"/>
  <c r="Q141" i="57"/>
  <c r="Q166" i="57" s="1"/>
  <c r="P141" i="57"/>
  <c r="O141" i="57"/>
  <c r="O166" i="57" s="1"/>
  <c r="N141" i="57"/>
  <c r="M141" i="57"/>
  <c r="L141" i="57"/>
  <c r="K141" i="57"/>
  <c r="J141" i="57"/>
  <c r="I141" i="57"/>
  <c r="I166" i="57" s="1"/>
  <c r="H141" i="57"/>
  <c r="G141" i="57"/>
  <c r="G166" i="57" s="1"/>
  <c r="F141" i="57"/>
  <c r="E141" i="57"/>
  <c r="AB140" i="57"/>
  <c r="AA140" i="57"/>
  <c r="Z140" i="57"/>
  <c r="Y140" i="57"/>
  <c r="X140" i="57"/>
  <c r="W140" i="57"/>
  <c r="V140" i="57"/>
  <c r="U140" i="57"/>
  <c r="T140" i="57"/>
  <c r="S140" i="57"/>
  <c r="R140" i="57"/>
  <c r="Q140" i="57"/>
  <c r="P140" i="57"/>
  <c r="O140" i="57"/>
  <c r="N140" i="57"/>
  <c r="M140" i="57"/>
  <c r="L140" i="57"/>
  <c r="K140" i="57"/>
  <c r="J140" i="57"/>
  <c r="I140" i="57"/>
  <c r="H140" i="57"/>
  <c r="G140" i="57"/>
  <c r="F140" i="57"/>
  <c r="E140" i="57"/>
  <c r="B140" i="57"/>
  <c r="B141" i="57" s="1"/>
  <c r="B142" i="57" s="1"/>
  <c r="B143" i="57" s="1"/>
  <c r="B144" i="57" s="1"/>
  <c r="B145" i="57" s="1"/>
  <c r="B146" i="57" s="1"/>
  <c r="B147" i="57" s="1"/>
  <c r="B148" i="57" s="1"/>
  <c r="B149" i="57" s="1"/>
  <c r="B150" i="57" s="1"/>
  <c r="B151" i="57" s="1"/>
  <c r="B152" i="57" s="1"/>
  <c r="B153" i="57" s="1"/>
  <c r="B154" i="57" s="1"/>
  <c r="B155" i="57" s="1"/>
  <c r="B156" i="57" s="1"/>
  <c r="B157" i="57" s="1"/>
  <c r="B158" i="57" s="1"/>
  <c r="B159" i="57" s="1"/>
  <c r="E137" i="57"/>
  <c r="R170" i="59" l="1"/>
  <c r="Y179" i="63"/>
  <c r="I180" i="63"/>
  <c r="AC71" i="40"/>
  <c r="AC71" i="39"/>
  <c r="AC72" i="38"/>
  <c r="AC71" i="37"/>
  <c r="AC71" i="36"/>
  <c r="L177" i="57"/>
  <c r="P177" i="57"/>
  <c r="N174" i="59"/>
  <c r="R182" i="59"/>
  <c r="F165" i="59"/>
  <c r="D144" i="62"/>
  <c r="N165" i="59"/>
  <c r="V165" i="59"/>
  <c r="Z176" i="59"/>
  <c r="E165" i="59"/>
  <c r="I165" i="59"/>
  <c r="M165" i="59"/>
  <c r="Q165" i="59"/>
  <c r="U165" i="59"/>
  <c r="Y165" i="59"/>
  <c r="K165" i="62"/>
  <c r="S165" i="62"/>
  <c r="AA165" i="62"/>
  <c r="J166" i="62"/>
  <c r="R166" i="62"/>
  <c r="Z166" i="62"/>
  <c r="I167" i="62"/>
  <c r="M167" i="62"/>
  <c r="Q167" i="62"/>
  <c r="U167" i="62"/>
  <c r="Y167" i="62"/>
  <c r="D152" i="64"/>
  <c r="I177" i="64"/>
  <c r="M177" i="64"/>
  <c r="Q177" i="64"/>
  <c r="U177" i="64"/>
  <c r="Y177" i="64"/>
  <c r="D153" i="64"/>
  <c r="G177" i="64"/>
  <c r="O177" i="64"/>
  <c r="S177" i="64"/>
  <c r="W177" i="64"/>
  <c r="AA177" i="64"/>
  <c r="D152" i="62"/>
  <c r="F165" i="60"/>
  <c r="J165" i="60"/>
  <c r="N165" i="60"/>
  <c r="R165" i="60"/>
  <c r="V165" i="60"/>
  <c r="Z165" i="60"/>
  <c r="AB165" i="60"/>
  <c r="X175" i="59"/>
  <c r="O165" i="57"/>
  <c r="D158" i="64"/>
  <c r="D144" i="64"/>
  <c r="I169" i="64"/>
  <c r="M169" i="64"/>
  <c r="Q169" i="64"/>
  <c r="U169" i="64"/>
  <c r="Y169" i="64"/>
  <c r="D145" i="64"/>
  <c r="D156" i="64"/>
  <c r="H165" i="63"/>
  <c r="L165" i="63"/>
  <c r="P165" i="63"/>
  <c r="T165" i="63"/>
  <c r="X165" i="63"/>
  <c r="AB165" i="63"/>
  <c r="F165" i="63"/>
  <c r="J165" i="63"/>
  <c r="N165" i="63"/>
  <c r="R165" i="63"/>
  <c r="V165" i="63"/>
  <c r="Z165" i="63"/>
  <c r="I165" i="62"/>
  <c r="Q165" i="62"/>
  <c r="Y165" i="62"/>
  <c r="H166" i="62"/>
  <c r="L166" i="62"/>
  <c r="P166" i="62"/>
  <c r="T166" i="62"/>
  <c r="X166" i="62"/>
  <c r="AB166" i="62"/>
  <c r="G167" i="62"/>
  <c r="K167" i="62"/>
  <c r="O167" i="62"/>
  <c r="S167" i="62"/>
  <c r="N170" i="62"/>
  <c r="D148" i="62"/>
  <c r="I172" i="62"/>
  <c r="I176" i="62"/>
  <c r="M176" i="62"/>
  <c r="Q176" i="62"/>
  <c r="U176" i="62"/>
  <c r="Y176" i="62"/>
  <c r="AB176" i="62"/>
  <c r="D140" i="62"/>
  <c r="F165" i="62"/>
  <c r="N165" i="62"/>
  <c r="V165" i="62"/>
  <c r="L167" i="62"/>
  <c r="P167" i="62"/>
  <c r="L172" i="62"/>
  <c r="AB172" i="62"/>
  <c r="D156" i="62"/>
  <c r="D143" i="61"/>
  <c r="L165" i="61"/>
  <c r="T165" i="61"/>
  <c r="AB165" i="61"/>
  <c r="D151" i="61"/>
  <c r="D155" i="61"/>
  <c r="H165" i="59"/>
  <c r="L165" i="59"/>
  <c r="P165" i="59"/>
  <c r="T165" i="59"/>
  <c r="X165" i="59"/>
  <c r="AB165" i="59"/>
  <c r="Z165" i="59"/>
  <c r="D157" i="59"/>
  <c r="D158" i="59"/>
  <c r="D140" i="57"/>
  <c r="H165" i="57"/>
  <c r="L165" i="57"/>
  <c r="P165" i="57"/>
  <c r="T165" i="57"/>
  <c r="X165" i="57"/>
  <c r="AB165" i="57"/>
  <c r="K165" i="57"/>
  <c r="S165" i="57"/>
  <c r="AA165" i="57"/>
  <c r="S172" i="64"/>
  <c r="E177" i="64"/>
  <c r="D140" i="64"/>
  <c r="AA172" i="64"/>
  <c r="D141" i="64"/>
  <c r="D149" i="64"/>
  <c r="E169" i="64"/>
  <c r="G181" i="64"/>
  <c r="D148" i="64"/>
  <c r="E168" i="64"/>
  <c r="I168" i="64"/>
  <c r="M168" i="64"/>
  <c r="Q168" i="64"/>
  <c r="U168" i="64"/>
  <c r="Y168" i="64"/>
  <c r="G172" i="64"/>
  <c r="O172" i="64"/>
  <c r="W172" i="64"/>
  <c r="E176" i="64"/>
  <c r="I176" i="64"/>
  <c r="M176" i="64"/>
  <c r="Q176" i="64"/>
  <c r="U176" i="64"/>
  <c r="Y176" i="64"/>
  <c r="G180" i="64"/>
  <c r="K180" i="64"/>
  <c r="O180" i="64"/>
  <c r="S180" i="64"/>
  <c r="W180" i="64"/>
  <c r="AA180" i="64"/>
  <c r="J182" i="64"/>
  <c r="N182" i="64"/>
  <c r="R182" i="64"/>
  <c r="V182" i="64"/>
  <c r="Z182" i="64"/>
  <c r="D144" i="63"/>
  <c r="D145" i="63"/>
  <c r="D148" i="63"/>
  <c r="D149" i="63"/>
  <c r="D151" i="63"/>
  <c r="D153" i="63"/>
  <c r="D155" i="63"/>
  <c r="D157" i="63"/>
  <c r="D184" i="63"/>
  <c r="D140" i="63"/>
  <c r="P168" i="62"/>
  <c r="J173" i="62"/>
  <c r="N175" i="62"/>
  <c r="V166" i="62"/>
  <c r="J174" i="62"/>
  <c r="W167" i="62"/>
  <c r="AA167" i="62"/>
  <c r="F168" i="62"/>
  <c r="J168" i="62"/>
  <c r="R168" i="62"/>
  <c r="Z168" i="62"/>
  <c r="I170" i="62"/>
  <c r="M170" i="62"/>
  <c r="Q170" i="62"/>
  <c r="U170" i="62"/>
  <c r="Y170" i="62"/>
  <c r="G173" i="62"/>
  <c r="Z179" i="62"/>
  <c r="AA169" i="62"/>
  <c r="N166" i="62"/>
  <c r="X168" i="62"/>
  <c r="Z173" i="62"/>
  <c r="H180" i="62"/>
  <c r="J165" i="62"/>
  <c r="I166" i="62"/>
  <c r="M166" i="62"/>
  <c r="Q166" i="62"/>
  <c r="U166" i="62"/>
  <c r="Y166" i="62"/>
  <c r="H167" i="62"/>
  <c r="T167" i="62"/>
  <c r="X167" i="62"/>
  <c r="AB167" i="62"/>
  <c r="K168" i="62"/>
  <c r="AA168" i="62"/>
  <c r="F170" i="62"/>
  <c r="N169" i="62"/>
  <c r="V170" i="62"/>
  <c r="Q172" i="62"/>
  <c r="P176" i="62"/>
  <c r="G180" i="62"/>
  <c r="K180" i="62"/>
  <c r="O180" i="62"/>
  <c r="S180" i="62"/>
  <c r="W180" i="62"/>
  <c r="AA180" i="62"/>
  <c r="F166" i="62"/>
  <c r="I179" i="61"/>
  <c r="D159" i="61"/>
  <c r="F165" i="61"/>
  <c r="J165" i="61"/>
  <c r="N165" i="61"/>
  <c r="R165" i="61"/>
  <c r="V165" i="61"/>
  <c r="Z165" i="61"/>
  <c r="D147" i="61"/>
  <c r="D148" i="61"/>
  <c r="D149" i="61"/>
  <c r="I175" i="61"/>
  <c r="M175" i="61"/>
  <c r="Q175" i="61"/>
  <c r="U175" i="61"/>
  <c r="Y175" i="61"/>
  <c r="X175" i="61"/>
  <c r="X183" i="61"/>
  <c r="N168" i="61"/>
  <c r="R168" i="61"/>
  <c r="U172" i="61"/>
  <c r="R169" i="61"/>
  <c r="G171" i="61"/>
  <c r="F184" i="61"/>
  <c r="D140" i="61"/>
  <c r="I165" i="61"/>
  <c r="M165" i="61"/>
  <c r="Q165" i="61"/>
  <c r="U165" i="61"/>
  <c r="Y165" i="61"/>
  <c r="P165" i="61"/>
  <c r="K171" i="61"/>
  <c r="O171" i="61"/>
  <c r="S171" i="61"/>
  <c r="AA171" i="61"/>
  <c r="R172" i="61"/>
  <c r="F175" i="61"/>
  <c r="J175" i="61"/>
  <c r="N175" i="61"/>
  <c r="R175" i="61"/>
  <c r="V175" i="61"/>
  <c r="Z175" i="61"/>
  <c r="E179" i="61"/>
  <c r="M179" i="61"/>
  <c r="Q179" i="61"/>
  <c r="U179" i="61"/>
  <c r="Y179" i="61"/>
  <c r="T183" i="61"/>
  <c r="R173" i="61"/>
  <c r="D141" i="61"/>
  <c r="T169" i="61"/>
  <c r="F176" i="61"/>
  <c r="D156" i="61"/>
  <c r="G165" i="61"/>
  <c r="K165" i="61"/>
  <c r="O165" i="61"/>
  <c r="S165" i="61"/>
  <c r="W165" i="61"/>
  <c r="AA165" i="61"/>
  <c r="F167" i="61"/>
  <c r="J167" i="61"/>
  <c r="N167" i="61"/>
  <c r="R167" i="61"/>
  <c r="V167" i="61"/>
  <c r="Z167" i="61"/>
  <c r="I171" i="61"/>
  <c r="M171" i="61"/>
  <c r="Q171" i="61"/>
  <c r="U171" i="61"/>
  <c r="Y171" i="61"/>
  <c r="P173" i="61"/>
  <c r="AB175" i="61"/>
  <c r="G179" i="61"/>
  <c r="K179" i="61"/>
  <c r="O179" i="61"/>
  <c r="S179" i="61"/>
  <c r="AA179" i="61"/>
  <c r="R180" i="61"/>
  <c r="F183" i="61"/>
  <c r="J183" i="61"/>
  <c r="N183" i="61"/>
  <c r="R183" i="61"/>
  <c r="V183" i="61"/>
  <c r="N169" i="61"/>
  <c r="T170" i="61"/>
  <c r="P174" i="61"/>
  <c r="D190" i="61"/>
  <c r="D155" i="60"/>
  <c r="D159" i="60"/>
  <c r="F183" i="60"/>
  <c r="J183" i="60"/>
  <c r="N183" i="60"/>
  <c r="V183" i="60"/>
  <c r="Z183" i="60"/>
  <c r="I165" i="60"/>
  <c r="M165" i="60"/>
  <c r="Q165" i="60"/>
  <c r="U165" i="60"/>
  <c r="Y165" i="60"/>
  <c r="H165" i="60"/>
  <c r="P165" i="60"/>
  <c r="X165" i="60"/>
  <c r="S167" i="60"/>
  <c r="T165" i="60"/>
  <c r="H166" i="60"/>
  <c r="AA167" i="60"/>
  <c r="D144" i="60"/>
  <c r="D147" i="60"/>
  <c r="O181" i="60"/>
  <c r="F178" i="60"/>
  <c r="L165" i="60"/>
  <c r="D143" i="60"/>
  <c r="R182" i="60"/>
  <c r="X166" i="60"/>
  <c r="G165" i="60"/>
  <c r="K165" i="60"/>
  <c r="O165" i="60"/>
  <c r="S165" i="60"/>
  <c r="W165" i="60"/>
  <c r="AA165" i="60"/>
  <c r="J168" i="60"/>
  <c r="Z168" i="60"/>
  <c r="F171" i="60"/>
  <c r="J171" i="60"/>
  <c r="N171" i="60"/>
  <c r="R171" i="60"/>
  <c r="V171" i="60"/>
  <c r="Z171" i="60"/>
  <c r="I179" i="60"/>
  <c r="M179" i="60"/>
  <c r="Q179" i="60"/>
  <c r="U179" i="60"/>
  <c r="Y179" i="60"/>
  <c r="P166" i="60"/>
  <c r="J165" i="59"/>
  <c r="N166" i="59"/>
  <c r="H168" i="59"/>
  <c r="V166" i="59"/>
  <c r="F166" i="59"/>
  <c r="D140" i="59"/>
  <c r="R165" i="59"/>
  <c r="D142" i="59"/>
  <c r="D143" i="59"/>
  <c r="D144" i="59"/>
  <c r="Q169" i="59"/>
  <c r="D149" i="59"/>
  <c r="D153" i="59"/>
  <c r="M178" i="59"/>
  <c r="D154" i="59"/>
  <c r="D142" i="57"/>
  <c r="W165" i="57"/>
  <c r="D190" i="57"/>
  <c r="E165" i="57"/>
  <c r="I165" i="57"/>
  <c r="M165" i="57"/>
  <c r="Q165" i="57"/>
  <c r="U165" i="57"/>
  <c r="Y165" i="57"/>
  <c r="G165" i="57"/>
  <c r="F166" i="57"/>
  <c r="J166" i="57"/>
  <c r="N166" i="57"/>
  <c r="R166" i="57"/>
  <c r="V166" i="57"/>
  <c r="Z166" i="57"/>
  <c r="D143" i="64"/>
  <c r="D147" i="64"/>
  <c r="D151" i="64"/>
  <c r="D178" i="64"/>
  <c r="D155" i="64"/>
  <c r="F184" i="64"/>
  <c r="D184" i="64" s="1"/>
  <c r="D159" i="64"/>
  <c r="H165" i="64"/>
  <c r="L165" i="64"/>
  <c r="P165" i="64"/>
  <c r="T165" i="64"/>
  <c r="X165" i="64"/>
  <c r="AB165" i="64"/>
  <c r="F167" i="64"/>
  <c r="J167" i="64"/>
  <c r="N167" i="64"/>
  <c r="R167" i="64"/>
  <c r="V167" i="64"/>
  <c r="Z167" i="64"/>
  <c r="H169" i="64"/>
  <c r="L169" i="64"/>
  <c r="P169" i="64"/>
  <c r="T169" i="64"/>
  <c r="X169" i="64"/>
  <c r="AB169" i="64"/>
  <c r="F171" i="64"/>
  <c r="J171" i="64"/>
  <c r="N171" i="64"/>
  <c r="R171" i="64"/>
  <c r="V171" i="64"/>
  <c r="Z171" i="64"/>
  <c r="H173" i="64"/>
  <c r="L173" i="64"/>
  <c r="P173" i="64"/>
  <c r="T173" i="64"/>
  <c r="X173" i="64"/>
  <c r="AB173" i="64"/>
  <c r="F175" i="64"/>
  <c r="J175" i="64"/>
  <c r="N175" i="64"/>
  <c r="R175" i="64"/>
  <c r="V175" i="64"/>
  <c r="Z175" i="64"/>
  <c r="H177" i="64"/>
  <c r="L177" i="64"/>
  <c r="P177" i="64"/>
  <c r="T177" i="64"/>
  <c r="X177" i="64"/>
  <c r="AB177" i="64"/>
  <c r="F179" i="64"/>
  <c r="J179" i="64"/>
  <c r="N179" i="64"/>
  <c r="R179" i="64"/>
  <c r="V179" i="64"/>
  <c r="Z179" i="64"/>
  <c r="H182" i="64"/>
  <c r="L182" i="64"/>
  <c r="P182" i="64"/>
  <c r="T182" i="64"/>
  <c r="X182" i="64"/>
  <c r="AB182" i="64"/>
  <c r="D170" i="64"/>
  <c r="F165" i="64"/>
  <c r="J165" i="64"/>
  <c r="N165" i="64"/>
  <c r="R165" i="64"/>
  <c r="V165" i="64"/>
  <c r="Z165" i="64"/>
  <c r="D166" i="64"/>
  <c r="D142" i="64"/>
  <c r="H167" i="64"/>
  <c r="L167" i="64"/>
  <c r="P167" i="64"/>
  <c r="T167" i="64"/>
  <c r="X167" i="64"/>
  <c r="AB167" i="64"/>
  <c r="F169" i="64"/>
  <c r="J169" i="64"/>
  <c r="N169" i="64"/>
  <c r="R169" i="64"/>
  <c r="V169" i="64"/>
  <c r="Z169" i="64"/>
  <c r="D146" i="64"/>
  <c r="H171" i="64"/>
  <c r="L171" i="64"/>
  <c r="P171" i="64"/>
  <c r="T171" i="64"/>
  <c r="X171" i="64"/>
  <c r="AB171" i="64"/>
  <c r="F173" i="64"/>
  <c r="J173" i="64"/>
  <c r="N173" i="64"/>
  <c r="R173" i="64"/>
  <c r="V173" i="64"/>
  <c r="Z173" i="64"/>
  <c r="D174" i="64"/>
  <c r="D150" i="64"/>
  <c r="H175" i="64"/>
  <c r="L175" i="64"/>
  <c r="P175" i="64"/>
  <c r="T175" i="64"/>
  <c r="X175" i="64"/>
  <c r="AB175" i="64"/>
  <c r="F177" i="64"/>
  <c r="J177" i="64"/>
  <c r="N177" i="64"/>
  <c r="R177" i="64"/>
  <c r="V177" i="64"/>
  <c r="Z177" i="64"/>
  <c r="D154" i="64"/>
  <c r="H179" i="64"/>
  <c r="L179" i="64"/>
  <c r="P179" i="64"/>
  <c r="T179" i="64"/>
  <c r="X179" i="64"/>
  <c r="AB179" i="64"/>
  <c r="F182" i="64"/>
  <c r="D157" i="64"/>
  <c r="F181" i="64"/>
  <c r="J181" i="64"/>
  <c r="N181" i="64"/>
  <c r="R181" i="64"/>
  <c r="V181" i="64"/>
  <c r="Z181" i="64"/>
  <c r="F183" i="64"/>
  <c r="J183" i="64"/>
  <c r="N183" i="64"/>
  <c r="R183" i="64"/>
  <c r="V183" i="64"/>
  <c r="Z183" i="64"/>
  <c r="AE168" i="64"/>
  <c r="D190" i="64"/>
  <c r="D166" i="63"/>
  <c r="G165" i="63"/>
  <c r="K165" i="63"/>
  <c r="O165" i="63"/>
  <c r="S165" i="63"/>
  <c r="W165" i="63"/>
  <c r="AA165" i="63"/>
  <c r="O167" i="63"/>
  <c r="W167" i="63"/>
  <c r="AE167" i="63"/>
  <c r="E169" i="63"/>
  <c r="K171" i="63"/>
  <c r="S171" i="63"/>
  <c r="AA171" i="63"/>
  <c r="G177" i="63"/>
  <c r="Y180" i="63"/>
  <c r="D141" i="63"/>
  <c r="D143" i="63"/>
  <c r="H168" i="63"/>
  <c r="L168" i="63"/>
  <c r="P168" i="63"/>
  <c r="T168" i="63"/>
  <c r="X168" i="63"/>
  <c r="AB168" i="63"/>
  <c r="F169" i="63"/>
  <c r="J169" i="63"/>
  <c r="N169" i="63"/>
  <c r="R169" i="63"/>
  <c r="V169" i="63"/>
  <c r="Z169" i="63"/>
  <c r="D147" i="63"/>
  <c r="H172" i="63"/>
  <c r="L172" i="63"/>
  <c r="P172" i="63"/>
  <c r="T172" i="63"/>
  <c r="X172" i="63"/>
  <c r="AB172" i="63"/>
  <c r="F173" i="63"/>
  <c r="J173" i="63"/>
  <c r="N173" i="63"/>
  <c r="R173" i="63"/>
  <c r="V173" i="63"/>
  <c r="Z173" i="63"/>
  <c r="F175" i="63"/>
  <c r="J175" i="63"/>
  <c r="N175" i="63"/>
  <c r="R175" i="63"/>
  <c r="V175" i="63"/>
  <c r="Z175" i="63"/>
  <c r="H176" i="63"/>
  <c r="P176" i="63"/>
  <c r="X176" i="63"/>
  <c r="F177" i="63"/>
  <c r="J177" i="63"/>
  <c r="N177" i="63"/>
  <c r="R177" i="63"/>
  <c r="V177" i="63"/>
  <c r="Z177" i="63"/>
  <c r="H178" i="63"/>
  <c r="L178" i="63"/>
  <c r="P178" i="63"/>
  <c r="T178" i="63"/>
  <c r="X178" i="63"/>
  <c r="AB178" i="63"/>
  <c r="F179" i="63"/>
  <c r="J179" i="63"/>
  <c r="N179" i="63"/>
  <c r="R179" i="63"/>
  <c r="V179" i="63"/>
  <c r="Z179" i="63"/>
  <c r="H180" i="63"/>
  <c r="L180" i="63"/>
  <c r="P180" i="63"/>
  <c r="T180" i="63"/>
  <c r="X180" i="63"/>
  <c r="AB180" i="63"/>
  <c r="F181" i="63"/>
  <c r="J181" i="63"/>
  <c r="N181" i="63"/>
  <c r="R181" i="63"/>
  <c r="V181" i="63"/>
  <c r="Z181" i="63"/>
  <c r="H182" i="63"/>
  <c r="L182" i="63"/>
  <c r="P182" i="63"/>
  <c r="T182" i="63"/>
  <c r="X182" i="63"/>
  <c r="AB182" i="63"/>
  <c r="F183" i="63"/>
  <c r="J183" i="63"/>
  <c r="N183" i="63"/>
  <c r="V183" i="63"/>
  <c r="Z183" i="63"/>
  <c r="D159" i="63"/>
  <c r="G169" i="63"/>
  <c r="K169" i="63"/>
  <c r="O169" i="63"/>
  <c r="S169" i="63"/>
  <c r="W169" i="63"/>
  <c r="AA169" i="63"/>
  <c r="E170" i="63"/>
  <c r="I170" i="63"/>
  <c r="M170" i="63"/>
  <c r="Q170" i="63"/>
  <c r="U170" i="63"/>
  <c r="Y170" i="63"/>
  <c r="U172" i="63"/>
  <c r="Y172" i="63"/>
  <c r="G173" i="63"/>
  <c r="K173" i="63"/>
  <c r="O173" i="63"/>
  <c r="S173" i="63"/>
  <c r="W173" i="63"/>
  <c r="AA173" i="63"/>
  <c r="E174" i="63"/>
  <c r="I174" i="63"/>
  <c r="M174" i="63"/>
  <c r="Q174" i="63"/>
  <c r="U174" i="63"/>
  <c r="Y174" i="63"/>
  <c r="G175" i="63"/>
  <c r="K175" i="63"/>
  <c r="O175" i="63"/>
  <c r="S175" i="63"/>
  <c r="W175" i="63"/>
  <c r="AA175" i="63"/>
  <c r="E176" i="63"/>
  <c r="I176" i="63"/>
  <c r="M176" i="63"/>
  <c r="Q176" i="63"/>
  <c r="U176" i="63"/>
  <c r="Y176" i="63"/>
  <c r="K177" i="63"/>
  <c r="S177" i="63"/>
  <c r="AA177" i="63"/>
  <c r="E178" i="63"/>
  <c r="I178" i="63"/>
  <c r="M178" i="63"/>
  <c r="Q178" i="63"/>
  <c r="U178" i="63"/>
  <c r="Y178" i="63"/>
  <c r="G179" i="63"/>
  <c r="K179" i="63"/>
  <c r="O179" i="63"/>
  <c r="S179" i="63"/>
  <c r="W179" i="63"/>
  <c r="AA179" i="63"/>
  <c r="E180" i="63"/>
  <c r="M180" i="63"/>
  <c r="Q180" i="63"/>
  <c r="U180" i="63"/>
  <c r="G181" i="63"/>
  <c r="K181" i="63"/>
  <c r="O181" i="63"/>
  <c r="S181" i="63"/>
  <c r="W181" i="63"/>
  <c r="AA181" i="63"/>
  <c r="E182" i="63"/>
  <c r="I182" i="63"/>
  <c r="M182" i="63"/>
  <c r="Q182" i="63"/>
  <c r="U182" i="63"/>
  <c r="Y182" i="63"/>
  <c r="G183" i="63"/>
  <c r="K183" i="63"/>
  <c r="O183" i="63"/>
  <c r="S183" i="63"/>
  <c r="W183" i="63"/>
  <c r="AA183" i="63"/>
  <c r="E165" i="63"/>
  <c r="E173" i="63"/>
  <c r="D142" i="63"/>
  <c r="D146" i="63"/>
  <c r="D150" i="63"/>
  <c r="D152" i="63"/>
  <c r="D154" i="63"/>
  <c r="D156" i="63"/>
  <c r="D158" i="63"/>
  <c r="D190" i="63"/>
  <c r="E167" i="62"/>
  <c r="D142" i="62"/>
  <c r="F172" i="62"/>
  <c r="F171" i="62"/>
  <c r="J172" i="62"/>
  <c r="J171" i="62"/>
  <c r="N172" i="62"/>
  <c r="N171" i="62"/>
  <c r="G166" i="62"/>
  <c r="G165" i="62"/>
  <c r="O166" i="62"/>
  <c r="O165" i="62"/>
  <c r="W166" i="62"/>
  <c r="W165" i="62"/>
  <c r="D145" i="62"/>
  <c r="E170" i="62"/>
  <c r="R172" i="62"/>
  <c r="R171" i="62"/>
  <c r="Z172" i="62"/>
  <c r="Z171" i="62"/>
  <c r="D141" i="62"/>
  <c r="N168" i="62"/>
  <c r="N167" i="62"/>
  <c r="V168" i="62"/>
  <c r="V167" i="62"/>
  <c r="L169" i="62"/>
  <c r="L168" i="62"/>
  <c r="T168" i="62"/>
  <c r="T169" i="62"/>
  <c r="AB169" i="62"/>
  <c r="AB168" i="62"/>
  <c r="G170" i="62"/>
  <c r="O170" i="62"/>
  <c r="W170" i="62"/>
  <c r="D149" i="62"/>
  <c r="I174" i="62"/>
  <c r="Q174" i="62"/>
  <c r="Y174" i="62"/>
  <c r="F176" i="62"/>
  <c r="F175" i="62"/>
  <c r="J176" i="62"/>
  <c r="J175" i="62"/>
  <c r="T177" i="62"/>
  <c r="T176" i="62"/>
  <c r="X177" i="62"/>
  <c r="X176" i="62"/>
  <c r="K178" i="62"/>
  <c r="O178" i="62"/>
  <c r="S178" i="62"/>
  <c r="W178" i="62"/>
  <c r="AA178" i="62"/>
  <c r="L180" i="62"/>
  <c r="AB180" i="62"/>
  <c r="E182" i="62"/>
  <c r="D157" i="62"/>
  <c r="I182" i="62"/>
  <c r="M182" i="62"/>
  <c r="Q182" i="62"/>
  <c r="U182" i="62"/>
  <c r="Y182" i="62"/>
  <c r="F184" i="62"/>
  <c r="D184" i="62" s="1"/>
  <c r="F183" i="62"/>
  <c r="M165" i="62"/>
  <c r="Z167" i="62"/>
  <c r="H168" i="62"/>
  <c r="K169" i="62"/>
  <c r="T172" i="62"/>
  <c r="L173" i="62"/>
  <c r="W173" i="62"/>
  <c r="E174" i="62"/>
  <c r="V175" i="62"/>
  <c r="H176" i="62"/>
  <c r="G177" i="62"/>
  <c r="U177" i="62"/>
  <c r="F179" i="62"/>
  <c r="T180" i="62"/>
  <c r="E181" i="62"/>
  <c r="S181" i="62"/>
  <c r="R183" i="62"/>
  <c r="G168" i="62"/>
  <c r="O168" i="62"/>
  <c r="W168" i="62"/>
  <c r="E169" i="62"/>
  <c r="I169" i="62"/>
  <c r="M169" i="62"/>
  <c r="Q169" i="62"/>
  <c r="U169" i="62"/>
  <c r="Y169" i="62"/>
  <c r="H170" i="62"/>
  <c r="L170" i="62"/>
  <c r="P170" i="62"/>
  <c r="T170" i="62"/>
  <c r="X170" i="62"/>
  <c r="AB170" i="62"/>
  <c r="D147" i="62"/>
  <c r="E172" i="62"/>
  <c r="M172" i="62"/>
  <c r="U172" i="62"/>
  <c r="K173" i="62"/>
  <c r="S173" i="62"/>
  <c r="AA173" i="62"/>
  <c r="F174" i="62"/>
  <c r="F173" i="62"/>
  <c r="N173" i="62"/>
  <c r="N174" i="62"/>
  <c r="V174" i="62"/>
  <c r="V173" i="62"/>
  <c r="D150" i="62"/>
  <c r="G176" i="62"/>
  <c r="K176" i="62"/>
  <c r="O176" i="62"/>
  <c r="S176" i="62"/>
  <c r="W176" i="62"/>
  <c r="AA176" i="62"/>
  <c r="E177" i="62"/>
  <c r="I177" i="62"/>
  <c r="M177" i="62"/>
  <c r="P178" i="62"/>
  <c r="N179" i="62"/>
  <c r="D155" i="62"/>
  <c r="Q180" i="62"/>
  <c r="U180" i="62"/>
  <c r="Y180" i="62"/>
  <c r="G181" i="62"/>
  <c r="K181" i="62"/>
  <c r="O181" i="62"/>
  <c r="D158" i="62"/>
  <c r="P183" i="62"/>
  <c r="P182" i="62"/>
  <c r="T183" i="62"/>
  <c r="T182" i="62"/>
  <c r="X183" i="62"/>
  <c r="X182" i="62"/>
  <c r="J167" i="62"/>
  <c r="R167" i="62"/>
  <c r="X169" i="62"/>
  <c r="AA170" i="62"/>
  <c r="G174" i="62"/>
  <c r="Z175" i="62"/>
  <c r="L176" i="62"/>
  <c r="X178" i="62"/>
  <c r="J179" i="62"/>
  <c r="X180" i="62"/>
  <c r="H181" i="62"/>
  <c r="H182" i="62"/>
  <c r="V183" i="62"/>
  <c r="H173" i="62"/>
  <c r="H172" i="62"/>
  <c r="P172" i="62"/>
  <c r="P173" i="62"/>
  <c r="X173" i="62"/>
  <c r="X172" i="62"/>
  <c r="E178" i="62"/>
  <c r="D153" i="62"/>
  <c r="R180" i="62"/>
  <c r="R179" i="62"/>
  <c r="V180" i="62"/>
  <c r="V179" i="62"/>
  <c r="E165" i="62"/>
  <c r="U165" i="62"/>
  <c r="F167" i="62"/>
  <c r="P169" i="62"/>
  <c r="V171" i="62"/>
  <c r="AB173" i="62"/>
  <c r="N176" i="62"/>
  <c r="O177" i="62"/>
  <c r="AB177" i="62"/>
  <c r="Z180" i="62"/>
  <c r="AA181" i="62"/>
  <c r="D143" i="62"/>
  <c r="G169" i="62"/>
  <c r="O169" i="62"/>
  <c r="W169" i="62"/>
  <c r="J170" i="62"/>
  <c r="J169" i="62"/>
  <c r="R169" i="62"/>
  <c r="R170" i="62"/>
  <c r="Z170" i="62"/>
  <c r="Z169" i="62"/>
  <c r="D146" i="62"/>
  <c r="E173" i="62"/>
  <c r="I173" i="62"/>
  <c r="M173" i="62"/>
  <c r="Q173" i="62"/>
  <c r="U173" i="62"/>
  <c r="Y173" i="62"/>
  <c r="R175" i="62"/>
  <c r="E176" i="62"/>
  <c r="D151" i="62"/>
  <c r="S177" i="62"/>
  <c r="W177" i="62"/>
  <c r="AA177" i="62"/>
  <c r="D154" i="62"/>
  <c r="H179" i="62"/>
  <c r="H178" i="62"/>
  <c r="L179" i="62"/>
  <c r="L178" i="62"/>
  <c r="I181" i="62"/>
  <c r="M181" i="62"/>
  <c r="Q181" i="62"/>
  <c r="U181" i="62"/>
  <c r="Y181" i="62"/>
  <c r="J183" i="62"/>
  <c r="Z183" i="62"/>
  <c r="D159" i="62"/>
  <c r="E166" i="62"/>
  <c r="AE168" i="62"/>
  <c r="E168" i="62"/>
  <c r="P180" i="62"/>
  <c r="N183" i="62"/>
  <c r="D190" i="62"/>
  <c r="F177" i="62"/>
  <c r="J177" i="62"/>
  <c r="N177" i="62"/>
  <c r="R177" i="62"/>
  <c r="V177" i="62"/>
  <c r="Z177" i="62"/>
  <c r="F181" i="62"/>
  <c r="J181" i="62"/>
  <c r="N181" i="62"/>
  <c r="R181" i="62"/>
  <c r="V181" i="62"/>
  <c r="Z181" i="62"/>
  <c r="D144" i="61"/>
  <c r="E169" i="61"/>
  <c r="H172" i="61"/>
  <c r="H171" i="61"/>
  <c r="P172" i="61"/>
  <c r="P171" i="61"/>
  <c r="X172" i="61"/>
  <c r="X171" i="61"/>
  <c r="G173" i="61"/>
  <c r="K173" i="61"/>
  <c r="O173" i="61"/>
  <c r="S173" i="61"/>
  <c r="W173" i="61"/>
  <c r="AA173" i="61"/>
  <c r="L175" i="61"/>
  <c r="D152" i="61"/>
  <c r="E177" i="61"/>
  <c r="N179" i="61"/>
  <c r="N178" i="61"/>
  <c r="R179" i="61"/>
  <c r="R178" i="61"/>
  <c r="V179" i="61"/>
  <c r="V178" i="61"/>
  <c r="AB180" i="61"/>
  <c r="AB179" i="61"/>
  <c r="AE167" i="61"/>
  <c r="L167" i="61"/>
  <c r="E168" i="61"/>
  <c r="K168" i="61"/>
  <c r="S168" i="61"/>
  <c r="L171" i="61"/>
  <c r="E172" i="61"/>
  <c r="O172" i="61"/>
  <c r="P179" i="61"/>
  <c r="O180" i="61"/>
  <c r="N182" i="61"/>
  <c r="P183" i="61"/>
  <c r="F166" i="61"/>
  <c r="J166" i="61"/>
  <c r="N166" i="61"/>
  <c r="R166" i="61"/>
  <c r="V166" i="61"/>
  <c r="Z166" i="61"/>
  <c r="E167" i="61"/>
  <c r="D142" i="61"/>
  <c r="G168" i="61"/>
  <c r="W168" i="61"/>
  <c r="D145" i="61"/>
  <c r="P169" i="61"/>
  <c r="P170" i="61"/>
  <c r="X170" i="61"/>
  <c r="X169" i="61"/>
  <c r="I172" i="61"/>
  <c r="Q172" i="61"/>
  <c r="Y172" i="61"/>
  <c r="F174" i="61"/>
  <c r="J174" i="61"/>
  <c r="N174" i="61"/>
  <c r="R174" i="61"/>
  <c r="V174" i="61"/>
  <c r="Z174" i="61"/>
  <c r="D150" i="61"/>
  <c r="E175" i="61"/>
  <c r="O176" i="61"/>
  <c r="S176" i="61"/>
  <c r="W176" i="61"/>
  <c r="AA176" i="61"/>
  <c r="D153" i="61"/>
  <c r="E180" i="61"/>
  <c r="I180" i="61"/>
  <c r="M180" i="61"/>
  <c r="Q180" i="61"/>
  <c r="U180" i="61"/>
  <c r="Y180" i="61"/>
  <c r="F182" i="61"/>
  <c r="V182" i="61"/>
  <c r="D158" i="61"/>
  <c r="E183" i="61"/>
  <c r="H165" i="61"/>
  <c r="X165" i="61"/>
  <c r="E166" i="61"/>
  <c r="P166" i="61"/>
  <c r="H167" i="61"/>
  <c r="AB167" i="61"/>
  <c r="F168" i="61"/>
  <c r="U173" i="61"/>
  <c r="H175" i="61"/>
  <c r="V176" i="61"/>
  <c r="F177" i="61"/>
  <c r="F178" i="61"/>
  <c r="T179" i="61"/>
  <c r="E181" i="61"/>
  <c r="R181" i="61"/>
  <c r="R182" i="61"/>
  <c r="T168" i="61"/>
  <c r="T167" i="61"/>
  <c r="P176" i="61"/>
  <c r="P175" i="61"/>
  <c r="T176" i="61"/>
  <c r="T175" i="61"/>
  <c r="Z183" i="61"/>
  <c r="Z182" i="61"/>
  <c r="H184" i="61"/>
  <c r="H183" i="61"/>
  <c r="L184" i="61"/>
  <c r="L183" i="61"/>
  <c r="AB184" i="61"/>
  <c r="AB183" i="61"/>
  <c r="P167" i="61"/>
  <c r="I168" i="61"/>
  <c r="O168" i="61"/>
  <c r="AB171" i="61"/>
  <c r="E174" i="61"/>
  <c r="K176" i="61"/>
  <c r="X176" i="61"/>
  <c r="W180" i="61"/>
  <c r="X184" i="61"/>
  <c r="M168" i="61"/>
  <c r="F170" i="61"/>
  <c r="J170" i="61"/>
  <c r="N170" i="61"/>
  <c r="R170" i="61"/>
  <c r="V170" i="61"/>
  <c r="Z170" i="61"/>
  <c r="E171" i="61"/>
  <c r="D146" i="61"/>
  <c r="K172" i="61"/>
  <c r="S172" i="61"/>
  <c r="AA172" i="61"/>
  <c r="F173" i="61"/>
  <c r="F172" i="61"/>
  <c r="N172" i="61"/>
  <c r="N173" i="61"/>
  <c r="V173" i="61"/>
  <c r="V172" i="61"/>
  <c r="L173" i="61"/>
  <c r="L174" i="61"/>
  <c r="T174" i="61"/>
  <c r="T173" i="61"/>
  <c r="AB173" i="61"/>
  <c r="AB174" i="61"/>
  <c r="E176" i="61"/>
  <c r="I176" i="61"/>
  <c r="M176" i="61"/>
  <c r="Q176" i="61"/>
  <c r="U176" i="61"/>
  <c r="Y176" i="61"/>
  <c r="J178" i="61"/>
  <c r="Z178" i="61"/>
  <c r="D154" i="61"/>
  <c r="G180" i="61"/>
  <c r="K180" i="61"/>
  <c r="AA180" i="61"/>
  <c r="J181" i="61"/>
  <c r="J180" i="61"/>
  <c r="N181" i="61"/>
  <c r="N180" i="61"/>
  <c r="D157" i="61"/>
  <c r="E165" i="61"/>
  <c r="X167" i="61"/>
  <c r="J168" i="61"/>
  <c r="T171" i="61"/>
  <c r="E173" i="61"/>
  <c r="N176" i="61"/>
  <c r="L179" i="61"/>
  <c r="Z180" i="61"/>
  <c r="J182" i="61"/>
  <c r="H177" i="61"/>
  <c r="L177" i="61"/>
  <c r="P177" i="61"/>
  <c r="T177" i="61"/>
  <c r="X177" i="61"/>
  <c r="AB177" i="61"/>
  <c r="H181" i="61"/>
  <c r="L181" i="61"/>
  <c r="P181" i="61"/>
  <c r="T181" i="61"/>
  <c r="X181" i="61"/>
  <c r="AB181" i="61"/>
  <c r="D151" i="60"/>
  <c r="X175" i="60"/>
  <c r="X176" i="60"/>
  <c r="P171" i="60"/>
  <c r="D140" i="60"/>
  <c r="E165" i="60"/>
  <c r="E173" i="60"/>
  <c r="D148" i="60"/>
  <c r="U177" i="60"/>
  <c r="U176" i="60"/>
  <c r="O178" i="60"/>
  <c r="O177" i="60"/>
  <c r="E181" i="60"/>
  <c r="D156" i="60"/>
  <c r="D184" i="60"/>
  <c r="AB171" i="60"/>
  <c r="U172" i="60"/>
  <c r="H175" i="60"/>
  <c r="W177" i="60"/>
  <c r="F179" i="60"/>
  <c r="R183" i="60"/>
  <c r="D141" i="60"/>
  <c r="H167" i="60"/>
  <c r="L167" i="60"/>
  <c r="P167" i="60"/>
  <c r="T167" i="60"/>
  <c r="X167" i="60"/>
  <c r="AB167" i="60"/>
  <c r="D145" i="60"/>
  <c r="H171" i="60"/>
  <c r="T171" i="60"/>
  <c r="X171" i="60"/>
  <c r="D149" i="60"/>
  <c r="L175" i="60"/>
  <c r="T175" i="60"/>
  <c r="AB175" i="60"/>
  <c r="D153" i="60"/>
  <c r="X178" i="60"/>
  <c r="X177" i="60"/>
  <c r="D157" i="60"/>
  <c r="K166" i="60"/>
  <c r="S166" i="60"/>
  <c r="AA166" i="60"/>
  <c r="I168" i="60"/>
  <c r="Q168" i="60"/>
  <c r="Y168" i="60"/>
  <c r="E169" i="60"/>
  <c r="P169" i="60"/>
  <c r="Z169" i="60"/>
  <c r="K171" i="60"/>
  <c r="N172" i="60"/>
  <c r="Y172" i="60"/>
  <c r="AB173" i="60"/>
  <c r="O182" i="60"/>
  <c r="R179" i="60"/>
  <c r="R178" i="60"/>
  <c r="Z178" i="60"/>
  <c r="E177" i="60"/>
  <c r="D152" i="60"/>
  <c r="AA182" i="60"/>
  <c r="AA181" i="60"/>
  <c r="F182" i="60"/>
  <c r="E167" i="60"/>
  <c r="D142" i="60"/>
  <c r="E171" i="60"/>
  <c r="D146" i="60"/>
  <c r="E175" i="60"/>
  <c r="D150" i="60"/>
  <c r="E174" i="60"/>
  <c r="U175" i="60"/>
  <c r="U174" i="60"/>
  <c r="G177" i="60"/>
  <c r="S177" i="60"/>
  <c r="AA177" i="60"/>
  <c r="E179" i="60"/>
  <c r="D154" i="60"/>
  <c r="G181" i="60"/>
  <c r="K181" i="60"/>
  <c r="S181" i="60"/>
  <c r="E183" i="60"/>
  <c r="D158" i="60"/>
  <c r="G167" i="60"/>
  <c r="O167" i="60"/>
  <c r="W167" i="60"/>
  <c r="AE167" i="60"/>
  <c r="R168" i="60"/>
  <c r="AB169" i="60"/>
  <c r="I170" i="60"/>
  <c r="L171" i="60"/>
  <c r="W171" i="60"/>
  <c r="E172" i="60"/>
  <c r="Z172" i="60"/>
  <c r="H173" i="60"/>
  <c r="Y174" i="60"/>
  <c r="N178" i="60"/>
  <c r="L181" i="60"/>
  <c r="Z182" i="60"/>
  <c r="G169" i="60"/>
  <c r="K169" i="60"/>
  <c r="O169" i="60"/>
  <c r="S169" i="60"/>
  <c r="W169" i="60"/>
  <c r="AA169" i="60"/>
  <c r="G173" i="60"/>
  <c r="K173" i="60"/>
  <c r="O173" i="60"/>
  <c r="S173" i="60"/>
  <c r="W173" i="60"/>
  <c r="AA173" i="60"/>
  <c r="G175" i="60"/>
  <c r="K175" i="60"/>
  <c r="O175" i="60"/>
  <c r="S175" i="60"/>
  <c r="W175" i="60"/>
  <c r="AA175" i="60"/>
  <c r="I176" i="60"/>
  <c r="Q176" i="60"/>
  <c r="Y176" i="60"/>
  <c r="E178" i="60"/>
  <c r="I178" i="60"/>
  <c r="M178" i="60"/>
  <c r="Q178" i="60"/>
  <c r="U178" i="60"/>
  <c r="Y178" i="60"/>
  <c r="G179" i="60"/>
  <c r="K179" i="60"/>
  <c r="O179" i="60"/>
  <c r="S179" i="60"/>
  <c r="W179" i="60"/>
  <c r="AA179" i="60"/>
  <c r="E180" i="60"/>
  <c r="M180" i="60"/>
  <c r="U180" i="60"/>
  <c r="E182" i="60"/>
  <c r="I182" i="60"/>
  <c r="M182" i="60"/>
  <c r="Q182" i="60"/>
  <c r="U182" i="60"/>
  <c r="Y182" i="60"/>
  <c r="G183" i="60"/>
  <c r="K183" i="60"/>
  <c r="O183" i="60"/>
  <c r="S183" i="60"/>
  <c r="W183" i="60"/>
  <c r="AA183" i="60"/>
  <c r="D190" i="60"/>
  <c r="F170" i="60"/>
  <c r="J170" i="60"/>
  <c r="N170" i="60"/>
  <c r="R170" i="60"/>
  <c r="V170" i="60"/>
  <c r="Z170" i="60"/>
  <c r="F174" i="60"/>
  <c r="J174" i="60"/>
  <c r="N174" i="60"/>
  <c r="R174" i="60"/>
  <c r="V174" i="60"/>
  <c r="Z174" i="60"/>
  <c r="P175" i="60"/>
  <c r="F176" i="60"/>
  <c r="J176" i="60"/>
  <c r="N176" i="60"/>
  <c r="R176" i="60"/>
  <c r="V176" i="60"/>
  <c r="Z176" i="60"/>
  <c r="L177" i="60"/>
  <c r="T177" i="60"/>
  <c r="AB177" i="60"/>
  <c r="H179" i="60"/>
  <c r="L179" i="60"/>
  <c r="P179" i="60"/>
  <c r="T179" i="60"/>
  <c r="X179" i="60"/>
  <c r="AB179" i="60"/>
  <c r="F180" i="60"/>
  <c r="J180" i="60"/>
  <c r="N180" i="60"/>
  <c r="R180" i="60"/>
  <c r="V180" i="60"/>
  <c r="Z180" i="60"/>
  <c r="H181" i="60"/>
  <c r="P181" i="60"/>
  <c r="X181" i="60"/>
  <c r="H183" i="60"/>
  <c r="L183" i="60"/>
  <c r="P183" i="60"/>
  <c r="T183" i="60"/>
  <c r="X183" i="60"/>
  <c r="AB183" i="60"/>
  <c r="V180" i="59"/>
  <c r="V179" i="59"/>
  <c r="Y181" i="59"/>
  <c r="Y180" i="59"/>
  <c r="J184" i="59"/>
  <c r="J183" i="59"/>
  <c r="R184" i="59"/>
  <c r="R183" i="59"/>
  <c r="Z184" i="59"/>
  <c r="Z183" i="59"/>
  <c r="D150" i="59"/>
  <c r="K165" i="59"/>
  <c r="S165" i="59"/>
  <c r="AA165" i="59"/>
  <c r="AE169" i="59"/>
  <c r="E168" i="59"/>
  <c r="R169" i="59"/>
  <c r="Q170" i="59"/>
  <c r="AB174" i="59"/>
  <c r="E166" i="59"/>
  <c r="D141" i="59"/>
  <c r="I166" i="59"/>
  <c r="M166" i="59"/>
  <c r="Q166" i="59"/>
  <c r="U166" i="59"/>
  <c r="Y166" i="59"/>
  <c r="G167" i="59"/>
  <c r="K167" i="59"/>
  <c r="O167" i="59"/>
  <c r="S167" i="59"/>
  <c r="W167" i="59"/>
  <c r="AA167" i="59"/>
  <c r="G170" i="59"/>
  <c r="K170" i="59"/>
  <c r="O170" i="59"/>
  <c r="S170" i="59"/>
  <c r="W170" i="59"/>
  <c r="AA170" i="59"/>
  <c r="E171" i="59"/>
  <c r="I171" i="59"/>
  <c r="M171" i="59"/>
  <c r="J174" i="59"/>
  <c r="J173" i="59"/>
  <c r="R174" i="59"/>
  <c r="R173" i="59"/>
  <c r="Z174" i="59"/>
  <c r="Z173" i="59"/>
  <c r="E175" i="59"/>
  <c r="E174" i="59"/>
  <c r="M175" i="59"/>
  <c r="M174" i="59"/>
  <c r="U175" i="59"/>
  <c r="U174" i="59"/>
  <c r="P176" i="59"/>
  <c r="S177" i="59"/>
  <c r="J178" i="59"/>
  <c r="J177" i="59"/>
  <c r="Z178" i="59"/>
  <c r="Z177" i="59"/>
  <c r="P180" i="59"/>
  <c r="S181" i="59"/>
  <c r="E167" i="59"/>
  <c r="P168" i="59"/>
  <c r="X168" i="59"/>
  <c r="V169" i="59"/>
  <c r="H170" i="59"/>
  <c r="X170" i="59"/>
  <c r="U176" i="59"/>
  <c r="AA181" i="59"/>
  <c r="E170" i="59"/>
  <c r="D145" i="59"/>
  <c r="J180" i="59"/>
  <c r="J179" i="59"/>
  <c r="I181" i="59"/>
  <c r="I180" i="59"/>
  <c r="D146" i="59"/>
  <c r="G168" i="59"/>
  <c r="K168" i="59"/>
  <c r="O168" i="59"/>
  <c r="S168" i="59"/>
  <c r="W168" i="59"/>
  <c r="AA168" i="59"/>
  <c r="E169" i="59"/>
  <c r="I169" i="59"/>
  <c r="U169" i="59"/>
  <c r="Y169" i="59"/>
  <c r="L170" i="59"/>
  <c r="T170" i="59"/>
  <c r="AB170" i="59"/>
  <c r="E172" i="59"/>
  <c r="D147" i="59"/>
  <c r="I172" i="59"/>
  <c r="M172" i="59"/>
  <c r="Q172" i="59"/>
  <c r="D148" i="59"/>
  <c r="N175" i="59"/>
  <c r="E176" i="59"/>
  <c r="Q176" i="59"/>
  <c r="D152" i="59"/>
  <c r="L177" i="59"/>
  <c r="L176" i="59"/>
  <c r="AB177" i="59"/>
  <c r="AB176" i="59"/>
  <c r="O178" i="59"/>
  <c r="O177" i="59"/>
  <c r="N179" i="59"/>
  <c r="D155" i="59"/>
  <c r="Q180" i="59"/>
  <c r="D156" i="59"/>
  <c r="D159" i="59"/>
  <c r="F167" i="59"/>
  <c r="N167" i="59"/>
  <c r="V167" i="59"/>
  <c r="L174" i="59"/>
  <c r="R175" i="59"/>
  <c r="Q178" i="59"/>
  <c r="H180" i="59"/>
  <c r="F171" i="59"/>
  <c r="J171" i="59"/>
  <c r="N171" i="59"/>
  <c r="R171" i="59"/>
  <c r="V171" i="59"/>
  <c r="Z171" i="59"/>
  <c r="H172" i="59"/>
  <c r="L172" i="59"/>
  <c r="P172" i="59"/>
  <c r="T172" i="59"/>
  <c r="X172" i="59"/>
  <c r="AB172" i="59"/>
  <c r="F175" i="59"/>
  <c r="J175" i="59"/>
  <c r="V175" i="59"/>
  <c r="Z175" i="59"/>
  <c r="D151" i="59"/>
  <c r="H176" i="59"/>
  <c r="T176" i="59"/>
  <c r="X176" i="59"/>
  <c r="F177" i="59"/>
  <c r="R177" i="59"/>
  <c r="V177" i="59"/>
  <c r="H178" i="59"/>
  <c r="L178" i="59"/>
  <c r="P178" i="59"/>
  <c r="T178" i="59"/>
  <c r="X178" i="59"/>
  <c r="AB178" i="59"/>
  <c r="F179" i="59"/>
  <c r="R179" i="59"/>
  <c r="Z179" i="59"/>
  <c r="L180" i="59"/>
  <c r="T180" i="59"/>
  <c r="AB180" i="59"/>
  <c r="F181" i="59"/>
  <c r="J181" i="59"/>
  <c r="N181" i="59"/>
  <c r="R181" i="59"/>
  <c r="V181" i="59"/>
  <c r="Z181" i="59"/>
  <c r="H182" i="59"/>
  <c r="L182" i="59"/>
  <c r="P182" i="59"/>
  <c r="T182" i="59"/>
  <c r="X182" i="59"/>
  <c r="AB182" i="59"/>
  <c r="F183" i="59"/>
  <c r="N183" i="59"/>
  <c r="V183" i="59"/>
  <c r="D190" i="59"/>
  <c r="U172" i="59"/>
  <c r="Y172" i="59"/>
  <c r="G173" i="59"/>
  <c r="K173" i="59"/>
  <c r="O173" i="59"/>
  <c r="S173" i="59"/>
  <c r="W173" i="59"/>
  <c r="AA173" i="59"/>
  <c r="G175" i="59"/>
  <c r="K175" i="59"/>
  <c r="O175" i="59"/>
  <c r="S175" i="59"/>
  <c r="W175" i="59"/>
  <c r="AA175" i="59"/>
  <c r="I176" i="59"/>
  <c r="M176" i="59"/>
  <c r="Y176" i="59"/>
  <c r="G177" i="59"/>
  <c r="K177" i="59"/>
  <c r="W177" i="59"/>
  <c r="AA177" i="59"/>
  <c r="E178" i="59"/>
  <c r="I178" i="59"/>
  <c r="U178" i="59"/>
  <c r="Y178" i="59"/>
  <c r="G179" i="59"/>
  <c r="K179" i="59"/>
  <c r="O179" i="59"/>
  <c r="S179" i="59"/>
  <c r="W179" i="59"/>
  <c r="AA179" i="59"/>
  <c r="E180" i="59"/>
  <c r="M180" i="59"/>
  <c r="U180" i="59"/>
  <c r="G181" i="59"/>
  <c r="O181" i="59"/>
  <c r="W181" i="59"/>
  <c r="E182" i="59"/>
  <c r="I182" i="59"/>
  <c r="M182" i="59"/>
  <c r="Q182" i="59"/>
  <c r="U182" i="59"/>
  <c r="Y182" i="59"/>
  <c r="G183" i="59"/>
  <c r="K183" i="59"/>
  <c r="O183" i="59"/>
  <c r="S183" i="59"/>
  <c r="W183" i="59"/>
  <c r="AA183" i="59"/>
  <c r="E169" i="57"/>
  <c r="D144" i="57"/>
  <c r="E172" i="57"/>
  <c r="D147" i="57"/>
  <c r="E176" i="57"/>
  <c r="D176" i="57" s="1"/>
  <c r="D151" i="57"/>
  <c r="D155" i="57"/>
  <c r="E180" i="57"/>
  <c r="D180" i="57" s="1"/>
  <c r="D159" i="57"/>
  <c r="E184" i="57"/>
  <c r="D184" i="57" s="1"/>
  <c r="K169" i="57"/>
  <c r="E171" i="57"/>
  <c r="U171" i="57"/>
  <c r="K173" i="57"/>
  <c r="AA173" i="57"/>
  <c r="U175" i="57"/>
  <c r="AA177" i="57"/>
  <c r="AA181" i="57"/>
  <c r="D145" i="57"/>
  <c r="E173" i="57"/>
  <c r="D148" i="57"/>
  <c r="E177" i="57"/>
  <c r="D152" i="57"/>
  <c r="E181" i="57"/>
  <c r="D156" i="57"/>
  <c r="K166" i="57"/>
  <c r="S166" i="57"/>
  <c r="AA166" i="57"/>
  <c r="F167" i="57"/>
  <c r="N167" i="57"/>
  <c r="V167" i="57"/>
  <c r="I168" i="57"/>
  <c r="Q168" i="57"/>
  <c r="Y168" i="57"/>
  <c r="I171" i="57"/>
  <c r="Y171" i="57"/>
  <c r="O173" i="57"/>
  <c r="E175" i="57"/>
  <c r="K177" i="57"/>
  <c r="Q179" i="57"/>
  <c r="I183" i="57"/>
  <c r="F165" i="57"/>
  <c r="J165" i="57"/>
  <c r="N165" i="57"/>
  <c r="R165" i="57"/>
  <c r="V165" i="57"/>
  <c r="Z165" i="57"/>
  <c r="D141" i="57"/>
  <c r="H166" i="57"/>
  <c r="L166" i="57"/>
  <c r="P166" i="57"/>
  <c r="T166" i="57"/>
  <c r="X166" i="57"/>
  <c r="AB166" i="57"/>
  <c r="D143" i="57"/>
  <c r="G169" i="57"/>
  <c r="O169" i="57"/>
  <c r="W169" i="57"/>
  <c r="E174" i="57"/>
  <c r="D174" i="57" s="1"/>
  <c r="D149" i="57"/>
  <c r="E178" i="57"/>
  <c r="D178" i="57" s="1"/>
  <c r="D153" i="57"/>
  <c r="E182" i="57"/>
  <c r="D157" i="57"/>
  <c r="E166" i="57"/>
  <c r="M166" i="57"/>
  <c r="U166" i="57"/>
  <c r="M171" i="57"/>
  <c r="S173" i="57"/>
  <c r="K181" i="57"/>
  <c r="Q183" i="57"/>
  <c r="G167" i="57"/>
  <c r="K167" i="57"/>
  <c r="O167" i="57"/>
  <c r="S167" i="57"/>
  <c r="W167" i="57"/>
  <c r="AA167" i="57"/>
  <c r="D146" i="57"/>
  <c r="D150" i="57"/>
  <c r="I175" i="57"/>
  <c r="M175" i="57"/>
  <c r="Q175" i="57"/>
  <c r="Y175" i="57"/>
  <c r="G177" i="57"/>
  <c r="O177" i="57"/>
  <c r="S177" i="57"/>
  <c r="W177" i="57"/>
  <c r="E179" i="57"/>
  <c r="D154" i="57"/>
  <c r="I179" i="57"/>
  <c r="M179" i="57"/>
  <c r="U179" i="57"/>
  <c r="Y179" i="57"/>
  <c r="G181" i="57"/>
  <c r="O181" i="57"/>
  <c r="W181" i="57"/>
  <c r="E183" i="57"/>
  <c r="D158" i="57"/>
  <c r="M183" i="57"/>
  <c r="U183" i="57"/>
  <c r="AE167" i="57"/>
  <c r="H169" i="57"/>
  <c r="N172" i="57"/>
  <c r="P170" i="57"/>
  <c r="T170" i="57"/>
  <c r="X170" i="57"/>
  <c r="AB170" i="57"/>
  <c r="T182" i="57"/>
  <c r="X182" i="57"/>
  <c r="AB182" i="57"/>
  <c r="F183" i="57"/>
  <c r="AC72" i="40" l="1"/>
  <c r="AC72" i="39"/>
  <c r="AC73" i="38"/>
  <c r="AC72" i="37"/>
  <c r="AC72" i="36"/>
  <c r="D180" i="64"/>
  <c r="D176" i="64"/>
  <c r="D183" i="64"/>
  <c r="D169" i="64"/>
  <c r="D172" i="64"/>
  <c r="D168" i="64"/>
  <c r="D183" i="63"/>
  <c r="D168" i="62"/>
  <c r="D183" i="62"/>
  <c r="D184" i="61"/>
  <c r="D165" i="59"/>
  <c r="D168" i="57"/>
  <c r="D181" i="64"/>
  <c r="D171" i="64"/>
  <c r="D165" i="64"/>
  <c r="D167" i="64"/>
  <c r="D177" i="64"/>
  <c r="D175" i="64"/>
  <c r="D173" i="64"/>
  <c r="D179" i="64"/>
  <c r="D179" i="63"/>
  <c r="D181" i="63"/>
  <c r="D172" i="63"/>
  <c r="D177" i="63"/>
  <c r="D175" i="63"/>
  <c r="D171" i="63"/>
  <c r="D167" i="63"/>
  <c r="D168" i="63"/>
  <c r="D179" i="62"/>
  <c r="D171" i="62"/>
  <c r="D172" i="62"/>
  <c r="D180" i="62"/>
  <c r="D175" i="62"/>
  <c r="D178" i="61"/>
  <c r="D170" i="61"/>
  <c r="D182" i="61"/>
  <c r="D179" i="61"/>
  <c r="D166" i="61"/>
  <c r="D168" i="60"/>
  <c r="D165" i="60"/>
  <c r="D176" i="60"/>
  <c r="D166" i="60"/>
  <c r="D179" i="59"/>
  <c r="D177" i="59"/>
  <c r="D184" i="59"/>
  <c r="D173" i="59"/>
  <c r="D183" i="59"/>
  <c r="D181" i="59"/>
  <c r="D170" i="57"/>
  <c r="D165" i="57"/>
  <c r="AE169" i="64"/>
  <c r="D182" i="64"/>
  <c r="D170" i="63"/>
  <c r="AE168" i="63"/>
  <c r="D180" i="63"/>
  <c r="D178" i="63"/>
  <c r="D173" i="63"/>
  <c r="D176" i="63"/>
  <c r="D174" i="63"/>
  <c r="D165" i="63"/>
  <c r="D182" i="63"/>
  <c r="D169" i="63"/>
  <c r="AE169" i="62"/>
  <c r="D178" i="62"/>
  <c r="D166" i="62"/>
  <c r="D165" i="62"/>
  <c r="D173" i="62"/>
  <c r="D170" i="62"/>
  <c r="D176" i="62"/>
  <c r="D177" i="62"/>
  <c r="D169" i="62"/>
  <c r="D181" i="62"/>
  <c r="D174" i="62"/>
  <c r="D182" i="62"/>
  <c r="D167" i="62"/>
  <c r="D167" i="61"/>
  <c r="D172" i="61"/>
  <c r="D168" i="61"/>
  <c r="D177" i="61"/>
  <c r="D171" i="61"/>
  <c r="D174" i="61"/>
  <c r="D183" i="61"/>
  <c r="AE168" i="61"/>
  <c r="D176" i="61"/>
  <c r="D181" i="61"/>
  <c r="D175" i="61"/>
  <c r="D173" i="61"/>
  <c r="D165" i="61"/>
  <c r="D180" i="61"/>
  <c r="D169" i="61"/>
  <c r="D177" i="60"/>
  <c r="D169" i="60"/>
  <c r="D173" i="60"/>
  <c r="AE168" i="60"/>
  <c r="D174" i="60"/>
  <c r="D171" i="60"/>
  <c r="D181" i="60"/>
  <c r="D170" i="60"/>
  <c r="D180" i="60"/>
  <c r="D178" i="60"/>
  <c r="D183" i="60"/>
  <c r="D182" i="60"/>
  <c r="D172" i="60"/>
  <c r="D179" i="60"/>
  <c r="D175" i="60"/>
  <c r="D167" i="60"/>
  <c r="D176" i="59"/>
  <c r="D174" i="59"/>
  <c r="D182" i="59"/>
  <c r="D178" i="59"/>
  <c r="D175" i="59"/>
  <c r="D166" i="59"/>
  <c r="D168" i="59"/>
  <c r="D169" i="59"/>
  <c r="D170" i="59"/>
  <c r="D167" i="59"/>
  <c r="D171" i="59"/>
  <c r="D180" i="59"/>
  <c r="D172" i="59"/>
  <c r="AE170" i="59"/>
  <c r="D179" i="57"/>
  <c r="D167" i="57"/>
  <c r="D169" i="57"/>
  <c r="D182" i="57"/>
  <c r="D181" i="57"/>
  <c r="D173" i="57"/>
  <c r="D171" i="57"/>
  <c r="AE168" i="57"/>
  <c r="D172" i="57"/>
  <c r="D183" i="57"/>
  <c r="D166" i="57"/>
  <c r="D175" i="57"/>
  <c r="D177" i="57"/>
  <c r="D21" i="55"/>
  <c r="AC73" i="40" l="1"/>
  <c r="AC73" i="39"/>
  <c r="AC74" i="38"/>
  <c r="AC73" i="37"/>
  <c r="AC73" i="36"/>
  <c r="AE170" i="64"/>
  <c r="AE169" i="63"/>
  <c r="AE170" i="62"/>
  <c r="AE169" i="61"/>
  <c r="AE169" i="60"/>
  <c r="AE171" i="59"/>
  <c r="AE169" i="57"/>
  <c r="G190" i="44"/>
  <c r="H190" i="44"/>
  <c r="I190" i="44"/>
  <c r="J190" i="44"/>
  <c r="K190" i="44"/>
  <c r="L190" i="44"/>
  <c r="M190" i="44"/>
  <c r="N190" i="44"/>
  <c r="O190" i="44"/>
  <c r="P190" i="44"/>
  <c r="Q190" i="44"/>
  <c r="R190" i="44"/>
  <c r="S190" i="44"/>
  <c r="T190" i="44"/>
  <c r="U190" i="44"/>
  <c r="V190" i="44"/>
  <c r="W190" i="44"/>
  <c r="X190" i="44"/>
  <c r="Y190" i="44"/>
  <c r="Z190" i="44"/>
  <c r="AA190" i="44"/>
  <c r="AB190" i="44"/>
  <c r="E190" i="44"/>
  <c r="F190" i="44"/>
  <c r="E195" i="44"/>
  <c r="E188" i="44"/>
  <c r="E163" i="44"/>
  <c r="E137" i="44"/>
  <c r="B197" i="44"/>
  <c r="E53" i="44"/>
  <c r="E79" i="44"/>
  <c r="E104" i="44"/>
  <c r="B191" i="44"/>
  <c r="B190" i="44"/>
  <c r="AE166" i="44"/>
  <c r="AE167" i="44" s="1"/>
  <c r="B165" i="44"/>
  <c r="B166" i="44" s="1"/>
  <c r="B167" i="44" s="1"/>
  <c r="B168" i="44" s="1"/>
  <c r="B169" i="44" s="1"/>
  <c r="B170" i="44" s="1"/>
  <c r="B171" i="44" s="1"/>
  <c r="B172" i="44" s="1"/>
  <c r="B173" i="44" s="1"/>
  <c r="B174" i="44" s="1"/>
  <c r="B175" i="44" s="1"/>
  <c r="B176" i="44" s="1"/>
  <c r="B177" i="44" s="1"/>
  <c r="B178" i="44" s="1"/>
  <c r="B179" i="44" s="1"/>
  <c r="B180" i="44" s="1"/>
  <c r="B181" i="44" s="1"/>
  <c r="B182" i="44" s="1"/>
  <c r="B183" i="44" s="1"/>
  <c r="B184" i="44" s="1"/>
  <c r="E141" i="44"/>
  <c r="F141" i="44"/>
  <c r="G141" i="44"/>
  <c r="H141" i="44"/>
  <c r="I141" i="44"/>
  <c r="J141" i="44"/>
  <c r="K141" i="44"/>
  <c r="L141" i="44"/>
  <c r="M141" i="44"/>
  <c r="N141" i="44"/>
  <c r="O141" i="44"/>
  <c r="P141" i="44"/>
  <c r="Q141" i="44"/>
  <c r="R141" i="44"/>
  <c r="S141" i="44"/>
  <c r="T141" i="44"/>
  <c r="U141" i="44"/>
  <c r="V141" i="44"/>
  <c r="W141" i="44"/>
  <c r="X141" i="44"/>
  <c r="Y141" i="44"/>
  <c r="Z141" i="44"/>
  <c r="AA141" i="44"/>
  <c r="AB141" i="44"/>
  <c r="E142" i="44"/>
  <c r="F142" i="44"/>
  <c r="G142" i="44"/>
  <c r="H142" i="44"/>
  <c r="I142" i="44"/>
  <c r="J142" i="44"/>
  <c r="K142" i="44"/>
  <c r="L142" i="44"/>
  <c r="M142" i="44"/>
  <c r="N142" i="44"/>
  <c r="O142" i="44"/>
  <c r="P142" i="44"/>
  <c r="Q142" i="44"/>
  <c r="R142" i="44"/>
  <c r="S142" i="44"/>
  <c r="T142" i="44"/>
  <c r="U142" i="44"/>
  <c r="V142" i="44"/>
  <c r="W142" i="44"/>
  <c r="X142" i="44"/>
  <c r="Y142" i="44"/>
  <c r="Z142" i="44"/>
  <c r="AA142" i="44"/>
  <c r="AB142" i="44"/>
  <c r="E143" i="44"/>
  <c r="F143" i="44"/>
  <c r="G143" i="44"/>
  <c r="H143" i="44"/>
  <c r="I143" i="44"/>
  <c r="J143" i="44"/>
  <c r="K143" i="44"/>
  <c r="L143" i="44"/>
  <c r="M143" i="44"/>
  <c r="N143" i="44"/>
  <c r="O143" i="44"/>
  <c r="P143" i="44"/>
  <c r="Q143" i="44"/>
  <c r="R143" i="44"/>
  <c r="S143" i="44"/>
  <c r="T143" i="44"/>
  <c r="U143" i="44"/>
  <c r="V143" i="44"/>
  <c r="W143" i="44"/>
  <c r="X143" i="44"/>
  <c r="Y143" i="44"/>
  <c r="Z143" i="44"/>
  <c r="AA143" i="44"/>
  <c r="AB143" i="44"/>
  <c r="E144" i="44"/>
  <c r="F144" i="44"/>
  <c r="G144" i="44"/>
  <c r="H144" i="44"/>
  <c r="I144" i="44"/>
  <c r="J144" i="44"/>
  <c r="K144" i="44"/>
  <c r="L144" i="44"/>
  <c r="M144" i="44"/>
  <c r="N144" i="44"/>
  <c r="O144" i="44"/>
  <c r="P144" i="44"/>
  <c r="Q144" i="44"/>
  <c r="R144" i="44"/>
  <c r="S144" i="44"/>
  <c r="T144" i="44"/>
  <c r="U144" i="44"/>
  <c r="V144" i="44"/>
  <c r="W144" i="44"/>
  <c r="X144" i="44"/>
  <c r="Y144" i="44"/>
  <c r="Z144" i="44"/>
  <c r="AA144" i="44"/>
  <c r="AB144" i="44"/>
  <c r="E145" i="44"/>
  <c r="F145" i="44"/>
  <c r="G145" i="44"/>
  <c r="H145" i="44"/>
  <c r="I145" i="44"/>
  <c r="J145" i="44"/>
  <c r="K145" i="44"/>
  <c r="L145" i="44"/>
  <c r="M145" i="44"/>
  <c r="N145" i="44"/>
  <c r="O145" i="44"/>
  <c r="P145" i="44"/>
  <c r="Q145" i="44"/>
  <c r="R145" i="44"/>
  <c r="S145" i="44"/>
  <c r="T145" i="44"/>
  <c r="U145" i="44"/>
  <c r="V145" i="44"/>
  <c r="W145" i="44"/>
  <c r="X145" i="44"/>
  <c r="Y145" i="44"/>
  <c r="Z145" i="44"/>
  <c r="AA145" i="44"/>
  <c r="AB145" i="44"/>
  <c r="E146" i="44"/>
  <c r="F146" i="44"/>
  <c r="G146" i="44"/>
  <c r="H146" i="44"/>
  <c r="I146" i="44"/>
  <c r="J146" i="44"/>
  <c r="K146" i="44"/>
  <c r="L146" i="44"/>
  <c r="M146" i="44"/>
  <c r="N146" i="44"/>
  <c r="O146" i="44"/>
  <c r="P146" i="44"/>
  <c r="Q146" i="44"/>
  <c r="R146" i="44"/>
  <c r="S146" i="44"/>
  <c r="T146" i="44"/>
  <c r="U146" i="44"/>
  <c r="V146" i="44"/>
  <c r="V170" i="44" s="1"/>
  <c r="W146" i="44"/>
  <c r="X146" i="44"/>
  <c r="Y146" i="44"/>
  <c r="Z146" i="44"/>
  <c r="Z170" i="44" s="1"/>
  <c r="AA146" i="44"/>
  <c r="AB146" i="44"/>
  <c r="E147" i="44"/>
  <c r="F147" i="44"/>
  <c r="G147" i="44"/>
  <c r="H147" i="44"/>
  <c r="I147" i="44"/>
  <c r="J147" i="44"/>
  <c r="K147" i="44"/>
  <c r="L147" i="44"/>
  <c r="M147" i="44"/>
  <c r="N147" i="44"/>
  <c r="O147" i="44"/>
  <c r="P147" i="44"/>
  <c r="Q147" i="44"/>
  <c r="R147" i="44"/>
  <c r="S147" i="44"/>
  <c r="T147" i="44"/>
  <c r="U147" i="44"/>
  <c r="V147" i="44"/>
  <c r="W147" i="44"/>
  <c r="X147" i="44"/>
  <c r="Y147" i="44"/>
  <c r="Z147" i="44"/>
  <c r="AA147" i="44"/>
  <c r="AB147" i="44"/>
  <c r="E148" i="44"/>
  <c r="F148" i="44"/>
  <c r="G148" i="44"/>
  <c r="H148" i="44"/>
  <c r="I148" i="44"/>
  <c r="J148" i="44"/>
  <c r="K148" i="44"/>
  <c r="L148" i="44"/>
  <c r="M148" i="44"/>
  <c r="N148" i="44"/>
  <c r="O148" i="44"/>
  <c r="P148" i="44"/>
  <c r="Q148" i="44"/>
  <c r="R148" i="44"/>
  <c r="S148" i="44"/>
  <c r="T148" i="44"/>
  <c r="U148" i="44"/>
  <c r="V148" i="44"/>
  <c r="W148" i="44"/>
  <c r="X148" i="44"/>
  <c r="Y148" i="44"/>
  <c r="Z148" i="44"/>
  <c r="AA148" i="44"/>
  <c r="AB148" i="44"/>
  <c r="E149" i="44"/>
  <c r="F149" i="44"/>
  <c r="G149" i="44"/>
  <c r="H149" i="44"/>
  <c r="I149" i="44"/>
  <c r="J149" i="44"/>
  <c r="K149" i="44"/>
  <c r="L149" i="44"/>
  <c r="M149" i="44"/>
  <c r="N149" i="44"/>
  <c r="O149" i="44"/>
  <c r="P149" i="44"/>
  <c r="Q149" i="44"/>
  <c r="R149" i="44"/>
  <c r="S149" i="44"/>
  <c r="T149" i="44"/>
  <c r="U149" i="44"/>
  <c r="V149" i="44"/>
  <c r="W149" i="44"/>
  <c r="X149" i="44"/>
  <c r="Y149" i="44"/>
  <c r="Z149" i="44"/>
  <c r="AA149" i="44"/>
  <c r="AB149" i="44"/>
  <c r="E150" i="44"/>
  <c r="F150" i="44"/>
  <c r="G150" i="44"/>
  <c r="H150" i="44"/>
  <c r="I150" i="44"/>
  <c r="J150" i="44"/>
  <c r="K150" i="44"/>
  <c r="L150" i="44"/>
  <c r="M150" i="44"/>
  <c r="N150" i="44"/>
  <c r="O150" i="44"/>
  <c r="P150" i="44"/>
  <c r="Q150" i="44"/>
  <c r="R150" i="44"/>
  <c r="S150" i="44"/>
  <c r="T150" i="44"/>
  <c r="U150" i="44"/>
  <c r="V150" i="44"/>
  <c r="W150" i="44"/>
  <c r="X150" i="44"/>
  <c r="Y150" i="44"/>
  <c r="Z150" i="44"/>
  <c r="AA150" i="44"/>
  <c r="AB150" i="44"/>
  <c r="E151" i="44"/>
  <c r="F151" i="44"/>
  <c r="G151" i="44"/>
  <c r="H151" i="44"/>
  <c r="I151" i="44"/>
  <c r="J151" i="44"/>
  <c r="K151" i="44"/>
  <c r="L151" i="44"/>
  <c r="M151" i="44"/>
  <c r="N151" i="44"/>
  <c r="O151" i="44"/>
  <c r="P151" i="44"/>
  <c r="Q151" i="44"/>
  <c r="R151" i="44"/>
  <c r="S151" i="44"/>
  <c r="T151" i="44"/>
  <c r="U151" i="44"/>
  <c r="V151" i="44"/>
  <c r="W151" i="44"/>
  <c r="X151" i="44"/>
  <c r="Y151" i="44"/>
  <c r="Z151" i="44"/>
  <c r="AA151" i="44"/>
  <c r="AB151" i="44"/>
  <c r="E152" i="44"/>
  <c r="F152" i="44"/>
  <c r="G152" i="44"/>
  <c r="H152" i="44"/>
  <c r="I152" i="44"/>
  <c r="J152" i="44"/>
  <c r="K152" i="44"/>
  <c r="L152" i="44"/>
  <c r="M152" i="44"/>
  <c r="N152" i="44"/>
  <c r="O152" i="44"/>
  <c r="P152" i="44"/>
  <c r="Q152" i="44"/>
  <c r="R152" i="44"/>
  <c r="S152" i="44"/>
  <c r="T152" i="44"/>
  <c r="U152" i="44"/>
  <c r="V152" i="44"/>
  <c r="W152" i="44"/>
  <c r="X152" i="44"/>
  <c r="Y152" i="44"/>
  <c r="Z152" i="44"/>
  <c r="AA152" i="44"/>
  <c r="AB152" i="44"/>
  <c r="E153" i="44"/>
  <c r="F153" i="44"/>
  <c r="G153" i="44"/>
  <c r="H153" i="44"/>
  <c r="I153" i="44"/>
  <c r="J153" i="44"/>
  <c r="K153" i="44"/>
  <c r="L153" i="44"/>
  <c r="M153" i="44"/>
  <c r="N153" i="44"/>
  <c r="O153" i="44"/>
  <c r="P153" i="44"/>
  <c r="Q153" i="44"/>
  <c r="R153" i="44"/>
  <c r="S153" i="44"/>
  <c r="T153" i="44"/>
  <c r="U153" i="44"/>
  <c r="V153" i="44"/>
  <c r="W153" i="44"/>
  <c r="X153" i="44"/>
  <c r="Y153" i="44"/>
  <c r="Z153" i="44"/>
  <c r="AA153" i="44"/>
  <c r="AB153" i="44"/>
  <c r="E154" i="44"/>
  <c r="F154" i="44"/>
  <c r="G154" i="44"/>
  <c r="H154" i="44"/>
  <c r="I154" i="44"/>
  <c r="J154" i="44"/>
  <c r="K154" i="44"/>
  <c r="L154" i="44"/>
  <c r="M154" i="44"/>
  <c r="N154" i="44"/>
  <c r="O154" i="44"/>
  <c r="P154" i="44"/>
  <c r="Q154" i="44"/>
  <c r="R154" i="44"/>
  <c r="S154" i="44"/>
  <c r="T154" i="44"/>
  <c r="U154" i="44"/>
  <c r="V154" i="44"/>
  <c r="W154" i="44"/>
  <c r="X154" i="44"/>
  <c r="Y154" i="44"/>
  <c r="Z154" i="44"/>
  <c r="AA154" i="44"/>
  <c r="AB154" i="44"/>
  <c r="E155" i="44"/>
  <c r="F155" i="44"/>
  <c r="G155" i="44"/>
  <c r="H155" i="44"/>
  <c r="I155" i="44"/>
  <c r="J155" i="44"/>
  <c r="K155" i="44"/>
  <c r="L155" i="44"/>
  <c r="M155" i="44"/>
  <c r="N155" i="44"/>
  <c r="O155" i="44"/>
  <c r="P155" i="44"/>
  <c r="Q155" i="44"/>
  <c r="R155" i="44"/>
  <c r="S155" i="44"/>
  <c r="T155" i="44"/>
  <c r="U155" i="44"/>
  <c r="V155" i="44"/>
  <c r="W155" i="44"/>
  <c r="X155" i="44"/>
  <c r="Y155" i="44"/>
  <c r="Z155" i="44"/>
  <c r="AA155" i="44"/>
  <c r="AB155" i="44"/>
  <c r="E156" i="44"/>
  <c r="F156" i="44"/>
  <c r="G156" i="44"/>
  <c r="H156" i="44"/>
  <c r="I156" i="44"/>
  <c r="J156" i="44"/>
  <c r="K156" i="44"/>
  <c r="L156" i="44"/>
  <c r="M156" i="44"/>
  <c r="N156" i="44"/>
  <c r="O156" i="44"/>
  <c r="P156" i="44"/>
  <c r="Q156" i="44"/>
  <c r="R156" i="44"/>
  <c r="S156" i="44"/>
  <c r="T156" i="44"/>
  <c r="U156" i="44"/>
  <c r="V156" i="44"/>
  <c r="W156" i="44"/>
  <c r="X156" i="44"/>
  <c r="Y156" i="44"/>
  <c r="Z156" i="44"/>
  <c r="AA156" i="44"/>
  <c r="AB156" i="44"/>
  <c r="E157" i="44"/>
  <c r="F157" i="44"/>
  <c r="G157" i="44"/>
  <c r="H157" i="44"/>
  <c r="I157" i="44"/>
  <c r="J157" i="44"/>
  <c r="K157" i="44"/>
  <c r="L157" i="44"/>
  <c r="M157" i="44"/>
  <c r="N157" i="44"/>
  <c r="O157" i="44"/>
  <c r="P157" i="44"/>
  <c r="Q157" i="44"/>
  <c r="R157" i="44"/>
  <c r="S157" i="44"/>
  <c r="T157" i="44"/>
  <c r="U157" i="44"/>
  <c r="V157" i="44"/>
  <c r="W157" i="44"/>
  <c r="X157" i="44"/>
  <c r="Y157" i="44"/>
  <c r="Z157" i="44"/>
  <c r="AA157" i="44"/>
  <c r="AB157" i="44"/>
  <c r="E158" i="44"/>
  <c r="F158" i="44"/>
  <c r="G158" i="44"/>
  <c r="H158" i="44"/>
  <c r="I158" i="44"/>
  <c r="J158" i="44"/>
  <c r="K158" i="44"/>
  <c r="L158" i="44"/>
  <c r="M158" i="44"/>
  <c r="N158" i="44"/>
  <c r="O158" i="44"/>
  <c r="P158" i="44"/>
  <c r="Q158" i="44"/>
  <c r="R158" i="44"/>
  <c r="S158" i="44"/>
  <c r="T158" i="44"/>
  <c r="U158" i="44"/>
  <c r="V158" i="44"/>
  <c r="W158" i="44"/>
  <c r="X158" i="44"/>
  <c r="Y158" i="44"/>
  <c r="Z158" i="44"/>
  <c r="AA158" i="44"/>
  <c r="AB158" i="44"/>
  <c r="E159" i="44"/>
  <c r="E184" i="44" s="1"/>
  <c r="F159" i="44"/>
  <c r="F184" i="44" s="1"/>
  <c r="G159" i="44"/>
  <c r="G184" i="44" s="1"/>
  <c r="H159" i="44"/>
  <c r="H184" i="44" s="1"/>
  <c r="I159" i="44"/>
  <c r="I184" i="44" s="1"/>
  <c r="J159" i="44"/>
  <c r="J184" i="44" s="1"/>
  <c r="K159" i="44"/>
  <c r="K184" i="44" s="1"/>
  <c r="L159" i="44"/>
  <c r="L184" i="44" s="1"/>
  <c r="M159" i="44"/>
  <c r="M184" i="44" s="1"/>
  <c r="N159" i="44"/>
  <c r="N184" i="44" s="1"/>
  <c r="O159" i="44"/>
  <c r="O184" i="44" s="1"/>
  <c r="P159" i="44"/>
  <c r="P184" i="44" s="1"/>
  <c r="Q159" i="44"/>
  <c r="Q184" i="44" s="1"/>
  <c r="R159" i="44"/>
  <c r="R184" i="44" s="1"/>
  <c r="S159" i="44"/>
  <c r="S184" i="44" s="1"/>
  <c r="T159" i="44"/>
  <c r="T184" i="44" s="1"/>
  <c r="U159" i="44"/>
  <c r="U184" i="44" s="1"/>
  <c r="V159" i="44"/>
  <c r="V184" i="44" s="1"/>
  <c r="W159" i="44"/>
  <c r="W184" i="44" s="1"/>
  <c r="X159" i="44"/>
  <c r="X184" i="44" s="1"/>
  <c r="Y159" i="44"/>
  <c r="Y184" i="44" s="1"/>
  <c r="Z159" i="44"/>
  <c r="Z184" i="44" s="1"/>
  <c r="AA159" i="44"/>
  <c r="AA184" i="44" s="1"/>
  <c r="AB159" i="44"/>
  <c r="AB184" i="44" s="1"/>
  <c r="G140" i="44"/>
  <c r="H140" i="44"/>
  <c r="I140" i="44"/>
  <c r="J140" i="44"/>
  <c r="K140" i="44"/>
  <c r="L140" i="44"/>
  <c r="M140" i="44"/>
  <c r="N140" i="44"/>
  <c r="O140" i="44"/>
  <c r="P140" i="44"/>
  <c r="Q140" i="44"/>
  <c r="R140" i="44"/>
  <c r="S140" i="44"/>
  <c r="T140" i="44"/>
  <c r="U140" i="44"/>
  <c r="V140" i="44"/>
  <c r="W140" i="44"/>
  <c r="X140" i="44"/>
  <c r="Y140" i="44"/>
  <c r="Z140" i="44"/>
  <c r="AA140" i="44"/>
  <c r="AB140" i="44"/>
  <c r="E140" i="44"/>
  <c r="F140" i="44"/>
  <c r="E57" i="44"/>
  <c r="F57" i="44"/>
  <c r="G57" i="44"/>
  <c r="H57" i="44"/>
  <c r="I57" i="44"/>
  <c r="J57" i="44"/>
  <c r="K57" i="44"/>
  <c r="L57" i="44"/>
  <c r="M57" i="44"/>
  <c r="N57" i="44"/>
  <c r="O57" i="44"/>
  <c r="P57" i="44"/>
  <c r="Q57" i="44"/>
  <c r="R57" i="44"/>
  <c r="S57" i="44"/>
  <c r="T57" i="44"/>
  <c r="U57" i="44"/>
  <c r="V57" i="44"/>
  <c r="W57" i="44"/>
  <c r="X57" i="44"/>
  <c r="Y57" i="44"/>
  <c r="Z57" i="44"/>
  <c r="AA57" i="44"/>
  <c r="AB57" i="44"/>
  <c r="E58" i="44"/>
  <c r="F58" i="44"/>
  <c r="G58" i="44"/>
  <c r="H58" i="44"/>
  <c r="I58" i="44"/>
  <c r="J58" i="44"/>
  <c r="K58" i="44"/>
  <c r="L58" i="44"/>
  <c r="M58" i="44"/>
  <c r="N58" i="44"/>
  <c r="O58" i="44"/>
  <c r="P58" i="44"/>
  <c r="Q58" i="44"/>
  <c r="R58" i="44"/>
  <c r="S58" i="44"/>
  <c r="T58" i="44"/>
  <c r="U58" i="44"/>
  <c r="V58" i="44"/>
  <c r="W58" i="44"/>
  <c r="X58" i="44"/>
  <c r="Y58" i="44"/>
  <c r="Z58" i="44"/>
  <c r="AA58" i="44"/>
  <c r="AB58" i="44"/>
  <c r="E59" i="44"/>
  <c r="F59" i="44"/>
  <c r="G59" i="44"/>
  <c r="H59" i="44"/>
  <c r="I59" i="44"/>
  <c r="J59" i="44"/>
  <c r="K59" i="44"/>
  <c r="L59" i="44"/>
  <c r="M59" i="44"/>
  <c r="N59" i="44"/>
  <c r="O59" i="44"/>
  <c r="P59" i="44"/>
  <c r="Q59" i="44"/>
  <c r="R59" i="44"/>
  <c r="S59" i="44"/>
  <c r="T59" i="44"/>
  <c r="U59" i="44"/>
  <c r="V59" i="44"/>
  <c r="W59" i="44"/>
  <c r="X59" i="44"/>
  <c r="Y59" i="44"/>
  <c r="Z59" i="44"/>
  <c r="AA59" i="44"/>
  <c r="AB59" i="44"/>
  <c r="E60" i="44"/>
  <c r="F60" i="44"/>
  <c r="G60" i="44"/>
  <c r="H60" i="44"/>
  <c r="I60" i="44"/>
  <c r="J60" i="44"/>
  <c r="K60" i="44"/>
  <c r="L60" i="44"/>
  <c r="M60" i="44"/>
  <c r="N60" i="44"/>
  <c r="O60" i="44"/>
  <c r="P60" i="44"/>
  <c r="Q60" i="44"/>
  <c r="R60" i="44"/>
  <c r="S60" i="44"/>
  <c r="T60" i="44"/>
  <c r="U60" i="44"/>
  <c r="V60" i="44"/>
  <c r="W60" i="44"/>
  <c r="X60" i="44"/>
  <c r="Y60" i="44"/>
  <c r="Z60" i="44"/>
  <c r="AA60" i="44"/>
  <c r="AB60" i="44"/>
  <c r="E61" i="44"/>
  <c r="F61" i="44"/>
  <c r="G61" i="44"/>
  <c r="H61" i="44"/>
  <c r="I61" i="44"/>
  <c r="J61" i="44"/>
  <c r="K61" i="44"/>
  <c r="L61" i="44"/>
  <c r="M61" i="44"/>
  <c r="N61" i="44"/>
  <c r="O61" i="44"/>
  <c r="P61" i="44"/>
  <c r="Q61" i="44"/>
  <c r="R61" i="44"/>
  <c r="S61" i="44"/>
  <c r="T61" i="44"/>
  <c r="U61" i="44"/>
  <c r="V61" i="44"/>
  <c r="W61" i="44"/>
  <c r="X61" i="44"/>
  <c r="Y61" i="44"/>
  <c r="Z61" i="44"/>
  <c r="AA61" i="44"/>
  <c r="AB61" i="44"/>
  <c r="E62" i="44"/>
  <c r="F62" i="44"/>
  <c r="G62" i="44"/>
  <c r="H62" i="44"/>
  <c r="I62" i="44"/>
  <c r="J62" i="44"/>
  <c r="K62" i="44"/>
  <c r="L62" i="44"/>
  <c r="M62" i="44"/>
  <c r="N62" i="44"/>
  <c r="O62" i="44"/>
  <c r="P62" i="44"/>
  <c r="Q62" i="44"/>
  <c r="R62" i="44"/>
  <c r="S62" i="44"/>
  <c r="T62" i="44"/>
  <c r="U62" i="44"/>
  <c r="V62" i="44"/>
  <c r="W62" i="44"/>
  <c r="X62" i="44"/>
  <c r="Y62" i="44"/>
  <c r="Z62" i="44"/>
  <c r="AA62" i="44"/>
  <c r="AB62" i="44"/>
  <c r="E63" i="44"/>
  <c r="F63" i="44"/>
  <c r="G63" i="44"/>
  <c r="H63" i="44"/>
  <c r="I63" i="44"/>
  <c r="J63" i="44"/>
  <c r="K63" i="44"/>
  <c r="L63" i="44"/>
  <c r="M63" i="44"/>
  <c r="N63" i="44"/>
  <c r="O63" i="44"/>
  <c r="P63" i="44"/>
  <c r="Q63" i="44"/>
  <c r="R63" i="44"/>
  <c r="S63" i="44"/>
  <c r="T63" i="44"/>
  <c r="U63" i="44"/>
  <c r="V63" i="44"/>
  <c r="W63" i="44"/>
  <c r="X63" i="44"/>
  <c r="Y63" i="44"/>
  <c r="Z63" i="44"/>
  <c r="AA63" i="44"/>
  <c r="AB63" i="44"/>
  <c r="E64" i="44"/>
  <c r="F64" i="44"/>
  <c r="G64" i="44"/>
  <c r="H64" i="44"/>
  <c r="I64" i="44"/>
  <c r="J64" i="44"/>
  <c r="K64" i="44"/>
  <c r="L64" i="44"/>
  <c r="M64" i="44"/>
  <c r="N64" i="44"/>
  <c r="O64" i="44"/>
  <c r="P64" i="44"/>
  <c r="Q64" i="44"/>
  <c r="R64" i="44"/>
  <c r="S64" i="44"/>
  <c r="T64" i="44"/>
  <c r="U64" i="44"/>
  <c r="V64" i="44"/>
  <c r="W64" i="44"/>
  <c r="X64" i="44"/>
  <c r="Y64" i="44"/>
  <c r="Z64" i="44"/>
  <c r="AA64" i="44"/>
  <c r="AB64" i="44"/>
  <c r="E65" i="44"/>
  <c r="F65" i="44"/>
  <c r="G65" i="44"/>
  <c r="H65" i="44"/>
  <c r="I65" i="44"/>
  <c r="J65" i="44"/>
  <c r="K65" i="44"/>
  <c r="L65" i="44"/>
  <c r="M65" i="44"/>
  <c r="N65" i="44"/>
  <c r="O65" i="44"/>
  <c r="P65" i="44"/>
  <c r="Q65" i="44"/>
  <c r="R65" i="44"/>
  <c r="S65" i="44"/>
  <c r="T65" i="44"/>
  <c r="U65" i="44"/>
  <c r="V65" i="44"/>
  <c r="W65" i="44"/>
  <c r="X65" i="44"/>
  <c r="Y65" i="44"/>
  <c r="Z65" i="44"/>
  <c r="AA65" i="44"/>
  <c r="AB65" i="44"/>
  <c r="E66" i="44"/>
  <c r="F66" i="44"/>
  <c r="G66" i="44"/>
  <c r="H66" i="44"/>
  <c r="I66" i="44"/>
  <c r="J66" i="44"/>
  <c r="K66" i="44"/>
  <c r="L66" i="44"/>
  <c r="M66" i="44"/>
  <c r="N66" i="44"/>
  <c r="O66" i="44"/>
  <c r="P66" i="44"/>
  <c r="Q66" i="44"/>
  <c r="R66" i="44"/>
  <c r="S66" i="44"/>
  <c r="T66" i="44"/>
  <c r="U66" i="44"/>
  <c r="V66" i="44"/>
  <c r="W66" i="44"/>
  <c r="X66" i="44"/>
  <c r="Y66" i="44"/>
  <c r="Z66" i="44"/>
  <c r="AA66" i="44"/>
  <c r="AB66" i="44"/>
  <c r="E67" i="44"/>
  <c r="F67" i="44"/>
  <c r="G67" i="44"/>
  <c r="H67" i="44"/>
  <c r="I67" i="44"/>
  <c r="J67" i="44"/>
  <c r="K67" i="44"/>
  <c r="L67" i="44"/>
  <c r="M67" i="44"/>
  <c r="N67" i="44"/>
  <c r="O67" i="44"/>
  <c r="P67" i="44"/>
  <c r="Q67" i="44"/>
  <c r="R67" i="44"/>
  <c r="S67" i="44"/>
  <c r="T67" i="44"/>
  <c r="U67" i="44"/>
  <c r="V67" i="44"/>
  <c r="W67" i="44"/>
  <c r="X67" i="44"/>
  <c r="Y67" i="44"/>
  <c r="Z67" i="44"/>
  <c r="AA67" i="44"/>
  <c r="AB67" i="44"/>
  <c r="E68" i="44"/>
  <c r="F68" i="44"/>
  <c r="G68" i="44"/>
  <c r="H68" i="44"/>
  <c r="I68" i="44"/>
  <c r="J68" i="44"/>
  <c r="K68" i="44"/>
  <c r="L68" i="44"/>
  <c r="M68" i="44"/>
  <c r="N68" i="44"/>
  <c r="O68" i="44"/>
  <c r="P68" i="44"/>
  <c r="Q68" i="44"/>
  <c r="R68" i="44"/>
  <c r="S68" i="44"/>
  <c r="T68" i="44"/>
  <c r="U68" i="44"/>
  <c r="V68" i="44"/>
  <c r="W68" i="44"/>
  <c r="X68" i="44"/>
  <c r="Y68" i="44"/>
  <c r="Z68" i="44"/>
  <c r="AA68" i="44"/>
  <c r="AB68" i="44"/>
  <c r="E69" i="44"/>
  <c r="F69" i="44"/>
  <c r="G69" i="44"/>
  <c r="H69" i="44"/>
  <c r="I69" i="44"/>
  <c r="J69" i="44"/>
  <c r="K69" i="44"/>
  <c r="L69" i="44"/>
  <c r="M69" i="44"/>
  <c r="N69" i="44"/>
  <c r="O69" i="44"/>
  <c r="P69" i="44"/>
  <c r="Q69" i="44"/>
  <c r="R69" i="44"/>
  <c r="S69" i="44"/>
  <c r="T69" i="44"/>
  <c r="U69" i="44"/>
  <c r="V69" i="44"/>
  <c r="W69" i="44"/>
  <c r="X69" i="44"/>
  <c r="Y69" i="44"/>
  <c r="Z69" i="44"/>
  <c r="AA69" i="44"/>
  <c r="AB69" i="44"/>
  <c r="E70" i="44"/>
  <c r="F70" i="44"/>
  <c r="G70" i="44"/>
  <c r="H70" i="44"/>
  <c r="I70" i="44"/>
  <c r="J70" i="44"/>
  <c r="K70" i="44"/>
  <c r="L70" i="44"/>
  <c r="M70" i="44"/>
  <c r="N70" i="44"/>
  <c r="O70" i="44"/>
  <c r="P70" i="44"/>
  <c r="Q70" i="44"/>
  <c r="R70" i="44"/>
  <c r="S70" i="44"/>
  <c r="T70" i="44"/>
  <c r="U70" i="44"/>
  <c r="V70" i="44"/>
  <c r="W70" i="44"/>
  <c r="X70" i="44"/>
  <c r="Y70" i="44"/>
  <c r="Z70" i="44"/>
  <c r="AA70" i="44"/>
  <c r="AB70" i="44"/>
  <c r="E71" i="44"/>
  <c r="F71" i="44"/>
  <c r="G71" i="44"/>
  <c r="H71" i="44"/>
  <c r="I71" i="44"/>
  <c r="J71" i="44"/>
  <c r="K71" i="44"/>
  <c r="L71" i="44"/>
  <c r="M71" i="44"/>
  <c r="N71" i="44"/>
  <c r="O71" i="44"/>
  <c r="P71" i="44"/>
  <c r="Q71" i="44"/>
  <c r="R71" i="44"/>
  <c r="S71" i="44"/>
  <c r="T71" i="44"/>
  <c r="U71" i="44"/>
  <c r="V71" i="44"/>
  <c r="W71" i="44"/>
  <c r="X71" i="44"/>
  <c r="Y71" i="44"/>
  <c r="Z71" i="44"/>
  <c r="AA71" i="44"/>
  <c r="AB71" i="44"/>
  <c r="E72" i="44"/>
  <c r="F72" i="44"/>
  <c r="G72" i="44"/>
  <c r="H72" i="44"/>
  <c r="I72" i="44"/>
  <c r="J72" i="44"/>
  <c r="K72" i="44"/>
  <c r="L72" i="44"/>
  <c r="M72" i="44"/>
  <c r="N72" i="44"/>
  <c r="O72" i="44"/>
  <c r="P72" i="44"/>
  <c r="Q72" i="44"/>
  <c r="R72" i="44"/>
  <c r="S72" i="44"/>
  <c r="T72" i="44"/>
  <c r="U72" i="44"/>
  <c r="V72" i="44"/>
  <c r="W72" i="44"/>
  <c r="X72" i="44"/>
  <c r="Y72" i="44"/>
  <c r="Z72" i="44"/>
  <c r="AA72" i="44"/>
  <c r="AB72" i="44"/>
  <c r="E73" i="44"/>
  <c r="F73" i="44"/>
  <c r="G73" i="44"/>
  <c r="H73" i="44"/>
  <c r="I73" i="44"/>
  <c r="J73" i="44"/>
  <c r="K73" i="44"/>
  <c r="L73" i="44"/>
  <c r="M73" i="44"/>
  <c r="N73" i="44"/>
  <c r="O73" i="44"/>
  <c r="P73" i="44"/>
  <c r="Q73" i="44"/>
  <c r="R73" i="44"/>
  <c r="S73" i="44"/>
  <c r="T73" i="44"/>
  <c r="U73" i="44"/>
  <c r="V73" i="44"/>
  <c r="W73" i="44"/>
  <c r="X73" i="44"/>
  <c r="Y73" i="44"/>
  <c r="Z73" i="44"/>
  <c r="AA73" i="44"/>
  <c r="AB73" i="44"/>
  <c r="E74" i="44"/>
  <c r="F74" i="44"/>
  <c r="G74" i="44"/>
  <c r="H74" i="44"/>
  <c r="I74" i="44"/>
  <c r="J74" i="44"/>
  <c r="K74" i="44"/>
  <c r="L74" i="44"/>
  <c r="M74" i="44"/>
  <c r="N74" i="44"/>
  <c r="O74" i="44"/>
  <c r="P74" i="44"/>
  <c r="Q74" i="44"/>
  <c r="R74" i="44"/>
  <c r="S74" i="44"/>
  <c r="T74" i="44"/>
  <c r="U74" i="44"/>
  <c r="V74" i="44"/>
  <c r="W74" i="44"/>
  <c r="X74" i="44"/>
  <c r="Y74" i="44"/>
  <c r="Z74" i="44"/>
  <c r="AA74" i="44"/>
  <c r="AB74" i="44"/>
  <c r="E75" i="44"/>
  <c r="F75" i="44"/>
  <c r="G75" i="44"/>
  <c r="H75" i="44"/>
  <c r="I75" i="44"/>
  <c r="J75" i="44"/>
  <c r="K75" i="44"/>
  <c r="L75" i="44"/>
  <c r="M75" i="44"/>
  <c r="N75" i="44"/>
  <c r="O75" i="44"/>
  <c r="P75" i="44"/>
  <c r="Q75" i="44"/>
  <c r="R75" i="44"/>
  <c r="S75" i="44"/>
  <c r="T75" i="44"/>
  <c r="U75" i="44"/>
  <c r="V75" i="44"/>
  <c r="W75" i="44"/>
  <c r="X75" i="44"/>
  <c r="Y75" i="44"/>
  <c r="Z75" i="44"/>
  <c r="AA75" i="44"/>
  <c r="AB75" i="44"/>
  <c r="G56" i="44"/>
  <c r="H56" i="44"/>
  <c r="I56" i="44"/>
  <c r="J56" i="44"/>
  <c r="K56" i="44"/>
  <c r="L56" i="44"/>
  <c r="M56" i="44"/>
  <c r="N56" i="44"/>
  <c r="O56" i="44"/>
  <c r="P56" i="44"/>
  <c r="Q56" i="44"/>
  <c r="R56" i="44"/>
  <c r="S56" i="44"/>
  <c r="T56" i="44"/>
  <c r="U56" i="44"/>
  <c r="V56" i="44"/>
  <c r="W56" i="44"/>
  <c r="X56" i="44"/>
  <c r="Y56" i="44"/>
  <c r="Z56" i="44"/>
  <c r="AA56" i="44"/>
  <c r="AB56" i="44"/>
  <c r="F56" i="44"/>
  <c r="B140" i="44"/>
  <c r="B141" i="44" s="1"/>
  <c r="B142" i="44" s="1"/>
  <c r="B143" i="44" s="1"/>
  <c r="B144" i="44" s="1"/>
  <c r="B145" i="44" s="1"/>
  <c r="B146" i="44" s="1"/>
  <c r="B147" i="44" s="1"/>
  <c r="B148" i="44" s="1"/>
  <c r="B149" i="44" s="1"/>
  <c r="B150" i="44" s="1"/>
  <c r="B151" i="44" s="1"/>
  <c r="B152" i="44" s="1"/>
  <c r="B153" i="44" s="1"/>
  <c r="B154" i="44" s="1"/>
  <c r="B155" i="44" s="1"/>
  <c r="B156" i="44" s="1"/>
  <c r="B157" i="44" s="1"/>
  <c r="B158" i="44" s="1"/>
  <c r="B159" i="44" s="1"/>
  <c r="AC74" i="40" l="1"/>
  <c r="AC74" i="39"/>
  <c r="AC75" i="38"/>
  <c r="AC74" i="37"/>
  <c r="AC74" i="36"/>
  <c r="E165" i="44"/>
  <c r="Y165" i="44"/>
  <c r="U165" i="44"/>
  <c r="Q165" i="44"/>
  <c r="M165" i="44"/>
  <c r="I165" i="44"/>
  <c r="AE171" i="64"/>
  <c r="AE170" i="63"/>
  <c r="AE171" i="62"/>
  <c r="AE170" i="61"/>
  <c r="AE170" i="60"/>
  <c r="AE172" i="59"/>
  <c r="AE170" i="57"/>
  <c r="L172" i="44"/>
  <c r="H166" i="44"/>
  <c r="AB165" i="44"/>
  <c r="X165" i="44"/>
  <c r="T165" i="44"/>
  <c r="P165" i="44"/>
  <c r="L165" i="44"/>
  <c r="H165" i="44"/>
  <c r="X166" i="44"/>
  <c r="W178" i="44"/>
  <c r="AA167" i="44"/>
  <c r="R174" i="44"/>
  <c r="J173" i="44"/>
  <c r="R170" i="44"/>
  <c r="N170" i="44"/>
  <c r="J170" i="44"/>
  <c r="F170" i="44"/>
  <c r="Z169" i="44"/>
  <c r="V169" i="44"/>
  <c r="R169" i="44"/>
  <c r="N169" i="44"/>
  <c r="J169" i="44"/>
  <c r="F169" i="44"/>
  <c r="Z168" i="44"/>
  <c r="V168" i="44"/>
  <c r="R168" i="44"/>
  <c r="N168" i="44"/>
  <c r="J168" i="44"/>
  <c r="F168" i="44"/>
  <c r="K167" i="44"/>
  <c r="AA165" i="44"/>
  <c r="W165" i="44"/>
  <c r="S165" i="44"/>
  <c r="O165" i="44"/>
  <c r="K165" i="44"/>
  <c r="G165" i="44"/>
  <c r="O181" i="44"/>
  <c r="G176" i="44"/>
  <c r="G172" i="44"/>
  <c r="K171" i="44"/>
  <c r="P171" i="44"/>
  <c r="AB166" i="44"/>
  <c r="P166" i="44"/>
  <c r="L166" i="44"/>
  <c r="Z174" i="44"/>
  <c r="J174" i="44"/>
  <c r="R173" i="44"/>
  <c r="R172" i="44"/>
  <c r="Z167" i="44"/>
  <c r="N167" i="44"/>
  <c r="F167" i="44"/>
  <c r="V166" i="44"/>
  <c r="N166" i="44"/>
  <c r="F166" i="44"/>
  <c r="U170" i="44"/>
  <c r="Q170" i="44"/>
  <c r="M170" i="44"/>
  <c r="I170" i="44"/>
  <c r="E170" i="44"/>
  <c r="Y169" i="44"/>
  <c r="U169" i="44"/>
  <c r="Q169" i="44"/>
  <c r="M169" i="44"/>
  <c r="I169" i="44"/>
  <c r="E169" i="44"/>
  <c r="Y168" i="44"/>
  <c r="U168" i="44"/>
  <c r="Q168" i="44"/>
  <c r="M168" i="44"/>
  <c r="I168" i="44"/>
  <c r="E168" i="44"/>
  <c r="Y167" i="44"/>
  <c r="U167" i="44"/>
  <c r="Q167" i="44"/>
  <c r="M167" i="44"/>
  <c r="I167" i="44"/>
  <c r="Y166" i="44"/>
  <c r="U166" i="44"/>
  <c r="Q166" i="44"/>
  <c r="M166" i="44"/>
  <c r="I166" i="44"/>
  <c r="E166" i="44"/>
  <c r="Z172" i="44"/>
  <c r="V167" i="44"/>
  <c r="R167" i="44"/>
  <c r="J167" i="44"/>
  <c r="Z166" i="44"/>
  <c r="R166" i="44"/>
  <c r="J166" i="44"/>
  <c r="F165" i="44"/>
  <c r="V165" i="44"/>
  <c r="R165" i="44"/>
  <c r="N165" i="44"/>
  <c r="J165" i="44"/>
  <c r="AB175" i="44"/>
  <c r="X175" i="44"/>
  <c r="T175" i="44"/>
  <c r="P175" i="44"/>
  <c r="L175" i="44"/>
  <c r="H175" i="44"/>
  <c r="AB174" i="44"/>
  <c r="X174" i="44"/>
  <c r="T174" i="44"/>
  <c r="P174" i="44"/>
  <c r="L174" i="44"/>
  <c r="H174" i="44"/>
  <c r="AB173" i="44"/>
  <c r="X173" i="44"/>
  <c r="T173" i="44"/>
  <c r="P173" i="44"/>
  <c r="L173" i="44"/>
  <c r="H173" i="44"/>
  <c r="AB172" i="44"/>
  <c r="X172" i="44"/>
  <c r="T172" i="44"/>
  <c r="P172" i="44"/>
  <c r="H172" i="44"/>
  <c r="AB171" i="44"/>
  <c r="X171" i="44"/>
  <c r="T171" i="44"/>
  <c r="L171" i="44"/>
  <c r="H171" i="44"/>
  <c r="AB170" i="44"/>
  <c r="X170" i="44"/>
  <c r="T170" i="44"/>
  <c r="P170" i="44"/>
  <c r="L170" i="44"/>
  <c r="H170" i="44"/>
  <c r="AB169" i="44"/>
  <c r="X169" i="44"/>
  <c r="T169" i="44"/>
  <c r="P169" i="44"/>
  <c r="L169" i="44"/>
  <c r="H169" i="44"/>
  <c r="AB168" i="44"/>
  <c r="X168" i="44"/>
  <c r="T168" i="44"/>
  <c r="P168" i="44"/>
  <c r="L168" i="44"/>
  <c r="H168" i="44"/>
  <c r="AB167" i="44"/>
  <c r="X167" i="44"/>
  <c r="T167" i="44"/>
  <c r="P167" i="44"/>
  <c r="L167" i="44"/>
  <c r="H167" i="44"/>
  <c r="R175" i="44"/>
  <c r="J175" i="44"/>
  <c r="Z173" i="44"/>
  <c r="G180" i="44"/>
  <c r="O179" i="44"/>
  <c r="G178" i="44"/>
  <c r="O177" i="44"/>
  <c r="W176" i="44"/>
  <c r="AA171" i="44"/>
  <c r="W167" i="44"/>
  <c r="S167" i="44"/>
  <c r="O167" i="44"/>
  <c r="G167" i="44"/>
  <c r="T166" i="44"/>
  <c r="Y183" i="44"/>
  <c r="U183" i="44"/>
  <c r="Q183" i="44"/>
  <c r="M183" i="44"/>
  <c r="I183" i="44"/>
  <c r="E183" i="44"/>
  <c r="Y182" i="44"/>
  <c r="U182" i="44"/>
  <c r="Q182" i="44"/>
  <c r="M182" i="44"/>
  <c r="I182" i="44"/>
  <c r="E182" i="44"/>
  <c r="Y181" i="44"/>
  <c r="U181" i="44"/>
  <c r="Q181" i="44"/>
  <c r="M181" i="44"/>
  <c r="I181" i="44"/>
  <c r="E181" i="44"/>
  <c r="Y180" i="44"/>
  <c r="U180" i="44"/>
  <c r="Q180" i="44"/>
  <c r="M180" i="44"/>
  <c r="I180" i="44"/>
  <c r="E180" i="44"/>
  <c r="Y179" i="44"/>
  <c r="U179" i="44"/>
  <c r="Q179" i="44"/>
  <c r="M179" i="44"/>
  <c r="I179" i="44"/>
  <c r="E179" i="44"/>
  <c r="Y178" i="44"/>
  <c r="U178" i="44"/>
  <c r="Q178" i="44"/>
  <c r="M178" i="44"/>
  <c r="I178" i="44"/>
  <c r="E178" i="44"/>
  <c r="Y177" i="44"/>
  <c r="U177" i="44"/>
  <c r="Q177" i="44"/>
  <c r="M177" i="44"/>
  <c r="I177" i="44"/>
  <c r="E177" i="44"/>
  <c r="Y176" i="44"/>
  <c r="U176" i="44"/>
  <c r="Q176" i="44"/>
  <c r="M176" i="44"/>
  <c r="I176" i="44"/>
  <c r="E176" i="44"/>
  <c r="Y175" i="44"/>
  <c r="U175" i="44"/>
  <c r="Q175" i="44"/>
  <c r="M175" i="44"/>
  <c r="I175" i="44"/>
  <c r="E175" i="44"/>
  <c r="Y174" i="44"/>
  <c r="U174" i="44"/>
  <c r="Q174" i="44"/>
  <c r="M174" i="44"/>
  <c r="I174" i="44"/>
  <c r="E174" i="44"/>
  <c r="Y173" i="44"/>
  <c r="U173" i="44"/>
  <c r="Q173" i="44"/>
  <c r="M173" i="44"/>
  <c r="I173" i="44"/>
  <c r="E173" i="44"/>
  <c r="Y172" i="44"/>
  <c r="U172" i="44"/>
  <c r="U171" i="44"/>
  <c r="Q172" i="44"/>
  <c r="M172" i="44"/>
  <c r="I172" i="44"/>
  <c r="E172" i="44"/>
  <c r="Y171" i="44"/>
  <c r="Q171" i="44"/>
  <c r="M171" i="44"/>
  <c r="I171" i="44"/>
  <c r="E171" i="44"/>
  <c r="Y170" i="44"/>
  <c r="AA183" i="44"/>
  <c r="W183" i="44"/>
  <c r="S183" i="44"/>
  <c r="O183" i="44"/>
  <c r="K183" i="44"/>
  <c r="G183" i="44"/>
  <c r="AA182" i="44"/>
  <c r="W182" i="44"/>
  <c r="S182" i="44"/>
  <c r="O182" i="44"/>
  <c r="K182" i="44"/>
  <c r="G182" i="44"/>
  <c r="AA181" i="44"/>
  <c r="W181" i="44"/>
  <c r="S181" i="44"/>
  <c r="K181" i="44"/>
  <c r="W180" i="44"/>
  <c r="D140" i="44"/>
  <c r="Z165" i="44"/>
  <c r="D184" i="44"/>
  <c r="AB183" i="44"/>
  <c r="X183" i="44"/>
  <c r="T183" i="44"/>
  <c r="P183" i="44"/>
  <c r="L183" i="44"/>
  <c r="H183" i="44"/>
  <c r="AB182" i="44"/>
  <c r="X182" i="44"/>
  <c r="T182" i="44"/>
  <c r="P182" i="44"/>
  <c r="L182" i="44"/>
  <c r="H182" i="44"/>
  <c r="AB181" i="44"/>
  <c r="X181" i="44"/>
  <c r="T181" i="44"/>
  <c r="P181" i="44"/>
  <c r="L181" i="44"/>
  <c r="H181" i="44"/>
  <c r="AB180" i="44"/>
  <c r="X180" i="44"/>
  <c r="T180" i="44"/>
  <c r="P180" i="44"/>
  <c r="L180" i="44"/>
  <c r="H180" i="44"/>
  <c r="AB179" i="44"/>
  <c r="X179" i="44"/>
  <c r="T179" i="44"/>
  <c r="P179" i="44"/>
  <c r="L179" i="44"/>
  <c r="H179" i="44"/>
  <c r="AB178" i="44"/>
  <c r="G181" i="44"/>
  <c r="AA180" i="44"/>
  <c r="S180" i="44"/>
  <c r="O180" i="44"/>
  <c r="K180" i="44"/>
  <c r="AA179" i="44"/>
  <c r="W179" i="44"/>
  <c r="S179" i="44"/>
  <c r="K179" i="44"/>
  <c r="G179" i="44"/>
  <c r="AA178" i="44"/>
  <c r="S178" i="44"/>
  <c r="O178" i="44"/>
  <c r="K178" i="44"/>
  <c r="AA177" i="44"/>
  <c r="W177" i="44"/>
  <c r="S177" i="44"/>
  <c r="K177" i="44"/>
  <c r="G177" i="44"/>
  <c r="AA176" i="44"/>
  <c r="S176" i="44"/>
  <c r="O176" i="44"/>
  <c r="K176" i="44"/>
  <c r="AA175" i="44"/>
  <c r="W175" i="44"/>
  <c r="S175" i="44"/>
  <c r="O175" i="44"/>
  <c r="K175" i="44"/>
  <c r="G175" i="44"/>
  <c r="AA174" i="44"/>
  <c r="W174" i="44"/>
  <c r="S174" i="44"/>
  <c r="O174" i="44"/>
  <c r="K174" i="44"/>
  <c r="G174" i="44"/>
  <c r="AA173" i="44"/>
  <c r="W173" i="44"/>
  <c r="S173" i="44"/>
  <c r="O173" i="44"/>
  <c r="K173" i="44"/>
  <c r="G173" i="44"/>
  <c r="AA172" i="44"/>
  <c r="W172" i="44"/>
  <c r="S172" i="44"/>
  <c r="O172" i="44"/>
  <c r="K172" i="44"/>
  <c r="W171" i="44"/>
  <c r="S171" i="44"/>
  <c r="O171" i="44"/>
  <c r="G171" i="44"/>
  <c r="AA170" i="44"/>
  <c r="W170" i="44"/>
  <c r="S170" i="44"/>
  <c r="O170" i="44"/>
  <c r="K170" i="44"/>
  <c r="G170" i="44"/>
  <c r="AA169" i="44"/>
  <c r="W169" i="44"/>
  <c r="S169" i="44"/>
  <c r="O169" i="44"/>
  <c r="K169" i="44"/>
  <c r="G169" i="44"/>
  <c r="AA168" i="44"/>
  <c r="W168" i="44"/>
  <c r="S168" i="44"/>
  <c r="O168" i="44"/>
  <c r="K168" i="44"/>
  <c r="G168" i="44"/>
  <c r="AA166" i="44"/>
  <c r="W166" i="44"/>
  <c r="S166" i="44"/>
  <c r="O166" i="44"/>
  <c r="K166" i="44"/>
  <c r="G166" i="44"/>
  <c r="Z183" i="44"/>
  <c r="V183" i="44"/>
  <c r="R183" i="44"/>
  <c r="N183" i="44"/>
  <c r="J183" i="44"/>
  <c r="F183" i="44"/>
  <c r="Z182" i="44"/>
  <c r="V182" i="44"/>
  <c r="R182" i="44"/>
  <c r="N182" i="44"/>
  <c r="J182" i="44"/>
  <c r="F182" i="44"/>
  <c r="Z181" i="44"/>
  <c r="V181" i="44"/>
  <c r="R181" i="44"/>
  <c r="N181" i="44"/>
  <c r="J181" i="44"/>
  <c r="F181" i="44"/>
  <c r="Z180" i="44"/>
  <c r="V180" i="44"/>
  <c r="R180" i="44"/>
  <c r="N180" i="44"/>
  <c r="J180" i="44"/>
  <c r="F180" i="44"/>
  <c r="Z179" i="44"/>
  <c r="V179" i="44"/>
  <c r="R179" i="44"/>
  <c r="N179" i="44"/>
  <c r="J179" i="44"/>
  <c r="F179" i="44"/>
  <c r="Z178" i="44"/>
  <c r="V178" i="44"/>
  <c r="R178" i="44"/>
  <c r="N178" i="44"/>
  <c r="J178" i="44"/>
  <c r="F178" i="44"/>
  <c r="Z177" i="44"/>
  <c r="V177" i="44"/>
  <c r="R177" i="44"/>
  <c r="N177" i="44"/>
  <c r="J177" i="44"/>
  <c r="F177" i="44"/>
  <c r="Z176" i="44"/>
  <c r="V176" i="44"/>
  <c r="R176" i="44"/>
  <c r="N176" i="44"/>
  <c r="J176" i="44"/>
  <c r="F176" i="44"/>
  <c r="Z175" i="44"/>
  <c r="V175" i="44"/>
  <c r="N175" i="44"/>
  <c r="F175" i="44"/>
  <c r="V174" i="44"/>
  <c r="N174" i="44"/>
  <c r="F174" i="44"/>
  <c r="V173" i="44"/>
  <c r="N173" i="44"/>
  <c r="F173" i="44"/>
  <c r="V172" i="44"/>
  <c r="N172" i="44"/>
  <c r="J172" i="44"/>
  <c r="F172" i="44"/>
  <c r="Z171" i="44"/>
  <c r="V171" i="44"/>
  <c r="R171" i="44"/>
  <c r="F171" i="44"/>
  <c r="N171" i="44"/>
  <c r="J171" i="44"/>
  <c r="D142" i="44"/>
  <c r="D141" i="44"/>
  <c r="E167" i="44"/>
  <c r="X178" i="44"/>
  <c r="T178" i="44"/>
  <c r="P178" i="44"/>
  <c r="L178" i="44"/>
  <c r="H178" i="44"/>
  <c r="AB177" i="44"/>
  <c r="X177" i="44"/>
  <c r="T177" i="44"/>
  <c r="P177" i="44"/>
  <c r="L177" i="44"/>
  <c r="H177" i="44"/>
  <c r="AB176" i="44"/>
  <c r="X176" i="44"/>
  <c r="T176" i="44"/>
  <c r="P176" i="44"/>
  <c r="L176" i="44"/>
  <c r="H176" i="44"/>
  <c r="D190" i="44"/>
  <c r="AE168" i="44"/>
  <c r="D11" i="55"/>
  <c r="AC75" i="40" l="1"/>
  <c r="AC75" i="39"/>
  <c r="AC76" i="38"/>
  <c r="AC75" i="37"/>
  <c r="AC75" i="36"/>
  <c r="AE172" i="64"/>
  <c r="AE171" i="63"/>
  <c r="AE172" i="62"/>
  <c r="AE171" i="61"/>
  <c r="AE171" i="60"/>
  <c r="AE173" i="59"/>
  <c r="AE171" i="57"/>
  <c r="D167" i="44"/>
  <c r="D168" i="44"/>
  <c r="D165" i="44"/>
  <c r="D166" i="44"/>
  <c r="D170" i="44"/>
  <c r="D174" i="44"/>
  <c r="D176" i="44"/>
  <c r="D182" i="44"/>
  <c r="D178" i="44"/>
  <c r="D169" i="44"/>
  <c r="D177" i="44"/>
  <c r="D173" i="44"/>
  <c r="D181" i="44"/>
  <c r="D180" i="44"/>
  <c r="D171" i="44"/>
  <c r="D175" i="44"/>
  <c r="D179" i="44"/>
  <c r="D183" i="44"/>
  <c r="D172" i="44"/>
  <c r="AE169" i="44"/>
  <c r="AC76" i="40" l="1"/>
  <c r="AC76" i="39"/>
  <c r="AC77" i="38"/>
  <c r="AC76" i="37"/>
  <c r="AC76" i="36"/>
  <c r="AE173" i="64"/>
  <c r="AE172" i="63"/>
  <c r="AE173" i="62"/>
  <c r="AE172" i="61"/>
  <c r="AE172" i="60"/>
  <c r="AE174" i="59"/>
  <c r="AE172" i="57"/>
  <c r="AE170" i="44"/>
  <c r="AC77" i="40" l="1"/>
  <c r="AC77" i="39"/>
  <c r="AC78" i="38"/>
  <c r="AC77" i="37"/>
  <c r="AC77" i="36"/>
  <c r="AE174" i="64"/>
  <c r="AE173" i="63"/>
  <c r="AE174" i="62"/>
  <c r="AE173" i="61"/>
  <c r="AE173" i="60"/>
  <c r="AE175" i="59"/>
  <c r="AE173" i="57"/>
  <c r="AE171" i="44"/>
  <c r="AC78" i="40" l="1"/>
  <c r="AC78" i="39"/>
  <c r="AC79" i="38"/>
  <c r="AC78" i="37"/>
  <c r="AC78" i="36"/>
  <c r="AE175" i="64"/>
  <c r="AE174" i="63"/>
  <c r="AE175" i="62"/>
  <c r="AE174" i="61"/>
  <c r="AE174" i="60"/>
  <c r="AE176" i="59"/>
  <c r="AE174" i="57"/>
  <c r="AE172" i="44"/>
  <c r="AC79" i="40" l="1"/>
  <c r="AC79" i="39"/>
  <c r="AC80" i="38"/>
  <c r="AC79" i="37"/>
  <c r="AC79" i="36"/>
  <c r="AE176" i="64"/>
  <c r="AE175" i="63"/>
  <c r="AE176" i="62"/>
  <c r="AE175" i="61"/>
  <c r="AE175" i="60"/>
  <c r="AE177" i="59"/>
  <c r="AE175" i="57"/>
  <c r="AE173" i="44"/>
  <c r="AC80" i="40" l="1"/>
  <c r="AC80" i="39"/>
  <c r="AC81" i="38"/>
  <c r="AC80" i="37"/>
  <c r="AC80" i="36"/>
  <c r="AE177" i="64"/>
  <c r="AE176" i="63"/>
  <c r="AE177" i="62"/>
  <c r="AE176" i="61"/>
  <c r="AE176" i="60"/>
  <c r="AE178" i="59"/>
  <c r="AE176" i="57"/>
  <c r="AE174" i="44"/>
  <c r="AC81" i="40" l="1"/>
  <c r="AC81" i="39"/>
  <c r="AC82" i="38"/>
  <c r="AC81" i="37"/>
  <c r="AC81" i="36"/>
  <c r="AE178" i="64"/>
  <c r="AE177" i="63"/>
  <c r="AE178" i="62"/>
  <c r="AE177" i="61"/>
  <c r="AE177" i="60"/>
  <c r="AE179" i="59"/>
  <c r="AE177" i="57"/>
  <c r="AE175" i="44"/>
  <c r="AC82" i="40" l="1"/>
  <c r="AC82" i="39"/>
  <c r="AC83" i="38"/>
  <c r="AC82" i="37"/>
  <c r="AC82" i="36"/>
  <c r="AE179" i="64"/>
  <c r="AE178" i="63"/>
  <c r="AE179" i="62"/>
  <c r="AE178" i="61"/>
  <c r="AE178" i="60"/>
  <c r="AE180" i="59"/>
  <c r="AE178" i="57"/>
  <c r="AE176" i="44"/>
  <c r="AC83" i="40" l="1"/>
  <c r="AC83" i="39"/>
  <c r="AC83" i="37"/>
  <c r="AC83" i="36"/>
  <c r="AE180" i="64"/>
  <c r="AE179" i="63"/>
  <c r="AE180" i="62"/>
  <c r="AE179" i="61"/>
  <c r="AE179" i="60"/>
  <c r="AE181" i="59"/>
  <c r="AE179" i="57"/>
  <c r="AE177" i="44"/>
  <c r="AE181" i="64" l="1"/>
  <c r="AE180" i="63"/>
  <c r="AE181" i="62"/>
  <c r="AE180" i="61"/>
  <c r="AE180" i="60"/>
  <c r="AE182" i="59"/>
  <c r="AE180" i="57"/>
  <c r="AE178" i="44"/>
  <c r="AE182" i="64" l="1"/>
  <c r="AE181" i="63"/>
  <c r="AE182" i="62"/>
  <c r="AE181" i="61"/>
  <c r="AE181" i="60"/>
  <c r="AE183" i="59"/>
  <c r="AE181" i="57"/>
  <c r="AE179" i="44"/>
  <c r="AE183" i="64" l="1"/>
  <c r="AE182" i="63"/>
  <c r="AE183" i="62"/>
  <c r="AE182" i="61"/>
  <c r="AE182" i="60"/>
  <c r="AE184" i="59"/>
  <c r="AE182" i="57"/>
  <c r="AE180" i="44"/>
  <c r="AE184" i="64" l="1"/>
  <c r="AE183" i="63"/>
  <c r="AE184" i="62"/>
  <c r="AE183" i="61"/>
  <c r="AE183" i="60"/>
  <c r="AE183" i="57"/>
  <c r="AE181" i="44"/>
  <c r="AE184" i="63" l="1"/>
  <c r="AE184" i="61"/>
  <c r="AE184" i="60"/>
  <c r="AE184" i="57"/>
  <c r="AE182" i="44"/>
  <c r="AE183" i="44" l="1"/>
  <c r="AE184" i="44" l="1"/>
  <c r="E21" i="56" l="1"/>
  <c r="F8" i="44" l="1"/>
  <c r="F106" i="44"/>
  <c r="E78" i="55"/>
  <c r="C43" i="2"/>
  <c r="B113" i="64" l="1"/>
  <c r="B114" i="64" s="1"/>
  <c r="B115" i="64" s="1"/>
  <c r="B116" i="64" s="1"/>
  <c r="B117" i="64" s="1"/>
  <c r="B118" i="64" s="1"/>
  <c r="B119" i="64" s="1"/>
  <c r="B120" i="64" s="1"/>
  <c r="B121" i="64" s="1"/>
  <c r="B122" i="64" s="1"/>
  <c r="B123" i="64" s="1"/>
  <c r="B124" i="64" s="1"/>
  <c r="B125" i="64" s="1"/>
  <c r="B126" i="64" s="1"/>
  <c r="B127" i="64" s="1"/>
  <c r="B128" i="64" s="1"/>
  <c r="B129" i="64" s="1"/>
  <c r="B130" i="64" s="1"/>
  <c r="B131" i="64" s="1"/>
  <c r="B132" i="64" s="1"/>
  <c r="B133" i="64" s="1"/>
  <c r="E111" i="64"/>
  <c r="B107" i="64"/>
  <c r="AB106" i="64"/>
  <c r="AA106" i="64"/>
  <c r="Z106" i="64"/>
  <c r="Y106" i="64"/>
  <c r="X106" i="64"/>
  <c r="W106" i="64"/>
  <c r="V106" i="64"/>
  <c r="U106" i="64"/>
  <c r="T106" i="64"/>
  <c r="S106" i="64"/>
  <c r="R106" i="64"/>
  <c r="Q106" i="64"/>
  <c r="P106" i="64"/>
  <c r="O106" i="64"/>
  <c r="N106" i="64"/>
  <c r="M106" i="64"/>
  <c r="L106" i="64"/>
  <c r="K106" i="64"/>
  <c r="J106" i="64"/>
  <c r="I106" i="64"/>
  <c r="H106" i="64"/>
  <c r="G106" i="64"/>
  <c r="F106" i="64"/>
  <c r="E106" i="64"/>
  <c r="B106" i="64"/>
  <c r="E104" i="64"/>
  <c r="AE82" i="64"/>
  <c r="AE83" i="64" s="1"/>
  <c r="B81" i="64"/>
  <c r="B82" i="64" s="1"/>
  <c r="B83" i="64" s="1"/>
  <c r="B84" i="64" s="1"/>
  <c r="B85" i="64" s="1"/>
  <c r="B86" i="64" s="1"/>
  <c r="B87" i="64" s="1"/>
  <c r="B88" i="64" s="1"/>
  <c r="B89" i="64" s="1"/>
  <c r="B90" i="64" s="1"/>
  <c r="B91" i="64" s="1"/>
  <c r="B92" i="64" s="1"/>
  <c r="B93" i="64" s="1"/>
  <c r="B94" i="64" s="1"/>
  <c r="B95" i="64" s="1"/>
  <c r="B96" i="64" s="1"/>
  <c r="B97" i="64" s="1"/>
  <c r="B98" i="64" s="1"/>
  <c r="B99" i="64" s="1"/>
  <c r="B100" i="64" s="1"/>
  <c r="AD80" i="64"/>
  <c r="E79" i="64"/>
  <c r="AB75" i="64"/>
  <c r="AB100" i="64" s="1"/>
  <c r="AA75" i="64"/>
  <c r="AA100" i="64" s="1"/>
  <c r="Z75" i="64"/>
  <c r="Z100" i="64" s="1"/>
  <c r="Y75" i="64"/>
  <c r="Y100" i="64" s="1"/>
  <c r="X75" i="64"/>
  <c r="X100" i="64" s="1"/>
  <c r="W75" i="64"/>
  <c r="W100" i="64" s="1"/>
  <c r="V75" i="64"/>
  <c r="V100" i="64" s="1"/>
  <c r="U75" i="64"/>
  <c r="U100" i="64" s="1"/>
  <c r="T75" i="64"/>
  <c r="T100" i="64" s="1"/>
  <c r="S75" i="64"/>
  <c r="S100" i="64" s="1"/>
  <c r="R75" i="64"/>
  <c r="R100" i="64" s="1"/>
  <c r="Q75" i="64"/>
  <c r="Q100" i="64" s="1"/>
  <c r="P75" i="64"/>
  <c r="P100" i="64" s="1"/>
  <c r="O75" i="64"/>
  <c r="O100" i="64" s="1"/>
  <c r="N75" i="64"/>
  <c r="N100" i="64" s="1"/>
  <c r="M75" i="64"/>
  <c r="M100" i="64" s="1"/>
  <c r="L75" i="64"/>
  <c r="L100" i="64" s="1"/>
  <c r="K75" i="64"/>
  <c r="K100" i="64" s="1"/>
  <c r="J75" i="64"/>
  <c r="J100" i="64" s="1"/>
  <c r="I75" i="64"/>
  <c r="I100" i="64" s="1"/>
  <c r="H75" i="64"/>
  <c r="H100" i="64" s="1"/>
  <c r="G75" i="64"/>
  <c r="G100" i="64" s="1"/>
  <c r="F75" i="64"/>
  <c r="F100" i="64" s="1"/>
  <c r="E75" i="64"/>
  <c r="E100" i="64" s="1"/>
  <c r="AB74" i="64"/>
  <c r="AA74" i="64"/>
  <c r="AA99" i="64" s="1"/>
  <c r="Z74" i="64"/>
  <c r="Z99" i="64" s="1"/>
  <c r="Y74" i="64"/>
  <c r="X74" i="64"/>
  <c r="X99" i="64" s="1"/>
  <c r="W74" i="64"/>
  <c r="W99" i="64" s="1"/>
  <c r="V74" i="64"/>
  <c r="V99" i="64" s="1"/>
  <c r="U74" i="64"/>
  <c r="T74" i="64"/>
  <c r="T99" i="64" s="1"/>
  <c r="S74" i="64"/>
  <c r="S99" i="64" s="1"/>
  <c r="R74" i="64"/>
  <c r="R99" i="64" s="1"/>
  <c r="Q74" i="64"/>
  <c r="P74" i="64"/>
  <c r="P99" i="64" s="1"/>
  <c r="O74" i="64"/>
  <c r="O99" i="64" s="1"/>
  <c r="N74" i="64"/>
  <c r="N99" i="64" s="1"/>
  <c r="M74" i="64"/>
  <c r="L74" i="64"/>
  <c r="K74" i="64"/>
  <c r="K99" i="64" s="1"/>
  <c r="J74" i="64"/>
  <c r="J99" i="64" s="1"/>
  <c r="I74" i="64"/>
  <c r="H74" i="64"/>
  <c r="H99" i="64" s="1"/>
  <c r="G74" i="64"/>
  <c r="G99" i="64" s="1"/>
  <c r="F74" i="64"/>
  <c r="E74" i="64"/>
  <c r="AB73" i="64"/>
  <c r="AB98" i="64" s="1"/>
  <c r="AA73" i="64"/>
  <c r="Z73" i="64"/>
  <c r="Y73" i="64"/>
  <c r="Y98" i="64" s="1"/>
  <c r="X73" i="64"/>
  <c r="X98" i="64" s="1"/>
  <c r="W73" i="64"/>
  <c r="W98" i="64" s="1"/>
  <c r="V73" i="64"/>
  <c r="U73" i="64"/>
  <c r="U98" i="64" s="1"/>
  <c r="T73" i="64"/>
  <c r="T98" i="64" s="1"/>
  <c r="S73" i="64"/>
  <c r="S98" i="64" s="1"/>
  <c r="R73" i="64"/>
  <c r="Q73" i="64"/>
  <c r="Q98" i="64" s="1"/>
  <c r="P73" i="64"/>
  <c r="P98" i="64" s="1"/>
  <c r="O73" i="64"/>
  <c r="O98" i="64" s="1"/>
  <c r="N73" i="64"/>
  <c r="M73" i="64"/>
  <c r="M98" i="64" s="1"/>
  <c r="L73" i="64"/>
  <c r="L98" i="64" s="1"/>
  <c r="K73" i="64"/>
  <c r="J73" i="64"/>
  <c r="I73" i="64"/>
  <c r="I98" i="64" s="1"/>
  <c r="H73" i="64"/>
  <c r="H98" i="64" s="1"/>
  <c r="G73" i="64"/>
  <c r="F73" i="64"/>
  <c r="E73" i="64"/>
  <c r="AB72" i="64"/>
  <c r="AB97" i="64" s="1"/>
  <c r="AA72" i="64"/>
  <c r="Z72" i="64"/>
  <c r="Z97" i="64" s="1"/>
  <c r="Y72" i="64"/>
  <c r="X72" i="64"/>
  <c r="W72" i="64"/>
  <c r="W97" i="64" s="1"/>
  <c r="V72" i="64"/>
  <c r="V97" i="64" s="1"/>
  <c r="U72" i="64"/>
  <c r="T72" i="64"/>
  <c r="T97" i="64" s="1"/>
  <c r="S72" i="64"/>
  <c r="R72" i="64"/>
  <c r="R97" i="64" s="1"/>
  <c r="Q72" i="64"/>
  <c r="P72" i="64"/>
  <c r="P97" i="64" s="1"/>
  <c r="O72" i="64"/>
  <c r="N72" i="64"/>
  <c r="N97" i="64" s="1"/>
  <c r="M72" i="64"/>
  <c r="L72" i="64"/>
  <c r="L97" i="64" s="1"/>
  <c r="K72" i="64"/>
  <c r="J72" i="64"/>
  <c r="J97" i="64" s="1"/>
  <c r="I72" i="64"/>
  <c r="H72" i="64"/>
  <c r="G72" i="64"/>
  <c r="G97" i="64" s="1"/>
  <c r="F72" i="64"/>
  <c r="E72" i="64"/>
  <c r="AB71" i="64"/>
  <c r="AB96" i="64" s="1"/>
  <c r="AA71" i="64"/>
  <c r="Z71" i="64"/>
  <c r="Y71" i="64"/>
  <c r="Y96" i="64" s="1"/>
  <c r="X71" i="64"/>
  <c r="W71" i="64"/>
  <c r="W96" i="64" s="1"/>
  <c r="V71" i="64"/>
  <c r="U71" i="64"/>
  <c r="U96" i="64" s="1"/>
  <c r="T71" i="64"/>
  <c r="T96" i="64" s="1"/>
  <c r="S71" i="64"/>
  <c r="S96" i="64" s="1"/>
  <c r="R71" i="64"/>
  <c r="Q71" i="64"/>
  <c r="Q96" i="64" s="1"/>
  <c r="P71" i="64"/>
  <c r="P96" i="64" s="1"/>
  <c r="O71" i="64"/>
  <c r="N71" i="64"/>
  <c r="M71" i="64"/>
  <c r="M96" i="64" s="1"/>
  <c r="L71" i="64"/>
  <c r="K71" i="64"/>
  <c r="J71" i="64"/>
  <c r="I71" i="64"/>
  <c r="I96" i="64" s="1"/>
  <c r="H71" i="64"/>
  <c r="G71" i="64"/>
  <c r="G96" i="64" s="1"/>
  <c r="F71" i="64"/>
  <c r="E71" i="64"/>
  <c r="E96" i="64" s="1"/>
  <c r="AB70" i="64"/>
  <c r="AA70" i="64"/>
  <c r="AA95" i="64" s="1"/>
  <c r="Z70" i="64"/>
  <c r="Y70" i="64"/>
  <c r="Y95" i="64" s="1"/>
  <c r="X70" i="64"/>
  <c r="W70" i="64"/>
  <c r="W95" i="64" s="1"/>
  <c r="V70" i="64"/>
  <c r="U70" i="64"/>
  <c r="U95" i="64" s="1"/>
  <c r="T70" i="64"/>
  <c r="S70" i="64"/>
  <c r="S95" i="64" s="1"/>
  <c r="R70" i="64"/>
  <c r="Q70" i="64"/>
  <c r="Q95" i="64" s="1"/>
  <c r="P70" i="64"/>
  <c r="O70" i="64"/>
  <c r="O95" i="64" s="1"/>
  <c r="N70" i="64"/>
  <c r="M70" i="64"/>
  <c r="L70" i="64"/>
  <c r="K70" i="64"/>
  <c r="K95" i="64" s="1"/>
  <c r="J70" i="64"/>
  <c r="I70" i="64"/>
  <c r="I95" i="64" s="1"/>
  <c r="H70" i="64"/>
  <c r="G70" i="64"/>
  <c r="G95" i="64" s="1"/>
  <c r="F70" i="64"/>
  <c r="E70" i="64"/>
  <c r="E95" i="64" s="1"/>
  <c r="AB69" i="64"/>
  <c r="AB94" i="64" s="1"/>
  <c r="AA69" i="64"/>
  <c r="AA94" i="64" s="1"/>
  <c r="Z69" i="64"/>
  <c r="Z94" i="64" s="1"/>
  <c r="Y69" i="64"/>
  <c r="Y94" i="64" s="1"/>
  <c r="X69" i="64"/>
  <c r="X94" i="64" s="1"/>
  <c r="W69" i="64"/>
  <c r="W94" i="64" s="1"/>
  <c r="V69" i="64"/>
  <c r="V94" i="64" s="1"/>
  <c r="U69" i="64"/>
  <c r="U94" i="64" s="1"/>
  <c r="T69" i="64"/>
  <c r="T94" i="64" s="1"/>
  <c r="S69" i="64"/>
  <c r="R69" i="64"/>
  <c r="R94" i="64" s="1"/>
  <c r="Q69" i="64"/>
  <c r="Q94" i="64" s="1"/>
  <c r="P69" i="64"/>
  <c r="P94" i="64" s="1"/>
  <c r="O69" i="64"/>
  <c r="O94" i="64" s="1"/>
  <c r="N69" i="64"/>
  <c r="N94" i="64" s="1"/>
  <c r="M69" i="64"/>
  <c r="M94" i="64" s="1"/>
  <c r="L69" i="64"/>
  <c r="L94" i="64" s="1"/>
  <c r="K69" i="64"/>
  <c r="K94" i="64" s="1"/>
  <c r="J69" i="64"/>
  <c r="I69" i="64"/>
  <c r="I94" i="64" s="1"/>
  <c r="H69" i="64"/>
  <c r="H94" i="64" s="1"/>
  <c r="G69" i="64"/>
  <c r="G94" i="64" s="1"/>
  <c r="F69" i="64"/>
  <c r="F94" i="64" s="1"/>
  <c r="E69" i="64"/>
  <c r="AB68" i="64"/>
  <c r="AA68" i="64"/>
  <c r="AA93" i="64" s="1"/>
  <c r="Z68" i="64"/>
  <c r="Z93" i="64" s="1"/>
  <c r="Y68" i="64"/>
  <c r="X68" i="64"/>
  <c r="X93" i="64" s="1"/>
  <c r="W68" i="64"/>
  <c r="W93" i="64" s="1"/>
  <c r="V68" i="64"/>
  <c r="V93" i="64" s="1"/>
  <c r="U68" i="64"/>
  <c r="T68" i="64"/>
  <c r="T93" i="64" s="1"/>
  <c r="S68" i="64"/>
  <c r="S93" i="64" s="1"/>
  <c r="R68" i="64"/>
  <c r="R93" i="64" s="1"/>
  <c r="Q68" i="64"/>
  <c r="P68" i="64"/>
  <c r="O68" i="64"/>
  <c r="N68" i="64"/>
  <c r="N93" i="64" s="1"/>
  <c r="M68" i="64"/>
  <c r="L68" i="64"/>
  <c r="L93" i="64" s="1"/>
  <c r="K68" i="64"/>
  <c r="K93" i="64" s="1"/>
  <c r="J68" i="64"/>
  <c r="J93" i="64" s="1"/>
  <c r="I68" i="64"/>
  <c r="H68" i="64"/>
  <c r="H93" i="64" s="1"/>
  <c r="G68" i="64"/>
  <c r="G93" i="64" s="1"/>
  <c r="F68" i="64"/>
  <c r="E68" i="64"/>
  <c r="AB67" i="64"/>
  <c r="AB92" i="64" s="1"/>
  <c r="AA67" i="64"/>
  <c r="AA92" i="64" s="1"/>
  <c r="Z67" i="64"/>
  <c r="Y67" i="64"/>
  <c r="Y92" i="64" s="1"/>
  <c r="X67" i="64"/>
  <c r="X92" i="64" s="1"/>
  <c r="W67" i="64"/>
  <c r="W92" i="64" s="1"/>
  <c r="V67" i="64"/>
  <c r="U67" i="64"/>
  <c r="U92" i="64" s="1"/>
  <c r="T67" i="64"/>
  <c r="T92" i="64" s="1"/>
  <c r="S67" i="64"/>
  <c r="R67" i="64"/>
  <c r="Q67" i="64"/>
  <c r="Q92" i="64" s="1"/>
  <c r="P67" i="64"/>
  <c r="P92" i="64" s="1"/>
  <c r="O67" i="64"/>
  <c r="N67" i="64"/>
  <c r="M67" i="64"/>
  <c r="M92" i="64" s="1"/>
  <c r="L67" i="64"/>
  <c r="L92" i="64" s="1"/>
  <c r="K67" i="64"/>
  <c r="K92" i="64" s="1"/>
  <c r="J67" i="64"/>
  <c r="I67" i="64"/>
  <c r="I92" i="64" s="1"/>
  <c r="H67" i="64"/>
  <c r="H92" i="64" s="1"/>
  <c r="G67" i="64"/>
  <c r="G92" i="64" s="1"/>
  <c r="F67" i="64"/>
  <c r="E67" i="64"/>
  <c r="E92" i="64" s="1"/>
  <c r="AB66" i="64"/>
  <c r="AA66" i="64"/>
  <c r="Z66" i="64"/>
  <c r="Z91" i="64" s="1"/>
  <c r="Y66" i="64"/>
  <c r="X66" i="64"/>
  <c r="W66" i="64"/>
  <c r="V66" i="64"/>
  <c r="V91" i="64" s="1"/>
  <c r="U66" i="64"/>
  <c r="T66" i="64"/>
  <c r="S66" i="64"/>
  <c r="R66" i="64"/>
  <c r="R91" i="64" s="1"/>
  <c r="Q66" i="64"/>
  <c r="Q91" i="64" s="1"/>
  <c r="P66" i="64"/>
  <c r="O66" i="64"/>
  <c r="N66" i="64"/>
  <c r="N91" i="64" s="1"/>
  <c r="M66" i="64"/>
  <c r="L66" i="64"/>
  <c r="K66" i="64"/>
  <c r="J66" i="64"/>
  <c r="J91" i="64" s="1"/>
  <c r="I66" i="64"/>
  <c r="H66" i="64"/>
  <c r="G66" i="64"/>
  <c r="F66" i="64"/>
  <c r="F91" i="64" s="1"/>
  <c r="E66" i="64"/>
  <c r="AB65" i="64"/>
  <c r="AA65" i="64"/>
  <c r="AA90" i="64" s="1"/>
  <c r="Z65" i="64"/>
  <c r="Z90" i="64" s="1"/>
  <c r="Y65" i="64"/>
  <c r="Y90" i="64" s="1"/>
  <c r="X65" i="64"/>
  <c r="W65" i="64"/>
  <c r="W90" i="64" s="1"/>
  <c r="V65" i="64"/>
  <c r="U65" i="64"/>
  <c r="U90" i="64" s="1"/>
  <c r="T65" i="64"/>
  <c r="S65" i="64"/>
  <c r="S90" i="64" s="1"/>
  <c r="R65" i="64"/>
  <c r="R90" i="64" s="1"/>
  <c r="Q65" i="64"/>
  <c r="Q90" i="64" s="1"/>
  <c r="P65" i="64"/>
  <c r="O65" i="64"/>
  <c r="O90" i="64" s="1"/>
  <c r="N65" i="64"/>
  <c r="N90" i="64" s="1"/>
  <c r="M65" i="64"/>
  <c r="M90" i="64" s="1"/>
  <c r="L65" i="64"/>
  <c r="K65" i="64"/>
  <c r="J65" i="64"/>
  <c r="J90" i="64" s="1"/>
  <c r="I65" i="64"/>
  <c r="H65" i="64"/>
  <c r="G65" i="64"/>
  <c r="G90" i="64" s="1"/>
  <c r="F65" i="64"/>
  <c r="E65" i="64"/>
  <c r="AB64" i="64"/>
  <c r="AB89" i="64" s="1"/>
  <c r="AA64" i="64"/>
  <c r="AA89" i="64" s="1"/>
  <c r="Z64" i="64"/>
  <c r="Y64" i="64"/>
  <c r="Y89" i="64" s="1"/>
  <c r="X64" i="64"/>
  <c r="X89" i="64" s="1"/>
  <c r="W64" i="64"/>
  <c r="V64" i="64"/>
  <c r="U64" i="64"/>
  <c r="U89" i="64" s="1"/>
  <c r="T64" i="64"/>
  <c r="T89" i="64" s="1"/>
  <c r="S64" i="64"/>
  <c r="R64" i="64"/>
  <c r="Q64" i="64"/>
  <c r="P64" i="64"/>
  <c r="P89" i="64" s="1"/>
  <c r="O64" i="64"/>
  <c r="O89" i="64" s="1"/>
  <c r="N64" i="64"/>
  <c r="M64" i="64"/>
  <c r="M89" i="64" s="1"/>
  <c r="L64" i="64"/>
  <c r="L89" i="64" s="1"/>
  <c r="K64" i="64"/>
  <c r="J64" i="64"/>
  <c r="I64" i="64"/>
  <c r="I89" i="64" s="1"/>
  <c r="H64" i="64"/>
  <c r="H89" i="64" s="1"/>
  <c r="G64" i="64"/>
  <c r="F64" i="64"/>
  <c r="E64" i="64"/>
  <c r="E89" i="64" s="1"/>
  <c r="AB63" i="64"/>
  <c r="AA63" i="64"/>
  <c r="AA88" i="64" s="1"/>
  <c r="Z63" i="64"/>
  <c r="Y63" i="64"/>
  <c r="X63" i="64"/>
  <c r="W63" i="64"/>
  <c r="W88" i="64" s="1"/>
  <c r="V63" i="64"/>
  <c r="U63" i="64"/>
  <c r="T63" i="64"/>
  <c r="S63" i="64"/>
  <c r="S88" i="64" s="1"/>
  <c r="R63" i="64"/>
  <c r="Q63" i="64"/>
  <c r="P63" i="64"/>
  <c r="O63" i="64"/>
  <c r="O88" i="64" s="1"/>
  <c r="N63" i="64"/>
  <c r="M63" i="64"/>
  <c r="L63" i="64"/>
  <c r="K63" i="64"/>
  <c r="K88" i="64" s="1"/>
  <c r="J63" i="64"/>
  <c r="I63" i="64"/>
  <c r="H63" i="64"/>
  <c r="G63" i="64"/>
  <c r="G88" i="64" s="1"/>
  <c r="F63" i="64"/>
  <c r="F88" i="64" s="1"/>
  <c r="E63" i="64"/>
  <c r="AB62" i="64"/>
  <c r="AB87" i="64" s="1"/>
  <c r="AA62" i="64"/>
  <c r="AA87" i="64" s="1"/>
  <c r="Z62" i="64"/>
  <c r="Y62" i="64"/>
  <c r="X62" i="64"/>
  <c r="X87" i="64" s="1"/>
  <c r="W62" i="64"/>
  <c r="V62" i="64"/>
  <c r="U62" i="64"/>
  <c r="U87" i="64" s="1"/>
  <c r="T62" i="64"/>
  <c r="T87" i="64" s="1"/>
  <c r="S62" i="64"/>
  <c r="R62" i="64"/>
  <c r="Q62" i="64"/>
  <c r="P62" i="64"/>
  <c r="P87" i="64" s="1"/>
  <c r="O62" i="64"/>
  <c r="N62" i="64"/>
  <c r="M62" i="64"/>
  <c r="M87" i="64" s="1"/>
  <c r="L62" i="64"/>
  <c r="L87" i="64" s="1"/>
  <c r="K62" i="64"/>
  <c r="J62" i="64"/>
  <c r="I62" i="64"/>
  <c r="H62" i="64"/>
  <c r="H87" i="64" s="1"/>
  <c r="G62" i="64"/>
  <c r="F62" i="64"/>
  <c r="E62" i="64"/>
  <c r="E87" i="64" s="1"/>
  <c r="AB61" i="64"/>
  <c r="AA61" i="64"/>
  <c r="AA86" i="64" s="1"/>
  <c r="Z61" i="64"/>
  <c r="Z86" i="64" s="1"/>
  <c r="Y61" i="64"/>
  <c r="X61" i="64"/>
  <c r="X86" i="64" s="1"/>
  <c r="W61" i="64"/>
  <c r="W86" i="64" s="1"/>
  <c r="V61" i="64"/>
  <c r="U61" i="64"/>
  <c r="T61" i="64"/>
  <c r="S61" i="64"/>
  <c r="S86" i="64" s="1"/>
  <c r="R61" i="64"/>
  <c r="R86" i="64" s="1"/>
  <c r="Q61" i="64"/>
  <c r="P61" i="64"/>
  <c r="O61" i="64"/>
  <c r="O86" i="64" s="1"/>
  <c r="N61" i="64"/>
  <c r="M61" i="64"/>
  <c r="L61" i="64"/>
  <c r="K61" i="64"/>
  <c r="K86" i="64" s="1"/>
  <c r="J61" i="64"/>
  <c r="J86" i="64" s="1"/>
  <c r="I61" i="64"/>
  <c r="H61" i="64"/>
  <c r="G61" i="64"/>
  <c r="G86" i="64" s="1"/>
  <c r="F61" i="64"/>
  <c r="E61" i="64"/>
  <c r="AB60" i="64"/>
  <c r="AB85" i="64" s="1"/>
  <c r="AA60" i="64"/>
  <c r="Z60" i="64"/>
  <c r="Y60" i="64"/>
  <c r="Y85" i="64" s="1"/>
  <c r="X60" i="64"/>
  <c r="X85" i="64" s="1"/>
  <c r="W60" i="64"/>
  <c r="V60" i="64"/>
  <c r="U60" i="64"/>
  <c r="U85" i="64" s="1"/>
  <c r="T60" i="64"/>
  <c r="T85" i="64" s="1"/>
  <c r="S60" i="64"/>
  <c r="R60" i="64"/>
  <c r="Q60" i="64"/>
  <c r="Q85" i="64" s="1"/>
  <c r="P60" i="64"/>
  <c r="P85" i="64" s="1"/>
  <c r="O60" i="64"/>
  <c r="N60" i="64"/>
  <c r="M60" i="64"/>
  <c r="M85" i="64" s="1"/>
  <c r="L60" i="64"/>
  <c r="L85" i="64" s="1"/>
  <c r="K60" i="64"/>
  <c r="J60" i="64"/>
  <c r="I60" i="64"/>
  <c r="I85" i="64" s="1"/>
  <c r="H60" i="64"/>
  <c r="H85" i="64" s="1"/>
  <c r="G60" i="64"/>
  <c r="F60" i="64"/>
  <c r="E60" i="64"/>
  <c r="E85" i="64" s="1"/>
  <c r="AB59" i="64"/>
  <c r="AA59" i="64"/>
  <c r="Z59" i="64"/>
  <c r="Z84" i="64" s="1"/>
  <c r="Y59" i="64"/>
  <c r="X59" i="64"/>
  <c r="W59" i="64"/>
  <c r="V59" i="64"/>
  <c r="V84" i="64" s="1"/>
  <c r="U59" i="64"/>
  <c r="T59" i="64"/>
  <c r="S59" i="64"/>
  <c r="R59" i="64"/>
  <c r="R84" i="64" s="1"/>
  <c r="Q59" i="64"/>
  <c r="P59" i="64"/>
  <c r="O59" i="64"/>
  <c r="N59" i="64"/>
  <c r="N84" i="64" s="1"/>
  <c r="M59" i="64"/>
  <c r="L59" i="64"/>
  <c r="K59" i="64"/>
  <c r="J59" i="64"/>
  <c r="J84" i="64" s="1"/>
  <c r="I59" i="64"/>
  <c r="H59" i="64"/>
  <c r="G59" i="64"/>
  <c r="F59" i="64"/>
  <c r="E59" i="64"/>
  <c r="AB58" i="64"/>
  <c r="AB83" i="64" s="1"/>
  <c r="AA58" i="64"/>
  <c r="Z58" i="64"/>
  <c r="Y58" i="64"/>
  <c r="Y83" i="64" s="1"/>
  <c r="X58" i="64"/>
  <c r="W58" i="64"/>
  <c r="W83" i="64" s="1"/>
  <c r="V58" i="64"/>
  <c r="U58" i="64"/>
  <c r="U83" i="64" s="1"/>
  <c r="T58" i="64"/>
  <c r="T83" i="64" s="1"/>
  <c r="S58" i="64"/>
  <c r="R58" i="64"/>
  <c r="Q58" i="64"/>
  <c r="Q83" i="64" s="1"/>
  <c r="P58" i="64"/>
  <c r="O58" i="64"/>
  <c r="O83" i="64" s="1"/>
  <c r="N58" i="64"/>
  <c r="M58" i="64"/>
  <c r="M83" i="64" s="1"/>
  <c r="L58" i="64"/>
  <c r="L83" i="64" s="1"/>
  <c r="K58" i="64"/>
  <c r="J58" i="64"/>
  <c r="I58" i="64"/>
  <c r="I83" i="64" s="1"/>
  <c r="H58" i="64"/>
  <c r="G58" i="64"/>
  <c r="F58" i="64"/>
  <c r="E58" i="64"/>
  <c r="E83" i="64" s="1"/>
  <c r="AB57" i="64"/>
  <c r="AA57" i="64"/>
  <c r="AA82" i="64" s="1"/>
  <c r="Z57" i="64"/>
  <c r="Z82" i="64" s="1"/>
  <c r="Y57" i="64"/>
  <c r="X57" i="64"/>
  <c r="W57" i="64"/>
  <c r="W82" i="64" s="1"/>
  <c r="V57" i="64"/>
  <c r="V82" i="64" s="1"/>
  <c r="U57" i="64"/>
  <c r="T57" i="64"/>
  <c r="S57" i="64"/>
  <c r="S82" i="64" s="1"/>
  <c r="R57" i="64"/>
  <c r="R82" i="64" s="1"/>
  <c r="Q57" i="64"/>
  <c r="P57" i="64"/>
  <c r="O57" i="64"/>
  <c r="O82" i="64" s="1"/>
  <c r="N57" i="64"/>
  <c r="M57" i="64"/>
  <c r="L57" i="64"/>
  <c r="K57" i="64"/>
  <c r="K82" i="64" s="1"/>
  <c r="J57" i="64"/>
  <c r="J82" i="64" s="1"/>
  <c r="I57" i="64"/>
  <c r="H57" i="64"/>
  <c r="G57" i="64"/>
  <c r="G82" i="64" s="1"/>
  <c r="F57" i="64"/>
  <c r="E57" i="64"/>
  <c r="AB56" i="64"/>
  <c r="AB81" i="64" s="1"/>
  <c r="AA56" i="64"/>
  <c r="Z56" i="64"/>
  <c r="Y56" i="64"/>
  <c r="Y81" i="64" s="1"/>
  <c r="X56" i="64"/>
  <c r="X81" i="64" s="1"/>
  <c r="W56" i="64"/>
  <c r="V56" i="64"/>
  <c r="U56" i="64"/>
  <c r="U81" i="64" s="1"/>
  <c r="T56" i="64"/>
  <c r="T81" i="64" s="1"/>
  <c r="S56" i="64"/>
  <c r="R56" i="64"/>
  <c r="Q56" i="64"/>
  <c r="Q81" i="64" s="1"/>
  <c r="P56" i="64"/>
  <c r="P81" i="64" s="1"/>
  <c r="O56" i="64"/>
  <c r="N56" i="64"/>
  <c r="M56" i="64"/>
  <c r="M81" i="64" s="1"/>
  <c r="L56" i="64"/>
  <c r="L81" i="64" s="1"/>
  <c r="K56" i="64"/>
  <c r="J56" i="64"/>
  <c r="I56" i="64"/>
  <c r="I81" i="64" s="1"/>
  <c r="H56" i="64"/>
  <c r="H81" i="64" s="1"/>
  <c r="G56" i="64"/>
  <c r="F56" i="64"/>
  <c r="E56" i="64"/>
  <c r="E81" i="64" s="1"/>
  <c r="B56" i="64"/>
  <c r="B57" i="64" s="1"/>
  <c r="B58" i="64" s="1"/>
  <c r="B59" i="64" s="1"/>
  <c r="B60" i="64" s="1"/>
  <c r="B61" i="64" s="1"/>
  <c r="B62" i="64" s="1"/>
  <c r="B63" i="64" s="1"/>
  <c r="B64" i="64" s="1"/>
  <c r="B65" i="64" s="1"/>
  <c r="B66" i="64" s="1"/>
  <c r="B67" i="64" s="1"/>
  <c r="B68" i="64" s="1"/>
  <c r="B69" i="64" s="1"/>
  <c r="B70" i="64" s="1"/>
  <c r="B71" i="64" s="1"/>
  <c r="B72" i="64" s="1"/>
  <c r="B73" i="64" s="1"/>
  <c r="B74" i="64" s="1"/>
  <c r="B75" i="64" s="1"/>
  <c r="E53" i="64"/>
  <c r="B26" i="64"/>
  <c r="B27" i="64" s="1"/>
  <c r="B28" i="64" s="1"/>
  <c r="B29" i="64" s="1"/>
  <c r="B30" i="64" s="1"/>
  <c r="B31" i="64" s="1"/>
  <c r="B32" i="64" s="1"/>
  <c r="B33" i="64" s="1"/>
  <c r="B34" i="64" s="1"/>
  <c r="B35" i="64" s="1"/>
  <c r="B36" i="64" s="1"/>
  <c r="B37" i="64" s="1"/>
  <c r="B38" i="64" s="1"/>
  <c r="B39" i="64" s="1"/>
  <c r="B40" i="64" s="1"/>
  <c r="B41" i="64" s="1"/>
  <c r="B42" i="64" s="1"/>
  <c r="B43" i="64" s="1"/>
  <c r="B44" i="64" s="1"/>
  <c r="B45" i="64" s="1"/>
  <c r="B46" i="64" s="1"/>
  <c r="B47" i="64" s="1"/>
  <c r="D17" i="64"/>
  <c r="D16" i="64"/>
  <c r="D15" i="64"/>
  <c r="D14" i="64"/>
  <c r="AB8" i="64"/>
  <c r="AA8" i="64"/>
  <c r="Z8" i="64"/>
  <c r="Y8" i="64"/>
  <c r="X8" i="64"/>
  <c r="W8" i="64"/>
  <c r="V8" i="64"/>
  <c r="U8" i="64"/>
  <c r="T8" i="64"/>
  <c r="S8" i="64"/>
  <c r="R8" i="64"/>
  <c r="Q8" i="64"/>
  <c r="P8" i="64"/>
  <c r="O8" i="64"/>
  <c r="N8" i="64"/>
  <c r="M8" i="64"/>
  <c r="L8" i="64"/>
  <c r="K8" i="64"/>
  <c r="J8" i="64"/>
  <c r="I8" i="64"/>
  <c r="H8" i="64"/>
  <c r="G8" i="64"/>
  <c r="F8" i="64"/>
  <c r="E8" i="64"/>
  <c r="B113" i="63"/>
  <c r="B114" i="63" s="1"/>
  <c r="B115" i="63" s="1"/>
  <c r="B116" i="63" s="1"/>
  <c r="B117" i="63" s="1"/>
  <c r="B118" i="63" s="1"/>
  <c r="B119" i="63" s="1"/>
  <c r="B120" i="63" s="1"/>
  <c r="B121" i="63" s="1"/>
  <c r="B122" i="63" s="1"/>
  <c r="B123" i="63" s="1"/>
  <c r="B124" i="63" s="1"/>
  <c r="B125" i="63" s="1"/>
  <c r="B126" i="63" s="1"/>
  <c r="B127" i="63" s="1"/>
  <c r="B128" i="63" s="1"/>
  <c r="B129" i="63" s="1"/>
  <c r="B130" i="63" s="1"/>
  <c r="B131" i="63" s="1"/>
  <c r="B132" i="63" s="1"/>
  <c r="B133" i="63" s="1"/>
  <c r="E111" i="63"/>
  <c r="B107" i="63"/>
  <c r="AB106" i="63"/>
  <c r="AA106" i="63"/>
  <c r="Z106" i="63"/>
  <c r="Y106" i="63"/>
  <c r="X106" i="63"/>
  <c r="W106" i="63"/>
  <c r="V106" i="63"/>
  <c r="U106" i="63"/>
  <c r="T106" i="63"/>
  <c r="S106" i="63"/>
  <c r="R106" i="63"/>
  <c r="Q106" i="63"/>
  <c r="P106" i="63"/>
  <c r="O106" i="63"/>
  <c r="N106" i="63"/>
  <c r="M106" i="63"/>
  <c r="L106" i="63"/>
  <c r="K106" i="63"/>
  <c r="J106" i="63"/>
  <c r="I106" i="63"/>
  <c r="H106" i="63"/>
  <c r="G106" i="63"/>
  <c r="F106" i="63"/>
  <c r="E106" i="63"/>
  <c r="B106" i="63"/>
  <c r="E104" i="63"/>
  <c r="AE82" i="63"/>
  <c r="AE83" i="63" s="1"/>
  <c r="B81" i="63"/>
  <c r="B82" i="63" s="1"/>
  <c r="B83" i="63" s="1"/>
  <c r="B84" i="63" s="1"/>
  <c r="B85" i="63" s="1"/>
  <c r="B86" i="63" s="1"/>
  <c r="B87" i="63" s="1"/>
  <c r="B88" i="63" s="1"/>
  <c r="B89" i="63" s="1"/>
  <c r="B90" i="63" s="1"/>
  <c r="B91" i="63" s="1"/>
  <c r="B92" i="63" s="1"/>
  <c r="B93" i="63" s="1"/>
  <c r="B94" i="63" s="1"/>
  <c r="B95" i="63" s="1"/>
  <c r="B96" i="63" s="1"/>
  <c r="B97" i="63" s="1"/>
  <c r="B98" i="63" s="1"/>
  <c r="B99" i="63" s="1"/>
  <c r="B100" i="63" s="1"/>
  <c r="AD80" i="63"/>
  <c r="E79" i="63"/>
  <c r="AB75" i="63"/>
  <c r="AB100" i="63" s="1"/>
  <c r="AA75" i="63"/>
  <c r="AA100" i="63" s="1"/>
  <c r="Z75" i="63"/>
  <c r="Z100" i="63" s="1"/>
  <c r="Y75" i="63"/>
  <c r="Y100" i="63" s="1"/>
  <c r="X75" i="63"/>
  <c r="X100" i="63" s="1"/>
  <c r="W75" i="63"/>
  <c r="W100" i="63" s="1"/>
  <c r="V75" i="63"/>
  <c r="V100" i="63" s="1"/>
  <c r="U75" i="63"/>
  <c r="U100" i="63" s="1"/>
  <c r="T75" i="63"/>
  <c r="T100" i="63" s="1"/>
  <c r="S75" i="63"/>
  <c r="S100" i="63" s="1"/>
  <c r="R75" i="63"/>
  <c r="R100" i="63" s="1"/>
  <c r="Q75" i="63"/>
  <c r="Q100" i="63" s="1"/>
  <c r="P75" i="63"/>
  <c r="P100" i="63" s="1"/>
  <c r="O75" i="63"/>
  <c r="O100" i="63" s="1"/>
  <c r="N75" i="63"/>
  <c r="N100" i="63" s="1"/>
  <c r="M75" i="63"/>
  <c r="M100" i="63" s="1"/>
  <c r="L75" i="63"/>
  <c r="L100" i="63" s="1"/>
  <c r="K75" i="63"/>
  <c r="K100" i="63" s="1"/>
  <c r="J75" i="63"/>
  <c r="J100" i="63" s="1"/>
  <c r="I75" i="63"/>
  <c r="I100" i="63" s="1"/>
  <c r="H75" i="63"/>
  <c r="H100" i="63" s="1"/>
  <c r="G75" i="63"/>
  <c r="G100" i="63" s="1"/>
  <c r="F75" i="63"/>
  <c r="E75" i="63"/>
  <c r="E100" i="63" s="1"/>
  <c r="AB74" i="63"/>
  <c r="AB99" i="63" s="1"/>
  <c r="AA74" i="63"/>
  <c r="AA99" i="63" s="1"/>
  <c r="Z74" i="63"/>
  <c r="Y74" i="63"/>
  <c r="X74" i="63"/>
  <c r="X99" i="63" s="1"/>
  <c r="W74" i="63"/>
  <c r="W99" i="63" s="1"/>
  <c r="V74" i="63"/>
  <c r="U74" i="63"/>
  <c r="T74" i="63"/>
  <c r="T99" i="63" s="1"/>
  <c r="S74" i="63"/>
  <c r="S99" i="63" s="1"/>
  <c r="R74" i="63"/>
  <c r="Q74" i="63"/>
  <c r="P74" i="63"/>
  <c r="P99" i="63" s="1"/>
  <c r="O74" i="63"/>
  <c r="O99" i="63" s="1"/>
  <c r="N74" i="63"/>
  <c r="M74" i="63"/>
  <c r="L74" i="63"/>
  <c r="L99" i="63" s="1"/>
  <c r="K74" i="63"/>
  <c r="K99" i="63" s="1"/>
  <c r="J74" i="63"/>
  <c r="I74" i="63"/>
  <c r="H74" i="63"/>
  <c r="H99" i="63" s="1"/>
  <c r="G74" i="63"/>
  <c r="G99" i="63" s="1"/>
  <c r="F74" i="63"/>
  <c r="E74" i="63"/>
  <c r="AB73" i="63"/>
  <c r="AA73" i="63"/>
  <c r="AA98" i="63" s="1"/>
  <c r="Z73" i="63"/>
  <c r="Y73" i="63"/>
  <c r="Y98" i="63" s="1"/>
  <c r="X73" i="63"/>
  <c r="W73" i="63"/>
  <c r="W98" i="63" s="1"/>
  <c r="V73" i="63"/>
  <c r="U73" i="63"/>
  <c r="U98" i="63" s="1"/>
  <c r="T73" i="63"/>
  <c r="S73" i="63"/>
  <c r="S98" i="63" s="1"/>
  <c r="R73" i="63"/>
  <c r="Q73" i="63"/>
  <c r="Q98" i="63" s="1"/>
  <c r="P73" i="63"/>
  <c r="O73" i="63"/>
  <c r="O98" i="63" s="1"/>
  <c r="N73" i="63"/>
  <c r="M73" i="63"/>
  <c r="M98" i="63" s="1"/>
  <c r="L73" i="63"/>
  <c r="K73" i="63"/>
  <c r="K98" i="63" s="1"/>
  <c r="J73" i="63"/>
  <c r="I73" i="63"/>
  <c r="I98" i="63" s="1"/>
  <c r="H73" i="63"/>
  <c r="G73" i="63"/>
  <c r="G98" i="63" s="1"/>
  <c r="F73" i="63"/>
  <c r="E73" i="63"/>
  <c r="E98" i="63" s="1"/>
  <c r="AB72" i="63"/>
  <c r="AA72" i="63"/>
  <c r="AA97" i="63" s="1"/>
  <c r="Z72" i="63"/>
  <c r="Z97" i="63" s="1"/>
  <c r="Y72" i="63"/>
  <c r="X72" i="63"/>
  <c r="W72" i="63"/>
  <c r="W97" i="63" s="1"/>
  <c r="V72" i="63"/>
  <c r="V97" i="63" s="1"/>
  <c r="U72" i="63"/>
  <c r="T72" i="63"/>
  <c r="S72" i="63"/>
  <c r="S97" i="63" s="1"/>
  <c r="R72" i="63"/>
  <c r="R97" i="63" s="1"/>
  <c r="Q72" i="63"/>
  <c r="P72" i="63"/>
  <c r="O72" i="63"/>
  <c r="O97" i="63" s="1"/>
  <c r="N72" i="63"/>
  <c r="N97" i="63" s="1"/>
  <c r="M72" i="63"/>
  <c r="L72" i="63"/>
  <c r="K72" i="63"/>
  <c r="K97" i="63" s="1"/>
  <c r="J72" i="63"/>
  <c r="J97" i="63" s="1"/>
  <c r="I72" i="63"/>
  <c r="H72" i="63"/>
  <c r="G72" i="63"/>
  <c r="G97" i="63" s="1"/>
  <c r="F72" i="63"/>
  <c r="E72" i="63"/>
  <c r="AB71" i="63"/>
  <c r="AB96" i="63" s="1"/>
  <c r="AA71" i="63"/>
  <c r="AA96" i="63" s="1"/>
  <c r="Z71" i="63"/>
  <c r="Z96" i="63" s="1"/>
  <c r="Y71" i="63"/>
  <c r="Y96" i="63" s="1"/>
  <c r="X71" i="63"/>
  <c r="W71" i="63"/>
  <c r="W96" i="63" s="1"/>
  <c r="V71" i="63"/>
  <c r="U71" i="63"/>
  <c r="U96" i="63" s="1"/>
  <c r="T71" i="63"/>
  <c r="T96" i="63" s="1"/>
  <c r="S71" i="63"/>
  <c r="S96" i="63" s="1"/>
  <c r="R71" i="63"/>
  <c r="R96" i="63" s="1"/>
  <c r="Q71" i="63"/>
  <c r="Q96" i="63" s="1"/>
  <c r="P71" i="63"/>
  <c r="O71" i="63"/>
  <c r="O96" i="63" s="1"/>
  <c r="N71" i="63"/>
  <c r="N96" i="63" s="1"/>
  <c r="M71" i="63"/>
  <c r="M96" i="63" s="1"/>
  <c r="L71" i="63"/>
  <c r="L96" i="63" s="1"/>
  <c r="K71" i="63"/>
  <c r="K96" i="63" s="1"/>
  <c r="J71" i="63"/>
  <c r="J96" i="63" s="1"/>
  <c r="I71" i="63"/>
  <c r="I96" i="63" s="1"/>
  <c r="H71" i="63"/>
  <c r="G71" i="63"/>
  <c r="G96" i="63" s="1"/>
  <c r="F71" i="63"/>
  <c r="E71" i="63"/>
  <c r="E96" i="63" s="1"/>
  <c r="AB70" i="63"/>
  <c r="AB95" i="63" s="1"/>
  <c r="AA70" i="63"/>
  <c r="AA95" i="63" s="1"/>
  <c r="Z70" i="63"/>
  <c r="Y70" i="63"/>
  <c r="Y95" i="63" s="1"/>
  <c r="X70" i="63"/>
  <c r="X95" i="63" s="1"/>
  <c r="W70" i="63"/>
  <c r="W95" i="63" s="1"/>
  <c r="V70" i="63"/>
  <c r="U70" i="63"/>
  <c r="U95" i="63" s="1"/>
  <c r="T70" i="63"/>
  <c r="T95" i="63" s="1"/>
  <c r="S70" i="63"/>
  <c r="S95" i="63" s="1"/>
  <c r="R70" i="63"/>
  <c r="Q70" i="63"/>
  <c r="Q95" i="63" s="1"/>
  <c r="P70" i="63"/>
  <c r="P95" i="63" s="1"/>
  <c r="O70" i="63"/>
  <c r="O95" i="63" s="1"/>
  <c r="N70" i="63"/>
  <c r="N95" i="63" s="1"/>
  <c r="M70" i="63"/>
  <c r="M95" i="63" s="1"/>
  <c r="L70" i="63"/>
  <c r="L95" i="63" s="1"/>
  <c r="K70" i="63"/>
  <c r="K95" i="63" s="1"/>
  <c r="J70" i="63"/>
  <c r="I70" i="63"/>
  <c r="I95" i="63" s="1"/>
  <c r="H70" i="63"/>
  <c r="H95" i="63" s="1"/>
  <c r="G70" i="63"/>
  <c r="G95" i="63" s="1"/>
  <c r="F70" i="63"/>
  <c r="F95" i="63" s="1"/>
  <c r="E70" i="63"/>
  <c r="E95" i="63" s="1"/>
  <c r="AB69" i="63"/>
  <c r="AB94" i="63" s="1"/>
  <c r="AA69" i="63"/>
  <c r="AA94" i="63" s="1"/>
  <c r="Z69" i="63"/>
  <c r="Y69" i="63"/>
  <c r="Y94" i="63" s="1"/>
  <c r="X69" i="63"/>
  <c r="X94" i="63" s="1"/>
  <c r="W69" i="63"/>
  <c r="W94" i="63" s="1"/>
  <c r="V69" i="63"/>
  <c r="U69" i="63"/>
  <c r="U94" i="63" s="1"/>
  <c r="T69" i="63"/>
  <c r="T94" i="63" s="1"/>
  <c r="S69" i="63"/>
  <c r="S94" i="63" s="1"/>
  <c r="R69" i="63"/>
  <c r="Q69" i="63"/>
  <c r="Q94" i="63" s="1"/>
  <c r="P69" i="63"/>
  <c r="O69" i="63"/>
  <c r="O94" i="63" s="1"/>
  <c r="N69" i="63"/>
  <c r="M69" i="63"/>
  <c r="M94" i="63" s="1"/>
  <c r="L69" i="63"/>
  <c r="L94" i="63" s="1"/>
  <c r="K69" i="63"/>
  <c r="K94" i="63" s="1"/>
  <c r="J69" i="63"/>
  <c r="I69" i="63"/>
  <c r="I94" i="63" s="1"/>
  <c r="H69" i="63"/>
  <c r="H94" i="63" s="1"/>
  <c r="G69" i="63"/>
  <c r="G94" i="63" s="1"/>
  <c r="F69" i="63"/>
  <c r="F94" i="63" s="1"/>
  <c r="E69" i="63"/>
  <c r="E94" i="63" s="1"/>
  <c r="AB68" i="63"/>
  <c r="AA68" i="63"/>
  <c r="Z68" i="63"/>
  <c r="Z93" i="63" s="1"/>
  <c r="Y68" i="63"/>
  <c r="X68" i="63"/>
  <c r="W68" i="63"/>
  <c r="V68" i="63"/>
  <c r="V93" i="63" s="1"/>
  <c r="U68" i="63"/>
  <c r="T68" i="63"/>
  <c r="S68" i="63"/>
  <c r="S93" i="63" s="1"/>
  <c r="R68" i="63"/>
  <c r="R93" i="63" s="1"/>
  <c r="Q68" i="63"/>
  <c r="P68" i="63"/>
  <c r="O68" i="63"/>
  <c r="N68" i="63"/>
  <c r="N93" i="63" s="1"/>
  <c r="M68" i="63"/>
  <c r="L68" i="63"/>
  <c r="K68" i="63"/>
  <c r="K93" i="63" s="1"/>
  <c r="J68" i="63"/>
  <c r="J93" i="63" s="1"/>
  <c r="I68" i="63"/>
  <c r="H68" i="63"/>
  <c r="G68" i="63"/>
  <c r="F68" i="63"/>
  <c r="E68" i="63"/>
  <c r="AB67" i="63"/>
  <c r="AA67" i="63"/>
  <c r="AA92" i="63" s="1"/>
  <c r="Z67" i="63"/>
  <c r="Z92" i="63" s="1"/>
  <c r="Y67" i="63"/>
  <c r="Y92" i="63" s="1"/>
  <c r="X67" i="63"/>
  <c r="X92" i="63" s="1"/>
  <c r="W67" i="63"/>
  <c r="W92" i="63" s="1"/>
  <c r="V67" i="63"/>
  <c r="V92" i="63" s="1"/>
  <c r="U67" i="63"/>
  <c r="U92" i="63" s="1"/>
  <c r="T67" i="63"/>
  <c r="S67" i="63"/>
  <c r="S92" i="63" s="1"/>
  <c r="R67" i="63"/>
  <c r="R92" i="63" s="1"/>
  <c r="Q67" i="63"/>
  <c r="Q92" i="63" s="1"/>
  <c r="P67" i="63"/>
  <c r="P92" i="63" s="1"/>
  <c r="O67" i="63"/>
  <c r="O92" i="63" s="1"/>
  <c r="N67" i="63"/>
  <c r="N92" i="63" s="1"/>
  <c r="M67" i="63"/>
  <c r="M92" i="63" s="1"/>
  <c r="L67" i="63"/>
  <c r="K67" i="63"/>
  <c r="K92" i="63" s="1"/>
  <c r="J67" i="63"/>
  <c r="I67" i="63"/>
  <c r="I92" i="63" s="1"/>
  <c r="H67" i="63"/>
  <c r="H92" i="63" s="1"/>
  <c r="G67" i="63"/>
  <c r="G92" i="63" s="1"/>
  <c r="F67" i="63"/>
  <c r="E67" i="63"/>
  <c r="E92" i="63" s="1"/>
  <c r="AB66" i="63"/>
  <c r="AB91" i="63" s="1"/>
  <c r="AA66" i="63"/>
  <c r="AA91" i="63" s="1"/>
  <c r="Z66" i="63"/>
  <c r="Z91" i="63" s="1"/>
  <c r="Y66" i="63"/>
  <c r="Y91" i="63" s="1"/>
  <c r="X66" i="63"/>
  <c r="X91" i="63" s="1"/>
  <c r="W66" i="63"/>
  <c r="W91" i="63" s="1"/>
  <c r="V66" i="63"/>
  <c r="U66" i="63"/>
  <c r="U91" i="63" s="1"/>
  <c r="T66" i="63"/>
  <c r="T91" i="63" s="1"/>
  <c r="S66" i="63"/>
  <c r="S91" i="63" s="1"/>
  <c r="R66" i="63"/>
  <c r="Q66" i="63"/>
  <c r="Q91" i="63" s="1"/>
  <c r="P66" i="63"/>
  <c r="P91" i="63" s="1"/>
  <c r="O66" i="63"/>
  <c r="O91" i="63" s="1"/>
  <c r="N66" i="63"/>
  <c r="M66" i="63"/>
  <c r="M91" i="63" s="1"/>
  <c r="L66" i="63"/>
  <c r="L91" i="63" s="1"/>
  <c r="K66" i="63"/>
  <c r="K91" i="63" s="1"/>
  <c r="J66" i="63"/>
  <c r="I66" i="63"/>
  <c r="I91" i="63" s="1"/>
  <c r="H66" i="63"/>
  <c r="H91" i="63" s="1"/>
  <c r="G66" i="63"/>
  <c r="G91" i="63" s="1"/>
  <c r="F66" i="63"/>
  <c r="E66" i="63"/>
  <c r="AB65" i="63"/>
  <c r="AA65" i="63"/>
  <c r="AA90" i="63" s="1"/>
  <c r="Z65" i="63"/>
  <c r="Z90" i="63" s="1"/>
  <c r="Y65" i="63"/>
  <c r="Y90" i="63" s="1"/>
  <c r="X65" i="63"/>
  <c r="W65" i="63"/>
  <c r="W90" i="63" s="1"/>
  <c r="V65" i="63"/>
  <c r="U65" i="63"/>
  <c r="T65" i="63"/>
  <c r="S65" i="63"/>
  <c r="S90" i="63" s="1"/>
  <c r="R65" i="63"/>
  <c r="R90" i="63" s="1"/>
  <c r="Q65" i="63"/>
  <c r="Q90" i="63" s="1"/>
  <c r="P65" i="63"/>
  <c r="O65" i="63"/>
  <c r="O90" i="63" s="1"/>
  <c r="N65" i="63"/>
  <c r="M65" i="63"/>
  <c r="M90" i="63" s="1"/>
  <c r="L65" i="63"/>
  <c r="K65" i="63"/>
  <c r="K90" i="63" s="1"/>
  <c r="J65" i="63"/>
  <c r="J90" i="63" s="1"/>
  <c r="I65" i="63"/>
  <c r="I90" i="63" s="1"/>
  <c r="H65" i="63"/>
  <c r="G65" i="63"/>
  <c r="G90" i="63" s="1"/>
  <c r="F65" i="63"/>
  <c r="E65" i="63"/>
  <c r="E90" i="63" s="1"/>
  <c r="AB64" i="63"/>
  <c r="AB89" i="63" s="1"/>
  <c r="AA64" i="63"/>
  <c r="AA89" i="63" s="1"/>
  <c r="Z64" i="63"/>
  <c r="Z89" i="63" s="1"/>
  <c r="Y64" i="63"/>
  <c r="X64" i="63"/>
  <c r="W64" i="63"/>
  <c r="W89" i="63" s="1"/>
  <c r="V64" i="63"/>
  <c r="V89" i="63" s="1"/>
  <c r="U64" i="63"/>
  <c r="T64" i="63"/>
  <c r="T89" i="63" s="1"/>
  <c r="S64" i="63"/>
  <c r="S89" i="63" s="1"/>
  <c r="R64" i="63"/>
  <c r="R89" i="63" s="1"/>
  <c r="Q64" i="63"/>
  <c r="P64" i="63"/>
  <c r="O64" i="63"/>
  <c r="O89" i="63" s="1"/>
  <c r="N64" i="63"/>
  <c r="M64" i="63"/>
  <c r="L64" i="63"/>
  <c r="L89" i="63" s="1"/>
  <c r="K64" i="63"/>
  <c r="K89" i="63" s="1"/>
  <c r="J64" i="63"/>
  <c r="J89" i="63" s="1"/>
  <c r="I64" i="63"/>
  <c r="H64" i="63"/>
  <c r="G64" i="63"/>
  <c r="G89" i="63" s="1"/>
  <c r="F64" i="63"/>
  <c r="E64" i="63"/>
  <c r="AB63" i="63"/>
  <c r="AB88" i="63" s="1"/>
  <c r="AA63" i="63"/>
  <c r="Z63" i="63"/>
  <c r="Y63" i="63"/>
  <c r="Y88" i="63" s="1"/>
  <c r="X63" i="63"/>
  <c r="X88" i="63" s="1"/>
  <c r="W63" i="63"/>
  <c r="W88" i="63" s="1"/>
  <c r="V63" i="63"/>
  <c r="U63" i="63"/>
  <c r="U88" i="63" s="1"/>
  <c r="T63" i="63"/>
  <c r="T88" i="63" s="1"/>
  <c r="S63" i="63"/>
  <c r="R63" i="63"/>
  <c r="R88" i="63" s="1"/>
  <c r="Q63" i="63"/>
  <c r="Q88" i="63" s="1"/>
  <c r="P63" i="63"/>
  <c r="P88" i="63" s="1"/>
  <c r="O63" i="63"/>
  <c r="O88" i="63" s="1"/>
  <c r="N63" i="63"/>
  <c r="M63" i="63"/>
  <c r="L63" i="63"/>
  <c r="L88" i="63" s="1"/>
  <c r="K63" i="63"/>
  <c r="J63" i="63"/>
  <c r="J88" i="63" s="1"/>
  <c r="I63" i="63"/>
  <c r="H63" i="63"/>
  <c r="H88" i="63" s="1"/>
  <c r="AD164" i="63" s="1"/>
  <c r="G63" i="63"/>
  <c r="G88" i="63" s="1"/>
  <c r="F63" i="63"/>
  <c r="E63" i="63"/>
  <c r="AB62" i="63"/>
  <c r="AA62" i="63"/>
  <c r="Z62" i="63"/>
  <c r="Z87" i="63" s="1"/>
  <c r="Y62" i="63"/>
  <c r="Y87" i="63" s="1"/>
  <c r="X62" i="63"/>
  <c r="W62" i="63"/>
  <c r="V62" i="63"/>
  <c r="V87" i="63" s="1"/>
  <c r="U62" i="63"/>
  <c r="U87" i="63" s="1"/>
  <c r="T62" i="63"/>
  <c r="S62" i="63"/>
  <c r="R62" i="63"/>
  <c r="R87" i="63" s="1"/>
  <c r="Q62" i="63"/>
  <c r="Q87" i="63" s="1"/>
  <c r="P62" i="63"/>
  <c r="O62" i="63"/>
  <c r="N62" i="63"/>
  <c r="N87" i="63" s="1"/>
  <c r="M62" i="63"/>
  <c r="M87" i="63" s="1"/>
  <c r="L62" i="63"/>
  <c r="K62" i="63"/>
  <c r="J62" i="63"/>
  <c r="J87" i="63" s="1"/>
  <c r="I62" i="63"/>
  <c r="I87" i="63" s="1"/>
  <c r="H62" i="63"/>
  <c r="G62" i="63"/>
  <c r="F62" i="63"/>
  <c r="F87" i="63" s="1"/>
  <c r="E62" i="63"/>
  <c r="AB61" i="63"/>
  <c r="AB86" i="63" s="1"/>
  <c r="AA61" i="63"/>
  <c r="AA86" i="63" s="1"/>
  <c r="Z61" i="63"/>
  <c r="Z86" i="63" s="1"/>
  <c r="Y61" i="63"/>
  <c r="X61" i="63"/>
  <c r="X86" i="63" s="1"/>
  <c r="W61" i="63"/>
  <c r="W86" i="63" s="1"/>
  <c r="V61" i="63"/>
  <c r="V86" i="63" s="1"/>
  <c r="U61" i="63"/>
  <c r="T61" i="63"/>
  <c r="T86" i="63" s="1"/>
  <c r="S61" i="63"/>
  <c r="S86" i="63" s="1"/>
  <c r="R61" i="63"/>
  <c r="R86" i="63" s="1"/>
  <c r="Q61" i="63"/>
  <c r="P61" i="63"/>
  <c r="P86" i="63" s="1"/>
  <c r="O61" i="63"/>
  <c r="O86" i="63" s="1"/>
  <c r="N61" i="63"/>
  <c r="M61" i="63"/>
  <c r="L61" i="63"/>
  <c r="L86" i="63" s="1"/>
  <c r="K61" i="63"/>
  <c r="K86" i="63" s="1"/>
  <c r="J61" i="63"/>
  <c r="J86" i="63" s="1"/>
  <c r="I61" i="63"/>
  <c r="H61" i="63"/>
  <c r="H86" i="63" s="1"/>
  <c r="G61" i="63"/>
  <c r="G86" i="63" s="1"/>
  <c r="F61" i="63"/>
  <c r="E61" i="63"/>
  <c r="AB60" i="63"/>
  <c r="AA60" i="63"/>
  <c r="AA85" i="63" s="1"/>
  <c r="Z60" i="63"/>
  <c r="Z85" i="63" s="1"/>
  <c r="Y60" i="63"/>
  <c r="X60" i="63"/>
  <c r="W60" i="63"/>
  <c r="W85" i="63" s="1"/>
  <c r="V60" i="63"/>
  <c r="V85" i="63" s="1"/>
  <c r="U60" i="63"/>
  <c r="T60" i="63"/>
  <c r="S60" i="63"/>
  <c r="S85" i="63" s="1"/>
  <c r="R60" i="63"/>
  <c r="R85" i="63" s="1"/>
  <c r="Q60" i="63"/>
  <c r="P60" i="63"/>
  <c r="O60" i="63"/>
  <c r="O85" i="63" s="1"/>
  <c r="N60" i="63"/>
  <c r="M60" i="63"/>
  <c r="L60" i="63"/>
  <c r="K60" i="63"/>
  <c r="J60" i="63"/>
  <c r="J85" i="63" s="1"/>
  <c r="I60" i="63"/>
  <c r="H60" i="63"/>
  <c r="G60" i="63"/>
  <c r="G85" i="63" s="1"/>
  <c r="F60" i="63"/>
  <c r="F85" i="63" s="1"/>
  <c r="E60" i="63"/>
  <c r="E85" i="63" s="1"/>
  <c r="AB59" i="63"/>
  <c r="AB84" i="63" s="1"/>
  <c r="AA59" i="63"/>
  <c r="AA84" i="63" s="1"/>
  <c r="Z59" i="63"/>
  <c r="Y59" i="63"/>
  <c r="X59" i="63"/>
  <c r="X84" i="63" s="1"/>
  <c r="W59" i="63"/>
  <c r="W84" i="63" s="1"/>
  <c r="V59" i="63"/>
  <c r="V84" i="63" s="1"/>
  <c r="U59" i="63"/>
  <c r="T59" i="63"/>
  <c r="T84" i="63" s="1"/>
  <c r="S59" i="63"/>
  <c r="S84" i="63" s="1"/>
  <c r="R59" i="63"/>
  <c r="R84" i="63" s="1"/>
  <c r="Q59" i="63"/>
  <c r="P59" i="63"/>
  <c r="P84" i="63" s="1"/>
  <c r="O59" i="63"/>
  <c r="O84" i="63" s="1"/>
  <c r="N59" i="63"/>
  <c r="N84" i="63" s="1"/>
  <c r="M59" i="63"/>
  <c r="L59" i="63"/>
  <c r="L84" i="63" s="1"/>
  <c r="K59" i="63"/>
  <c r="K84" i="63" s="1"/>
  <c r="J59" i="63"/>
  <c r="I59" i="63"/>
  <c r="H59" i="63"/>
  <c r="H84" i="63" s="1"/>
  <c r="G59" i="63"/>
  <c r="G84" i="63" s="1"/>
  <c r="F59" i="63"/>
  <c r="F84" i="63" s="1"/>
  <c r="E59" i="63"/>
  <c r="AB58" i="63"/>
  <c r="AA58" i="63"/>
  <c r="Z58" i="63"/>
  <c r="Z83" i="63" s="1"/>
  <c r="Y58" i="63"/>
  <c r="Y83" i="63" s="1"/>
  <c r="X58" i="63"/>
  <c r="W58" i="63"/>
  <c r="V58" i="63"/>
  <c r="V83" i="63" s="1"/>
  <c r="U58" i="63"/>
  <c r="U83" i="63" s="1"/>
  <c r="T58" i="63"/>
  <c r="S58" i="63"/>
  <c r="R58" i="63"/>
  <c r="R83" i="63" s="1"/>
  <c r="Q58" i="63"/>
  <c r="Q83" i="63" s="1"/>
  <c r="P58" i="63"/>
  <c r="O58" i="63"/>
  <c r="N58" i="63"/>
  <c r="N83" i="63" s="1"/>
  <c r="M58" i="63"/>
  <c r="M83" i="63" s="1"/>
  <c r="L58" i="63"/>
  <c r="K58" i="63"/>
  <c r="J58" i="63"/>
  <c r="J83" i="63" s="1"/>
  <c r="I58" i="63"/>
  <c r="I83" i="63" s="1"/>
  <c r="H58" i="63"/>
  <c r="G58" i="63"/>
  <c r="F58" i="63"/>
  <c r="F83" i="63" s="1"/>
  <c r="E58" i="63"/>
  <c r="AB57" i="63"/>
  <c r="AB82" i="63" s="1"/>
  <c r="AA57" i="63"/>
  <c r="AA82" i="63" s="1"/>
  <c r="Z57" i="63"/>
  <c r="Z82" i="63" s="1"/>
  <c r="Y57" i="63"/>
  <c r="X57" i="63"/>
  <c r="X82" i="63" s="1"/>
  <c r="W57" i="63"/>
  <c r="W82" i="63" s="1"/>
  <c r="V57" i="63"/>
  <c r="U57" i="63"/>
  <c r="T57" i="63"/>
  <c r="T82" i="63" s="1"/>
  <c r="S57" i="63"/>
  <c r="S82" i="63" s="1"/>
  <c r="R57" i="63"/>
  <c r="R82" i="63" s="1"/>
  <c r="Q57" i="63"/>
  <c r="P57" i="63"/>
  <c r="O57" i="63"/>
  <c r="O82" i="63" s="1"/>
  <c r="N57" i="63"/>
  <c r="N82" i="63" s="1"/>
  <c r="M57" i="63"/>
  <c r="L57" i="63"/>
  <c r="L82" i="63" s="1"/>
  <c r="K57" i="63"/>
  <c r="K82" i="63" s="1"/>
  <c r="J57" i="63"/>
  <c r="J82" i="63" s="1"/>
  <c r="I57" i="63"/>
  <c r="H57" i="63"/>
  <c r="H82" i="63" s="1"/>
  <c r="G57" i="63"/>
  <c r="G82" i="63" s="1"/>
  <c r="F57" i="63"/>
  <c r="E57" i="63"/>
  <c r="AB56" i="63"/>
  <c r="AB81" i="63" s="1"/>
  <c r="AA56" i="63"/>
  <c r="Z56" i="63"/>
  <c r="Z81" i="63" s="1"/>
  <c r="Y56" i="63"/>
  <c r="Y81" i="63" s="1"/>
  <c r="X56" i="63"/>
  <c r="W56" i="63"/>
  <c r="V56" i="63"/>
  <c r="U56" i="63"/>
  <c r="U81" i="63" s="1"/>
  <c r="T56" i="63"/>
  <c r="T81" i="63" s="1"/>
  <c r="S56" i="63"/>
  <c r="R56" i="63"/>
  <c r="Q56" i="63"/>
  <c r="Q81" i="63" s="1"/>
  <c r="P56" i="63"/>
  <c r="P81" i="63" s="1"/>
  <c r="O56" i="63"/>
  <c r="N56" i="63"/>
  <c r="M56" i="63"/>
  <c r="M81" i="63" s="1"/>
  <c r="L56" i="63"/>
  <c r="L81" i="63" s="1"/>
  <c r="K56" i="63"/>
  <c r="J56" i="63"/>
  <c r="I56" i="63"/>
  <c r="I81" i="63" s="1"/>
  <c r="H56" i="63"/>
  <c r="G56" i="63"/>
  <c r="F56" i="63"/>
  <c r="E56" i="63"/>
  <c r="B56" i="63"/>
  <c r="B57" i="63" s="1"/>
  <c r="B58" i="63" s="1"/>
  <c r="B59" i="63" s="1"/>
  <c r="B60" i="63" s="1"/>
  <c r="B61" i="63" s="1"/>
  <c r="B62" i="63" s="1"/>
  <c r="B63" i="63" s="1"/>
  <c r="B64" i="63" s="1"/>
  <c r="B65" i="63" s="1"/>
  <c r="B66" i="63" s="1"/>
  <c r="B67" i="63" s="1"/>
  <c r="B68" i="63" s="1"/>
  <c r="B69" i="63" s="1"/>
  <c r="B70" i="63" s="1"/>
  <c r="B71" i="63" s="1"/>
  <c r="B72" i="63" s="1"/>
  <c r="B73" i="63" s="1"/>
  <c r="B74" i="63" s="1"/>
  <c r="B75" i="63" s="1"/>
  <c r="E53" i="63"/>
  <c r="B26" i="63"/>
  <c r="B27" i="63" s="1"/>
  <c r="B28" i="63" s="1"/>
  <c r="B29" i="63" s="1"/>
  <c r="B30" i="63" s="1"/>
  <c r="B31" i="63" s="1"/>
  <c r="B32" i="63" s="1"/>
  <c r="B33" i="63" s="1"/>
  <c r="B34" i="63" s="1"/>
  <c r="B35" i="63" s="1"/>
  <c r="B36" i="63" s="1"/>
  <c r="B37" i="63" s="1"/>
  <c r="B38" i="63" s="1"/>
  <c r="B39" i="63" s="1"/>
  <c r="B40" i="63" s="1"/>
  <c r="B41" i="63" s="1"/>
  <c r="B42" i="63" s="1"/>
  <c r="B43" i="63" s="1"/>
  <c r="B44" i="63" s="1"/>
  <c r="B45" i="63" s="1"/>
  <c r="B46" i="63" s="1"/>
  <c r="B47" i="63" s="1"/>
  <c r="D17" i="63"/>
  <c r="D16" i="63"/>
  <c r="D15" i="63"/>
  <c r="D14" i="63"/>
  <c r="AB8" i="63"/>
  <c r="AA8" i="63"/>
  <c r="Z8" i="63"/>
  <c r="Y8" i="63"/>
  <c r="X8" i="63"/>
  <c r="W8" i="63"/>
  <c r="V8" i="63"/>
  <c r="U8" i="63"/>
  <c r="T8" i="63"/>
  <c r="S8" i="63"/>
  <c r="R8" i="63"/>
  <c r="Q8" i="63"/>
  <c r="P8" i="63"/>
  <c r="O8" i="63"/>
  <c r="N8" i="63"/>
  <c r="M8" i="63"/>
  <c r="L8" i="63"/>
  <c r="K8" i="63"/>
  <c r="J8" i="63"/>
  <c r="I8" i="63"/>
  <c r="H8" i="63"/>
  <c r="G8" i="63"/>
  <c r="F8" i="63"/>
  <c r="E8" i="63"/>
  <c r="B113" i="62"/>
  <c r="B114" i="62" s="1"/>
  <c r="B115" i="62" s="1"/>
  <c r="B116" i="62" s="1"/>
  <c r="B117" i="62" s="1"/>
  <c r="B118" i="62" s="1"/>
  <c r="B119" i="62" s="1"/>
  <c r="B120" i="62" s="1"/>
  <c r="B121" i="62" s="1"/>
  <c r="B122" i="62" s="1"/>
  <c r="B123" i="62" s="1"/>
  <c r="B124" i="62" s="1"/>
  <c r="B125" i="62" s="1"/>
  <c r="B126" i="62" s="1"/>
  <c r="B127" i="62" s="1"/>
  <c r="B128" i="62" s="1"/>
  <c r="B129" i="62" s="1"/>
  <c r="B130" i="62" s="1"/>
  <c r="B131" i="62" s="1"/>
  <c r="B132" i="62" s="1"/>
  <c r="B133" i="62" s="1"/>
  <c r="E111" i="62"/>
  <c r="B107" i="62"/>
  <c r="AB106" i="62"/>
  <c r="AA106" i="62"/>
  <c r="Z106" i="62"/>
  <c r="Y106" i="62"/>
  <c r="X106" i="62"/>
  <c r="W106" i="62"/>
  <c r="V106" i="62"/>
  <c r="U106" i="62"/>
  <c r="T106" i="62"/>
  <c r="S106" i="62"/>
  <c r="R106" i="62"/>
  <c r="Q106" i="62"/>
  <c r="P106" i="62"/>
  <c r="O106" i="62"/>
  <c r="N106" i="62"/>
  <c r="M106" i="62"/>
  <c r="L106" i="62"/>
  <c r="K106" i="62"/>
  <c r="J106" i="62"/>
  <c r="I106" i="62"/>
  <c r="H106" i="62"/>
  <c r="G106" i="62"/>
  <c r="F106" i="62"/>
  <c r="E106" i="62"/>
  <c r="B106" i="62"/>
  <c r="E104" i="62"/>
  <c r="AE82" i="62"/>
  <c r="B81" i="62"/>
  <c r="B82" i="62" s="1"/>
  <c r="B83" i="62" s="1"/>
  <c r="B84" i="62" s="1"/>
  <c r="B85" i="62" s="1"/>
  <c r="B86" i="62" s="1"/>
  <c r="B87" i="62" s="1"/>
  <c r="B88" i="62" s="1"/>
  <c r="B89" i="62" s="1"/>
  <c r="B90" i="62" s="1"/>
  <c r="B91" i="62" s="1"/>
  <c r="B92" i="62" s="1"/>
  <c r="B93" i="62" s="1"/>
  <c r="B94" i="62" s="1"/>
  <c r="B95" i="62" s="1"/>
  <c r="B96" i="62" s="1"/>
  <c r="B97" i="62" s="1"/>
  <c r="B98" i="62" s="1"/>
  <c r="B99" i="62" s="1"/>
  <c r="B100" i="62" s="1"/>
  <c r="AD80" i="62"/>
  <c r="E79" i="62"/>
  <c r="AB75" i="62"/>
  <c r="AB100" i="62" s="1"/>
  <c r="AA75" i="62"/>
  <c r="AA100" i="62" s="1"/>
  <c r="Z75" i="62"/>
  <c r="Z100" i="62" s="1"/>
  <c r="Y75" i="62"/>
  <c r="Y100" i="62" s="1"/>
  <c r="X75" i="62"/>
  <c r="X100" i="62" s="1"/>
  <c r="W75" i="62"/>
  <c r="W100" i="62" s="1"/>
  <c r="V75" i="62"/>
  <c r="V100" i="62" s="1"/>
  <c r="U75" i="62"/>
  <c r="U100" i="62" s="1"/>
  <c r="T75" i="62"/>
  <c r="T100" i="62" s="1"/>
  <c r="S75" i="62"/>
  <c r="S100" i="62" s="1"/>
  <c r="R75" i="62"/>
  <c r="R100" i="62" s="1"/>
  <c r="Q75" i="62"/>
  <c r="Q100" i="62" s="1"/>
  <c r="P75" i="62"/>
  <c r="P100" i="62" s="1"/>
  <c r="O75" i="62"/>
  <c r="O100" i="62" s="1"/>
  <c r="N75" i="62"/>
  <c r="N100" i="62" s="1"/>
  <c r="M75" i="62"/>
  <c r="M100" i="62" s="1"/>
  <c r="L75" i="62"/>
  <c r="L100" i="62" s="1"/>
  <c r="K75" i="62"/>
  <c r="K100" i="62" s="1"/>
  <c r="J75" i="62"/>
  <c r="J100" i="62" s="1"/>
  <c r="I75" i="62"/>
  <c r="I100" i="62" s="1"/>
  <c r="H75" i="62"/>
  <c r="H100" i="62" s="1"/>
  <c r="G75" i="62"/>
  <c r="G100" i="62" s="1"/>
  <c r="F75" i="62"/>
  <c r="F100" i="62" s="1"/>
  <c r="E75" i="62"/>
  <c r="AB74" i="62"/>
  <c r="AB99" i="62" s="1"/>
  <c r="AA74" i="62"/>
  <c r="Z74" i="62"/>
  <c r="Y74" i="62"/>
  <c r="Y99" i="62" s="1"/>
  <c r="X74" i="62"/>
  <c r="X99" i="62" s="1"/>
  <c r="W74" i="62"/>
  <c r="V74" i="62"/>
  <c r="U74" i="62"/>
  <c r="U99" i="62" s="1"/>
  <c r="T74" i="62"/>
  <c r="T99" i="62" s="1"/>
  <c r="S74" i="62"/>
  <c r="R74" i="62"/>
  <c r="Q74" i="62"/>
  <c r="Q99" i="62" s="1"/>
  <c r="P74" i="62"/>
  <c r="P99" i="62" s="1"/>
  <c r="O74" i="62"/>
  <c r="N74" i="62"/>
  <c r="M74" i="62"/>
  <c r="M99" i="62" s="1"/>
  <c r="L74" i="62"/>
  <c r="L99" i="62" s="1"/>
  <c r="K74" i="62"/>
  <c r="J74" i="62"/>
  <c r="I74" i="62"/>
  <c r="I99" i="62" s="1"/>
  <c r="H74" i="62"/>
  <c r="H99" i="62" s="1"/>
  <c r="G74" i="62"/>
  <c r="F74" i="62"/>
  <c r="E74" i="62"/>
  <c r="AB73" i="62"/>
  <c r="AA73" i="62"/>
  <c r="AA98" i="62" s="1"/>
  <c r="Z73" i="62"/>
  <c r="Z98" i="62" s="1"/>
  <c r="Y73" i="62"/>
  <c r="X73" i="62"/>
  <c r="W73" i="62"/>
  <c r="W98" i="62" s="1"/>
  <c r="V73" i="62"/>
  <c r="V98" i="62" s="1"/>
  <c r="U73" i="62"/>
  <c r="T73" i="62"/>
  <c r="S73" i="62"/>
  <c r="S98" i="62" s="1"/>
  <c r="R73" i="62"/>
  <c r="R98" i="62" s="1"/>
  <c r="Q73" i="62"/>
  <c r="P73" i="62"/>
  <c r="O73" i="62"/>
  <c r="O98" i="62" s="1"/>
  <c r="N73" i="62"/>
  <c r="N98" i="62" s="1"/>
  <c r="M73" i="62"/>
  <c r="L73" i="62"/>
  <c r="K73" i="62"/>
  <c r="K98" i="62" s="1"/>
  <c r="J73" i="62"/>
  <c r="J98" i="62" s="1"/>
  <c r="I73" i="62"/>
  <c r="H73" i="62"/>
  <c r="G73" i="62"/>
  <c r="G98" i="62" s="1"/>
  <c r="F73" i="62"/>
  <c r="F98" i="62" s="1"/>
  <c r="E73" i="62"/>
  <c r="AB72" i="62"/>
  <c r="AB97" i="62" s="1"/>
  <c r="AA72" i="62"/>
  <c r="AA97" i="62" s="1"/>
  <c r="Z72" i="62"/>
  <c r="Y72" i="62"/>
  <c r="X72" i="62"/>
  <c r="X97" i="62" s="1"/>
  <c r="W72" i="62"/>
  <c r="W97" i="62" s="1"/>
  <c r="V72" i="62"/>
  <c r="U72" i="62"/>
  <c r="T72" i="62"/>
  <c r="T97" i="62" s="1"/>
  <c r="S72" i="62"/>
  <c r="S97" i="62" s="1"/>
  <c r="R72" i="62"/>
  <c r="Q72" i="62"/>
  <c r="P72" i="62"/>
  <c r="P97" i="62" s="1"/>
  <c r="O72" i="62"/>
  <c r="O97" i="62" s="1"/>
  <c r="N72" i="62"/>
  <c r="M72" i="62"/>
  <c r="L72" i="62"/>
  <c r="L97" i="62" s="1"/>
  <c r="K72" i="62"/>
  <c r="K97" i="62" s="1"/>
  <c r="J72" i="62"/>
  <c r="I72" i="62"/>
  <c r="H72" i="62"/>
  <c r="H97" i="62" s="1"/>
  <c r="G72" i="62"/>
  <c r="G97" i="62" s="1"/>
  <c r="F72" i="62"/>
  <c r="E72" i="62"/>
  <c r="AB71" i="62"/>
  <c r="AB96" i="62" s="1"/>
  <c r="AA71" i="62"/>
  <c r="Z71" i="62"/>
  <c r="Z96" i="62" s="1"/>
  <c r="Y71" i="62"/>
  <c r="Y96" i="62" s="1"/>
  <c r="X71" i="62"/>
  <c r="X96" i="62" s="1"/>
  <c r="W71" i="62"/>
  <c r="V71" i="62"/>
  <c r="V96" i="62" s="1"/>
  <c r="U71" i="62"/>
  <c r="U96" i="62" s="1"/>
  <c r="T71" i="62"/>
  <c r="T96" i="62" s="1"/>
  <c r="S71" i="62"/>
  <c r="R71" i="62"/>
  <c r="R96" i="62" s="1"/>
  <c r="Q71" i="62"/>
  <c r="Q96" i="62" s="1"/>
  <c r="P71" i="62"/>
  <c r="P96" i="62" s="1"/>
  <c r="O71" i="62"/>
  <c r="N71" i="62"/>
  <c r="N96" i="62" s="1"/>
  <c r="M71" i="62"/>
  <c r="M96" i="62" s="1"/>
  <c r="L71" i="62"/>
  <c r="L96" i="62" s="1"/>
  <c r="K71" i="62"/>
  <c r="J71" i="62"/>
  <c r="J96" i="62" s="1"/>
  <c r="I71" i="62"/>
  <c r="I96" i="62" s="1"/>
  <c r="H71" i="62"/>
  <c r="H96" i="62" s="1"/>
  <c r="G71" i="62"/>
  <c r="F71" i="62"/>
  <c r="F96" i="62" s="1"/>
  <c r="E71" i="62"/>
  <c r="AB70" i="62"/>
  <c r="AB95" i="62" s="1"/>
  <c r="AA70" i="62"/>
  <c r="Z70" i="62"/>
  <c r="Y70" i="62"/>
  <c r="Y95" i="62" s="1"/>
  <c r="X70" i="62"/>
  <c r="X95" i="62" s="1"/>
  <c r="W70" i="62"/>
  <c r="V70" i="62"/>
  <c r="U70" i="62"/>
  <c r="U95" i="62" s="1"/>
  <c r="T70" i="62"/>
  <c r="T95" i="62" s="1"/>
  <c r="S70" i="62"/>
  <c r="R70" i="62"/>
  <c r="Q70" i="62"/>
  <c r="Q95" i="62" s="1"/>
  <c r="P70" i="62"/>
  <c r="P95" i="62" s="1"/>
  <c r="O70" i="62"/>
  <c r="N70" i="62"/>
  <c r="M70" i="62"/>
  <c r="M95" i="62" s="1"/>
  <c r="L70" i="62"/>
  <c r="L95" i="62" s="1"/>
  <c r="K70" i="62"/>
  <c r="J70" i="62"/>
  <c r="I70" i="62"/>
  <c r="I95" i="62" s="1"/>
  <c r="H70" i="62"/>
  <c r="H95" i="62" s="1"/>
  <c r="G70" i="62"/>
  <c r="F70" i="62"/>
  <c r="E70" i="62"/>
  <c r="AB69" i="62"/>
  <c r="AA69" i="62"/>
  <c r="AA94" i="62" s="1"/>
  <c r="Z69" i="62"/>
  <c r="Z94" i="62" s="1"/>
  <c r="Y69" i="62"/>
  <c r="X69" i="62"/>
  <c r="W69" i="62"/>
  <c r="W94" i="62" s="1"/>
  <c r="V69" i="62"/>
  <c r="V94" i="62" s="1"/>
  <c r="U69" i="62"/>
  <c r="T69" i="62"/>
  <c r="S69" i="62"/>
  <c r="S94" i="62" s="1"/>
  <c r="R69" i="62"/>
  <c r="R94" i="62" s="1"/>
  <c r="Q69" i="62"/>
  <c r="P69" i="62"/>
  <c r="O69" i="62"/>
  <c r="O94" i="62" s="1"/>
  <c r="N69" i="62"/>
  <c r="N94" i="62" s="1"/>
  <c r="M69" i="62"/>
  <c r="L69" i="62"/>
  <c r="K69" i="62"/>
  <c r="K94" i="62" s="1"/>
  <c r="J69" i="62"/>
  <c r="I69" i="62"/>
  <c r="H69" i="62"/>
  <c r="G69" i="62"/>
  <c r="G94" i="62" s="1"/>
  <c r="F69" i="62"/>
  <c r="E69" i="62"/>
  <c r="AB68" i="62"/>
  <c r="AB93" i="62" s="1"/>
  <c r="AA68" i="62"/>
  <c r="AA93" i="62" s="1"/>
  <c r="Z68" i="62"/>
  <c r="Y68" i="62"/>
  <c r="X68" i="62"/>
  <c r="X93" i="62" s="1"/>
  <c r="W68" i="62"/>
  <c r="W93" i="62" s="1"/>
  <c r="V68" i="62"/>
  <c r="U68" i="62"/>
  <c r="T68" i="62"/>
  <c r="T93" i="62" s="1"/>
  <c r="S68" i="62"/>
  <c r="S93" i="62" s="1"/>
  <c r="R68" i="62"/>
  <c r="Q68" i="62"/>
  <c r="P68" i="62"/>
  <c r="P93" i="62" s="1"/>
  <c r="O68" i="62"/>
  <c r="O93" i="62" s="1"/>
  <c r="N68" i="62"/>
  <c r="M68" i="62"/>
  <c r="L68" i="62"/>
  <c r="L93" i="62" s="1"/>
  <c r="K68" i="62"/>
  <c r="K93" i="62" s="1"/>
  <c r="J68" i="62"/>
  <c r="I68" i="62"/>
  <c r="H68" i="62"/>
  <c r="H93" i="62" s="1"/>
  <c r="G68" i="62"/>
  <c r="G93" i="62" s="1"/>
  <c r="F68" i="62"/>
  <c r="E68" i="62"/>
  <c r="AB67" i="62"/>
  <c r="AB92" i="62" s="1"/>
  <c r="AA67" i="62"/>
  <c r="Z67" i="62"/>
  <c r="Z92" i="62" s="1"/>
  <c r="Y67" i="62"/>
  <c r="Y92" i="62" s="1"/>
  <c r="X67" i="62"/>
  <c r="X92" i="62" s="1"/>
  <c r="W67" i="62"/>
  <c r="V67" i="62"/>
  <c r="V92" i="62" s="1"/>
  <c r="U67" i="62"/>
  <c r="U92" i="62" s="1"/>
  <c r="T67" i="62"/>
  <c r="T92" i="62" s="1"/>
  <c r="S67" i="62"/>
  <c r="R67" i="62"/>
  <c r="R92" i="62" s="1"/>
  <c r="Q67" i="62"/>
  <c r="Q92" i="62" s="1"/>
  <c r="P67" i="62"/>
  <c r="P92" i="62" s="1"/>
  <c r="O67" i="62"/>
  <c r="N67" i="62"/>
  <c r="N92" i="62" s="1"/>
  <c r="M67" i="62"/>
  <c r="M92" i="62" s="1"/>
  <c r="L67" i="62"/>
  <c r="L92" i="62" s="1"/>
  <c r="K67" i="62"/>
  <c r="J67" i="62"/>
  <c r="J92" i="62" s="1"/>
  <c r="I67" i="62"/>
  <c r="I92" i="62" s="1"/>
  <c r="H67" i="62"/>
  <c r="H92" i="62" s="1"/>
  <c r="G67" i="62"/>
  <c r="F67" i="62"/>
  <c r="F92" i="62" s="1"/>
  <c r="E67" i="62"/>
  <c r="AB66" i="62"/>
  <c r="AB91" i="62" s="1"/>
  <c r="AA66" i="62"/>
  <c r="Z66" i="62"/>
  <c r="Y66" i="62"/>
  <c r="Y91" i="62" s="1"/>
  <c r="X66" i="62"/>
  <c r="X91" i="62" s="1"/>
  <c r="W66" i="62"/>
  <c r="V66" i="62"/>
  <c r="U66" i="62"/>
  <c r="U91" i="62" s="1"/>
  <c r="T66" i="62"/>
  <c r="T91" i="62" s="1"/>
  <c r="S66" i="62"/>
  <c r="R66" i="62"/>
  <c r="Q66" i="62"/>
  <c r="Q91" i="62" s="1"/>
  <c r="P66" i="62"/>
  <c r="P91" i="62" s="1"/>
  <c r="O66" i="62"/>
  <c r="N66" i="62"/>
  <c r="M66" i="62"/>
  <c r="M91" i="62" s="1"/>
  <c r="L66" i="62"/>
  <c r="L91" i="62" s="1"/>
  <c r="K66" i="62"/>
  <c r="J66" i="62"/>
  <c r="I66" i="62"/>
  <c r="I91" i="62" s="1"/>
  <c r="H66" i="62"/>
  <c r="H91" i="62" s="1"/>
  <c r="G66" i="62"/>
  <c r="F66" i="62"/>
  <c r="E66" i="62"/>
  <c r="AB65" i="62"/>
  <c r="AA65" i="62"/>
  <c r="AA90" i="62" s="1"/>
  <c r="Z65" i="62"/>
  <c r="Z90" i="62" s="1"/>
  <c r="Y65" i="62"/>
  <c r="X65" i="62"/>
  <c r="W65" i="62"/>
  <c r="W90" i="62" s="1"/>
  <c r="V65" i="62"/>
  <c r="V90" i="62" s="1"/>
  <c r="U65" i="62"/>
  <c r="T65" i="62"/>
  <c r="S65" i="62"/>
  <c r="S90" i="62" s="1"/>
  <c r="R65" i="62"/>
  <c r="R90" i="62" s="1"/>
  <c r="Q65" i="62"/>
  <c r="P65" i="62"/>
  <c r="O65" i="62"/>
  <c r="O90" i="62" s="1"/>
  <c r="N65" i="62"/>
  <c r="N90" i="62" s="1"/>
  <c r="M65" i="62"/>
  <c r="L65" i="62"/>
  <c r="K65" i="62"/>
  <c r="K90" i="62" s="1"/>
  <c r="J65" i="62"/>
  <c r="I65" i="62"/>
  <c r="H65" i="62"/>
  <c r="G65" i="62"/>
  <c r="G90" i="62" s="1"/>
  <c r="F65" i="62"/>
  <c r="F90" i="62" s="1"/>
  <c r="E65" i="62"/>
  <c r="AB64" i="62"/>
  <c r="AB89" i="62" s="1"/>
  <c r="AA64" i="62"/>
  <c r="AA89" i="62" s="1"/>
  <c r="Z64" i="62"/>
  <c r="Y64" i="62"/>
  <c r="X64" i="62"/>
  <c r="X89" i="62" s="1"/>
  <c r="W64" i="62"/>
  <c r="W89" i="62" s="1"/>
  <c r="V64" i="62"/>
  <c r="U64" i="62"/>
  <c r="T64" i="62"/>
  <c r="T89" i="62" s="1"/>
  <c r="S64" i="62"/>
  <c r="S89" i="62" s="1"/>
  <c r="R64" i="62"/>
  <c r="Q64" i="62"/>
  <c r="P64" i="62"/>
  <c r="P89" i="62" s="1"/>
  <c r="O64" i="62"/>
  <c r="O89" i="62" s="1"/>
  <c r="N64" i="62"/>
  <c r="M64" i="62"/>
  <c r="L64" i="62"/>
  <c r="L89" i="62" s="1"/>
  <c r="K64" i="62"/>
  <c r="K89" i="62" s="1"/>
  <c r="J64" i="62"/>
  <c r="I64" i="62"/>
  <c r="H64" i="62"/>
  <c r="H89" i="62" s="1"/>
  <c r="G64" i="62"/>
  <c r="G89" i="62" s="1"/>
  <c r="F64" i="62"/>
  <c r="E64" i="62"/>
  <c r="AB63" i="62"/>
  <c r="AA63" i="62"/>
  <c r="Z63" i="62"/>
  <c r="Z88" i="62" s="1"/>
  <c r="Y63" i="62"/>
  <c r="Y88" i="62" s="1"/>
  <c r="X63" i="62"/>
  <c r="X88" i="62" s="1"/>
  <c r="W63" i="62"/>
  <c r="V63" i="62"/>
  <c r="V88" i="62" s="1"/>
  <c r="U63" i="62"/>
  <c r="U88" i="62" s="1"/>
  <c r="T63" i="62"/>
  <c r="T88" i="62" s="1"/>
  <c r="S63" i="62"/>
  <c r="R63" i="62"/>
  <c r="R88" i="62" s="1"/>
  <c r="Q63" i="62"/>
  <c r="Q88" i="62" s="1"/>
  <c r="P63" i="62"/>
  <c r="P88" i="62" s="1"/>
  <c r="O63" i="62"/>
  <c r="N63" i="62"/>
  <c r="N88" i="62" s="1"/>
  <c r="M63" i="62"/>
  <c r="M88" i="62" s="1"/>
  <c r="L63" i="62"/>
  <c r="L88" i="62" s="1"/>
  <c r="K63" i="62"/>
  <c r="J63" i="62"/>
  <c r="J88" i="62" s="1"/>
  <c r="I63" i="62"/>
  <c r="I88" i="62" s="1"/>
  <c r="H63" i="62"/>
  <c r="H88" i="62" s="1"/>
  <c r="AD164" i="62" s="1"/>
  <c r="G63" i="62"/>
  <c r="F63" i="62"/>
  <c r="F88" i="62" s="1"/>
  <c r="E63" i="62"/>
  <c r="AB62" i="62"/>
  <c r="AB87" i="62" s="1"/>
  <c r="AA62" i="62"/>
  <c r="Z62" i="62"/>
  <c r="Y62" i="62"/>
  <c r="Y87" i="62" s="1"/>
  <c r="X62" i="62"/>
  <c r="X87" i="62" s="1"/>
  <c r="W62" i="62"/>
  <c r="V62" i="62"/>
  <c r="U62" i="62"/>
  <c r="U87" i="62" s="1"/>
  <c r="T62" i="62"/>
  <c r="T87" i="62" s="1"/>
  <c r="S62" i="62"/>
  <c r="R62" i="62"/>
  <c r="Q62" i="62"/>
  <c r="Q87" i="62" s="1"/>
  <c r="P62" i="62"/>
  <c r="P87" i="62" s="1"/>
  <c r="O62" i="62"/>
  <c r="N62" i="62"/>
  <c r="M62" i="62"/>
  <c r="M87" i="62" s="1"/>
  <c r="L62" i="62"/>
  <c r="L87" i="62" s="1"/>
  <c r="K62" i="62"/>
  <c r="J62" i="62"/>
  <c r="I62" i="62"/>
  <c r="I87" i="62" s="1"/>
  <c r="H62" i="62"/>
  <c r="H87" i="62" s="1"/>
  <c r="G62" i="62"/>
  <c r="F62" i="62"/>
  <c r="E62" i="62"/>
  <c r="AB61" i="62"/>
  <c r="AA61" i="62"/>
  <c r="AA86" i="62" s="1"/>
  <c r="Z61" i="62"/>
  <c r="Z86" i="62" s="1"/>
  <c r="Y61" i="62"/>
  <c r="X61" i="62"/>
  <c r="W61" i="62"/>
  <c r="W86" i="62" s="1"/>
  <c r="V61" i="62"/>
  <c r="V86" i="62" s="1"/>
  <c r="U61" i="62"/>
  <c r="T61" i="62"/>
  <c r="S61" i="62"/>
  <c r="S86" i="62" s="1"/>
  <c r="R61" i="62"/>
  <c r="R86" i="62" s="1"/>
  <c r="Q61" i="62"/>
  <c r="P61" i="62"/>
  <c r="O61" i="62"/>
  <c r="O86" i="62" s="1"/>
  <c r="N61" i="62"/>
  <c r="N86" i="62" s="1"/>
  <c r="M61" i="62"/>
  <c r="L61" i="62"/>
  <c r="K61" i="62"/>
  <c r="K86" i="62" s="1"/>
  <c r="J61" i="62"/>
  <c r="J86" i="62" s="1"/>
  <c r="I61" i="62"/>
  <c r="H61" i="62"/>
  <c r="G61" i="62"/>
  <c r="G86" i="62" s="1"/>
  <c r="F61" i="62"/>
  <c r="F86" i="62" s="1"/>
  <c r="E61" i="62"/>
  <c r="AB60" i="62"/>
  <c r="AB85" i="62" s="1"/>
  <c r="AA60" i="62"/>
  <c r="AA85" i="62" s="1"/>
  <c r="Z60" i="62"/>
  <c r="Y60" i="62"/>
  <c r="X60" i="62"/>
  <c r="X85" i="62" s="1"/>
  <c r="W60" i="62"/>
  <c r="W85" i="62" s="1"/>
  <c r="V60" i="62"/>
  <c r="U60" i="62"/>
  <c r="T60" i="62"/>
  <c r="T85" i="62" s="1"/>
  <c r="S60" i="62"/>
  <c r="S85" i="62" s="1"/>
  <c r="R60" i="62"/>
  <c r="R85" i="62" s="1"/>
  <c r="Q60" i="62"/>
  <c r="Q85" i="62" s="1"/>
  <c r="P60" i="62"/>
  <c r="P85" i="62" s="1"/>
  <c r="O60" i="62"/>
  <c r="O85" i="62" s="1"/>
  <c r="N60" i="62"/>
  <c r="N85" i="62" s="1"/>
  <c r="M60" i="62"/>
  <c r="L60" i="62"/>
  <c r="L85" i="62" s="1"/>
  <c r="K60" i="62"/>
  <c r="K85" i="62" s="1"/>
  <c r="J60" i="62"/>
  <c r="J85" i="62" s="1"/>
  <c r="I60" i="62"/>
  <c r="H60" i="62"/>
  <c r="H85" i="62" s="1"/>
  <c r="G60" i="62"/>
  <c r="G85" i="62" s="1"/>
  <c r="F60" i="62"/>
  <c r="F85" i="62" s="1"/>
  <c r="E60" i="62"/>
  <c r="AB59" i="62"/>
  <c r="AB84" i="62" s="1"/>
  <c r="AA59" i="62"/>
  <c r="AA84" i="62" s="1"/>
  <c r="Z59" i="62"/>
  <c r="Z84" i="62" s="1"/>
  <c r="Y59" i="62"/>
  <c r="Y84" i="62" s="1"/>
  <c r="X59" i="62"/>
  <c r="X84" i="62" s="1"/>
  <c r="W59" i="62"/>
  <c r="V59" i="62"/>
  <c r="V84" i="62" s="1"/>
  <c r="U59" i="62"/>
  <c r="U84" i="62" s="1"/>
  <c r="T59" i="62"/>
  <c r="T84" i="62" s="1"/>
  <c r="S59" i="62"/>
  <c r="S84" i="62" s="1"/>
  <c r="R59" i="62"/>
  <c r="R84" i="62" s="1"/>
  <c r="Q59" i="62"/>
  <c r="Q84" i="62" s="1"/>
  <c r="P59" i="62"/>
  <c r="P84" i="62" s="1"/>
  <c r="O59" i="62"/>
  <c r="N59" i="62"/>
  <c r="N84" i="62" s="1"/>
  <c r="M59" i="62"/>
  <c r="M84" i="62" s="1"/>
  <c r="L59" i="62"/>
  <c r="L84" i="62" s="1"/>
  <c r="K59" i="62"/>
  <c r="K84" i="62" s="1"/>
  <c r="J59" i="62"/>
  <c r="J84" i="62" s="1"/>
  <c r="I59" i="62"/>
  <c r="I84" i="62" s="1"/>
  <c r="H59" i="62"/>
  <c r="H84" i="62" s="1"/>
  <c r="G59" i="62"/>
  <c r="F59" i="62"/>
  <c r="F84" i="62" s="1"/>
  <c r="E59" i="62"/>
  <c r="AB58" i="62"/>
  <c r="AB83" i="62" s="1"/>
  <c r="AA58" i="62"/>
  <c r="Z58" i="62"/>
  <c r="Z83" i="62" s="1"/>
  <c r="Y58" i="62"/>
  <c r="Y83" i="62" s="1"/>
  <c r="X58" i="62"/>
  <c r="X83" i="62" s="1"/>
  <c r="W58" i="62"/>
  <c r="V58" i="62"/>
  <c r="V83" i="62" s="1"/>
  <c r="U58" i="62"/>
  <c r="U83" i="62" s="1"/>
  <c r="T58" i="62"/>
  <c r="T83" i="62" s="1"/>
  <c r="S58" i="62"/>
  <c r="R58" i="62"/>
  <c r="R83" i="62" s="1"/>
  <c r="Q58" i="62"/>
  <c r="Q83" i="62" s="1"/>
  <c r="P58" i="62"/>
  <c r="P83" i="62" s="1"/>
  <c r="O58" i="62"/>
  <c r="N58" i="62"/>
  <c r="N83" i="62" s="1"/>
  <c r="M58" i="62"/>
  <c r="M83" i="62" s="1"/>
  <c r="L58" i="62"/>
  <c r="L83" i="62" s="1"/>
  <c r="K58" i="62"/>
  <c r="J58" i="62"/>
  <c r="J83" i="62" s="1"/>
  <c r="I58" i="62"/>
  <c r="I83" i="62" s="1"/>
  <c r="H58" i="62"/>
  <c r="H83" i="62" s="1"/>
  <c r="G58" i="62"/>
  <c r="F58" i="62"/>
  <c r="F83" i="62" s="1"/>
  <c r="E58" i="62"/>
  <c r="AB57" i="62"/>
  <c r="AB82" i="62" s="1"/>
  <c r="AA57" i="62"/>
  <c r="AA82" i="62" s="1"/>
  <c r="Z57" i="62"/>
  <c r="Z82" i="62" s="1"/>
  <c r="Y57" i="62"/>
  <c r="X57" i="62"/>
  <c r="X82" i="62" s="1"/>
  <c r="W57" i="62"/>
  <c r="W82" i="62" s="1"/>
  <c r="V57" i="62"/>
  <c r="V82" i="62" s="1"/>
  <c r="U57" i="62"/>
  <c r="U82" i="62" s="1"/>
  <c r="T57" i="62"/>
  <c r="T82" i="62" s="1"/>
  <c r="S57" i="62"/>
  <c r="S82" i="62" s="1"/>
  <c r="R57" i="62"/>
  <c r="R82" i="62" s="1"/>
  <c r="Q57" i="62"/>
  <c r="P57" i="62"/>
  <c r="P82" i="62" s="1"/>
  <c r="O57" i="62"/>
  <c r="O82" i="62" s="1"/>
  <c r="N57" i="62"/>
  <c r="N82" i="62" s="1"/>
  <c r="M57" i="62"/>
  <c r="M82" i="62" s="1"/>
  <c r="L57" i="62"/>
  <c r="L82" i="62" s="1"/>
  <c r="K57" i="62"/>
  <c r="K82" i="62" s="1"/>
  <c r="J57" i="62"/>
  <c r="J82" i="62" s="1"/>
  <c r="I57" i="62"/>
  <c r="H57" i="62"/>
  <c r="H82" i="62" s="1"/>
  <c r="G57" i="62"/>
  <c r="G82" i="62" s="1"/>
  <c r="F57" i="62"/>
  <c r="F82" i="62" s="1"/>
  <c r="E57" i="62"/>
  <c r="E82" i="62" s="1"/>
  <c r="AB56" i="62"/>
  <c r="AB81" i="62" s="1"/>
  <c r="AA56" i="62"/>
  <c r="AA81" i="62" s="1"/>
  <c r="Z56" i="62"/>
  <c r="Z81" i="62" s="1"/>
  <c r="Y56" i="62"/>
  <c r="Y81" i="62" s="1"/>
  <c r="X56" i="62"/>
  <c r="X81" i="62" s="1"/>
  <c r="W56" i="62"/>
  <c r="W81" i="62" s="1"/>
  <c r="V56" i="62"/>
  <c r="U56" i="62"/>
  <c r="U81" i="62" s="1"/>
  <c r="T56" i="62"/>
  <c r="T81" i="62" s="1"/>
  <c r="S56" i="62"/>
  <c r="S81" i="62" s="1"/>
  <c r="R56" i="62"/>
  <c r="Q56" i="62"/>
  <c r="Q81" i="62" s="1"/>
  <c r="P56" i="62"/>
  <c r="P81" i="62" s="1"/>
  <c r="O56" i="62"/>
  <c r="O81" i="62" s="1"/>
  <c r="N56" i="62"/>
  <c r="M56" i="62"/>
  <c r="M81" i="62" s="1"/>
  <c r="L56" i="62"/>
  <c r="L81" i="62" s="1"/>
  <c r="K56" i="62"/>
  <c r="K81" i="62" s="1"/>
  <c r="J56" i="62"/>
  <c r="I56" i="62"/>
  <c r="I81" i="62" s="1"/>
  <c r="H56" i="62"/>
  <c r="H81" i="62" s="1"/>
  <c r="G56" i="62"/>
  <c r="F56" i="62"/>
  <c r="E56" i="62"/>
  <c r="E81" i="62" s="1"/>
  <c r="B56" i="62"/>
  <c r="B57" i="62" s="1"/>
  <c r="B58" i="62" s="1"/>
  <c r="B59" i="62" s="1"/>
  <c r="B60" i="62" s="1"/>
  <c r="B61" i="62" s="1"/>
  <c r="B62" i="62" s="1"/>
  <c r="B63" i="62" s="1"/>
  <c r="B64" i="62" s="1"/>
  <c r="B65" i="62" s="1"/>
  <c r="B66" i="62" s="1"/>
  <c r="B67" i="62" s="1"/>
  <c r="B68" i="62" s="1"/>
  <c r="B69" i="62" s="1"/>
  <c r="B70" i="62" s="1"/>
  <c r="B71" i="62" s="1"/>
  <c r="B72" i="62" s="1"/>
  <c r="B73" i="62" s="1"/>
  <c r="B74" i="62" s="1"/>
  <c r="B75" i="62" s="1"/>
  <c r="E53" i="62"/>
  <c r="B26" i="62"/>
  <c r="B27" i="62" s="1"/>
  <c r="B28" i="62" s="1"/>
  <c r="B29" i="62" s="1"/>
  <c r="B30" i="62" s="1"/>
  <c r="B31" i="62" s="1"/>
  <c r="B32" i="62" s="1"/>
  <c r="B33" i="62" s="1"/>
  <c r="B34" i="62" s="1"/>
  <c r="B35" i="62" s="1"/>
  <c r="B36" i="62" s="1"/>
  <c r="B37" i="62" s="1"/>
  <c r="B38" i="62" s="1"/>
  <c r="B39" i="62" s="1"/>
  <c r="B40" i="62" s="1"/>
  <c r="B41" i="62" s="1"/>
  <c r="B42" i="62" s="1"/>
  <c r="B43" i="62" s="1"/>
  <c r="B44" i="62" s="1"/>
  <c r="B45" i="62" s="1"/>
  <c r="B46" i="62" s="1"/>
  <c r="B47" i="62" s="1"/>
  <c r="D17" i="62"/>
  <c r="D16" i="62"/>
  <c r="D15" i="62"/>
  <c r="D14" i="62"/>
  <c r="AB8" i="62"/>
  <c r="AA8" i="62"/>
  <c r="Z8" i="62"/>
  <c r="Y8" i="62"/>
  <c r="X8" i="62"/>
  <c r="W8" i="62"/>
  <c r="V8" i="62"/>
  <c r="U8" i="62"/>
  <c r="T8" i="62"/>
  <c r="S8" i="62"/>
  <c r="R8" i="62"/>
  <c r="Q8" i="62"/>
  <c r="P8" i="62"/>
  <c r="O8" i="62"/>
  <c r="N8" i="62"/>
  <c r="M8" i="62"/>
  <c r="L8" i="62"/>
  <c r="K8" i="62"/>
  <c r="J8" i="62"/>
  <c r="I8" i="62"/>
  <c r="H8" i="62"/>
  <c r="G8" i="62"/>
  <c r="F8" i="62"/>
  <c r="E8" i="62"/>
  <c r="B113" i="61"/>
  <c r="B114" i="61" s="1"/>
  <c r="B115" i="61" s="1"/>
  <c r="B116" i="61" s="1"/>
  <c r="B117" i="61" s="1"/>
  <c r="B118" i="61" s="1"/>
  <c r="B119" i="61" s="1"/>
  <c r="B120" i="61" s="1"/>
  <c r="B121" i="61" s="1"/>
  <c r="B122" i="61" s="1"/>
  <c r="B123" i="61" s="1"/>
  <c r="B124" i="61" s="1"/>
  <c r="B125" i="61" s="1"/>
  <c r="B126" i="61" s="1"/>
  <c r="B127" i="61" s="1"/>
  <c r="B128" i="61" s="1"/>
  <c r="B129" i="61" s="1"/>
  <c r="B130" i="61" s="1"/>
  <c r="B131" i="61" s="1"/>
  <c r="B132" i="61" s="1"/>
  <c r="B133" i="61" s="1"/>
  <c r="E111" i="61"/>
  <c r="B107" i="61"/>
  <c r="AB106" i="61"/>
  <c r="AA106" i="61"/>
  <c r="Z106" i="61"/>
  <c r="Y106" i="61"/>
  <c r="X106" i="61"/>
  <c r="W106" i="61"/>
  <c r="V106" i="61"/>
  <c r="U106" i="61"/>
  <c r="T106" i="61"/>
  <c r="S106" i="61"/>
  <c r="R106" i="61"/>
  <c r="Q106" i="61"/>
  <c r="P106" i="61"/>
  <c r="O106" i="61"/>
  <c r="N106" i="61"/>
  <c r="M106" i="61"/>
  <c r="L106" i="61"/>
  <c r="K106" i="61"/>
  <c r="J106" i="61"/>
  <c r="I106" i="61"/>
  <c r="H106" i="61"/>
  <c r="G106" i="61"/>
  <c r="F106" i="61"/>
  <c r="E106" i="61"/>
  <c r="B106" i="61"/>
  <c r="E104" i="61"/>
  <c r="AE83" i="61"/>
  <c r="AE84" i="61" s="1"/>
  <c r="AE85" i="61" s="1"/>
  <c r="AE86" i="61" s="1"/>
  <c r="AE82" i="61"/>
  <c r="B81" i="61"/>
  <c r="B82" i="61" s="1"/>
  <c r="B83" i="61" s="1"/>
  <c r="B84" i="61" s="1"/>
  <c r="B85" i="61" s="1"/>
  <c r="B86" i="61" s="1"/>
  <c r="B87" i="61" s="1"/>
  <c r="B88" i="61" s="1"/>
  <c r="B89" i="61" s="1"/>
  <c r="B90" i="61" s="1"/>
  <c r="B91" i="61" s="1"/>
  <c r="B92" i="61" s="1"/>
  <c r="B93" i="61" s="1"/>
  <c r="B94" i="61" s="1"/>
  <c r="B95" i="61" s="1"/>
  <c r="B96" i="61" s="1"/>
  <c r="B97" i="61" s="1"/>
  <c r="B98" i="61" s="1"/>
  <c r="B99" i="61" s="1"/>
  <c r="B100" i="61" s="1"/>
  <c r="AD80" i="61"/>
  <c r="E79" i="61"/>
  <c r="AB75" i="61"/>
  <c r="AB100" i="61" s="1"/>
  <c r="AA75" i="61"/>
  <c r="AA100" i="61" s="1"/>
  <c r="Z75" i="61"/>
  <c r="Z100" i="61" s="1"/>
  <c r="Y75" i="61"/>
  <c r="Y100" i="61" s="1"/>
  <c r="X75" i="61"/>
  <c r="X100" i="61" s="1"/>
  <c r="W75" i="61"/>
  <c r="W100" i="61" s="1"/>
  <c r="V75" i="61"/>
  <c r="V100" i="61" s="1"/>
  <c r="U75" i="61"/>
  <c r="U100" i="61" s="1"/>
  <c r="T75" i="61"/>
  <c r="T100" i="61" s="1"/>
  <c r="S75" i="61"/>
  <c r="S100" i="61" s="1"/>
  <c r="R75" i="61"/>
  <c r="R100" i="61" s="1"/>
  <c r="Q75" i="61"/>
  <c r="Q100" i="61" s="1"/>
  <c r="P75" i="61"/>
  <c r="P100" i="61" s="1"/>
  <c r="O75" i="61"/>
  <c r="O100" i="61" s="1"/>
  <c r="N75" i="61"/>
  <c r="N100" i="61" s="1"/>
  <c r="M75" i="61"/>
  <c r="M100" i="61" s="1"/>
  <c r="L75" i="61"/>
  <c r="L100" i="61" s="1"/>
  <c r="K75" i="61"/>
  <c r="K100" i="61" s="1"/>
  <c r="J75" i="61"/>
  <c r="J100" i="61" s="1"/>
  <c r="I75" i="61"/>
  <c r="I100" i="61" s="1"/>
  <c r="H75" i="61"/>
  <c r="H100" i="61" s="1"/>
  <c r="G75" i="61"/>
  <c r="G100" i="61" s="1"/>
  <c r="F75" i="61"/>
  <c r="F100" i="61" s="1"/>
  <c r="E75" i="61"/>
  <c r="E100" i="61" s="1"/>
  <c r="AB74" i="61"/>
  <c r="AA74" i="61"/>
  <c r="AA99" i="61" s="1"/>
  <c r="Z74" i="61"/>
  <c r="Z99" i="61" s="1"/>
  <c r="Y74" i="61"/>
  <c r="Y99" i="61" s="1"/>
  <c r="X74" i="61"/>
  <c r="X99" i="61" s="1"/>
  <c r="W74" i="61"/>
  <c r="W99" i="61" s="1"/>
  <c r="V74" i="61"/>
  <c r="U74" i="61"/>
  <c r="T74" i="61"/>
  <c r="T99" i="61" s="1"/>
  <c r="S74" i="61"/>
  <c r="S99" i="61" s="1"/>
  <c r="R74" i="61"/>
  <c r="Q74" i="61"/>
  <c r="P74" i="61"/>
  <c r="P99" i="61" s="1"/>
  <c r="O74" i="61"/>
  <c r="O99" i="61" s="1"/>
  <c r="N74" i="61"/>
  <c r="M74" i="61"/>
  <c r="M99" i="61" s="1"/>
  <c r="L74" i="61"/>
  <c r="L99" i="61" s="1"/>
  <c r="K74" i="61"/>
  <c r="K99" i="61" s="1"/>
  <c r="J74" i="61"/>
  <c r="I74" i="61"/>
  <c r="I99" i="61" s="1"/>
  <c r="H74" i="61"/>
  <c r="H99" i="61" s="1"/>
  <c r="G74" i="61"/>
  <c r="G99" i="61" s="1"/>
  <c r="F74" i="61"/>
  <c r="E74" i="61"/>
  <c r="E99" i="61" s="1"/>
  <c r="AB73" i="61"/>
  <c r="AB98" i="61" s="1"/>
  <c r="AA73" i="61"/>
  <c r="Z73" i="61"/>
  <c r="Z98" i="61" s="1"/>
  <c r="Y73" i="61"/>
  <c r="Y98" i="61" s="1"/>
  <c r="X73" i="61"/>
  <c r="X98" i="61" s="1"/>
  <c r="W73" i="61"/>
  <c r="V73" i="61"/>
  <c r="V98" i="61" s="1"/>
  <c r="U73" i="61"/>
  <c r="U98" i="61" s="1"/>
  <c r="T73" i="61"/>
  <c r="T98" i="61" s="1"/>
  <c r="S73" i="61"/>
  <c r="R73" i="61"/>
  <c r="Q73" i="61"/>
  <c r="Q98" i="61" s="1"/>
  <c r="P73" i="61"/>
  <c r="P98" i="61" s="1"/>
  <c r="O73" i="61"/>
  <c r="N73" i="61"/>
  <c r="M73" i="61"/>
  <c r="M98" i="61" s="1"/>
  <c r="L73" i="61"/>
  <c r="L98" i="61" s="1"/>
  <c r="K73" i="61"/>
  <c r="J73" i="61"/>
  <c r="J98" i="61" s="1"/>
  <c r="I73" i="61"/>
  <c r="I98" i="61" s="1"/>
  <c r="H73" i="61"/>
  <c r="H98" i="61" s="1"/>
  <c r="G73" i="61"/>
  <c r="F73" i="61"/>
  <c r="F98" i="61" s="1"/>
  <c r="E73" i="61"/>
  <c r="E98" i="61" s="1"/>
  <c r="AB72" i="61"/>
  <c r="AA72" i="61"/>
  <c r="AA97" i="61" s="1"/>
  <c r="Z72" i="61"/>
  <c r="Z97" i="61" s="1"/>
  <c r="Y72" i="61"/>
  <c r="X72" i="61"/>
  <c r="W72" i="61"/>
  <c r="V72" i="61"/>
  <c r="V97" i="61" s="1"/>
  <c r="U72" i="61"/>
  <c r="T72" i="61"/>
  <c r="S72" i="61"/>
  <c r="R72" i="61"/>
  <c r="R97" i="61" s="1"/>
  <c r="Q72" i="61"/>
  <c r="P72" i="61"/>
  <c r="O72" i="61"/>
  <c r="N72" i="61"/>
  <c r="N97" i="61" s="1"/>
  <c r="M72" i="61"/>
  <c r="L72" i="61"/>
  <c r="K72" i="61"/>
  <c r="J72" i="61"/>
  <c r="J97" i="61" s="1"/>
  <c r="I72" i="61"/>
  <c r="H72" i="61"/>
  <c r="G72" i="61"/>
  <c r="F72" i="61"/>
  <c r="E72" i="61"/>
  <c r="AB71" i="61"/>
  <c r="AB96" i="61" s="1"/>
  <c r="AA71" i="61"/>
  <c r="AA96" i="61" s="1"/>
  <c r="Z71" i="61"/>
  <c r="Y71" i="61"/>
  <c r="Y96" i="61" s="1"/>
  <c r="X71" i="61"/>
  <c r="X96" i="61" s="1"/>
  <c r="W71" i="61"/>
  <c r="V71" i="61"/>
  <c r="U71" i="61"/>
  <c r="U96" i="61" s="1"/>
  <c r="T71" i="61"/>
  <c r="T96" i="61" s="1"/>
  <c r="S71" i="61"/>
  <c r="R71" i="61"/>
  <c r="Q71" i="61"/>
  <c r="Q96" i="61" s="1"/>
  <c r="P71" i="61"/>
  <c r="P96" i="61" s="1"/>
  <c r="O71" i="61"/>
  <c r="O96" i="61" s="1"/>
  <c r="N71" i="61"/>
  <c r="M71" i="61"/>
  <c r="M96" i="61" s="1"/>
  <c r="L71" i="61"/>
  <c r="L96" i="61" s="1"/>
  <c r="K71" i="61"/>
  <c r="K96" i="61" s="1"/>
  <c r="J71" i="61"/>
  <c r="I71" i="61"/>
  <c r="I96" i="61" s="1"/>
  <c r="H71" i="61"/>
  <c r="H96" i="61" s="1"/>
  <c r="G71" i="61"/>
  <c r="G96" i="61" s="1"/>
  <c r="F71" i="61"/>
  <c r="E71" i="61"/>
  <c r="E96" i="61" s="1"/>
  <c r="AB70" i="61"/>
  <c r="AA70" i="61"/>
  <c r="Z70" i="61"/>
  <c r="Y70" i="61"/>
  <c r="Y95" i="61" s="1"/>
  <c r="X70" i="61"/>
  <c r="W70" i="61"/>
  <c r="V70" i="61"/>
  <c r="U70" i="61"/>
  <c r="U95" i="61" s="1"/>
  <c r="T70" i="61"/>
  <c r="S70" i="61"/>
  <c r="R70" i="61"/>
  <c r="Q70" i="61"/>
  <c r="Q95" i="61" s="1"/>
  <c r="P70" i="61"/>
  <c r="O70" i="61"/>
  <c r="N70" i="61"/>
  <c r="N95" i="61" s="1"/>
  <c r="M70" i="61"/>
  <c r="M95" i="61" s="1"/>
  <c r="L70" i="61"/>
  <c r="K70" i="61"/>
  <c r="J70" i="61"/>
  <c r="J95" i="61" s="1"/>
  <c r="I70" i="61"/>
  <c r="H70" i="61"/>
  <c r="G70" i="61"/>
  <c r="F70" i="61"/>
  <c r="E70" i="61"/>
  <c r="AB69" i="61"/>
  <c r="AA69" i="61"/>
  <c r="Z69" i="61"/>
  <c r="Z94" i="61" s="1"/>
  <c r="Y69" i="61"/>
  <c r="X69" i="61"/>
  <c r="W69" i="61"/>
  <c r="V69" i="61"/>
  <c r="V94" i="61" s="1"/>
  <c r="U69" i="61"/>
  <c r="T69" i="61"/>
  <c r="S69" i="61"/>
  <c r="R69" i="61"/>
  <c r="R94" i="61" s="1"/>
  <c r="Q69" i="61"/>
  <c r="Q94" i="61" s="1"/>
  <c r="P69" i="61"/>
  <c r="O69" i="61"/>
  <c r="N69" i="61"/>
  <c r="N94" i="61" s="1"/>
  <c r="M69" i="61"/>
  <c r="M94" i="61" s="1"/>
  <c r="L69" i="61"/>
  <c r="K69" i="61"/>
  <c r="J69" i="61"/>
  <c r="J94" i="61" s="1"/>
  <c r="I69" i="61"/>
  <c r="I94" i="61" s="1"/>
  <c r="H69" i="61"/>
  <c r="G69" i="61"/>
  <c r="F69" i="61"/>
  <c r="F94" i="61" s="1"/>
  <c r="E69" i="61"/>
  <c r="E94" i="61" s="1"/>
  <c r="AB68" i="61"/>
  <c r="AB93" i="61" s="1"/>
  <c r="AA68" i="61"/>
  <c r="AA93" i="61" s="1"/>
  <c r="Z68" i="61"/>
  <c r="Z93" i="61" s="1"/>
  <c r="Y68" i="61"/>
  <c r="X68" i="61"/>
  <c r="X93" i="61" s="1"/>
  <c r="W68" i="61"/>
  <c r="W93" i="61" s="1"/>
  <c r="V68" i="61"/>
  <c r="V93" i="61" s="1"/>
  <c r="U68" i="61"/>
  <c r="T68" i="61"/>
  <c r="T93" i="61" s="1"/>
  <c r="S68" i="61"/>
  <c r="S93" i="61" s="1"/>
  <c r="R68" i="61"/>
  <c r="R93" i="61" s="1"/>
  <c r="Q68" i="61"/>
  <c r="P68" i="61"/>
  <c r="P93" i="61" s="1"/>
  <c r="O68" i="61"/>
  <c r="O93" i="61" s="1"/>
  <c r="N68" i="61"/>
  <c r="N93" i="61" s="1"/>
  <c r="M68" i="61"/>
  <c r="L68" i="61"/>
  <c r="L93" i="61" s="1"/>
  <c r="K68" i="61"/>
  <c r="K93" i="61" s="1"/>
  <c r="J68" i="61"/>
  <c r="J93" i="61" s="1"/>
  <c r="I68" i="61"/>
  <c r="H68" i="61"/>
  <c r="H93" i="61" s="1"/>
  <c r="G68" i="61"/>
  <c r="G93" i="61" s="1"/>
  <c r="F68" i="61"/>
  <c r="F93" i="61" s="1"/>
  <c r="E68" i="61"/>
  <c r="AB67" i="61"/>
  <c r="AB92" i="61" s="1"/>
  <c r="AA67" i="61"/>
  <c r="Z67" i="61"/>
  <c r="Y67" i="61"/>
  <c r="Y92" i="61" s="1"/>
  <c r="X67" i="61"/>
  <c r="X92" i="61" s="1"/>
  <c r="W67" i="61"/>
  <c r="W92" i="61" s="1"/>
  <c r="V67" i="61"/>
  <c r="U67" i="61"/>
  <c r="U92" i="61" s="1"/>
  <c r="T67" i="61"/>
  <c r="T92" i="61" s="1"/>
  <c r="S67" i="61"/>
  <c r="R67" i="61"/>
  <c r="Q67" i="61"/>
  <c r="Q92" i="61" s="1"/>
  <c r="P67" i="61"/>
  <c r="P92" i="61" s="1"/>
  <c r="O67" i="61"/>
  <c r="N67" i="61"/>
  <c r="M67" i="61"/>
  <c r="M92" i="61" s="1"/>
  <c r="L67" i="61"/>
  <c r="L92" i="61" s="1"/>
  <c r="K67" i="61"/>
  <c r="J67" i="61"/>
  <c r="I67" i="61"/>
  <c r="I92" i="61" s="1"/>
  <c r="H67" i="61"/>
  <c r="H92" i="61" s="1"/>
  <c r="G67" i="61"/>
  <c r="F67" i="61"/>
  <c r="E67" i="61"/>
  <c r="E92" i="61" s="1"/>
  <c r="AB66" i="61"/>
  <c r="AA66" i="61"/>
  <c r="AA91" i="61" s="1"/>
  <c r="Z66" i="61"/>
  <c r="Z91" i="61" s="1"/>
  <c r="Y66" i="61"/>
  <c r="X66" i="61"/>
  <c r="W66" i="61"/>
  <c r="W91" i="61" s="1"/>
  <c r="V66" i="61"/>
  <c r="V91" i="61" s="1"/>
  <c r="U66" i="61"/>
  <c r="U91" i="61" s="1"/>
  <c r="T66" i="61"/>
  <c r="S66" i="61"/>
  <c r="S91" i="61" s="1"/>
  <c r="R66" i="61"/>
  <c r="R91" i="61" s="1"/>
  <c r="Q66" i="61"/>
  <c r="Q91" i="61" s="1"/>
  <c r="P66" i="61"/>
  <c r="O66" i="61"/>
  <c r="O91" i="61" s="1"/>
  <c r="N66" i="61"/>
  <c r="N91" i="61" s="1"/>
  <c r="M66" i="61"/>
  <c r="L66" i="61"/>
  <c r="K66" i="61"/>
  <c r="K91" i="61" s="1"/>
  <c r="J66" i="61"/>
  <c r="J91" i="61" s="1"/>
  <c r="I66" i="61"/>
  <c r="I91" i="61" s="1"/>
  <c r="H66" i="61"/>
  <c r="H91" i="61" s="1"/>
  <c r="G66" i="61"/>
  <c r="G91" i="61" s="1"/>
  <c r="F66" i="61"/>
  <c r="F91" i="61" s="1"/>
  <c r="E66" i="61"/>
  <c r="E91" i="61" s="1"/>
  <c r="AB65" i="61"/>
  <c r="AB90" i="61" s="1"/>
  <c r="AA65" i="61"/>
  <c r="AA90" i="61" s="1"/>
  <c r="Z65" i="61"/>
  <c r="Z90" i="61" s="1"/>
  <c r="Y65" i="61"/>
  <c r="Y90" i="61" s="1"/>
  <c r="X65" i="61"/>
  <c r="X90" i="61" s="1"/>
  <c r="W65" i="61"/>
  <c r="W90" i="61" s="1"/>
  <c r="V65" i="61"/>
  <c r="V90" i="61" s="1"/>
  <c r="U65" i="61"/>
  <c r="U90" i="61" s="1"/>
  <c r="T65" i="61"/>
  <c r="T90" i="61" s="1"/>
  <c r="S65" i="61"/>
  <c r="S90" i="61" s="1"/>
  <c r="R65" i="61"/>
  <c r="Q65" i="61"/>
  <c r="Q90" i="61" s="1"/>
  <c r="P65" i="61"/>
  <c r="P90" i="61" s="1"/>
  <c r="O65" i="61"/>
  <c r="N65" i="61"/>
  <c r="M65" i="61"/>
  <c r="M90" i="61" s="1"/>
  <c r="L65" i="61"/>
  <c r="L90" i="61" s="1"/>
  <c r="K65" i="61"/>
  <c r="J65" i="61"/>
  <c r="I65" i="61"/>
  <c r="I90" i="61" s="1"/>
  <c r="H65" i="61"/>
  <c r="H90" i="61" s="1"/>
  <c r="G65" i="61"/>
  <c r="G90" i="61" s="1"/>
  <c r="F65" i="61"/>
  <c r="F90" i="61" s="1"/>
  <c r="E65" i="61"/>
  <c r="E90" i="61" s="1"/>
  <c r="AB64" i="61"/>
  <c r="AB89" i="61" s="1"/>
  <c r="AA64" i="61"/>
  <c r="Z64" i="61"/>
  <c r="Z89" i="61" s="1"/>
  <c r="Y64" i="61"/>
  <c r="X64" i="61"/>
  <c r="X89" i="61" s="1"/>
  <c r="W64" i="61"/>
  <c r="V64" i="61"/>
  <c r="V89" i="61" s="1"/>
  <c r="U64" i="61"/>
  <c r="T64" i="61"/>
  <c r="T89" i="61" s="1"/>
  <c r="S64" i="61"/>
  <c r="R64" i="61"/>
  <c r="R89" i="61" s="1"/>
  <c r="Q64" i="61"/>
  <c r="P64" i="61"/>
  <c r="P89" i="61" s="1"/>
  <c r="O64" i="61"/>
  <c r="N64" i="61"/>
  <c r="N89" i="61" s="1"/>
  <c r="M64" i="61"/>
  <c r="L64" i="61"/>
  <c r="L89" i="61" s="1"/>
  <c r="K64" i="61"/>
  <c r="J64" i="61"/>
  <c r="J89" i="61" s="1"/>
  <c r="I64" i="61"/>
  <c r="H64" i="61"/>
  <c r="H89" i="61" s="1"/>
  <c r="G64" i="61"/>
  <c r="G89" i="61" s="1"/>
  <c r="F64" i="61"/>
  <c r="F89" i="61" s="1"/>
  <c r="E64" i="61"/>
  <c r="AB63" i="61"/>
  <c r="AA63" i="61"/>
  <c r="Z63" i="61"/>
  <c r="Y63" i="61"/>
  <c r="Y88" i="61" s="1"/>
  <c r="X63" i="61"/>
  <c r="W63" i="61"/>
  <c r="W88" i="61" s="1"/>
  <c r="V63" i="61"/>
  <c r="U63" i="61"/>
  <c r="U88" i="61" s="1"/>
  <c r="T63" i="61"/>
  <c r="S63" i="61"/>
  <c r="S88" i="61" s="1"/>
  <c r="R63" i="61"/>
  <c r="Q63" i="61"/>
  <c r="Q88" i="61" s="1"/>
  <c r="P63" i="61"/>
  <c r="O63" i="61"/>
  <c r="O88" i="61" s="1"/>
  <c r="N63" i="61"/>
  <c r="M63" i="61"/>
  <c r="M88" i="61" s="1"/>
  <c r="L63" i="61"/>
  <c r="K63" i="61"/>
  <c r="K88" i="61" s="1"/>
  <c r="J63" i="61"/>
  <c r="I63" i="61"/>
  <c r="I88" i="61" s="1"/>
  <c r="H63" i="61"/>
  <c r="G63" i="61"/>
  <c r="G88" i="61" s="1"/>
  <c r="F63" i="61"/>
  <c r="E63" i="61"/>
  <c r="E88" i="61" s="1"/>
  <c r="AB62" i="61"/>
  <c r="AB87" i="61" s="1"/>
  <c r="AA62" i="61"/>
  <c r="AA87" i="61" s="1"/>
  <c r="Z62" i="61"/>
  <c r="Y62" i="61"/>
  <c r="Y87" i="61" s="1"/>
  <c r="X62" i="61"/>
  <c r="X87" i="61" s="1"/>
  <c r="W62" i="61"/>
  <c r="W87" i="61" s="1"/>
  <c r="V62" i="61"/>
  <c r="U62" i="61"/>
  <c r="U87" i="61" s="1"/>
  <c r="T62" i="61"/>
  <c r="T87" i="61" s="1"/>
  <c r="S62" i="61"/>
  <c r="S87" i="61" s="1"/>
  <c r="R62" i="61"/>
  <c r="Q62" i="61"/>
  <c r="P62" i="61"/>
  <c r="P87" i="61" s="1"/>
  <c r="O62" i="61"/>
  <c r="N62" i="61"/>
  <c r="M62" i="61"/>
  <c r="L62" i="61"/>
  <c r="L87" i="61" s="1"/>
  <c r="K62" i="61"/>
  <c r="K87" i="61" s="1"/>
  <c r="J62" i="61"/>
  <c r="I62" i="61"/>
  <c r="I87" i="61" s="1"/>
  <c r="H62" i="61"/>
  <c r="H87" i="61" s="1"/>
  <c r="G62" i="61"/>
  <c r="G87" i="61" s="1"/>
  <c r="F62" i="61"/>
  <c r="E62" i="61"/>
  <c r="E87" i="61" s="1"/>
  <c r="AB61" i="61"/>
  <c r="AB86" i="61" s="1"/>
  <c r="AA61" i="61"/>
  <c r="Z61" i="61"/>
  <c r="Z86" i="61" s="1"/>
  <c r="Y61" i="61"/>
  <c r="X61" i="61"/>
  <c r="W61" i="61"/>
  <c r="V61" i="61"/>
  <c r="V86" i="61" s="1"/>
  <c r="U61" i="61"/>
  <c r="T61" i="61"/>
  <c r="T86" i="61" s="1"/>
  <c r="S61" i="61"/>
  <c r="R61" i="61"/>
  <c r="R86" i="61" s="1"/>
  <c r="Q61" i="61"/>
  <c r="P61" i="61"/>
  <c r="O61" i="61"/>
  <c r="N61" i="61"/>
  <c r="N86" i="61" s="1"/>
  <c r="M61" i="61"/>
  <c r="L61" i="61"/>
  <c r="L86" i="61" s="1"/>
  <c r="K61" i="61"/>
  <c r="J61" i="61"/>
  <c r="J86" i="61" s="1"/>
  <c r="I61" i="61"/>
  <c r="H61" i="61"/>
  <c r="G61" i="61"/>
  <c r="F61" i="61"/>
  <c r="F86" i="61" s="1"/>
  <c r="E61" i="61"/>
  <c r="AB60" i="61"/>
  <c r="AB85" i="61" s="1"/>
  <c r="AA60" i="61"/>
  <c r="AA85" i="61" s="1"/>
  <c r="Z60" i="61"/>
  <c r="Y60" i="61"/>
  <c r="X60" i="61"/>
  <c r="X85" i="61" s="1"/>
  <c r="W60" i="61"/>
  <c r="W85" i="61" s="1"/>
  <c r="V60" i="61"/>
  <c r="V85" i="61" s="1"/>
  <c r="U60" i="61"/>
  <c r="T60" i="61"/>
  <c r="T85" i="61" s="1"/>
  <c r="S60" i="61"/>
  <c r="S85" i="61" s="1"/>
  <c r="R60" i="61"/>
  <c r="Q60" i="61"/>
  <c r="P60" i="61"/>
  <c r="P85" i="61" s="1"/>
  <c r="O60" i="61"/>
  <c r="O85" i="61" s="1"/>
  <c r="N60" i="61"/>
  <c r="N85" i="61" s="1"/>
  <c r="M60" i="61"/>
  <c r="L60" i="61"/>
  <c r="L85" i="61" s="1"/>
  <c r="K60" i="61"/>
  <c r="K85" i="61" s="1"/>
  <c r="J60" i="61"/>
  <c r="I60" i="61"/>
  <c r="H60" i="61"/>
  <c r="H85" i="61" s="1"/>
  <c r="G60" i="61"/>
  <c r="G85" i="61" s="1"/>
  <c r="F60" i="61"/>
  <c r="F85" i="61" s="1"/>
  <c r="E60" i="61"/>
  <c r="AB59" i="61"/>
  <c r="AB84" i="61" s="1"/>
  <c r="AA59" i="61"/>
  <c r="Z59" i="61"/>
  <c r="Y59" i="61"/>
  <c r="Y84" i="61" s="1"/>
  <c r="X59" i="61"/>
  <c r="X84" i="61" s="1"/>
  <c r="W59" i="61"/>
  <c r="W84" i="61" s="1"/>
  <c r="V59" i="61"/>
  <c r="V84" i="61" s="1"/>
  <c r="U59" i="61"/>
  <c r="U84" i="61" s="1"/>
  <c r="T59" i="61"/>
  <c r="T84" i="61" s="1"/>
  <c r="S59" i="61"/>
  <c r="R59" i="61"/>
  <c r="Q59" i="61"/>
  <c r="Q84" i="61" s="1"/>
  <c r="P59" i="61"/>
  <c r="P84" i="61" s="1"/>
  <c r="O59" i="61"/>
  <c r="O84" i="61" s="1"/>
  <c r="N59" i="61"/>
  <c r="N84" i="61" s="1"/>
  <c r="M59" i="61"/>
  <c r="M84" i="61" s="1"/>
  <c r="L59" i="61"/>
  <c r="L84" i="61" s="1"/>
  <c r="K59" i="61"/>
  <c r="J59" i="61"/>
  <c r="I59" i="61"/>
  <c r="I84" i="61" s="1"/>
  <c r="H59" i="61"/>
  <c r="H84" i="61" s="1"/>
  <c r="G59" i="61"/>
  <c r="G84" i="61" s="1"/>
  <c r="F59" i="61"/>
  <c r="F84" i="61" s="1"/>
  <c r="E59" i="61"/>
  <c r="E84" i="61" s="1"/>
  <c r="AB58" i="61"/>
  <c r="AA58" i="61"/>
  <c r="Z58" i="61"/>
  <c r="Z83" i="61" s="1"/>
  <c r="Y58" i="61"/>
  <c r="X58" i="61"/>
  <c r="X83" i="61" s="1"/>
  <c r="W58" i="61"/>
  <c r="W83" i="61" s="1"/>
  <c r="V58" i="61"/>
  <c r="V83" i="61" s="1"/>
  <c r="U58" i="61"/>
  <c r="T58" i="61"/>
  <c r="S58" i="61"/>
  <c r="R58" i="61"/>
  <c r="R83" i="61" s="1"/>
  <c r="Q58" i="61"/>
  <c r="P58" i="61"/>
  <c r="P83" i="61" s="1"/>
  <c r="O58" i="61"/>
  <c r="O83" i="61" s="1"/>
  <c r="N58" i="61"/>
  <c r="N83" i="61" s="1"/>
  <c r="M58" i="61"/>
  <c r="L58" i="61"/>
  <c r="K58" i="61"/>
  <c r="J58" i="61"/>
  <c r="J83" i="61" s="1"/>
  <c r="I58" i="61"/>
  <c r="H58" i="61"/>
  <c r="H83" i="61" s="1"/>
  <c r="G58" i="61"/>
  <c r="F58" i="61"/>
  <c r="F83" i="61" s="1"/>
  <c r="E58" i="61"/>
  <c r="AB57" i="61"/>
  <c r="AB82" i="61" s="1"/>
  <c r="AA57" i="61"/>
  <c r="AA82" i="61" s="1"/>
  <c r="Z57" i="61"/>
  <c r="Y57" i="61"/>
  <c r="Y82" i="61" s="1"/>
  <c r="X57" i="61"/>
  <c r="X82" i="61" s="1"/>
  <c r="W57" i="61"/>
  <c r="W82" i="61" s="1"/>
  <c r="V57" i="61"/>
  <c r="U57" i="61"/>
  <c r="T57" i="61"/>
  <c r="T82" i="61" s="1"/>
  <c r="S57" i="61"/>
  <c r="S82" i="61" s="1"/>
  <c r="R57" i="61"/>
  <c r="Q57" i="61"/>
  <c r="Q82" i="61" s="1"/>
  <c r="P57" i="61"/>
  <c r="P82" i="61" s="1"/>
  <c r="O57" i="61"/>
  <c r="O82" i="61" s="1"/>
  <c r="N57" i="61"/>
  <c r="M57" i="61"/>
  <c r="L57" i="61"/>
  <c r="L82" i="61" s="1"/>
  <c r="K57" i="61"/>
  <c r="K82" i="61" s="1"/>
  <c r="J57" i="61"/>
  <c r="I57" i="61"/>
  <c r="I82" i="61" s="1"/>
  <c r="H57" i="61"/>
  <c r="G57" i="61"/>
  <c r="G82" i="61" s="1"/>
  <c r="F57" i="61"/>
  <c r="E57" i="61"/>
  <c r="AB56" i="61"/>
  <c r="AB81" i="61" s="1"/>
  <c r="AA56" i="61"/>
  <c r="AA81" i="61" s="1"/>
  <c r="Z56" i="61"/>
  <c r="Z81" i="61" s="1"/>
  <c r="Y56" i="61"/>
  <c r="Y81" i="61" s="1"/>
  <c r="X56" i="61"/>
  <c r="X81" i="61" s="1"/>
  <c r="W56" i="61"/>
  <c r="W81" i="61" s="1"/>
  <c r="V56" i="61"/>
  <c r="V81" i="61" s="1"/>
  <c r="U56" i="61"/>
  <c r="T56" i="61"/>
  <c r="T81" i="61" s="1"/>
  <c r="S56" i="61"/>
  <c r="S81" i="61" s="1"/>
  <c r="R56" i="61"/>
  <c r="R81" i="61" s="1"/>
  <c r="Q56" i="61"/>
  <c r="Q81" i="61" s="1"/>
  <c r="P56" i="61"/>
  <c r="P81" i="61" s="1"/>
  <c r="O56" i="61"/>
  <c r="O81" i="61" s="1"/>
  <c r="N56" i="61"/>
  <c r="N81" i="61" s="1"/>
  <c r="M56" i="61"/>
  <c r="L56" i="61"/>
  <c r="L81" i="61" s="1"/>
  <c r="K56" i="61"/>
  <c r="K81" i="61" s="1"/>
  <c r="J56" i="61"/>
  <c r="J81" i="61" s="1"/>
  <c r="I56" i="61"/>
  <c r="I81" i="61" s="1"/>
  <c r="H56" i="61"/>
  <c r="H81" i="61" s="1"/>
  <c r="G56" i="61"/>
  <c r="G81" i="61" s="1"/>
  <c r="F56" i="61"/>
  <c r="F81" i="61" s="1"/>
  <c r="E56" i="61"/>
  <c r="B56" i="61"/>
  <c r="B57" i="61" s="1"/>
  <c r="B58" i="61" s="1"/>
  <c r="B59" i="61" s="1"/>
  <c r="B60" i="61" s="1"/>
  <c r="B61" i="61" s="1"/>
  <c r="B62" i="61" s="1"/>
  <c r="B63" i="61" s="1"/>
  <c r="B64" i="61" s="1"/>
  <c r="B65" i="61" s="1"/>
  <c r="B66" i="61" s="1"/>
  <c r="B67" i="61" s="1"/>
  <c r="B68" i="61" s="1"/>
  <c r="B69" i="61" s="1"/>
  <c r="B70" i="61" s="1"/>
  <c r="B71" i="61" s="1"/>
  <c r="B72" i="61" s="1"/>
  <c r="B73" i="61" s="1"/>
  <c r="B74" i="61" s="1"/>
  <c r="B75" i="61" s="1"/>
  <c r="E53" i="61"/>
  <c r="B26" i="61"/>
  <c r="B27" i="61" s="1"/>
  <c r="B28" i="61" s="1"/>
  <c r="B29" i="61" s="1"/>
  <c r="B30" i="61" s="1"/>
  <c r="B31" i="61" s="1"/>
  <c r="B32" i="61" s="1"/>
  <c r="B33" i="61" s="1"/>
  <c r="B34" i="61" s="1"/>
  <c r="B35" i="61" s="1"/>
  <c r="B36" i="61" s="1"/>
  <c r="B37" i="61" s="1"/>
  <c r="B38" i="61" s="1"/>
  <c r="B39" i="61" s="1"/>
  <c r="B40" i="61" s="1"/>
  <c r="B41" i="61" s="1"/>
  <c r="B42" i="61" s="1"/>
  <c r="B43" i="61" s="1"/>
  <c r="B44" i="61" s="1"/>
  <c r="B45" i="61" s="1"/>
  <c r="B46" i="61" s="1"/>
  <c r="B47" i="61" s="1"/>
  <c r="D17" i="61"/>
  <c r="D16" i="61"/>
  <c r="D15" i="61"/>
  <c r="D14" i="61"/>
  <c r="AB8" i="61"/>
  <c r="AA8" i="61"/>
  <c r="Z8" i="61"/>
  <c r="Y8" i="61"/>
  <c r="X8" i="61"/>
  <c r="W8" i="61"/>
  <c r="V8" i="61"/>
  <c r="U8" i="61"/>
  <c r="T8" i="61"/>
  <c r="S8" i="61"/>
  <c r="R8" i="61"/>
  <c r="Q8" i="61"/>
  <c r="P8" i="61"/>
  <c r="O8" i="61"/>
  <c r="N8" i="61"/>
  <c r="M8" i="61"/>
  <c r="L8" i="61"/>
  <c r="K8" i="61"/>
  <c r="J8" i="61"/>
  <c r="I8" i="61"/>
  <c r="H8" i="61"/>
  <c r="G8" i="61"/>
  <c r="F8" i="61"/>
  <c r="E8" i="61"/>
  <c r="B113" i="60"/>
  <c r="B114" i="60" s="1"/>
  <c r="B115" i="60" s="1"/>
  <c r="B116" i="60" s="1"/>
  <c r="B117" i="60" s="1"/>
  <c r="B118" i="60" s="1"/>
  <c r="B119" i="60" s="1"/>
  <c r="B120" i="60" s="1"/>
  <c r="B121" i="60" s="1"/>
  <c r="B122" i="60" s="1"/>
  <c r="B123" i="60" s="1"/>
  <c r="B124" i="60" s="1"/>
  <c r="B125" i="60" s="1"/>
  <c r="B126" i="60" s="1"/>
  <c r="B127" i="60" s="1"/>
  <c r="B128" i="60" s="1"/>
  <c r="B129" i="60" s="1"/>
  <c r="B130" i="60" s="1"/>
  <c r="B131" i="60" s="1"/>
  <c r="B132" i="60" s="1"/>
  <c r="B133" i="60" s="1"/>
  <c r="E111" i="60"/>
  <c r="B107" i="60"/>
  <c r="AB106" i="60"/>
  <c r="AA106" i="60"/>
  <c r="Z106" i="60"/>
  <c r="Y106" i="60"/>
  <c r="X106" i="60"/>
  <c r="W106" i="60"/>
  <c r="V106" i="60"/>
  <c r="U106" i="60"/>
  <c r="T106" i="60"/>
  <c r="S106" i="60"/>
  <c r="R106" i="60"/>
  <c r="Q106" i="60"/>
  <c r="P106" i="60"/>
  <c r="O106" i="60"/>
  <c r="N106" i="60"/>
  <c r="M106" i="60"/>
  <c r="L106" i="60"/>
  <c r="K106" i="60"/>
  <c r="J106" i="60"/>
  <c r="I106" i="60"/>
  <c r="H106" i="60"/>
  <c r="G106" i="60"/>
  <c r="F106" i="60"/>
  <c r="E106" i="60"/>
  <c r="B106" i="60"/>
  <c r="E104" i="60"/>
  <c r="AE82" i="60"/>
  <c r="AE83" i="60" s="1"/>
  <c r="AE84" i="60" s="1"/>
  <c r="AE85" i="60" s="1"/>
  <c r="B81" i="60"/>
  <c r="B82" i="60" s="1"/>
  <c r="B83" i="60" s="1"/>
  <c r="B84" i="60" s="1"/>
  <c r="B85" i="60" s="1"/>
  <c r="B86" i="60" s="1"/>
  <c r="B87" i="60" s="1"/>
  <c r="B88" i="60" s="1"/>
  <c r="B89" i="60" s="1"/>
  <c r="B90" i="60" s="1"/>
  <c r="B91" i="60" s="1"/>
  <c r="B92" i="60" s="1"/>
  <c r="B93" i="60" s="1"/>
  <c r="B94" i="60" s="1"/>
  <c r="B95" i="60" s="1"/>
  <c r="B96" i="60" s="1"/>
  <c r="B97" i="60" s="1"/>
  <c r="B98" i="60" s="1"/>
  <c r="B99" i="60" s="1"/>
  <c r="B100" i="60" s="1"/>
  <c r="AD80" i="60"/>
  <c r="E79" i="60"/>
  <c r="AB75" i="60"/>
  <c r="AB100" i="60" s="1"/>
  <c r="AA75" i="60"/>
  <c r="AA100" i="60" s="1"/>
  <c r="Z75" i="60"/>
  <c r="Z100" i="60" s="1"/>
  <c r="Y75" i="60"/>
  <c r="Y100" i="60" s="1"/>
  <c r="X75" i="60"/>
  <c r="X100" i="60" s="1"/>
  <c r="W75" i="60"/>
  <c r="W100" i="60" s="1"/>
  <c r="V75" i="60"/>
  <c r="V100" i="60" s="1"/>
  <c r="U75" i="60"/>
  <c r="U100" i="60" s="1"/>
  <c r="T75" i="60"/>
  <c r="T100" i="60" s="1"/>
  <c r="S75" i="60"/>
  <c r="S100" i="60" s="1"/>
  <c r="R75" i="60"/>
  <c r="R100" i="60" s="1"/>
  <c r="Q75" i="60"/>
  <c r="Q100" i="60" s="1"/>
  <c r="P75" i="60"/>
  <c r="P100" i="60" s="1"/>
  <c r="O75" i="60"/>
  <c r="O100" i="60" s="1"/>
  <c r="N75" i="60"/>
  <c r="N100" i="60" s="1"/>
  <c r="M75" i="60"/>
  <c r="M100" i="60" s="1"/>
  <c r="L75" i="60"/>
  <c r="L100" i="60" s="1"/>
  <c r="K75" i="60"/>
  <c r="K100" i="60" s="1"/>
  <c r="J75" i="60"/>
  <c r="J100" i="60" s="1"/>
  <c r="I75" i="60"/>
  <c r="I100" i="60" s="1"/>
  <c r="H75" i="60"/>
  <c r="H100" i="60" s="1"/>
  <c r="G75" i="60"/>
  <c r="G100" i="60" s="1"/>
  <c r="F75" i="60"/>
  <c r="F100" i="60" s="1"/>
  <c r="E75" i="60"/>
  <c r="AB74" i="60"/>
  <c r="AB99" i="60" s="1"/>
  <c r="AA74" i="60"/>
  <c r="AA99" i="60" s="1"/>
  <c r="Z74" i="60"/>
  <c r="Z99" i="60" s="1"/>
  <c r="Y74" i="60"/>
  <c r="X74" i="60"/>
  <c r="X99" i="60" s="1"/>
  <c r="W74" i="60"/>
  <c r="W99" i="60" s="1"/>
  <c r="V74" i="60"/>
  <c r="V99" i="60" s="1"/>
  <c r="U74" i="60"/>
  <c r="T74" i="60"/>
  <c r="T99" i="60" s="1"/>
  <c r="S74" i="60"/>
  <c r="S99" i="60" s="1"/>
  <c r="R74" i="60"/>
  <c r="R99" i="60" s="1"/>
  <c r="Q74" i="60"/>
  <c r="P74" i="60"/>
  <c r="P99" i="60" s="1"/>
  <c r="O74" i="60"/>
  <c r="O99" i="60" s="1"/>
  <c r="N74" i="60"/>
  <c r="N99" i="60" s="1"/>
  <c r="M74" i="60"/>
  <c r="L74" i="60"/>
  <c r="L99" i="60" s="1"/>
  <c r="K74" i="60"/>
  <c r="K99" i="60" s="1"/>
  <c r="J74" i="60"/>
  <c r="J99" i="60" s="1"/>
  <c r="I74" i="60"/>
  <c r="H74" i="60"/>
  <c r="H99" i="60" s="1"/>
  <c r="G74" i="60"/>
  <c r="G99" i="60" s="1"/>
  <c r="F74" i="60"/>
  <c r="E74" i="60"/>
  <c r="AB73" i="60"/>
  <c r="AB98" i="60" s="1"/>
  <c r="AA73" i="60"/>
  <c r="Z73" i="60"/>
  <c r="Y73" i="60"/>
  <c r="Y98" i="60" s="1"/>
  <c r="X73" i="60"/>
  <c r="X98" i="60" s="1"/>
  <c r="W73" i="60"/>
  <c r="W98" i="60" s="1"/>
  <c r="V73" i="60"/>
  <c r="U73" i="60"/>
  <c r="U98" i="60" s="1"/>
  <c r="T73" i="60"/>
  <c r="T98" i="60" s="1"/>
  <c r="S73" i="60"/>
  <c r="R73" i="60"/>
  <c r="Q73" i="60"/>
  <c r="Q98" i="60" s="1"/>
  <c r="P73" i="60"/>
  <c r="P98" i="60" s="1"/>
  <c r="O73" i="60"/>
  <c r="O98" i="60" s="1"/>
  <c r="N73" i="60"/>
  <c r="M73" i="60"/>
  <c r="M98" i="60" s="1"/>
  <c r="L73" i="60"/>
  <c r="L98" i="60" s="1"/>
  <c r="K73" i="60"/>
  <c r="J73" i="60"/>
  <c r="I73" i="60"/>
  <c r="H73" i="60"/>
  <c r="H98" i="60" s="1"/>
  <c r="G73" i="60"/>
  <c r="G98" i="60" s="1"/>
  <c r="F73" i="60"/>
  <c r="E73" i="60"/>
  <c r="AB72" i="60"/>
  <c r="AB97" i="60" s="1"/>
  <c r="AA72" i="60"/>
  <c r="AA97" i="60" s="1"/>
  <c r="Z72" i="60"/>
  <c r="Z97" i="60" s="1"/>
  <c r="Y72" i="60"/>
  <c r="X72" i="60"/>
  <c r="W72" i="60"/>
  <c r="W97" i="60" s="1"/>
  <c r="V72" i="60"/>
  <c r="V97" i="60" s="1"/>
  <c r="U72" i="60"/>
  <c r="T72" i="60"/>
  <c r="T97" i="60" s="1"/>
  <c r="S72" i="60"/>
  <c r="S97" i="60" s="1"/>
  <c r="R72" i="60"/>
  <c r="R97" i="60" s="1"/>
  <c r="Q72" i="60"/>
  <c r="P72" i="60"/>
  <c r="O72" i="60"/>
  <c r="O97" i="60" s="1"/>
  <c r="N72" i="60"/>
  <c r="N97" i="60" s="1"/>
  <c r="M72" i="60"/>
  <c r="L72" i="60"/>
  <c r="L97" i="60" s="1"/>
  <c r="K72" i="60"/>
  <c r="K97" i="60" s="1"/>
  <c r="J72" i="60"/>
  <c r="J97" i="60" s="1"/>
  <c r="I72" i="60"/>
  <c r="H72" i="60"/>
  <c r="G72" i="60"/>
  <c r="G97" i="60" s="1"/>
  <c r="F72" i="60"/>
  <c r="E72" i="60"/>
  <c r="AB71" i="60"/>
  <c r="AB96" i="60" s="1"/>
  <c r="AA71" i="60"/>
  <c r="Z71" i="60"/>
  <c r="Y71" i="60"/>
  <c r="Y96" i="60" s="1"/>
  <c r="X71" i="60"/>
  <c r="W71" i="60"/>
  <c r="W96" i="60" s="1"/>
  <c r="V71" i="60"/>
  <c r="U71" i="60"/>
  <c r="U96" i="60" s="1"/>
  <c r="T71" i="60"/>
  <c r="T96" i="60" s="1"/>
  <c r="S71" i="60"/>
  <c r="S96" i="60" s="1"/>
  <c r="R71" i="60"/>
  <c r="Q71" i="60"/>
  <c r="P71" i="60"/>
  <c r="P96" i="60" s="1"/>
  <c r="O71" i="60"/>
  <c r="O96" i="60" s="1"/>
  <c r="N71" i="60"/>
  <c r="M71" i="60"/>
  <c r="L71" i="60"/>
  <c r="L96" i="60" s="1"/>
  <c r="K71" i="60"/>
  <c r="J71" i="60"/>
  <c r="I71" i="60"/>
  <c r="I96" i="60" s="1"/>
  <c r="H71" i="60"/>
  <c r="H96" i="60" s="1"/>
  <c r="G71" i="60"/>
  <c r="G96" i="60" s="1"/>
  <c r="F71" i="60"/>
  <c r="E71" i="60"/>
  <c r="AB70" i="60"/>
  <c r="AB95" i="60" s="1"/>
  <c r="AA70" i="60"/>
  <c r="AA95" i="60" s="1"/>
  <c r="Z70" i="60"/>
  <c r="Y70" i="60"/>
  <c r="X70" i="60"/>
  <c r="W70" i="60"/>
  <c r="W95" i="60" s="1"/>
  <c r="V70" i="60"/>
  <c r="V95" i="60" s="1"/>
  <c r="U70" i="60"/>
  <c r="T70" i="60"/>
  <c r="S70" i="60"/>
  <c r="S95" i="60" s="1"/>
  <c r="R70" i="60"/>
  <c r="R95" i="60" s="1"/>
  <c r="Q70" i="60"/>
  <c r="P70" i="60"/>
  <c r="P95" i="60" s="1"/>
  <c r="O70" i="60"/>
  <c r="O95" i="60" s="1"/>
  <c r="N70" i="60"/>
  <c r="M70" i="60"/>
  <c r="L70" i="60"/>
  <c r="L95" i="60" s="1"/>
  <c r="K70" i="60"/>
  <c r="K95" i="60" s="1"/>
  <c r="J70" i="60"/>
  <c r="I70" i="60"/>
  <c r="H70" i="60"/>
  <c r="G70" i="60"/>
  <c r="G95" i="60" s="1"/>
  <c r="F70" i="60"/>
  <c r="E70" i="60"/>
  <c r="AB69" i="60"/>
  <c r="AB94" i="60" s="1"/>
  <c r="AA69" i="60"/>
  <c r="AA94" i="60" s="1"/>
  <c r="Z69" i="60"/>
  <c r="Y69" i="60"/>
  <c r="Y94" i="60" s="1"/>
  <c r="X69" i="60"/>
  <c r="X94" i="60" s="1"/>
  <c r="W69" i="60"/>
  <c r="W94" i="60" s="1"/>
  <c r="V69" i="60"/>
  <c r="U69" i="60"/>
  <c r="U94" i="60" s="1"/>
  <c r="T69" i="60"/>
  <c r="T94" i="60" s="1"/>
  <c r="S69" i="60"/>
  <c r="S94" i="60" s="1"/>
  <c r="R69" i="60"/>
  <c r="Q69" i="60"/>
  <c r="Q94" i="60" s="1"/>
  <c r="P69" i="60"/>
  <c r="P94" i="60" s="1"/>
  <c r="O69" i="60"/>
  <c r="N69" i="60"/>
  <c r="M69" i="60"/>
  <c r="M94" i="60" s="1"/>
  <c r="L69" i="60"/>
  <c r="L94" i="60" s="1"/>
  <c r="K69" i="60"/>
  <c r="K94" i="60" s="1"/>
  <c r="J69" i="60"/>
  <c r="I69" i="60"/>
  <c r="I94" i="60" s="1"/>
  <c r="H69" i="60"/>
  <c r="H94" i="60" s="1"/>
  <c r="G69" i="60"/>
  <c r="G94" i="60" s="1"/>
  <c r="F69" i="60"/>
  <c r="E69" i="60"/>
  <c r="AB68" i="60"/>
  <c r="AA68" i="60"/>
  <c r="AA93" i="60" s="1"/>
  <c r="Z68" i="60"/>
  <c r="Z93" i="60" s="1"/>
  <c r="Y68" i="60"/>
  <c r="X68" i="60"/>
  <c r="X93" i="60" s="1"/>
  <c r="W68" i="60"/>
  <c r="W93" i="60" s="1"/>
  <c r="V68" i="60"/>
  <c r="V93" i="60" s="1"/>
  <c r="U68" i="60"/>
  <c r="T68" i="60"/>
  <c r="T93" i="60" s="1"/>
  <c r="S68" i="60"/>
  <c r="S93" i="60" s="1"/>
  <c r="R68" i="60"/>
  <c r="R93" i="60" s="1"/>
  <c r="Q68" i="60"/>
  <c r="P68" i="60"/>
  <c r="P93" i="60" s="1"/>
  <c r="O68" i="60"/>
  <c r="O93" i="60" s="1"/>
  <c r="N68" i="60"/>
  <c r="N93" i="60" s="1"/>
  <c r="M68" i="60"/>
  <c r="L68" i="60"/>
  <c r="K68" i="60"/>
  <c r="K93" i="60" s="1"/>
  <c r="J68" i="60"/>
  <c r="I68" i="60"/>
  <c r="H68" i="60"/>
  <c r="H93" i="60" s="1"/>
  <c r="G68" i="60"/>
  <c r="G93" i="60" s="1"/>
  <c r="F68" i="60"/>
  <c r="E68" i="60"/>
  <c r="AB67" i="60"/>
  <c r="AB92" i="60" s="1"/>
  <c r="AA67" i="60"/>
  <c r="AA92" i="60" s="1"/>
  <c r="Z67" i="60"/>
  <c r="Y67" i="60"/>
  <c r="Y92" i="60" s="1"/>
  <c r="X67" i="60"/>
  <c r="X92" i="60" s="1"/>
  <c r="W67" i="60"/>
  <c r="W92" i="60" s="1"/>
  <c r="V67" i="60"/>
  <c r="U67" i="60"/>
  <c r="T67" i="60"/>
  <c r="T92" i="60" s="1"/>
  <c r="S67" i="60"/>
  <c r="S92" i="60" s="1"/>
  <c r="R67" i="60"/>
  <c r="Q67" i="60"/>
  <c r="P67" i="60"/>
  <c r="P92" i="60" s="1"/>
  <c r="O67" i="60"/>
  <c r="N67" i="60"/>
  <c r="M67" i="60"/>
  <c r="M92" i="60" s="1"/>
  <c r="L67" i="60"/>
  <c r="L92" i="60" s="1"/>
  <c r="K67" i="60"/>
  <c r="K92" i="60" s="1"/>
  <c r="J67" i="60"/>
  <c r="I67" i="60"/>
  <c r="I92" i="60" s="1"/>
  <c r="H67" i="60"/>
  <c r="H92" i="60" s="1"/>
  <c r="G67" i="60"/>
  <c r="G92" i="60" s="1"/>
  <c r="F67" i="60"/>
  <c r="E67" i="60"/>
  <c r="AB66" i="60"/>
  <c r="AB91" i="60" s="1"/>
  <c r="AA66" i="60"/>
  <c r="AA91" i="60" s="1"/>
  <c r="Z66" i="60"/>
  <c r="Z91" i="60" s="1"/>
  <c r="Y66" i="60"/>
  <c r="X66" i="60"/>
  <c r="X91" i="60" s="1"/>
  <c r="W66" i="60"/>
  <c r="W91" i="60" s="1"/>
  <c r="V66" i="60"/>
  <c r="V91" i="60" s="1"/>
  <c r="U66" i="60"/>
  <c r="T66" i="60"/>
  <c r="T91" i="60" s="1"/>
  <c r="S66" i="60"/>
  <c r="S91" i="60" s="1"/>
  <c r="R66" i="60"/>
  <c r="R91" i="60" s="1"/>
  <c r="Q66" i="60"/>
  <c r="P66" i="60"/>
  <c r="P91" i="60" s="1"/>
  <c r="O66" i="60"/>
  <c r="O91" i="60" s="1"/>
  <c r="N66" i="60"/>
  <c r="N91" i="60" s="1"/>
  <c r="M66" i="60"/>
  <c r="L66" i="60"/>
  <c r="L91" i="60" s="1"/>
  <c r="K66" i="60"/>
  <c r="K91" i="60" s="1"/>
  <c r="J66" i="60"/>
  <c r="J91" i="60" s="1"/>
  <c r="I66" i="60"/>
  <c r="H66" i="60"/>
  <c r="H91" i="60" s="1"/>
  <c r="G66" i="60"/>
  <c r="G91" i="60" s="1"/>
  <c r="F66" i="60"/>
  <c r="F91" i="60" s="1"/>
  <c r="E66" i="60"/>
  <c r="AB65" i="60"/>
  <c r="AB90" i="60" s="1"/>
  <c r="AA65" i="60"/>
  <c r="AA90" i="60" s="1"/>
  <c r="Z65" i="60"/>
  <c r="Z90" i="60" s="1"/>
  <c r="Y65" i="60"/>
  <c r="Y90" i="60" s="1"/>
  <c r="X65" i="60"/>
  <c r="X90" i="60" s="1"/>
  <c r="W65" i="60"/>
  <c r="W90" i="60" s="1"/>
  <c r="V65" i="60"/>
  <c r="V90" i="60" s="1"/>
  <c r="U65" i="60"/>
  <c r="U90" i="60" s="1"/>
  <c r="T65" i="60"/>
  <c r="T90" i="60" s="1"/>
  <c r="S65" i="60"/>
  <c r="S90" i="60" s="1"/>
  <c r="R65" i="60"/>
  <c r="R90" i="60" s="1"/>
  <c r="Q65" i="60"/>
  <c r="Q90" i="60" s="1"/>
  <c r="P65" i="60"/>
  <c r="P90" i="60" s="1"/>
  <c r="O65" i="60"/>
  <c r="O90" i="60" s="1"/>
  <c r="N65" i="60"/>
  <c r="N90" i="60" s="1"/>
  <c r="M65" i="60"/>
  <c r="M90" i="60" s="1"/>
  <c r="L65" i="60"/>
  <c r="L90" i="60" s="1"/>
  <c r="K65" i="60"/>
  <c r="K90" i="60" s="1"/>
  <c r="J65" i="60"/>
  <c r="J90" i="60" s="1"/>
  <c r="I65" i="60"/>
  <c r="I90" i="60" s="1"/>
  <c r="H65" i="60"/>
  <c r="H90" i="60" s="1"/>
  <c r="G65" i="60"/>
  <c r="G90" i="60" s="1"/>
  <c r="F65" i="60"/>
  <c r="F90" i="60" s="1"/>
  <c r="E65" i="60"/>
  <c r="E90" i="60" s="1"/>
  <c r="AB64" i="60"/>
  <c r="AA64" i="60"/>
  <c r="AA89" i="60" s="1"/>
  <c r="Z64" i="60"/>
  <c r="Y64" i="60"/>
  <c r="Y89" i="60" s="1"/>
  <c r="X64" i="60"/>
  <c r="W64" i="60"/>
  <c r="W89" i="60" s="1"/>
  <c r="V64" i="60"/>
  <c r="U64" i="60"/>
  <c r="U89" i="60" s="1"/>
  <c r="T64" i="60"/>
  <c r="S64" i="60"/>
  <c r="S89" i="60" s="1"/>
  <c r="R64" i="60"/>
  <c r="Q64" i="60"/>
  <c r="Q89" i="60" s="1"/>
  <c r="P64" i="60"/>
  <c r="O64" i="60"/>
  <c r="O89" i="60" s="1"/>
  <c r="N64" i="60"/>
  <c r="M64" i="60"/>
  <c r="M89" i="60" s="1"/>
  <c r="L64" i="60"/>
  <c r="K64" i="60"/>
  <c r="K89" i="60" s="1"/>
  <c r="J64" i="60"/>
  <c r="I64" i="60"/>
  <c r="I89" i="60" s="1"/>
  <c r="H64" i="60"/>
  <c r="G64" i="60"/>
  <c r="G89" i="60" s="1"/>
  <c r="F64" i="60"/>
  <c r="E64" i="60"/>
  <c r="E89" i="60" s="1"/>
  <c r="AB63" i="60"/>
  <c r="AA63" i="60"/>
  <c r="AA88" i="60" s="1"/>
  <c r="Z63" i="60"/>
  <c r="Y63" i="60"/>
  <c r="Y88" i="60" s="1"/>
  <c r="X63" i="60"/>
  <c r="W63" i="60"/>
  <c r="W88" i="60" s="1"/>
  <c r="V63" i="60"/>
  <c r="U63" i="60"/>
  <c r="U88" i="60" s="1"/>
  <c r="T63" i="60"/>
  <c r="S63" i="60"/>
  <c r="S88" i="60" s="1"/>
  <c r="R63" i="60"/>
  <c r="Q63" i="60"/>
  <c r="Q88" i="60" s="1"/>
  <c r="P63" i="60"/>
  <c r="O63" i="60"/>
  <c r="O88" i="60" s="1"/>
  <c r="N63" i="60"/>
  <c r="M63" i="60"/>
  <c r="M88" i="60" s="1"/>
  <c r="L63" i="60"/>
  <c r="K63" i="60"/>
  <c r="K88" i="60" s="1"/>
  <c r="J63" i="60"/>
  <c r="I63" i="60"/>
  <c r="I88" i="60" s="1"/>
  <c r="H63" i="60"/>
  <c r="G63" i="60"/>
  <c r="G88" i="60" s="1"/>
  <c r="F63" i="60"/>
  <c r="E63" i="60"/>
  <c r="E88" i="60" s="1"/>
  <c r="AB62" i="60"/>
  <c r="AA62" i="60"/>
  <c r="AA87" i="60" s="1"/>
  <c r="Z62" i="60"/>
  <c r="Y62" i="60"/>
  <c r="X62" i="60"/>
  <c r="W62" i="60"/>
  <c r="W87" i="60" s="1"/>
  <c r="V62" i="60"/>
  <c r="U62" i="60"/>
  <c r="T62" i="60"/>
  <c r="S62" i="60"/>
  <c r="S87" i="60" s="1"/>
  <c r="R62" i="60"/>
  <c r="Q62" i="60"/>
  <c r="P62" i="60"/>
  <c r="O62" i="60"/>
  <c r="O87" i="60" s="1"/>
  <c r="N62" i="60"/>
  <c r="M62" i="60"/>
  <c r="L62" i="60"/>
  <c r="K62" i="60"/>
  <c r="K87" i="60" s="1"/>
  <c r="J62" i="60"/>
  <c r="I62" i="60"/>
  <c r="H62" i="60"/>
  <c r="G62" i="60"/>
  <c r="G87" i="60" s="1"/>
  <c r="F62" i="60"/>
  <c r="E62" i="60"/>
  <c r="AB61" i="60"/>
  <c r="AB86" i="60" s="1"/>
  <c r="AA61" i="60"/>
  <c r="AA86" i="60" s="1"/>
  <c r="Z61" i="60"/>
  <c r="Z86" i="60" s="1"/>
  <c r="Y61" i="60"/>
  <c r="Y86" i="60" s="1"/>
  <c r="X61" i="60"/>
  <c r="X86" i="60" s="1"/>
  <c r="W61" i="60"/>
  <c r="W86" i="60" s="1"/>
  <c r="V61" i="60"/>
  <c r="V86" i="60" s="1"/>
  <c r="U61" i="60"/>
  <c r="U86" i="60" s="1"/>
  <c r="T61" i="60"/>
  <c r="T86" i="60" s="1"/>
  <c r="S61" i="60"/>
  <c r="S86" i="60" s="1"/>
  <c r="R61" i="60"/>
  <c r="R86" i="60" s="1"/>
  <c r="Q61" i="60"/>
  <c r="Q86" i="60" s="1"/>
  <c r="P61" i="60"/>
  <c r="P86" i="60" s="1"/>
  <c r="O61" i="60"/>
  <c r="O86" i="60" s="1"/>
  <c r="N61" i="60"/>
  <c r="N86" i="60" s="1"/>
  <c r="M61" i="60"/>
  <c r="M86" i="60" s="1"/>
  <c r="L61" i="60"/>
  <c r="L86" i="60" s="1"/>
  <c r="K61" i="60"/>
  <c r="K86" i="60" s="1"/>
  <c r="J61" i="60"/>
  <c r="J86" i="60" s="1"/>
  <c r="I61" i="60"/>
  <c r="I86" i="60" s="1"/>
  <c r="H61" i="60"/>
  <c r="H86" i="60" s="1"/>
  <c r="G61" i="60"/>
  <c r="G86" i="60" s="1"/>
  <c r="F61" i="60"/>
  <c r="F86" i="60" s="1"/>
  <c r="E61" i="60"/>
  <c r="E86" i="60" s="1"/>
  <c r="AB60" i="60"/>
  <c r="AA60" i="60"/>
  <c r="AA85" i="60" s="1"/>
  <c r="Z60" i="60"/>
  <c r="Y60" i="60"/>
  <c r="Y85" i="60" s="1"/>
  <c r="X60" i="60"/>
  <c r="W60" i="60"/>
  <c r="W85" i="60" s="1"/>
  <c r="V60" i="60"/>
  <c r="U60" i="60"/>
  <c r="U85" i="60" s="1"/>
  <c r="T60" i="60"/>
  <c r="S60" i="60"/>
  <c r="S85" i="60" s="1"/>
  <c r="R60" i="60"/>
  <c r="Q60" i="60"/>
  <c r="Q85" i="60" s="1"/>
  <c r="P60" i="60"/>
  <c r="O60" i="60"/>
  <c r="O85" i="60" s="1"/>
  <c r="N60" i="60"/>
  <c r="M60" i="60"/>
  <c r="M85" i="60" s="1"/>
  <c r="L60" i="60"/>
  <c r="K60" i="60"/>
  <c r="K85" i="60" s="1"/>
  <c r="J60" i="60"/>
  <c r="I60" i="60"/>
  <c r="I85" i="60" s="1"/>
  <c r="H60" i="60"/>
  <c r="G60" i="60"/>
  <c r="G85" i="60" s="1"/>
  <c r="F60" i="60"/>
  <c r="E60" i="60"/>
  <c r="AB59" i="60"/>
  <c r="AA59" i="60"/>
  <c r="AA84" i="60" s="1"/>
  <c r="Z59" i="60"/>
  <c r="Y59" i="60"/>
  <c r="Y84" i="60" s="1"/>
  <c r="X59" i="60"/>
  <c r="W59" i="60"/>
  <c r="W84" i="60" s="1"/>
  <c r="V59" i="60"/>
  <c r="U59" i="60"/>
  <c r="U84" i="60" s="1"/>
  <c r="T59" i="60"/>
  <c r="S59" i="60"/>
  <c r="S84" i="60" s="1"/>
  <c r="R59" i="60"/>
  <c r="Q59" i="60"/>
  <c r="Q84" i="60" s="1"/>
  <c r="P59" i="60"/>
  <c r="O59" i="60"/>
  <c r="O84" i="60" s="1"/>
  <c r="N59" i="60"/>
  <c r="M59" i="60"/>
  <c r="M84" i="60" s="1"/>
  <c r="L59" i="60"/>
  <c r="K59" i="60"/>
  <c r="J59" i="60"/>
  <c r="I59" i="60"/>
  <c r="I84" i="60" s="1"/>
  <c r="H59" i="60"/>
  <c r="G59" i="60"/>
  <c r="G84" i="60" s="1"/>
  <c r="F59" i="60"/>
  <c r="E59" i="60"/>
  <c r="E84" i="60" s="1"/>
  <c r="AB58" i="60"/>
  <c r="AA58" i="60"/>
  <c r="AA83" i="60" s="1"/>
  <c r="Z58" i="60"/>
  <c r="Y58" i="60"/>
  <c r="X58" i="60"/>
  <c r="W58" i="60"/>
  <c r="W83" i="60" s="1"/>
  <c r="V58" i="60"/>
  <c r="U58" i="60"/>
  <c r="T58" i="60"/>
  <c r="S58" i="60"/>
  <c r="R58" i="60"/>
  <c r="Q58" i="60"/>
  <c r="P58" i="60"/>
  <c r="O58" i="60"/>
  <c r="O83" i="60" s="1"/>
  <c r="N58" i="60"/>
  <c r="M58" i="60"/>
  <c r="L58" i="60"/>
  <c r="K58" i="60"/>
  <c r="K83" i="60" s="1"/>
  <c r="J58" i="60"/>
  <c r="I58" i="60"/>
  <c r="H58" i="60"/>
  <c r="G58" i="60"/>
  <c r="G83" i="60" s="1"/>
  <c r="F58" i="60"/>
  <c r="E58" i="60"/>
  <c r="AB57" i="60"/>
  <c r="AB82" i="60" s="1"/>
  <c r="AA57" i="60"/>
  <c r="AA82" i="60" s="1"/>
  <c r="Z57" i="60"/>
  <c r="Z82" i="60" s="1"/>
  <c r="Y57" i="60"/>
  <c r="Y82" i="60" s="1"/>
  <c r="X57" i="60"/>
  <c r="X82" i="60" s="1"/>
  <c r="W57" i="60"/>
  <c r="W82" i="60" s="1"/>
  <c r="V57" i="60"/>
  <c r="V82" i="60" s="1"/>
  <c r="U57" i="60"/>
  <c r="U82" i="60" s="1"/>
  <c r="T57" i="60"/>
  <c r="T82" i="60" s="1"/>
  <c r="S57" i="60"/>
  <c r="S82" i="60" s="1"/>
  <c r="R57" i="60"/>
  <c r="R82" i="60" s="1"/>
  <c r="Q57" i="60"/>
  <c r="Q82" i="60" s="1"/>
  <c r="P57" i="60"/>
  <c r="P82" i="60" s="1"/>
  <c r="O57" i="60"/>
  <c r="O82" i="60" s="1"/>
  <c r="N57" i="60"/>
  <c r="N82" i="60" s="1"/>
  <c r="M57" i="60"/>
  <c r="M82" i="60" s="1"/>
  <c r="L57" i="60"/>
  <c r="L82" i="60" s="1"/>
  <c r="K57" i="60"/>
  <c r="K82" i="60" s="1"/>
  <c r="J57" i="60"/>
  <c r="J82" i="60" s="1"/>
  <c r="I57" i="60"/>
  <c r="I82" i="60" s="1"/>
  <c r="H57" i="60"/>
  <c r="H82" i="60" s="1"/>
  <c r="G57" i="60"/>
  <c r="G82" i="60" s="1"/>
  <c r="F57" i="60"/>
  <c r="F82" i="60" s="1"/>
  <c r="E57" i="60"/>
  <c r="E82" i="60" s="1"/>
  <c r="AB56" i="60"/>
  <c r="AA56" i="60"/>
  <c r="AA81" i="60" s="1"/>
  <c r="Z56" i="60"/>
  <c r="Y56" i="60"/>
  <c r="Y81" i="60" s="1"/>
  <c r="X56" i="60"/>
  <c r="W56" i="60"/>
  <c r="W81" i="60" s="1"/>
  <c r="V56" i="60"/>
  <c r="U56" i="60"/>
  <c r="U81" i="60" s="1"/>
  <c r="T56" i="60"/>
  <c r="S56" i="60"/>
  <c r="S81" i="60" s="1"/>
  <c r="R56" i="60"/>
  <c r="Q56" i="60"/>
  <c r="Q81" i="60" s="1"/>
  <c r="P56" i="60"/>
  <c r="O56" i="60"/>
  <c r="O81" i="60" s="1"/>
  <c r="N56" i="60"/>
  <c r="M56" i="60"/>
  <c r="M81" i="60" s="1"/>
  <c r="L56" i="60"/>
  <c r="K56" i="60"/>
  <c r="J56" i="60"/>
  <c r="I56" i="60"/>
  <c r="I81" i="60" s="1"/>
  <c r="H56" i="60"/>
  <c r="G56" i="60"/>
  <c r="G81" i="60" s="1"/>
  <c r="F56" i="60"/>
  <c r="E56" i="60"/>
  <c r="E81" i="60" s="1"/>
  <c r="B56" i="60"/>
  <c r="B57" i="60" s="1"/>
  <c r="B58" i="60" s="1"/>
  <c r="B59" i="60" s="1"/>
  <c r="B60" i="60" s="1"/>
  <c r="B61" i="60" s="1"/>
  <c r="B62" i="60" s="1"/>
  <c r="B63" i="60" s="1"/>
  <c r="B64" i="60" s="1"/>
  <c r="B65" i="60" s="1"/>
  <c r="B66" i="60" s="1"/>
  <c r="B67" i="60" s="1"/>
  <c r="B68" i="60" s="1"/>
  <c r="B69" i="60" s="1"/>
  <c r="B70" i="60" s="1"/>
  <c r="B71" i="60" s="1"/>
  <c r="B72" i="60" s="1"/>
  <c r="B73" i="60" s="1"/>
  <c r="B74" i="60" s="1"/>
  <c r="B75" i="60" s="1"/>
  <c r="E53" i="60"/>
  <c r="B26" i="60"/>
  <c r="B27" i="60" s="1"/>
  <c r="B28" i="60" s="1"/>
  <c r="B29" i="60" s="1"/>
  <c r="B30" i="60" s="1"/>
  <c r="B31" i="60" s="1"/>
  <c r="B32" i="60" s="1"/>
  <c r="B33" i="60" s="1"/>
  <c r="B34" i="60" s="1"/>
  <c r="B35" i="60" s="1"/>
  <c r="B36" i="60" s="1"/>
  <c r="B37" i="60" s="1"/>
  <c r="B38" i="60" s="1"/>
  <c r="B39" i="60" s="1"/>
  <c r="B40" i="60" s="1"/>
  <c r="B41" i="60" s="1"/>
  <c r="B42" i="60" s="1"/>
  <c r="B43" i="60" s="1"/>
  <c r="B44" i="60" s="1"/>
  <c r="B45" i="60" s="1"/>
  <c r="B46" i="60" s="1"/>
  <c r="B47" i="60" s="1"/>
  <c r="D17" i="60"/>
  <c r="D16" i="60"/>
  <c r="D15" i="60"/>
  <c r="D14" i="60"/>
  <c r="AB8" i="60"/>
  <c r="AA8" i="60"/>
  <c r="Z8" i="60"/>
  <c r="Y8" i="60"/>
  <c r="X8" i="60"/>
  <c r="W8" i="60"/>
  <c r="V8" i="60"/>
  <c r="U8" i="60"/>
  <c r="T8" i="60"/>
  <c r="S8" i="60"/>
  <c r="R8" i="60"/>
  <c r="Q8" i="60"/>
  <c r="P8" i="60"/>
  <c r="O8" i="60"/>
  <c r="N8" i="60"/>
  <c r="M8" i="60"/>
  <c r="L8" i="60"/>
  <c r="K8" i="60"/>
  <c r="J8" i="60"/>
  <c r="I8" i="60"/>
  <c r="H8" i="60"/>
  <c r="G8" i="60"/>
  <c r="F8" i="60"/>
  <c r="E8" i="60"/>
  <c r="B113" i="59"/>
  <c r="B114" i="59" s="1"/>
  <c r="B115" i="59" s="1"/>
  <c r="B116" i="59" s="1"/>
  <c r="B117" i="59" s="1"/>
  <c r="B118" i="59" s="1"/>
  <c r="B119" i="59" s="1"/>
  <c r="B120" i="59" s="1"/>
  <c r="B121" i="59" s="1"/>
  <c r="B122" i="59" s="1"/>
  <c r="B123" i="59" s="1"/>
  <c r="B124" i="59" s="1"/>
  <c r="B125" i="59" s="1"/>
  <c r="B126" i="59" s="1"/>
  <c r="B127" i="59" s="1"/>
  <c r="B128" i="59" s="1"/>
  <c r="B129" i="59" s="1"/>
  <c r="B130" i="59" s="1"/>
  <c r="B131" i="59" s="1"/>
  <c r="B132" i="59" s="1"/>
  <c r="B133" i="59" s="1"/>
  <c r="E111" i="59"/>
  <c r="B107" i="59"/>
  <c r="AB106" i="59"/>
  <c r="AA106" i="59"/>
  <c r="Z106" i="59"/>
  <c r="Y106" i="59"/>
  <c r="X106" i="59"/>
  <c r="W106" i="59"/>
  <c r="V106" i="59"/>
  <c r="U106" i="59"/>
  <c r="T106" i="59"/>
  <c r="S106" i="59"/>
  <c r="R106" i="59"/>
  <c r="Q106" i="59"/>
  <c r="P106" i="59"/>
  <c r="O106" i="59"/>
  <c r="N106" i="59"/>
  <c r="M106" i="59"/>
  <c r="L106" i="59"/>
  <c r="K106" i="59"/>
  <c r="J106" i="59"/>
  <c r="I106" i="59"/>
  <c r="H106" i="59"/>
  <c r="G106" i="59"/>
  <c r="F106" i="59"/>
  <c r="E106" i="59"/>
  <c r="B106" i="59"/>
  <c r="E104" i="59"/>
  <c r="AE82" i="59"/>
  <c r="AE83" i="59" s="1"/>
  <c r="AE84" i="59" s="1"/>
  <c r="B81" i="59"/>
  <c r="B82" i="59" s="1"/>
  <c r="B83" i="59" s="1"/>
  <c r="B84" i="59" s="1"/>
  <c r="B85" i="59" s="1"/>
  <c r="B86" i="59" s="1"/>
  <c r="B87" i="59" s="1"/>
  <c r="B88" i="59" s="1"/>
  <c r="B89" i="59" s="1"/>
  <c r="B90" i="59" s="1"/>
  <c r="B91" i="59" s="1"/>
  <c r="B92" i="59" s="1"/>
  <c r="B93" i="59" s="1"/>
  <c r="B94" i="59" s="1"/>
  <c r="B95" i="59" s="1"/>
  <c r="B96" i="59" s="1"/>
  <c r="B97" i="59" s="1"/>
  <c r="B98" i="59" s="1"/>
  <c r="B99" i="59" s="1"/>
  <c r="B100" i="59" s="1"/>
  <c r="AD80" i="59"/>
  <c r="E79" i="59"/>
  <c r="AB75" i="59"/>
  <c r="AB100" i="59" s="1"/>
  <c r="AA75" i="59"/>
  <c r="AA100" i="59" s="1"/>
  <c r="Z75" i="59"/>
  <c r="Z100" i="59" s="1"/>
  <c r="Y75" i="59"/>
  <c r="Y100" i="59" s="1"/>
  <c r="X75" i="59"/>
  <c r="X100" i="59" s="1"/>
  <c r="W75" i="59"/>
  <c r="W100" i="59" s="1"/>
  <c r="V75" i="59"/>
  <c r="V100" i="59" s="1"/>
  <c r="U75" i="59"/>
  <c r="U100" i="59" s="1"/>
  <c r="T75" i="59"/>
  <c r="T100" i="59" s="1"/>
  <c r="S75" i="59"/>
  <c r="S100" i="59" s="1"/>
  <c r="R75" i="59"/>
  <c r="R100" i="59" s="1"/>
  <c r="Q75" i="59"/>
  <c r="Q100" i="59" s="1"/>
  <c r="P75" i="59"/>
  <c r="P100" i="59" s="1"/>
  <c r="O75" i="59"/>
  <c r="O100" i="59" s="1"/>
  <c r="N75" i="59"/>
  <c r="N100" i="59" s="1"/>
  <c r="M75" i="59"/>
  <c r="M100" i="59" s="1"/>
  <c r="L75" i="59"/>
  <c r="L100" i="59" s="1"/>
  <c r="K75" i="59"/>
  <c r="K100" i="59" s="1"/>
  <c r="J75" i="59"/>
  <c r="J100" i="59" s="1"/>
  <c r="I75" i="59"/>
  <c r="I100" i="59" s="1"/>
  <c r="H75" i="59"/>
  <c r="H100" i="59" s="1"/>
  <c r="G75" i="59"/>
  <c r="G100" i="59" s="1"/>
  <c r="F75" i="59"/>
  <c r="F100" i="59" s="1"/>
  <c r="E75" i="59"/>
  <c r="E100" i="59" s="1"/>
  <c r="AB74" i="59"/>
  <c r="AB99" i="59" s="1"/>
  <c r="AA74" i="59"/>
  <c r="Z74" i="59"/>
  <c r="Z99" i="59" s="1"/>
  <c r="Y74" i="59"/>
  <c r="Y99" i="59" s="1"/>
  <c r="X74" i="59"/>
  <c r="W74" i="59"/>
  <c r="V74" i="59"/>
  <c r="V99" i="59" s="1"/>
  <c r="U74" i="59"/>
  <c r="T74" i="59"/>
  <c r="T99" i="59" s="1"/>
  <c r="S74" i="59"/>
  <c r="R74" i="59"/>
  <c r="R99" i="59" s="1"/>
  <c r="Q74" i="59"/>
  <c r="Q99" i="59" s="1"/>
  <c r="P74" i="59"/>
  <c r="P99" i="59" s="1"/>
  <c r="O74" i="59"/>
  <c r="N74" i="59"/>
  <c r="N99" i="59" s="1"/>
  <c r="M74" i="59"/>
  <c r="M99" i="59" s="1"/>
  <c r="L74" i="59"/>
  <c r="L99" i="59" s="1"/>
  <c r="K74" i="59"/>
  <c r="J74" i="59"/>
  <c r="J99" i="59" s="1"/>
  <c r="I74" i="59"/>
  <c r="I99" i="59" s="1"/>
  <c r="H74" i="59"/>
  <c r="G74" i="59"/>
  <c r="F74" i="59"/>
  <c r="F99" i="59" s="1"/>
  <c r="E74" i="59"/>
  <c r="AB73" i="59"/>
  <c r="AB98" i="59" s="1"/>
  <c r="AA73" i="59"/>
  <c r="AA98" i="59" s="1"/>
  <c r="Z73" i="59"/>
  <c r="Y73" i="59"/>
  <c r="Y98" i="59" s="1"/>
  <c r="X73" i="59"/>
  <c r="X98" i="59" s="1"/>
  <c r="W73" i="59"/>
  <c r="W98" i="59" s="1"/>
  <c r="V73" i="59"/>
  <c r="V98" i="59" s="1"/>
  <c r="U73" i="59"/>
  <c r="T73" i="59"/>
  <c r="T98" i="59" s="1"/>
  <c r="S73" i="59"/>
  <c r="S98" i="59" s="1"/>
  <c r="R73" i="59"/>
  <c r="R98" i="59" s="1"/>
  <c r="Q73" i="59"/>
  <c r="Q98" i="59" s="1"/>
  <c r="P73" i="59"/>
  <c r="P98" i="59" s="1"/>
  <c r="O73" i="59"/>
  <c r="O98" i="59" s="1"/>
  <c r="N73" i="59"/>
  <c r="N98" i="59" s="1"/>
  <c r="M73" i="59"/>
  <c r="M98" i="59" s="1"/>
  <c r="L73" i="59"/>
  <c r="L98" i="59" s="1"/>
  <c r="K73" i="59"/>
  <c r="K98" i="59" s="1"/>
  <c r="J73" i="59"/>
  <c r="I73" i="59"/>
  <c r="I98" i="59" s="1"/>
  <c r="H73" i="59"/>
  <c r="H98" i="59" s="1"/>
  <c r="G73" i="59"/>
  <c r="F73" i="59"/>
  <c r="F98" i="59" s="1"/>
  <c r="E73" i="59"/>
  <c r="AB72" i="59"/>
  <c r="AA72" i="59"/>
  <c r="AA97" i="59" s="1"/>
  <c r="Z72" i="59"/>
  <c r="Z97" i="59" s="1"/>
  <c r="Y72" i="59"/>
  <c r="X72" i="59"/>
  <c r="W72" i="59"/>
  <c r="V72" i="59"/>
  <c r="V97" i="59" s="1"/>
  <c r="U72" i="59"/>
  <c r="T72" i="59"/>
  <c r="S72" i="59"/>
  <c r="S97" i="59" s="1"/>
  <c r="R72" i="59"/>
  <c r="R97" i="59" s="1"/>
  <c r="Q72" i="59"/>
  <c r="P72" i="59"/>
  <c r="O72" i="59"/>
  <c r="O97" i="59" s="1"/>
  <c r="N72" i="59"/>
  <c r="N97" i="59" s="1"/>
  <c r="M72" i="59"/>
  <c r="L72" i="59"/>
  <c r="K72" i="59"/>
  <c r="J72" i="59"/>
  <c r="J97" i="59" s="1"/>
  <c r="I72" i="59"/>
  <c r="H72" i="59"/>
  <c r="G72" i="59"/>
  <c r="F72" i="59"/>
  <c r="F97" i="59" s="1"/>
  <c r="E72" i="59"/>
  <c r="AB71" i="59"/>
  <c r="AA71" i="59"/>
  <c r="AA96" i="59" s="1"/>
  <c r="Z71" i="59"/>
  <c r="Y71" i="59"/>
  <c r="X71" i="59"/>
  <c r="X96" i="59" s="1"/>
  <c r="W71" i="59"/>
  <c r="W96" i="59" s="1"/>
  <c r="V71" i="59"/>
  <c r="U71" i="59"/>
  <c r="T71" i="59"/>
  <c r="T96" i="59" s="1"/>
  <c r="S71" i="59"/>
  <c r="S96" i="59" s="1"/>
  <c r="R71" i="59"/>
  <c r="Q71" i="59"/>
  <c r="P71" i="59"/>
  <c r="P96" i="59" s="1"/>
  <c r="O71" i="59"/>
  <c r="O96" i="59" s="1"/>
  <c r="N71" i="59"/>
  <c r="M71" i="59"/>
  <c r="L71" i="59"/>
  <c r="L96" i="59" s="1"/>
  <c r="K71" i="59"/>
  <c r="K96" i="59" s="1"/>
  <c r="J71" i="59"/>
  <c r="I71" i="59"/>
  <c r="H71" i="59"/>
  <c r="H96" i="59" s="1"/>
  <c r="G71" i="59"/>
  <c r="G96" i="59" s="1"/>
  <c r="F71" i="59"/>
  <c r="E71" i="59"/>
  <c r="AB70" i="59"/>
  <c r="AA70" i="59"/>
  <c r="Z70" i="59"/>
  <c r="Z95" i="59" s="1"/>
  <c r="Y70" i="59"/>
  <c r="Y95" i="59" s="1"/>
  <c r="X70" i="59"/>
  <c r="X95" i="59" s="1"/>
  <c r="W70" i="59"/>
  <c r="V70" i="59"/>
  <c r="V95" i="59" s="1"/>
  <c r="U70" i="59"/>
  <c r="U95" i="59" s="1"/>
  <c r="T70" i="59"/>
  <c r="T95" i="59" s="1"/>
  <c r="S70" i="59"/>
  <c r="R70" i="59"/>
  <c r="R95" i="59" s="1"/>
  <c r="Q70" i="59"/>
  <c r="Q95" i="59" s="1"/>
  <c r="P70" i="59"/>
  <c r="P95" i="59" s="1"/>
  <c r="O70" i="59"/>
  <c r="N70" i="59"/>
  <c r="N95" i="59" s="1"/>
  <c r="M70" i="59"/>
  <c r="M95" i="59" s="1"/>
  <c r="L70" i="59"/>
  <c r="K70" i="59"/>
  <c r="J70" i="59"/>
  <c r="J95" i="59" s="1"/>
  <c r="I70" i="59"/>
  <c r="H70" i="59"/>
  <c r="H95" i="59" s="1"/>
  <c r="G70" i="59"/>
  <c r="F70" i="59"/>
  <c r="F95" i="59" s="1"/>
  <c r="E70" i="59"/>
  <c r="AB69" i="59"/>
  <c r="AB94" i="59" s="1"/>
  <c r="AA69" i="59"/>
  <c r="AA94" i="59" s="1"/>
  <c r="Z69" i="59"/>
  <c r="Z94" i="59" s="1"/>
  <c r="Y69" i="59"/>
  <c r="X69" i="59"/>
  <c r="X94" i="59" s="1"/>
  <c r="W69" i="59"/>
  <c r="W94" i="59" s="1"/>
  <c r="V69" i="59"/>
  <c r="V94" i="59" s="1"/>
  <c r="U69" i="59"/>
  <c r="U94" i="59" s="1"/>
  <c r="T69" i="59"/>
  <c r="T94" i="59" s="1"/>
  <c r="S69" i="59"/>
  <c r="S94" i="59" s="1"/>
  <c r="R69" i="59"/>
  <c r="R94" i="59" s="1"/>
  <c r="Q69" i="59"/>
  <c r="Q94" i="59" s="1"/>
  <c r="P69" i="59"/>
  <c r="P94" i="59" s="1"/>
  <c r="O69" i="59"/>
  <c r="O94" i="59" s="1"/>
  <c r="N69" i="59"/>
  <c r="M69" i="59"/>
  <c r="M94" i="59" s="1"/>
  <c r="L69" i="59"/>
  <c r="K69" i="59"/>
  <c r="K94" i="59" s="1"/>
  <c r="J69" i="59"/>
  <c r="J94" i="59" s="1"/>
  <c r="I69" i="59"/>
  <c r="H69" i="59"/>
  <c r="H94" i="59" s="1"/>
  <c r="G69" i="59"/>
  <c r="G94" i="59" s="1"/>
  <c r="F69" i="59"/>
  <c r="F94" i="59" s="1"/>
  <c r="E69" i="59"/>
  <c r="E94" i="59" s="1"/>
  <c r="AB68" i="59"/>
  <c r="AA68" i="59"/>
  <c r="Z68" i="59"/>
  <c r="Y68" i="59"/>
  <c r="Y93" i="59" s="1"/>
  <c r="X68" i="59"/>
  <c r="W68" i="59"/>
  <c r="W93" i="59" s="1"/>
  <c r="V68" i="59"/>
  <c r="U68" i="59"/>
  <c r="U93" i="59" s="1"/>
  <c r="T68" i="59"/>
  <c r="S68" i="59"/>
  <c r="S93" i="59" s="1"/>
  <c r="R68" i="59"/>
  <c r="Q68" i="59"/>
  <c r="Q93" i="59" s="1"/>
  <c r="P68" i="59"/>
  <c r="O68" i="59"/>
  <c r="O93" i="59" s="1"/>
  <c r="N68" i="59"/>
  <c r="M68" i="59"/>
  <c r="M93" i="59" s="1"/>
  <c r="L68" i="59"/>
  <c r="K68" i="59"/>
  <c r="J68" i="59"/>
  <c r="I68" i="59"/>
  <c r="I93" i="59" s="1"/>
  <c r="H68" i="59"/>
  <c r="G68" i="59"/>
  <c r="G93" i="59" s="1"/>
  <c r="F68" i="59"/>
  <c r="E68" i="59"/>
  <c r="AB67" i="59"/>
  <c r="AB92" i="59" s="1"/>
  <c r="AA67" i="59"/>
  <c r="AA92" i="59" s="1"/>
  <c r="Z67" i="59"/>
  <c r="Y67" i="59"/>
  <c r="X67" i="59"/>
  <c r="X92" i="59" s="1"/>
  <c r="W67" i="59"/>
  <c r="W92" i="59" s="1"/>
  <c r="V67" i="59"/>
  <c r="U67" i="59"/>
  <c r="T67" i="59"/>
  <c r="T92" i="59" s="1"/>
  <c r="S67" i="59"/>
  <c r="S92" i="59" s="1"/>
  <c r="R67" i="59"/>
  <c r="Q67" i="59"/>
  <c r="P67" i="59"/>
  <c r="O67" i="59"/>
  <c r="O92" i="59" s="1"/>
  <c r="N67" i="59"/>
  <c r="M67" i="59"/>
  <c r="L67" i="59"/>
  <c r="L92" i="59" s="1"/>
  <c r="K67" i="59"/>
  <c r="K92" i="59" s="1"/>
  <c r="J67" i="59"/>
  <c r="I67" i="59"/>
  <c r="H67" i="59"/>
  <c r="H92" i="59" s="1"/>
  <c r="G67" i="59"/>
  <c r="G92" i="59" s="1"/>
  <c r="F67" i="59"/>
  <c r="E67" i="59"/>
  <c r="AB66" i="59"/>
  <c r="AB91" i="59" s="1"/>
  <c r="AA66" i="59"/>
  <c r="Z66" i="59"/>
  <c r="Z91" i="59" s="1"/>
  <c r="Y66" i="59"/>
  <c r="Y91" i="59" s="1"/>
  <c r="X66" i="59"/>
  <c r="X91" i="59" s="1"/>
  <c r="W66" i="59"/>
  <c r="V66" i="59"/>
  <c r="V91" i="59" s="1"/>
  <c r="U66" i="59"/>
  <c r="U91" i="59" s="1"/>
  <c r="T66" i="59"/>
  <c r="T91" i="59" s="1"/>
  <c r="S66" i="59"/>
  <c r="R66" i="59"/>
  <c r="R91" i="59" s="1"/>
  <c r="Q66" i="59"/>
  <c r="Q91" i="59" s="1"/>
  <c r="P66" i="59"/>
  <c r="O66" i="59"/>
  <c r="N66" i="59"/>
  <c r="N91" i="59" s="1"/>
  <c r="M66" i="59"/>
  <c r="M91" i="59" s="1"/>
  <c r="L66" i="59"/>
  <c r="L91" i="59" s="1"/>
  <c r="K66" i="59"/>
  <c r="J66" i="59"/>
  <c r="J91" i="59" s="1"/>
  <c r="I66" i="59"/>
  <c r="I91" i="59" s="1"/>
  <c r="H66" i="59"/>
  <c r="H91" i="59" s="1"/>
  <c r="G66" i="59"/>
  <c r="F66" i="59"/>
  <c r="F91" i="59" s="1"/>
  <c r="E66" i="59"/>
  <c r="AB65" i="59"/>
  <c r="AB90" i="59" s="1"/>
  <c r="AA65" i="59"/>
  <c r="AA90" i="59" s="1"/>
  <c r="Z65" i="59"/>
  <c r="Y65" i="59"/>
  <c r="Y90" i="59" s="1"/>
  <c r="X65" i="59"/>
  <c r="X90" i="59" s="1"/>
  <c r="W65" i="59"/>
  <c r="W90" i="59" s="1"/>
  <c r="V65" i="59"/>
  <c r="V90" i="59" s="1"/>
  <c r="U65" i="59"/>
  <c r="U90" i="59" s="1"/>
  <c r="T65" i="59"/>
  <c r="T90" i="59" s="1"/>
  <c r="S65" i="59"/>
  <c r="S90" i="59" s="1"/>
  <c r="R65" i="59"/>
  <c r="Q65" i="59"/>
  <c r="Q90" i="59" s="1"/>
  <c r="P65" i="59"/>
  <c r="P90" i="59" s="1"/>
  <c r="O65" i="59"/>
  <c r="O90" i="59" s="1"/>
  <c r="N65" i="59"/>
  <c r="N90" i="59" s="1"/>
  <c r="M65" i="59"/>
  <c r="L65" i="59"/>
  <c r="L90" i="59" s="1"/>
  <c r="K65" i="59"/>
  <c r="K90" i="59" s="1"/>
  <c r="J65" i="59"/>
  <c r="J90" i="59" s="1"/>
  <c r="I65" i="59"/>
  <c r="I90" i="59" s="1"/>
  <c r="H65" i="59"/>
  <c r="H90" i="59" s="1"/>
  <c r="G65" i="59"/>
  <c r="G90" i="59" s="1"/>
  <c r="F65" i="59"/>
  <c r="F90" i="59" s="1"/>
  <c r="E65" i="59"/>
  <c r="E90" i="59" s="1"/>
  <c r="AB64" i="59"/>
  <c r="AA64" i="59"/>
  <c r="Z64" i="59"/>
  <c r="Z89" i="59" s="1"/>
  <c r="Y64" i="59"/>
  <c r="X64" i="59"/>
  <c r="W64" i="59"/>
  <c r="W89" i="59" s="1"/>
  <c r="V64" i="59"/>
  <c r="V89" i="59" s="1"/>
  <c r="U64" i="59"/>
  <c r="T64" i="59"/>
  <c r="S64" i="59"/>
  <c r="R64" i="59"/>
  <c r="R89" i="59" s="1"/>
  <c r="Q64" i="59"/>
  <c r="P64" i="59"/>
  <c r="O64" i="59"/>
  <c r="N64" i="59"/>
  <c r="N89" i="59" s="1"/>
  <c r="M64" i="59"/>
  <c r="L64" i="59"/>
  <c r="K64" i="59"/>
  <c r="J64" i="59"/>
  <c r="J89" i="59" s="1"/>
  <c r="I64" i="59"/>
  <c r="H64" i="59"/>
  <c r="G64" i="59"/>
  <c r="F64" i="59"/>
  <c r="F89" i="59" s="1"/>
  <c r="E64" i="59"/>
  <c r="AB63" i="59"/>
  <c r="AB88" i="59" s="1"/>
  <c r="AA63" i="59"/>
  <c r="AA88" i="59" s="1"/>
  <c r="Z63" i="59"/>
  <c r="Y63" i="59"/>
  <c r="X63" i="59"/>
  <c r="X88" i="59" s="1"/>
  <c r="W63" i="59"/>
  <c r="W88" i="59" s="1"/>
  <c r="V63" i="59"/>
  <c r="U63" i="59"/>
  <c r="T63" i="59"/>
  <c r="S63" i="59"/>
  <c r="S88" i="59" s="1"/>
  <c r="R63" i="59"/>
  <c r="Q63" i="59"/>
  <c r="P63" i="59"/>
  <c r="P88" i="59" s="1"/>
  <c r="O63" i="59"/>
  <c r="O88" i="59" s="1"/>
  <c r="N63" i="59"/>
  <c r="M63" i="59"/>
  <c r="L63" i="59"/>
  <c r="L88" i="59" s="1"/>
  <c r="K63" i="59"/>
  <c r="K88" i="59" s="1"/>
  <c r="J63" i="59"/>
  <c r="I63" i="59"/>
  <c r="H63" i="59"/>
  <c r="H88" i="59" s="1"/>
  <c r="AD164" i="59" s="1"/>
  <c r="G63" i="59"/>
  <c r="G88" i="59" s="1"/>
  <c r="F63" i="59"/>
  <c r="E63" i="59"/>
  <c r="AB62" i="59"/>
  <c r="AB87" i="59" s="1"/>
  <c r="AA62" i="59"/>
  <c r="Z62" i="59"/>
  <c r="Z87" i="59" s="1"/>
  <c r="Y62" i="59"/>
  <c r="Y87" i="59" s="1"/>
  <c r="X62" i="59"/>
  <c r="X87" i="59" s="1"/>
  <c r="W62" i="59"/>
  <c r="V62" i="59"/>
  <c r="V87" i="59" s="1"/>
  <c r="U62" i="59"/>
  <c r="U87" i="59" s="1"/>
  <c r="T62" i="59"/>
  <c r="S62" i="59"/>
  <c r="R62" i="59"/>
  <c r="R87" i="59" s="1"/>
  <c r="Q62" i="59"/>
  <c r="Q87" i="59" s="1"/>
  <c r="P62" i="59"/>
  <c r="P87" i="59" s="1"/>
  <c r="O62" i="59"/>
  <c r="N62" i="59"/>
  <c r="N87" i="59" s="1"/>
  <c r="M62" i="59"/>
  <c r="M87" i="59" s="1"/>
  <c r="L62" i="59"/>
  <c r="L87" i="59" s="1"/>
  <c r="K62" i="59"/>
  <c r="J62" i="59"/>
  <c r="J87" i="59" s="1"/>
  <c r="I62" i="59"/>
  <c r="I87" i="59" s="1"/>
  <c r="H62" i="59"/>
  <c r="H87" i="59" s="1"/>
  <c r="G62" i="59"/>
  <c r="F62" i="59"/>
  <c r="F87" i="59" s="1"/>
  <c r="E62" i="59"/>
  <c r="AB61" i="59"/>
  <c r="AB86" i="59" s="1"/>
  <c r="AA61" i="59"/>
  <c r="AA86" i="59" s="1"/>
  <c r="Z61" i="59"/>
  <c r="Y61" i="59"/>
  <c r="Y86" i="59" s="1"/>
  <c r="X61" i="59"/>
  <c r="X86" i="59" s="1"/>
  <c r="W61" i="59"/>
  <c r="W86" i="59" s="1"/>
  <c r="V61" i="59"/>
  <c r="U61" i="59"/>
  <c r="T61" i="59"/>
  <c r="T86" i="59" s="1"/>
  <c r="S61" i="59"/>
  <c r="S86" i="59" s="1"/>
  <c r="R61" i="59"/>
  <c r="R86" i="59" s="1"/>
  <c r="Q61" i="59"/>
  <c r="Q86" i="59" s="1"/>
  <c r="P61" i="59"/>
  <c r="P86" i="59" s="1"/>
  <c r="O61" i="59"/>
  <c r="O86" i="59" s="1"/>
  <c r="N61" i="59"/>
  <c r="N86" i="59" s="1"/>
  <c r="M61" i="59"/>
  <c r="M86" i="59" s="1"/>
  <c r="L61" i="59"/>
  <c r="L86" i="59" s="1"/>
  <c r="K61" i="59"/>
  <c r="K86" i="59" s="1"/>
  <c r="J61" i="59"/>
  <c r="J86" i="59" s="1"/>
  <c r="I61" i="59"/>
  <c r="I86" i="59" s="1"/>
  <c r="H61" i="59"/>
  <c r="H86" i="59" s="1"/>
  <c r="G61" i="59"/>
  <c r="G86" i="59" s="1"/>
  <c r="F61" i="59"/>
  <c r="F86" i="59" s="1"/>
  <c r="E61" i="59"/>
  <c r="AB60" i="59"/>
  <c r="AA60" i="59"/>
  <c r="AA85" i="59" s="1"/>
  <c r="Z60" i="59"/>
  <c r="Y60" i="59"/>
  <c r="X60" i="59"/>
  <c r="W60" i="59"/>
  <c r="V60" i="59"/>
  <c r="U60" i="59"/>
  <c r="T60" i="59"/>
  <c r="S60" i="59"/>
  <c r="R60" i="59"/>
  <c r="Q60" i="59"/>
  <c r="P60" i="59"/>
  <c r="O60" i="59"/>
  <c r="O85" i="59" s="1"/>
  <c r="N60" i="59"/>
  <c r="M60" i="59"/>
  <c r="L60" i="59"/>
  <c r="K60" i="59"/>
  <c r="K85" i="59" s="1"/>
  <c r="J60" i="59"/>
  <c r="I60" i="59"/>
  <c r="H60" i="59"/>
  <c r="G60" i="59"/>
  <c r="G85" i="59" s="1"/>
  <c r="F60" i="59"/>
  <c r="E60" i="59"/>
  <c r="AB59" i="59"/>
  <c r="AB84" i="59" s="1"/>
  <c r="AA59" i="59"/>
  <c r="AA84" i="59" s="1"/>
  <c r="Z59" i="59"/>
  <c r="Y59" i="59"/>
  <c r="Y84" i="59" s="1"/>
  <c r="X59" i="59"/>
  <c r="X84" i="59" s="1"/>
  <c r="W59" i="59"/>
  <c r="W84" i="59" s="1"/>
  <c r="V59" i="59"/>
  <c r="U59" i="59"/>
  <c r="U84" i="59" s="1"/>
  <c r="T59" i="59"/>
  <c r="T84" i="59" s="1"/>
  <c r="S59" i="59"/>
  <c r="S84" i="59" s="1"/>
  <c r="R59" i="59"/>
  <c r="Q59" i="59"/>
  <c r="Q84" i="59" s="1"/>
  <c r="P59" i="59"/>
  <c r="P84" i="59" s="1"/>
  <c r="O59" i="59"/>
  <c r="O84" i="59" s="1"/>
  <c r="N59" i="59"/>
  <c r="M59" i="59"/>
  <c r="M84" i="59" s="1"/>
  <c r="L59" i="59"/>
  <c r="L84" i="59" s="1"/>
  <c r="K59" i="59"/>
  <c r="K84" i="59" s="1"/>
  <c r="J59" i="59"/>
  <c r="I59" i="59"/>
  <c r="H59" i="59"/>
  <c r="H84" i="59" s="1"/>
  <c r="G59" i="59"/>
  <c r="G84" i="59" s="1"/>
  <c r="F59" i="59"/>
  <c r="E59" i="59"/>
  <c r="AB58" i="59"/>
  <c r="AA58" i="59"/>
  <c r="Z58" i="59"/>
  <c r="Z83" i="59" s="1"/>
  <c r="Y58" i="59"/>
  <c r="Y83" i="59" s="1"/>
  <c r="X58" i="59"/>
  <c r="W58" i="59"/>
  <c r="V58" i="59"/>
  <c r="V83" i="59" s="1"/>
  <c r="U58" i="59"/>
  <c r="U83" i="59" s="1"/>
  <c r="T58" i="59"/>
  <c r="T83" i="59" s="1"/>
  <c r="S58" i="59"/>
  <c r="R58" i="59"/>
  <c r="R83" i="59" s="1"/>
  <c r="Q58" i="59"/>
  <c r="Q83" i="59" s="1"/>
  <c r="P58" i="59"/>
  <c r="P83" i="59" s="1"/>
  <c r="O58" i="59"/>
  <c r="N58" i="59"/>
  <c r="N83" i="59" s="1"/>
  <c r="M58" i="59"/>
  <c r="M83" i="59" s="1"/>
  <c r="L58" i="59"/>
  <c r="L83" i="59" s="1"/>
  <c r="K58" i="59"/>
  <c r="J58" i="59"/>
  <c r="J83" i="59" s="1"/>
  <c r="I58" i="59"/>
  <c r="I83" i="59" s="1"/>
  <c r="H58" i="59"/>
  <c r="H83" i="59" s="1"/>
  <c r="G58" i="59"/>
  <c r="F58" i="59"/>
  <c r="F83" i="59" s="1"/>
  <c r="E58" i="59"/>
  <c r="AB57" i="59"/>
  <c r="AB82" i="59" s="1"/>
  <c r="AA57" i="59"/>
  <c r="AA82" i="59" s="1"/>
  <c r="Z57" i="59"/>
  <c r="Z82" i="59" s="1"/>
  <c r="Y57" i="59"/>
  <c r="X57" i="59"/>
  <c r="X82" i="59" s="1"/>
  <c r="W57" i="59"/>
  <c r="W82" i="59" s="1"/>
  <c r="V57" i="59"/>
  <c r="V82" i="59" s="1"/>
  <c r="U57" i="59"/>
  <c r="T57" i="59"/>
  <c r="T82" i="59" s="1"/>
  <c r="S57" i="59"/>
  <c r="S82" i="59" s="1"/>
  <c r="R57" i="59"/>
  <c r="R82" i="59" s="1"/>
  <c r="Q57" i="59"/>
  <c r="Q82" i="59" s="1"/>
  <c r="P57" i="59"/>
  <c r="P82" i="59" s="1"/>
  <c r="O57" i="59"/>
  <c r="N57" i="59"/>
  <c r="M57" i="59"/>
  <c r="M82" i="59" s="1"/>
  <c r="L57" i="59"/>
  <c r="L82" i="59" s="1"/>
  <c r="K57" i="59"/>
  <c r="K82" i="59" s="1"/>
  <c r="J57" i="59"/>
  <c r="I57" i="59"/>
  <c r="H57" i="59"/>
  <c r="H82" i="59" s="1"/>
  <c r="G57" i="59"/>
  <c r="G82" i="59" s="1"/>
  <c r="F57" i="59"/>
  <c r="F82" i="59" s="1"/>
  <c r="E57" i="59"/>
  <c r="AB56" i="59"/>
  <c r="AA56" i="59"/>
  <c r="AA81" i="59" s="1"/>
  <c r="Z56" i="59"/>
  <c r="Z81" i="59" s="1"/>
  <c r="Y56" i="59"/>
  <c r="X56" i="59"/>
  <c r="W56" i="59"/>
  <c r="V56" i="59"/>
  <c r="V81" i="59" s="1"/>
  <c r="U56" i="59"/>
  <c r="T56" i="59"/>
  <c r="S56" i="59"/>
  <c r="S81" i="59" s="1"/>
  <c r="R56" i="59"/>
  <c r="R81" i="59" s="1"/>
  <c r="Q56" i="59"/>
  <c r="P56" i="59"/>
  <c r="O56" i="59"/>
  <c r="N56" i="59"/>
  <c r="N81" i="59" s="1"/>
  <c r="M56" i="59"/>
  <c r="L56" i="59"/>
  <c r="K56" i="59"/>
  <c r="K81" i="59" s="1"/>
  <c r="J56" i="59"/>
  <c r="J81" i="59" s="1"/>
  <c r="I56" i="59"/>
  <c r="H56" i="59"/>
  <c r="G56" i="59"/>
  <c r="F56" i="59"/>
  <c r="F81" i="59" s="1"/>
  <c r="E56" i="59"/>
  <c r="B56" i="59"/>
  <c r="B57" i="59" s="1"/>
  <c r="B58" i="59" s="1"/>
  <c r="B59" i="59" s="1"/>
  <c r="B60" i="59" s="1"/>
  <c r="B61" i="59" s="1"/>
  <c r="B62" i="59" s="1"/>
  <c r="B63" i="59" s="1"/>
  <c r="B64" i="59" s="1"/>
  <c r="B65" i="59" s="1"/>
  <c r="B66" i="59" s="1"/>
  <c r="B67" i="59" s="1"/>
  <c r="B68" i="59" s="1"/>
  <c r="B69" i="59" s="1"/>
  <c r="B70" i="59" s="1"/>
  <c r="B71" i="59" s="1"/>
  <c r="B72" i="59" s="1"/>
  <c r="B73" i="59" s="1"/>
  <c r="B74" i="59" s="1"/>
  <c r="B75" i="59" s="1"/>
  <c r="E53" i="59"/>
  <c r="B26" i="59"/>
  <c r="B27" i="59" s="1"/>
  <c r="B28" i="59" s="1"/>
  <c r="B29" i="59" s="1"/>
  <c r="B30" i="59" s="1"/>
  <c r="B31" i="59" s="1"/>
  <c r="B32" i="59" s="1"/>
  <c r="B33" i="59" s="1"/>
  <c r="B34" i="59" s="1"/>
  <c r="B35" i="59" s="1"/>
  <c r="B36" i="59" s="1"/>
  <c r="B37" i="59" s="1"/>
  <c r="B38" i="59" s="1"/>
  <c r="B39" i="59" s="1"/>
  <c r="B40" i="59" s="1"/>
  <c r="B41" i="59" s="1"/>
  <c r="B42" i="59" s="1"/>
  <c r="B43" i="59" s="1"/>
  <c r="B44" i="59" s="1"/>
  <c r="B45" i="59" s="1"/>
  <c r="B46" i="59" s="1"/>
  <c r="B47" i="59" s="1"/>
  <c r="D17" i="59"/>
  <c r="D16" i="59"/>
  <c r="D15" i="59"/>
  <c r="D14" i="59"/>
  <c r="AB8" i="59"/>
  <c r="AA8" i="59"/>
  <c r="Z8" i="59"/>
  <c r="Y8" i="59"/>
  <c r="X8" i="59"/>
  <c r="W8" i="59"/>
  <c r="V8" i="59"/>
  <c r="U8" i="59"/>
  <c r="T8" i="59"/>
  <c r="S8" i="59"/>
  <c r="R8" i="59"/>
  <c r="Q8" i="59"/>
  <c r="P8" i="59"/>
  <c r="O8" i="59"/>
  <c r="N8" i="59"/>
  <c r="M8" i="59"/>
  <c r="L8" i="59"/>
  <c r="K8" i="59"/>
  <c r="J8" i="59"/>
  <c r="I8" i="59"/>
  <c r="H8" i="59"/>
  <c r="G8" i="59"/>
  <c r="F8" i="59"/>
  <c r="E8" i="59"/>
  <c r="B113" i="57"/>
  <c r="B114" i="57" s="1"/>
  <c r="B115" i="57" s="1"/>
  <c r="B116" i="57" s="1"/>
  <c r="B117" i="57" s="1"/>
  <c r="B118" i="57" s="1"/>
  <c r="B119" i="57" s="1"/>
  <c r="B120" i="57" s="1"/>
  <c r="B121" i="57" s="1"/>
  <c r="B122" i="57" s="1"/>
  <c r="B123" i="57" s="1"/>
  <c r="B124" i="57" s="1"/>
  <c r="B125" i="57" s="1"/>
  <c r="B126" i="57" s="1"/>
  <c r="B127" i="57" s="1"/>
  <c r="B128" i="57" s="1"/>
  <c r="B129" i="57" s="1"/>
  <c r="B130" i="57" s="1"/>
  <c r="B131" i="57" s="1"/>
  <c r="B132" i="57" s="1"/>
  <c r="B133" i="57" s="1"/>
  <c r="E111" i="57"/>
  <c r="B107" i="57"/>
  <c r="AB106" i="57"/>
  <c r="AA106" i="57"/>
  <c r="Z106" i="57"/>
  <c r="Y106" i="57"/>
  <c r="X106" i="57"/>
  <c r="W106" i="57"/>
  <c r="V106" i="57"/>
  <c r="U106" i="57"/>
  <c r="T106" i="57"/>
  <c r="S106" i="57"/>
  <c r="R106" i="57"/>
  <c r="Q106" i="57"/>
  <c r="P106" i="57"/>
  <c r="O106" i="57"/>
  <c r="N106" i="57"/>
  <c r="M106" i="57"/>
  <c r="L106" i="57"/>
  <c r="K106" i="57"/>
  <c r="J106" i="57"/>
  <c r="I106" i="57"/>
  <c r="H106" i="57"/>
  <c r="G106" i="57"/>
  <c r="F106" i="57"/>
  <c r="E106" i="57"/>
  <c r="B106" i="57"/>
  <c r="E104" i="57"/>
  <c r="AE82" i="57"/>
  <c r="B81" i="57"/>
  <c r="B82" i="57" s="1"/>
  <c r="B83" i="57" s="1"/>
  <c r="B84" i="57" s="1"/>
  <c r="B85" i="57" s="1"/>
  <c r="B86" i="57" s="1"/>
  <c r="B87" i="57" s="1"/>
  <c r="B88" i="57" s="1"/>
  <c r="B89" i="57" s="1"/>
  <c r="B90" i="57" s="1"/>
  <c r="B91" i="57" s="1"/>
  <c r="B92" i="57" s="1"/>
  <c r="B93" i="57" s="1"/>
  <c r="B94" i="57" s="1"/>
  <c r="B95" i="57" s="1"/>
  <c r="B96" i="57" s="1"/>
  <c r="B97" i="57" s="1"/>
  <c r="B98" i="57" s="1"/>
  <c r="B99" i="57" s="1"/>
  <c r="B100" i="57" s="1"/>
  <c r="AD80" i="57"/>
  <c r="E79" i="57"/>
  <c r="AB75" i="57"/>
  <c r="AA75" i="57"/>
  <c r="Z75" i="57"/>
  <c r="Y75" i="57"/>
  <c r="X75" i="57"/>
  <c r="W75" i="57"/>
  <c r="V75" i="57"/>
  <c r="U75" i="57"/>
  <c r="T75" i="57"/>
  <c r="S75" i="57"/>
  <c r="R75" i="57"/>
  <c r="Q75" i="57"/>
  <c r="P75" i="57"/>
  <c r="O75" i="57"/>
  <c r="N75" i="57"/>
  <c r="M75" i="57"/>
  <c r="L75" i="57"/>
  <c r="K75" i="57"/>
  <c r="J75" i="57"/>
  <c r="I75" i="57"/>
  <c r="H75" i="57"/>
  <c r="G75" i="57"/>
  <c r="F75" i="57"/>
  <c r="E75" i="57"/>
  <c r="AB74" i="57"/>
  <c r="AA74" i="57"/>
  <c r="Z74" i="57"/>
  <c r="Y74" i="57"/>
  <c r="X74" i="57"/>
  <c r="W74" i="57"/>
  <c r="V74" i="57"/>
  <c r="U74" i="57"/>
  <c r="T74" i="57"/>
  <c r="S74" i="57"/>
  <c r="R74" i="57"/>
  <c r="Q74" i="57"/>
  <c r="P74" i="57"/>
  <c r="O74" i="57"/>
  <c r="N74" i="57"/>
  <c r="M74" i="57"/>
  <c r="L74" i="57"/>
  <c r="K74" i="57"/>
  <c r="J74" i="57"/>
  <c r="I74" i="57"/>
  <c r="H74" i="57"/>
  <c r="G74" i="57"/>
  <c r="F74" i="57"/>
  <c r="E74" i="57"/>
  <c r="AB73" i="57"/>
  <c r="AA73" i="57"/>
  <c r="Z73" i="57"/>
  <c r="Y73" i="57"/>
  <c r="X73" i="57"/>
  <c r="W73" i="57"/>
  <c r="V73" i="57"/>
  <c r="U73" i="57"/>
  <c r="T73" i="57"/>
  <c r="S73" i="57"/>
  <c r="R73" i="57"/>
  <c r="Q73" i="57"/>
  <c r="P73" i="57"/>
  <c r="O73" i="57"/>
  <c r="N73" i="57"/>
  <c r="M73" i="57"/>
  <c r="L73" i="57"/>
  <c r="K73" i="57"/>
  <c r="J73" i="57"/>
  <c r="I73" i="57"/>
  <c r="H73" i="57"/>
  <c r="G73" i="57"/>
  <c r="F73" i="57"/>
  <c r="E73" i="57"/>
  <c r="AB72" i="57"/>
  <c r="AA72" i="57"/>
  <c r="Z72" i="57"/>
  <c r="Y72" i="57"/>
  <c r="X72" i="57"/>
  <c r="W72" i="57"/>
  <c r="V72" i="57"/>
  <c r="U72" i="57"/>
  <c r="T72" i="57"/>
  <c r="S72" i="57"/>
  <c r="R72" i="57"/>
  <c r="Q72" i="57"/>
  <c r="P72" i="57"/>
  <c r="O72" i="57"/>
  <c r="N72" i="57"/>
  <c r="M72" i="57"/>
  <c r="L72" i="57"/>
  <c r="K72" i="57"/>
  <c r="J72" i="57"/>
  <c r="I72" i="57"/>
  <c r="H72" i="57"/>
  <c r="G72" i="57"/>
  <c r="F72" i="57"/>
  <c r="E72" i="57"/>
  <c r="AB71" i="57"/>
  <c r="AA71" i="57"/>
  <c r="Z71" i="57"/>
  <c r="Y71" i="57"/>
  <c r="X71" i="57"/>
  <c r="W71" i="57"/>
  <c r="V71" i="57"/>
  <c r="U71" i="57"/>
  <c r="T71" i="57"/>
  <c r="S71" i="57"/>
  <c r="R71" i="57"/>
  <c r="Q71" i="57"/>
  <c r="P71" i="57"/>
  <c r="O71" i="57"/>
  <c r="N71" i="57"/>
  <c r="M71" i="57"/>
  <c r="L71" i="57"/>
  <c r="K71" i="57"/>
  <c r="J71" i="57"/>
  <c r="I71" i="57"/>
  <c r="H71" i="57"/>
  <c r="G71" i="57"/>
  <c r="F71" i="57"/>
  <c r="E71" i="57"/>
  <c r="AB70" i="57"/>
  <c r="AA70" i="57"/>
  <c r="Z70" i="57"/>
  <c r="Y70" i="57"/>
  <c r="X70" i="57"/>
  <c r="W70" i="57"/>
  <c r="V70" i="57"/>
  <c r="U70" i="57"/>
  <c r="T70" i="57"/>
  <c r="S70" i="57"/>
  <c r="R70" i="57"/>
  <c r="Q70" i="57"/>
  <c r="P70" i="57"/>
  <c r="O70" i="57"/>
  <c r="N70" i="57"/>
  <c r="M70" i="57"/>
  <c r="L70" i="57"/>
  <c r="K70" i="57"/>
  <c r="J70" i="57"/>
  <c r="I70" i="57"/>
  <c r="H70" i="57"/>
  <c r="G70" i="57"/>
  <c r="F70" i="57"/>
  <c r="E70" i="57"/>
  <c r="AB69" i="57"/>
  <c r="AA69" i="57"/>
  <c r="Z69" i="57"/>
  <c r="Y69" i="57"/>
  <c r="X69" i="57"/>
  <c r="W69" i="57"/>
  <c r="V69" i="57"/>
  <c r="U69" i="57"/>
  <c r="T69" i="57"/>
  <c r="S69" i="57"/>
  <c r="R69" i="57"/>
  <c r="Q69" i="57"/>
  <c r="P69" i="57"/>
  <c r="O69" i="57"/>
  <c r="N69" i="57"/>
  <c r="M69" i="57"/>
  <c r="L69" i="57"/>
  <c r="K69" i="57"/>
  <c r="J69" i="57"/>
  <c r="I69" i="57"/>
  <c r="H69" i="57"/>
  <c r="G69" i="57"/>
  <c r="F69" i="57"/>
  <c r="E69" i="57"/>
  <c r="AB68" i="57"/>
  <c r="AA68" i="57"/>
  <c r="Z68" i="57"/>
  <c r="Y68" i="57"/>
  <c r="X68" i="57"/>
  <c r="W68" i="57"/>
  <c r="V68" i="57"/>
  <c r="U68" i="57"/>
  <c r="T68" i="57"/>
  <c r="S68" i="57"/>
  <c r="R68" i="57"/>
  <c r="Q68" i="57"/>
  <c r="P68" i="57"/>
  <c r="O68" i="57"/>
  <c r="N68" i="57"/>
  <c r="M68" i="57"/>
  <c r="L68" i="57"/>
  <c r="K68" i="57"/>
  <c r="J68" i="57"/>
  <c r="I68" i="57"/>
  <c r="H68" i="57"/>
  <c r="G68" i="57"/>
  <c r="F68" i="57"/>
  <c r="E68" i="57"/>
  <c r="AB67" i="57"/>
  <c r="AA67" i="57"/>
  <c r="Z67" i="57"/>
  <c r="Y67" i="57"/>
  <c r="X67" i="57"/>
  <c r="W67" i="57"/>
  <c r="V67" i="57"/>
  <c r="U67" i="57"/>
  <c r="T67" i="57"/>
  <c r="S67" i="57"/>
  <c r="R67" i="57"/>
  <c r="Q67" i="57"/>
  <c r="P67" i="57"/>
  <c r="O67" i="57"/>
  <c r="N67" i="57"/>
  <c r="M67" i="57"/>
  <c r="L67" i="57"/>
  <c r="K67" i="57"/>
  <c r="J67" i="57"/>
  <c r="I67" i="57"/>
  <c r="H67" i="57"/>
  <c r="G67" i="57"/>
  <c r="F67" i="57"/>
  <c r="E67" i="57"/>
  <c r="AB66" i="57"/>
  <c r="AA66" i="57"/>
  <c r="Z66" i="57"/>
  <c r="Y66" i="57"/>
  <c r="X66" i="57"/>
  <c r="W66" i="57"/>
  <c r="V66" i="57"/>
  <c r="U66" i="57"/>
  <c r="T66" i="57"/>
  <c r="S66" i="57"/>
  <c r="R66" i="57"/>
  <c r="Q66" i="57"/>
  <c r="P66" i="57"/>
  <c r="O66" i="57"/>
  <c r="N66" i="57"/>
  <c r="M66" i="57"/>
  <c r="L66" i="57"/>
  <c r="K66" i="57"/>
  <c r="J66" i="57"/>
  <c r="I66" i="57"/>
  <c r="H66" i="57"/>
  <c r="G66" i="57"/>
  <c r="F66" i="57"/>
  <c r="E66" i="57"/>
  <c r="AB65" i="57"/>
  <c r="AA65" i="57"/>
  <c r="Z65" i="57"/>
  <c r="Y65" i="57"/>
  <c r="X65" i="57"/>
  <c r="W65" i="57"/>
  <c r="V65" i="57"/>
  <c r="U65" i="57"/>
  <c r="T65" i="57"/>
  <c r="S65" i="57"/>
  <c r="R65" i="57"/>
  <c r="Q65" i="57"/>
  <c r="P65" i="57"/>
  <c r="O65" i="57"/>
  <c r="N65" i="57"/>
  <c r="M65" i="57"/>
  <c r="L65" i="57"/>
  <c r="K65" i="57"/>
  <c r="J65" i="57"/>
  <c r="I65" i="57"/>
  <c r="H65" i="57"/>
  <c r="G65" i="57"/>
  <c r="F65" i="57"/>
  <c r="E65" i="57"/>
  <c r="AB64" i="57"/>
  <c r="AA64" i="57"/>
  <c r="Z64" i="57"/>
  <c r="Y64" i="57"/>
  <c r="X64" i="57"/>
  <c r="W64" i="57"/>
  <c r="V64" i="57"/>
  <c r="U64" i="57"/>
  <c r="T64" i="57"/>
  <c r="S64" i="57"/>
  <c r="R64" i="57"/>
  <c r="Q64" i="57"/>
  <c r="P64" i="57"/>
  <c r="O64" i="57"/>
  <c r="N64" i="57"/>
  <c r="M64" i="57"/>
  <c r="L64" i="57"/>
  <c r="K64" i="57"/>
  <c r="J64" i="57"/>
  <c r="I64" i="57"/>
  <c r="H64" i="57"/>
  <c r="G64" i="57"/>
  <c r="F64" i="57"/>
  <c r="E64" i="57"/>
  <c r="AB63" i="57"/>
  <c r="AA63" i="57"/>
  <c r="Z63" i="57"/>
  <c r="Y63" i="57"/>
  <c r="X63" i="57"/>
  <c r="W63" i="57"/>
  <c r="V63" i="57"/>
  <c r="U63" i="57"/>
  <c r="T63" i="57"/>
  <c r="S63" i="57"/>
  <c r="R63" i="57"/>
  <c r="Q63" i="57"/>
  <c r="P63" i="57"/>
  <c r="O63" i="57"/>
  <c r="N63" i="57"/>
  <c r="M63" i="57"/>
  <c r="L63" i="57"/>
  <c r="K63" i="57"/>
  <c r="J63" i="57"/>
  <c r="I63" i="57"/>
  <c r="H63" i="57"/>
  <c r="G63" i="57"/>
  <c r="F63" i="57"/>
  <c r="E63" i="57"/>
  <c r="AB62" i="57"/>
  <c r="AA62" i="57"/>
  <c r="Z62" i="57"/>
  <c r="Y62" i="57"/>
  <c r="X62" i="57"/>
  <c r="W62" i="57"/>
  <c r="V62" i="57"/>
  <c r="U62" i="57"/>
  <c r="T62" i="57"/>
  <c r="S62" i="57"/>
  <c r="R62" i="57"/>
  <c r="Q62" i="57"/>
  <c r="P62" i="57"/>
  <c r="O62" i="57"/>
  <c r="N62" i="57"/>
  <c r="M62" i="57"/>
  <c r="L62" i="57"/>
  <c r="K62" i="57"/>
  <c r="J62" i="57"/>
  <c r="I62" i="57"/>
  <c r="H62" i="57"/>
  <c r="G62" i="57"/>
  <c r="F62" i="57"/>
  <c r="E62" i="57"/>
  <c r="AB61" i="57"/>
  <c r="AA61" i="57"/>
  <c r="Z61" i="57"/>
  <c r="Y61" i="57"/>
  <c r="X61" i="57"/>
  <c r="W61" i="57"/>
  <c r="V61" i="57"/>
  <c r="U61" i="57"/>
  <c r="T61" i="57"/>
  <c r="S61" i="57"/>
  <c r="R61" i="57"/>
  <c r="Q61" i="57"/>
  <c r="P61" i="57"/>
  <c r="O61" i="57"/>
  <c r="N61" i="57"/>
  <c r="M61" i="57"/>
  <c r="L61" i="57"/>
  <c r="K61" i="57"/>
  <c r="J61" i="57"/>
  <c r="I61" i="57"/>
  <c r="H61" i="57"/>
  <c r="G61" i="57"/>
  <c r="F61" i="57"/>
  <c r="E61" i="57"/>
  <c r="AB60" i="57"/>
  <c r="AA60" i="57"/>
  <c r="Z60" i="57"/>
  <c r="Y60" i="57"/>
  <c r="X60" i="57"/>
  <c r="W60" i="57"/>
  <c r="V60" i="57"/>
  <c r="U60" i="57"/>
  <c r="T60" i="57"/>
  <c r="S60" i="57"/>
  <c r="R60" i="57"/>
  <c r="Q60" i="57"/>
  <c r="P60" i="57"/>
  <c r="O60" i="57"/>
  <c r="N60" i="57"/>
  <c r="M60" i="57"/>
  <c r="L60" i="57"/>
  <c r="K60" i="57"/>
  <c r="J60" i="57"/>
  <c r="I60" i="57"/>
  <c r="H60" i="57"/>
  <c r="G60" i="57"/>
  <c r="F60" i="57"/>
  <c r="E60" i="57"/>
  <c r="AB59" i="57"/>
  <c r="AA59" i="57"/>
  <c r="Z59" i="57"/>
  <c r="Y59" i="57"/>
  <c r="X59" i="57"/>
  <c r="W59" i="57"/>
  <c r="V59" i="57"/>
  <c r="U59" i="57"/>
  <c r="T59" i="57"/>
  <c r="S59" i="57"/>
  <c r="R59" i="57"/>
  <c r="Q59" i="57"/>
  <c r="P59" i="57"/>
  <c r="O59" i="57"/>
  <c r="N59" i="57"/>
  <c r="M59" i="57"/>
  <c r="L59" i="57"/>
  <c r="K59" i="57"/>
  <c r="J59" i="57"/>
  <c r="I59" i="57"/>
  <c r="H59" i="57"/>
  <c r="G59" i="57"/>
  <c r="F59" i="57"/>
  <c r="E59" i="57"/>
  <c r="AB58" i="57"/>
  <c r="AA58" i="57"/>
  <c r="Z58" i="57"/>
  <c r="Y58" i="57"/>
  <c r="X58" i="57"/>
  <c r="W58" i="57"/>
  <c r="V58" i="57"/>
  <c r="U58" i="57"/>
  <c r="T58" i="57"/>
  <c r="S58" i="57"/>
  <c r="R58" i="57"/>
  <c r="Q58" i="57"/>
  <c r="P58" i="57"/>
  <c r="O58" i="57"/>
  <c r="N58" i="57"/>
  <c r="M58" i="57"/>
  <c r="L58" i="57"/>
  <c r="K58" i="57"/>
  <c r="J58" i="57"/>
  <c r="I58" i="57"/>
  <c r="H58" i="57"/>
  <c r="G58" i="57"/>
  <c r="F58" i="57"/>
  <c r="E58" i="57"/>
  <c r="AB57" i="57"/>
  <c r="AA57" i="57"/>
  <c r="Z57" i="57"/>
  <c r="Y57" i="57"/>
  <c r="X57" i="57"/>
  <c r="W57" i="57"/>
  <c r="V57" i="57"/>
  <c r="U57" i="57"/>
  <c r="T57" i="57"/>
  <c r="S57" i="57"/>
  <c r="R57" i="57"/>
  <c r="Q57" i="57"/>
  <c r="P57" i="57"/>
  <c r="O57" i="57"/>
  <c r="N57" i="57"/>
  <c r="M57" i="57"/>
  <c r="L57" i="57"/>
  <c r="K57" i="57"/>
  <c r="J57" i="57"/>
  <c r="I57" i="57"/>
  <c r="H57" i="57"/>
  <c r="G57" i="57"/>
  <c r="F57" i="57"/>
  <c r="E57" i="57"/>
  <c r="AB56" i="57"/>
  <c r="AA56" i="57"/>
  <c r="Z56" i="57"/>
  <c r="Y56" i="57"/>
  <c r="X56" i="57"/>
  <c r="W56" i="57"/>
  <c r="V56" i="57"/>
  <c r="U56" i="57"/>
  <c r="T56" i="57"/>
  <c r="S56" i="57"/>
  <c r="R56" i="57"/>
  <c r="Q56" i="57"/>
  <c r="P56" i="57"/>
  <c r="O56" i="57"/>
  <c r="N56" i="57"/>
  <c r="M56" i="57"/>
  <c r="L56" i="57"/>
  <c r="K56" i="57"/>
  <c r="J56" i="57"/>
  <c r="I56" i="57"/>
  <c r="H56" i="57"/>
  <c r="G56" i="57"/>
  <c r="F56" i="57"/>
  <c r="E56" i="57"/>
  <c r="B56" i="57"/>
  <c r="B57" i="57" s="1"/>
  <c r="B58" i="57" s="1"/>
  <c r="B59" i="57" s="1"/>
  <c r="B60" i="57" s="1"/>
  <c r="B61" i="57" s="1"/>
  <c r="B62" i="57" s="1"/>
  <c r="B63" i="57" s="1"/>
  <c r="B64" i="57" s="1"/>
  <c r="B65" i="57" s="1"/>
  <c r="B66" i="57" s="1"/>
  <c r="B67" i="57" s="1"/>
  <c r="B68" i="57" s="1"/>
  <c r="B69" i="57" s="1"/>
  <c r="B70" i="57" s="1"/>
  <c r="B71" i="57" s="1"/>
  <c r="B72" i="57" s="1"/>
  <c r="B73" i="57" s="1"/>
  <c r="B74" i="57" s="1"/>
  <c r="B75" i="57" s="1"/>
  <c r="E53" i="57"/>
  <c r="B26" i="57"/>
  <c r="B27" i="57" s="1"/>
  <c r="B28" i="57" s="1"/>
  <c r="B29" i="57" s="1"/>
  <c r="B30" i="57" s="1"/>
  <c r="B31" i="57" s="1"/>
  <c r="B32" i="57" s="1"/>
  <c r="B33" i="57" s="1"/>
  <c r="B34" i="57" s="1"/>
  <c r="B35" i="57" s="1"/>
  <c r="B36" i="57" s="1"/>
  <c r="B37" i="57" s="1"/>
  <c r="B38" i="57" s="1"/>
  <c r="B39" i="57" s="1"/>
  <c r="B40" i="57" s="1"/>
  <c r="B41" i="57" s="1"/>
  <c r="B42" i="57" s="1"/>
  <c r="B43" i="57" s="1"/>
  <c r="B44" i="57" s="1"/>
  <c r="B45" i="57" s="1"/>
  <c r="B46" i="57" s="1"/>
  <c r="B47" i="57" s="1"/>
  <c r="D17" i="57"/>
  <c r="D16" i="57"/>
  <c r="D15" i="57"/>
  <c r="D14" i="57"/>
  <c r="AB8" i="57"/>
  <c r="AA8" i="57"/>
  <c r="Z8" i="57"/>
  <c r="Y8" i="57"/>
  <c r="X8" i="57"/>
  <c r="W8" i="57"/>
  <c r="V8" i="57"/>
  <c r="U8" i="57"/>
  <c r="T8" i="57"/>
  <c r="S8" i="57"/>
  <c r="R8" i="57"/>
  <c r="Q8" i="57"/>
  <c r="P8" i="57"/>
  <c r="O8" i="57"/>
  <c r="N8" i="57"/>
  <c r="M8" i="57"/>
  <c r="L8" i="57"/>
  <c r="K8" i="57"/>
  <c r="J8" i="57"/>
  <c r="I8" i="57"/>
  <c r="H8" i="57"/>
  <c r="G8" i="57"/>
  <c r="F8" i="57"/>
  <c r="E8" i="57"/>
  <c r="J90" i="62" l="1"/>
  <c r="N82" i="64"/>
  <c r="L94" i="59"/>
  <c r="K84" i="60"/>
  <c r="O87" i="61"/>
  <c r="N85" i="63"/>
  <c r="J21" i="54"/>
  <c r="R21" i="54"/>
  <c r="Z21" i="54"/>
  <c r="J22" i="54"/>
  <c r="N22" i="54"/>
  <c r="V22" i="54"/>
  <c r="F24" i="54"/>
  <c r="N24" i="54"/>
  <c r="V24" i="54"/>
  <c r="F26" i="54"/>
  <c r="N26" i="54"/>
  <c r="Z26" i="54"/>
  <c r="F28" i="54"/>
  <c r="N28" i="54"/>
  <c r="V28" i="54"/>
  <c r="J30" i="54"/>
  <c r="R30" i="54"/>
  <c r="Z30" i="54"/>
  <c r="F32" i="54"/>
  <c r="J32" i="54"/>
  <c r="N32" i="54"/>
  <c r="R32" i="54"/>
  <c r="Z32" i="54"/>
  <c r="F34" i="54"/>
  <c r="J34" i="54"/>
  <c r="N34" i="54"/>
  <c r="R34" i="54"/>
  <c r="V34" i="54"/>
  <c r="Z34" i="54"/>
  <c r="F36" i="54"/>
  <c r="J36" i="54"/>
  <c r="N36" i="54"/>
  <c r="R36" i="54"/>
  <c r="V36" i="54"/>
  <c r="Z36" i="54"/>
  <c r="F21" i="54"/>
  <c r="N21" i="54"/>
  <c r="V21" i="54"/>
  <c r="F22" i="54"/>
  <c r="R22" i="54"/>
  <c r="Z22" i="54"/>
  <c r="J24" i="54"/>
  <c r="R24" i="54"/>
  <c r="Z24" i="54"/>
  <c r="J26" i="54"/>
  <c r="R26" i="54"/>
  <c r="V26" i="54"/>
  <c r="J28" i="54"/>
  <c r="R28" i="54"/>
  <c r="Z28" i="54"/>
  <c r="F30" i="54"/>
  <c r="N30" i="54"/>
  <c r="V30" i="54"/>
  <c r="V32" i="54"/>
  <c r="H21" i="54"/>
  <c r="L21" i="54"/>
  <c r="P21" i="54"/>
  <c r="T21" i="54"/>
  <c r="X21" i="54"/>
  <c r="AB21" i="54"/>
  <c r="H22" i="54"/>
  <c r="L22" i="54"/>
  <c r="P22" i="54"/>
  <c r="T22" i="54"/>
  <c r="X22" i="54"/>
  <c r="AB22" i="54"/>
  <c r="H24" i="54"/>
  <c r="L24" i="54"/>
  <c r="P24" i="54"/>
  <c r="T24" i="54"/>
  <c r="X24" i="54"/>
  <c r="AB24" i="54"/>
  <c r="H26" i="54"/>
  <c r="L26" i="54"/>
  <c r="P26" i="54"/>
  <c r="T26" i="54"/>
  <c r="X26" i="54"/>
  <c r="AB26" i="54"/>
  <c r="H28" i="54"/>
  <c r="L28" i="54"/>
  <c r="P28" i="54"/>
  <c r="T28" i="54"/>
  <c r="X28" i="54"/>
  <c r="AB28" i="54"/>
  <c r="H30" i="54"/>
  <c r="L30" i="54"/>
  <c r="P30" i="54"/>
  <c r="T30" i="54"/>
  <c r="X30" i="54"/>
  <c r="AB30" i="54"/>
  <c r="H32" i="54"/>
  <c r="L32" i="54"/>
  <c r="P32" i="54"/>
  <c r="T32" i="54"/>
  <c r="X32" i="54"/>
  <c r="AB32" i="54"/>
  <c r="H34" i="54"/>
  <c r="L34" i="54"/>
  <c r="P34" i="54"/>
  <c r="T34" i="54"/>
  <c r="X34" i="54"/>
  <c r="AB34" i="54"/>
  <c r="H36" i="54"/>
  <c r="L36" i="54"/>
  <c r="P36" i="54"/>
  <c r="T36" i="54"/>
  <c r="X36" i="54"/>
  <c r="AB36" i="54"/>
  <c r="H39" i="54"/>
  <c r="L39" i="54"/>
  <c r="P39" i="54"/>
  <c r="T39" i="54"/>
  <c r="X39" i="54"/>
  <c r="AB39" i="54"/>
  <c r="Q89" i="64"/>
  <c r="K81" i="60"/>
  <c r="G25" i="54"/>
  <c r="K25" i="54"/>
  <c r="O25" i="54"/>
  <c r="S25" i="54"/>
  <c r="W25" i="54"/>
  <c r="AA25" i="54"/>
  <c r="G29" i="54"/>
  <c r="K29" i="54"/>
  <c r="O29" i="54"/>
  <c r="S29" i="54"/>
  <c r="W29" i="54"/>
  <c r="AA29" i="54"/>
  <c r="G30" i="54"/>
  <c r="K30" i="54"/>
  <c r="O30" i="54"/>
  <c r="S30" i="54"/>
  <c r="W30" i="54"/>
  <c r="AA30" i="54"/>
  <c r="G31" i="54"/>
  <c r="K31" i="54"/>
  <c r="O31" i="54"/>
  <c r="S31" i="54"/>
  <c r="W31" i="54"/>
  <c r="AA31" i="54"/>
  <c r="G33" i="54"/>
  <c r="K33" i="54"/>
  <c r="O33" i="54"/>
  <c r="S33" i="54"/>
  <c r="W33" i="54"/>
  <c r="AA33" i="54"/>
  <c r="G35" i="54"/>
  <c r="K35" i="54"/>
  <c r="O35" i="54"/>
  <c r="S35" i="54"/>
  <c r="W35" i="54"/>
  <c r="AA35" i="54"/>
  <c r="G37" i="54"/>
  <c r="K37" i="54"/>
  <c r="S37" i="54"/>
  <c r="AA37" i="54"/>
  <c r="G39" i="54"/>
  <c r="K39" i="54"/>
  <c r="O39" i="54"/>
  <c r="S39" i="54"/>
  <c r="W39" i="54"/>
  <c r="AA39" i="54"/>
  <c r="G40" i="54"/>
  <c r="F69" i="54"/>
  <c r="E21" i="54"/>
  <c r="I21" i="54"/>
  <c r="M21" i="54"/>
  <c r="Q21" i="54"/>
  <c r="U21" i="54"/>
  <c r="Y21" i="54"/>
  <c r="E22" i="54"/>
  <c r="I22" i="54"/>
  <c r="M22" i="54"/>
  <c r="Q22" i="54"/>
  <c r="U22" i="54"/>
  <c r="Y22" i="54"/>
  <c r="E25" i="54"/>
  <c r="I25" i="54"/>
  <c r="M25" i="54"/>
  <c r="Q25" i="54"/>
  <c r="U25" i="54"/>
  <c r="Y25" i="54"/>
  <c r="E26" i="54"/>
  <c r="I26" i="54"/>
  <c r="M26" i="54"/>
  <c r="Q26" i="54"/>
  <c r="U26" i="54"/>
  <c r="Y26" i="54"/>
  <c r="I28" i="54"/>
  <c r="M28" i="54"/>
  <c r="E29" i="54"/>
  <c r="I29" i="54"/>
  <c r="M29" i="54"/>
  <c r="Q29" i="54"/>
  <c r="U29" i="54"/>
  <c r="Y29" i="54"/>
  <c r="E30" i="54"/>
  <c r="I30" i="54"/>
  <c r="M30" i="54"/>
  <c r="Q30" i="54"/>
  <c r="U30" i="54"/>
  <c r="Y30" i="54"/>
  <c r="E31" i="54"/>
  <c r="I31" i="54"/>
  <c r="M31" i="54"/>
  <c r="Q31" i="54"/>
  <c r="U31" i="54"/>
  <c r="Y31" i="54"/>
  <c r="E32" i="54"/>
  <c r="E34" i="54"/>
  <c r="I34" i="54"/>
  <c r="M34" i="54"/>
  <c r="Q34" i="54"/>
  <c r="U34" i="54"/>
  <c r="Y34" i="54"/>
  <c r="E35" i="54"/>
  <c r="I35" i="54"/>
  <c r="M35" i="54"/>
  <c r="Q35" i="54"/>
  <c r="U35" i="54"/>
  <c r="Y35" i="54"/>
  <c r="E36" i="54"/>
  <c r="Y36" i="54"/>
  <c r="E38" i="54"/>
  <c r="I38" i="54"/>
  <c r="M38" i="54"/>
  <c r="Q38" i="54"/>
  <c r="U38" i="54"/>
  <c r="Y38" i="54"/>
  <c r="E39" i="54"/>
  <c r="G81" i="57"/>
  <c r="G21" i="54"/>
  <c r="K81" i="57"/>
  <c r="K21" i="54"/>
  <c r="O81" i="57"/>
  <c r="O21" i="54"/>
  <c r="S81" i="57"/>
  <c r="S21" i="54"/>
  <c r="W81" i="57"/>
  <c r="W21" i="54"/>
  <c r="AA81" i="57"/>
  <c r="AA21" i="54"/>
  <c r="G82" i="57"/>
  <c r="G22" i="54"/>
  <c r="K82" i="57"/>
  <c r="K22" i="54"/>
  <c r="O82" i="57"/>
  <c r="O22" i="54"/>
  <c r="S82" i="57"/>
  <c r="S22" i="54"/>
  <c r="W82" i="57"/>
  <c r="W22" i="54"/>
  <c r="AA82" i="57"/>
  <c r="AA22" i="54"/>
  <c r="G83" i="57"/>
  <c r="G23" i="54"/>
  <c r="K83" i="57"/>
  <c r="K23" i="54"/>
  <c r="O83" i="57"/>
  <c r="O23" i="54"/>
  <c r="S83" i="57"/>
  <c r="S23" i="54"/>
  <c r="W83" i="57"/>
  <c r="W23" i="54"/>
  <c r="AA83" i="57"/>
  <c r="AA23" i="54"/>
  <c r="G84" i="57"/>
  <c r="G24" i="54"/>
  <c r="K84" i="57"/>
  <c r="K24" i="54"/>
  <c r="O84" i="57"/>
  <c r="O24" i="54"/>
  <c r="S84" i="57"/>
  <c r="S24" i="54"/>
  <c r="W84" i="57"/>
  <c r="W24" i="54"/>
  <c r="AA84" i="57"/>
  <c r="AA24" i="54"/>
  <c r="G86" i="57"/>
  <c r="G26" i="54"/>
  <c r="K86" i="57"/>
  <c r="K26" i="54"/>
  <c r="O86" i="57"/>
  <c r="O26" i="54"/>
  <c r="S86" i="57"/>
  <c r="S26" i="54"/>
  <c r="W86" i="57"/>
  <c r="W26" i="54"/>
  <c r="AA86" i="57"/>
  <c r="AA26" i="54"/>
  <c r="G87" i="57"/>
  <c r="G27" i="54"/>
  <c r="K87" i="57"/>
  <c r="K27" i="54"/>
  <c r="O87" i="57"/>
  <c r="O27" i="54"/>
  <c r="S87" i="57"/>
  <c r="S27" i="54"/>
  <c r="W87" i="57"/>
  <c r="W27" i="54"/>
  <c r="AA87" i="57"/>
  <c r="AA27" i="54"/>
  <c r="G88" i="57"/>
  <c r="G28" i="54"/>
  <c r="K88" i="57"/>
  <c r="K28" i="54"/>
  <c r="O88" i="57"/>
  <c r="O28" i="54"/>
  <c r="S88" i="57"/>
  <c r="S28" i="54"/>
  <c r="W88" i="57"/>
  <c r="W28" i="54"/>
  <c r="AA88" i="57"/>
  <c r="AA28" i="54"/>
  <c r="G92" i="57"/>
  <c r="G32" i="54"/>
  <c r="K92" i="57"/>
  <c r="K32" i="54"/>
  <c r="O92" i="57"/>
  <c r="O32" i="54"/>
  <c r="S92" i="57"/>
  <c r="S32" i="54"/>
  <c r="W92" i="57"/>
  <c r="W32" i="54"/>
  <c r="AA92" i="57"/>
  <c r="AA32" i="54"/>
  <c r="G94" i="57"/>
  <c r="G34" i="54"/>
  <c r="K94" i="57"/>
  <c r="K34" i="54"/>
  <c r="O94" i="57"/>
  <c r="O34" i="54"/>
  <c r="S94" i="57"/>
  <c r="S34" i="54"/>
  <c r="W94" i="57"/>
  <c r="W34" i="54"/>
  <c r="AA94" i="57"/>
  <c r="AA34" i="54"/>
  <c r="G96" i="57"/>
  <c r="G36" i="54"/>
  <c r="K96" i="57"/>
  <c r="K36" i="54"/>
  <c r="O96" i="57"/>
  <c r="O36" i="54"/>
  <c r="S96" i="57"/>
  <c r="S36" i="54"/>
  <c r="W96" i="57"/>
  <c r="W36" i="54"/>
  <c r="AA96" i="57"/>
  <c r="AA36" i="54"/>
  <c r="O97" i="57"/>
  <c r="O37" i="54"/>
  <c r="W97" i="57"/>
  <c r="W37" i="54"/>
  <c r="G98" i="57"/>
  <c r="G38" i="54"/>
  <c r="K98" i="57"/>
  <c r="K38" i="54"/>
  <c r="O98" i="57"/>
  <c r="O38" i="54"/>
  <c r="S98" i="57"/>
  <c r="S38" i="54"/>
  <c r="W98" i="57"/>
  <c r="W38" i="54"/>
  <c r="AA98" i="57"/>
  <c r="AA38" i="54"/>
  <c r="K100" i="57"/>
  <c r="K40" i="54"/>
  <c r="O100" i="57"/>
  <c r="O40" i="54"/>
  <c r="S100" i="57"/>
  <c r="S40" i="54"/>
  <c r="W100" i="57"/>
  <c r="W40" i="54"/>
  <c r="AA100" i="57"/>
  <c r="AA40" i="54"/>
  <c r="H83" i="57"/>
  <c r="H23" i="54"/>
  <c r="L83" i="57"/>
  <c r="L23" i="54"/>
  <c r="P83" i="57"/>
  <c r="P23" i="54"/>
  <c r="T83" i="57"/>
  <c r="T23" i="54"/>
  <c r="X83" i="57"/>
  <c r="X23" i="54"/>
  <c r="AB83" i="57"/>
  <c r="AB23" i="54"/>
  <c r="H85" i="57"/>
  <c r="H25" i="54"/>
  <c r="L85" i="57"/>
  <c r="L25" i="54"/>
  <c r="P85" i="57"/>
  <c r="P25" i="54"/>
  <c r="T85" i="57"/>
  <c r="T25" i="54"/>
  <c r="X85" i="57"/>
  <c r="X25" i="54"/>
  <c r="AB85" i="57"/>
  <c r="AB25" i="54"/>
  <c r="H87" i="57"/>
  <c r="H27" i="54"/>
  <c r="L87" i="57"/>
  <c r="L27" i="54"/>
  <c r="P87" i="57"/>
  <c r="P27" i="54"/>
  <c r="T87" i="57"/>
  <c r="T27" i="54"/>
  <c r="X87" i="57"/>
  <c r="X27" i="54"/>
  <c r="AB87" i="57"/>
  <c r="AB27" i="54"/>
  <c r="H89" i="57"/>
  <c r="H29" i="54"/>
  <c r="L89" i="57"/>
  <c r="L29" i="54"/>
  <c r="P89" i="57"/>
  <c r="P29" i="54"/>
  <c r="T89" i="57"/>
  <c r="T29" i="54"/>
  <c r="X89" i="57"/>
  <c r="X29" i="54"/>
  <c r="AB89" i="57"/>
  <c r="AB29" i="54"/>
  <c r="H91" i="57"/>
  <c r="H31" i="54"/>
  <c r="L91" i="57"/>
  <c r="L31" i="54"/>
  <c r="P91" i="57"/>
  <c r="P31" i="54"/>
  <c r="T91" i="57"/>
  <c r="T31" i="54"/>
  <c r="X91" i="57"/>
  <c r="X31" i="54"/>
  <c r="AB91" i="57"/>
  <c r="AB31" i="54"/>
  <c r="H93" i="57"/>
  <c r="H33" i="54"/>
  <c r="L93" i="57"/>
  <c r="L33" i="54"/>
  <c r="P93" i="57"/>
  <c r="P33" i="54"/>
  <c r="T93" i="57"/>
  <c r="T33" i="54"/>
  <c r="X93" i="57"/>
  <c r="X33" i="54"/>
  <c r="AB93" i="57"/>
  <c r="AB33" i="54"/>
  <c r="H95" i="57"/>
  <c r="H35" i="54"/>
  <c r="L95" i="57"/>
  <c r="L35" i="54"/>
  <c r="P95" i="57"/>
  <c r="P35" i="54"/>
  <c r="T95" i="57"/>
  <c r="T35" i="54"/>
  <c r="X95" i="57"/>
  <c r="X35" i="54"/>
  <c r="AB95" i="57"/>
  <c r="AB35" i="54"/>
  <c r="H97" i="57"/>
  <c r="H37" i="54"/>
  <c r="L97" i="57"/>
  <c r="L37" i="54"/>
  <c r="P97" i="57"/>
  <c r="P37" i="54"/>
  <c r="T97" i="57"/>
  <c r="T37" i="54"/>
  <c r="X97" i="57"/>
  <c r="X37" i="54"/>
  <c r="AB97" i="57"/>
  <c r="AB37" i="54"/>
  <c r="H98" i="57"/>
  <c r="H38" i="54"/>
  <c r="L98" i="57"/>
  <c r="L38" i="54"/>
  <c r="P98" i="57"/>
  <c r="P38" i="54"/>
  <c r="T98" i="57"/>
  <c r="T38" i="54"/>
  <c r="X98" i="57"/>
  <c r="X38" i="54"/>
  <c r="AB98" i="57"/>
  <c r="AB38" i="54"/>
  <c r="H100" i="57"/>
  <c r="H40" i="54"/>
  <c r="L100" i="57"/>
  <c r="L40" i="54"/>
  <c r="P100" i="57"/>
  <c r="P40" i="54"/>
  <c r="T100" i="57"/>
  <c r="T40" i="54"/>
  <c r="X100" i="57"/>
  <c r="X40" i="54"/>
  <c r="AB100" i="57"/>
  <c r="AB40" i="54"/>
  <c r="E83" i="57"/>
  <c r="E23" i="54"/>
  <c r="I83" i="57"/>
  <c r="I23" i="54"/>
  <c r="M83" i="57"/>
  <c r="M23" i="54"/>
  <c r="Q83" i="57"/>
  <c r="Q23" i="54"/>
  <c r="U83" i="57"/>
  <c r="U23" i="54"/>
  <c r="Y83" i="57"/>
  <c r="Y23" i="54"/>
  <c r="E84" i="57"/>
  <c r="E24" i="54"/>
  <c r="I84" i="57"/>
  <c r="I24" i="54"/>
  <c r="M84" i="57"/>
  <c r="M24" i="54"/>
  <c r="Q84" i="57"/>
  <c r="Q24" i="54"/>
  <c r="U84" i="57"/>
  <c r="U24" i="54"/>
  <c r="Y84" i="57"/>
  <c r="Y24" i="54"/>
  <c r="E87" i="57"/>
  <c r="E27" i="54"/>
  <c r="I87" i="57"/>
  <c r="I27" i="54"/>
  <c r="M87" i="57"/>
  <c r="M27" i="54"/>
  <c r="Q87" i="57"/>
  <c r="Q27" i="54"/>
  <c r="U87" i="57"/>
  <c r="U27" i="54"/>
  <c r="Y87" i="57"/>
  <c r="Y27" i="54"/>
  <c r="E88" i="57"/>
  <c r="E28" i="54"/>
  <c r="Q88" i="57"/>
  <c r="Q28" i="54"/>
  <c r="U88" i="57"/>
  <c r="U28" i="54"/>
  <c r="Y88" i="57"/>
  <c r="Y28" i="54"/>
  <c r="I92" i="57"/>
  <c r="I32" i="54"/>
  <c r="M92" i="57"/>
  <c r="M32" i="54"/>
  <c r="Q92" i="57"/>
  <c r="Q32" i="54"/>
  <c r="U92" i="57"/>
  <c r="U32" i="54"/>
  <c r="Y92" i="57"/>
  <c r="Y32" i="54"/>
  <c r="E93" i="57"/>
  <c r="E33" i="54"/>
  <c r="I93" i="57"/>
  <c r="I33" i="54"/>
  <c r="M93" i="57"/>
  <c r="M33" i="54"/>
  <c r="Q93" i="57"/>
  <c r="Q33" i="54"/>
  <c r="U93" i="57"/>
  <c r="U33" i="54"/>
  <c r="Y93" i="57"/>
  <c r="Y33" i="54"/>
  <c r="I96" i="57"/>
  <c r="I36" i="54"/>
  <c r="M96" i="57"/>
  <c r="M36" i="54"/>
  <c r="Q96" i="57"/>
  <c r="Q36" i="54"/>
  <c r="U96" i="57"/>
  <c r="U36" i="54"/>
  <c r="E97" i="57"/>
  <c r="E37" i="54"/>
  <c r="I97" i="57"/>
  <c r="I37" i="54"/>
  <c r="M97" i="57"/>
  <c r="M37" i="54"/>
  <c r="Q97" i="57"/>
  <c r="Q37" i="54"/>
  <c r="U97" i="57"/>
  <c r="U37" i="54"/>
  <c r="Y97" i="57"/>
  <c r="Y37" i="54"/>
  <c r="I99" i="57"/>
  <c r="I39" i="54"/>
  <c r="M99" i="57"/>
  <c r="M39" i="54"/>
  <c r="Q99" i="57"/>
  <c r="Q39" i="54"/>
  <c r="U99" i="57"/>
  <c r="U39" i="54"/>
  <c r="Y99" i="57"/>
  <c r="Y39" i="54"/>
  <c r="E100" i="57"/>
  <c r="E40" i="54"/>
  <c r="I100" i="57"/>
  <c r="I40" i="54"/>
  <c r="M100" i="57"/>
  <c r="M40" i="54"/>
  <c r="Q100" i="57"/>
  <c r="Q40" i="54"/>
  <c r="U100" i="57"/>
  <c r="U40" i="54"/>
  <c r="Y100" i="57"/>
  <c r="Y40" i="54"/>
  <c r="F83" i="57"/>
  <c r="F23" i="54"/>
  <c r="J83" i="57"/>
  <c r="J23" i="54"/>
  <c r="N83" i="57"/>
  <c r="N23" i="54"/>
  <c r="R83" i="57"/>
  <c r="R23" i="54"/>
  <c r="V83" i="57"/>
  <c r="V23" i="54"/>
  <c r="Z83" i="57"/>
  <c r="Z23" i="54"/>
  <c r="F85" i="57"/>
  <c r="F25" i="54"/>
  <c r="J85" i="57"/>
  <c r="J25" i="54"/>
  <c r="N85" i="57"/>
  <c r="N25" i="54"/>
  <c r="R85" i="57"/>
  <c r="R25" i="54"/>
  <c r="V85" i="57"/>
  <c r="V25" i="54"/>
  <c r="Z85" i="57"/>
  <c r="Z25" i="54"/>
  <c r="F87" i="57"/>
  <c r="F27" i="54"/>
  <c r="J87" i="57"/>
  <c r="J27" i="54"/>
  <c r="N87" i="57"/>
  <c r="N27" i="54"/>
  <c r="R87" i="57"/>
  <c r="R27" i="54"/>
  <c r="V87" i="57"/>
  <c r="V27" i="54"/>
  <c r="Z87" i="57"/>
  <c r="Z27" i="54"/>
  <c r="F89" i="57"/>
  <c r="F29" i="54"/>
  <c r="J89" i="57"/>
  <c r="J29" i="54"/>
  <c r="N89" i="57"/>
  <c r="N29" i="54"/>
  <c r="R89" i="57"/>
  <c r="R29" i="54"/>
  <c r="V89" i="57"/>
  <c r="V29" i="54"/>
  <c r="Z89" i="57"/>
  <c r="Z29" i="54"/>
  <c r="F91" i="57"/>
  <c r="F31" i="54"/>
  <c r="J91" i="57"/>
  <c r="J31" i="54"/>
  <c r="N91" i="57"/>
  <c r="N31" i="54"/>
  <c r="R91" i="57"/>
  <c r="R31" i="54"/>
  <c r="V91" i="57"/>
  <c r="V31" i="54"/>
  <c r="Z91" i="57"/>
  <c r="Z31" i="54"/>
  <c r="F93" i="57"/>
  <c r="F33" i="54"/>
  <c r="J93" i="57"/>
  <c r="J33" i="54"/>
  <c r="N93" i="57"/>
  <c r="N33" i="54"/>
  <c r="R93" i="57"/>
  <c r="R33" i="54"/>
  <c r="V93" i="57"/>
  <c r="V33" i="54"/>
  <c r="Z93" i="57"/>
  <c r="Z33" i="54"/>
  <c r="F95" i="57"/>
  <c r="F35" i="54"/>
  <c r="J95" i="57"/>
  <c r="J35" i="54"/>
  <c r="N95" i="57"/>
  <c r="N35" i="54"/>
  <c r="R95" i="57"/>
  <c r="R35" i="54"/>
  <c r="V95" i="57"/>
  <c r="V35" i="54"/>
  <c r="Z95" i="57"/>
  <c r="Z35" i="54"/>
  <c r="F97" i="57"/>
  <c r="F37" i="54"/>
  <c r="J97" i="57"/>
  <c r="J37" i="54"/>
  <c r="N97" i="57"/>
  <c r="N37" i="54"/>
  <c r="R97" i="57"/>
  <c r="R37" i="54"/>
  <c r="V97" i="57"/>
  <c r="V37" i="54"/>
  <c r="Z97" i="57"/>
  <c r="Z37" i="54"/>
  <c r="F98" i="57"/>
  <c r="F38" i="54"/>
  <c r="J98" i="57"/>
  <c r="J38" i="54"/>
  <c r="N98" i="57"/>
  <c r="N38" i="54"/>
  <c r="R98" i="57"/>
  <c r="R38" i="54"/>
  <c r="V98" i="57"/>
  <c r="V38" i="54"/>
  <c r="Z98" i="57"/>
  <c r="Z38" i="54"/>
  <c r="F99" i="57"/>
  <c r="F39" i="54"/>
  <c r="J99" i="57"/>
  <c r="J39" i="54"/>
  <c r="N99" i="57"/>
  <c r="N39" i="54"/>
  <c r="R99" i="57"/>
  <c r="R39" i="54"/>
  <c r="V99" i="57"/>
  <c r="V39" i="54"/>
  <c r="Z99" i="57"/>
  <c r="Z39" i="54"/>
  <c r="F100" i="57"/>
  <c r="F40" i="54"/>
  <c r="J100" i="57"/>
  <c r="J40" i="54"/>
  <c r="N100" i="57"/>
  <c r="N40" i="54"/>
  <c r="R100" i="57"/>
  <c r="R40" i="54"/>
  <c r="V100" i="57"/>
  <c r="V40" i="54"/>
  <c r="Z100" i="57"/>
  <c r="Z40" i="54"/>
  <c r="J93" i="60"/>
  <c r="Z90" i="59"/>
  <c r="I88" i="57"/>
  <c r="M88" i="57"/>
  <c r="AB88" i="62"/>
  <c r="S97" i="64"/>
  <c r="G98" i="64"/>
  <c r="U90" i="63"/>
  <c r="E91" i="63"/>
  <c r="I98" i="60"/>
  <c r="D73" i="59"/>
  <c r="D71" i="64"/>
  <c r="D74" i="63"/>
  <c r="F94" i="62"/>
  <c r="J94" i="62"/>
  <c r="D56" i="61"/>
  <c r="D57" i="61"/>
  <c r="D56" i="60"/>
  <c r="D61" i="59"/>
  <c r="D74" i="59"/>
  <c r="D8" i="59"/>
  <c r="G98" i="59"/>
  <c r="D56" i="64"/>
  <c r="D64" i="64"/>
  <c r="R95" i="64"/>
  <c r="D61" i="63"/>
  <c r="D57" i="63"/>
  <c r="D71" i="61"/>
  <c r="G95" i="61"/>
  <c r="K95" i="61"/>
  <c r="O95" i="61"/>
  <c r="S95" i="61"/>
  <c r="W95" i="61"/>
  <c r="AA95" i="61"/>
  <c r="D64" i="60"/>
  <c r="D60" i="60"/>
  <c r="E85" i="60"/>
  <c r="O81" i="59"/>
  <c r="D57" i="59"/>
  <c r="I85" i="59"/>
  <c r="M85" i="59"/>
  <c r="Q85" i="59"/>
  <c r="U85" i="59"/>
  <c r="Y85" i="59"/>
  <c r="D66" i="57"/>
  <c r="D60" i="64"/>
  <c r="G91" i="64"/>
  <c r="K91" i="64"/>
  <c r="O91" i="64"/>
  <c r="S91" i="64"/>
  <c r="W91" i="64"/>
  <c r="AA91" i="64"/>
  <c r="D70" i="64"/>
  <c r="J95" i="64"/>
  <c r="N95" i="64"/>
  <c r="V95" i="64"/>
  <c r="Z95" i="64"/>
  <c r="D74" i="64"/>
  <c r="D8" i="64"/>
  <c r="G84" i="64"/>
  <c r="K84" i="64"/>
  <c r="O84" i="64"/>
  <c r="S84" i="64"/>
  <c r="W84" i="64"/>
  <c r="AA84" i="64"/>
  <c r="J88" i="64"/>
  <c r="N88" i="64"/>
  <c r="R88" i="64"/>
  <c r="V88" i="64"/>
  <c r="Z88" i="64"/>
  <c r="E91" i="64"/>
  <c r="I91" i="64"/>
  <c r="M91" i="64"/>
  <c r="Y91" i="64"/>
  <c r="D67" i="64"/>
  <c r="P95" i="64"/>
  <c r="T95" i="64"/>
  <c r="F95" i="64"/>
  <c r="F99" i="64"/>
  <c r="D69" i="63"/>
  <c r="D106" i="63"/>
  <c r="P82" i="63"/>
  <c r="D70" i="63"/>
  <c r="D65" i="63"/>
  <c r="D66" i="63"/>
  <c r="J81" i="63"/>
  <c r="AA93" i="63"/>
  <c r="D8" i="63"/>
  <c r="F81" i="63"/>
  <c r="N81" i="63"/>
  <c r="R81" i="63"/>
  <c r="V81" i="63"/>
  <c r="D58" i="63"/>
  <c r="I85" i="63"/>
  <c r="M85" i="63"/>
  <c r="Q85" i="63"/>
  <c r="U85" i="63"/>
  <c r="Y85" i="63"/>
  <c r="G93" i="63"/>
  <c r="O93" i="63"/>
  <c r="W93" i="63"/>
  <c r="N94" i="63"/>
  <c r="V94" i="63"/>
  <c r="D73" i="63"/>
  <c r="D56" i="62"/>
  <c r="D59" i="62"/>
  <c r="D66" i="62"/>
  <c r="D74" i="62"/>
  <c r="D106" i="62"/>
  <c r="U94" i="61"/>
  <c r="Y94" i="61"/>
  <c r="G83" i="61"/>
  <c r="V99" i="61"/>
  <c r="D8" i="61"/>
  <c r="E81" i="61"/>
  <c r="M81" i="61"/>
  <c r="U81" i="61"/>
  <c r="E83" i="61"/>
  <c r="I83" i="61"/>
  <c r="M83" i="61"/>
  <c r="Q83" i="61"/>
  <c r="U83" i="61"/>
  <c r="Y83" i="61"/>
  <c r="D59" i="61"/>
  <c r="H86" i="61"/>
  <c r="P88" i="61"/>
  <c r="T88" i="61"/>
  <c r="K89" i="61"/>
  <c r="O89" i="61"/>
  <c r="S89" i="61"/>
  <c r="W89" i="61"/>
  <c r="AA89" i="61"/>
  <c r="F95" i="61"/>
  <c r="R95" i="61"/>
  <c r="V95" i="61"/>
  <c r="Z95" i="61"/>
  <c r="D73" i="61"/>
  <c r="E82" i="61"/>
  <c r="U82" i="61"/>
  <c r="D61" i="61"/>
  <c r="I85" i="61"/>
  <c r="M85" i="61"/>
  <c r="Q85" i="61"/>
  <c r="U85" i="61"/>
  <c r="Y85" i="61"/>
  <c r="D64" i="61"/>
  <c r="D72" i="61"/>
  <c r="D75" i="61"/>
  <c r="F97" i="61"/>
  <c r="K83" i="61"/>
  <c r="S83" i="61"/>
  <c r="AA83" i="61"/>
  <c r="J84" i="61"/>
  <c r="R84" i="61"/>
  <c r="Z84" i="61"/>
  <c r="F88" i="61"/>
  <c r="J88" i="61"/>
  <c r="N88" i="61"/>
  <c r="R88" i="61"/>
  <c r="V88" i="61"/>
  <c r="Z88" i="61"/>
  <c r="D65" i="61"/>
  <c r="H95" i="61"/>
  <c r="L95" i="61"/>
  <c r="P95" i="61"/>
  <c r="T95" i="61"/>
  <c r="X95" i="61"/>
  <c r="AB95" i="61"/>
  <c r="G97" i="61"/>
  <c r="K97" i="61"/>
  <c r="O97" i="61"/>
  <c r="S97" i="61"/>
  <c r="W97" i="61"/>
  <c r="F99" i="61"/>
  <c r="J99" i="61"/>
  <c r="N99" i="61"/>
  <c r="R99" i="61"/>
  <c r="D100" i="61"/>
  <c r="M82" i="61"/>
  <c r="D62" i="60"/>
  <c r="T95" i="60"/>
  <c r="X96" i="60"/>
  <c r="S83" i="60"/>
  <c r="E83" i="60"/>
  <c r="I83" i="60"/>
  <c r="M83" i="60"/>
  <c r="Q83" i="60"/>
  <c r="U83" i="60"/>
  <c r="Y83" i="60"/>
  <c r="D59" i="60"/>
  <c r="H84" i="60"/>
  <c r="L84" i="60"/>
  <c r="P84" i="60"/>
  <c r="T84" i="60"/>
  <c r="X84" i="60"/>
  <c r="AB84" i="60"/>
  <c r="F88" i="60"/>
  <c r="J88" i="60"/>
  <c r="N88" i="60"/>
  <c r="R88" i="60"/>
  <c r="V88" i="60"/>
  <c r="Z88" i="60"/>
  <c r="D58" i="60"/>
  <c r="F84" i="60"/>
  <c r="J84" i="60"/>
  <c r="N84" i="60"/>
  <c r="R84" i="60"/>
  <c r="V84" i="60"/>
  <c r="Z84" i="60"/>
  <c r="E87" i="60"/>
  <c r="I87" i="60"/>
  <c r="M87" i="60"/>
  <c r="Q87" i="60"/>
  <c r="U87" i="60"/>
  <c r="Y87" i="60"/>
  <c r="D63" i="60"/>
  <c r="H88" i="60"/>
  <c r="AD164" i="60" s="1"/>
  <c r="L88" i="60"/>
  <c r="P88" i="60"/>
  <c r="T88" i="60"/>
  <c r="X88" i="60"/>
  <c r="AB88" i="60"/>
  <c r="G89" i="59"/>
  <c r="F85" i="59"/>
  <c r="J85" i="59"/>
  <c r="N85" i="59"/>
  <c r="R85" i="59"/>
  <c r="V85" i="59"/>
  <c r="Z85" i="59"/>
  <c r="I89" i="59"/>
  <c r="M89" i="59"/>
  <c r="Q89" i="59"/>
  <c r="U89" i="59"/>
  <c r="Y89" i="59"/>
  <c r="D65" i="59"/>
  <c r="P91" i="59"/>
  <c r="D71" i="59"/>
  <c r="K97" i="59"/>
  <c r="P92" i="59"/>
  <c r="E84" i="59"/>
  <c r="T87" i="59"/>
  <c r="U98" i="59"/>
  <c r="D66" i="59"/>
  <c r="D69" i="59"/>
  <c r="L95" i="59"/>
  <c r="AB95" i="59"/>
  <c r="E82" i="59"/>
  <c r="I81" i="59"/>
  <c r="M81" i="59"/>
  <c r="Q81" i="59"/>
  <c r="U81" i="59"/>
  <c r="Y81" i="59"/>
  <c r="K89" i="59"/>
  <c r="S89" i="59"/>
  <c r="AA89" i="59"/>
  <c r="F93" i="59"/>
  <c r="J93" i="59"/>
  <c r="N93" i="59"/>
  <c r="R93" i="59"/>
  <c r="V93" i="59"/>
  <c r="Z93" i="59"/>
  <c r="I94" i="59"/>
  <c r="I97" i="59"/>
  <c r="M97" i="59"/>
  <c r="Q97" i="59"/>
  <c r="U97" i="59"/>
  <c r="Y97" i="59"/>
  <c r="H99" i="59"/>
  <c r="X99" i="59"/>
  <c r="O82" i="59"/>
  <c r="T88" i="59"/>
  <c r="AB96" i="59"/>
  <c r="F82" i="64"/>
  <c r="D57" i="64"/>
  <c r="F86" i="64"/>
  <c r="F85" i="64"/>
  <c r="D61" i="64"/>
  <c r="N86" i="64"/>
  <c r="N85" i="64"/>
  <c r="V86" i="64"/>
  <c r="V85" i="64"/>
  <c r="I87" i="64"/>
  <c r="I86" i="64"/>
  <c r="V90" i="64"/>
  <c r="V89" i="64"/>
  <c r="K90" i="64"/>
  <c r="K89" i="64"/>
  <c r="D69" i="64"/>
  <c r="E94" i="64"/>
  <c r="K97" i="64"/>
  <c r="K96" i="64"/>
  <c r="O97" i="64"/>
  <c r="O96" i="64"/>
  <c r="AA97" i="64"/>
  <c r="AA96" i="64"/>
  <c r="P91" i="64"/>
  <c r="L82" i="64"/>
  <c r="T82" i="64"/>
  <c r="AB82" i="64"/>
  <c r="K83" i="64"/>
  <c r="S83" i="64"/>
  <c r="AA83" i="64"/>
  <c r="F84" i="64"/>
  <c r="D59" i="64"/>
  <c r="L86" i="64"/>
  <c r="T86" i="64"/>
  <c r="AB86" i="64"/>
  <c r="G87" i="64"/>
  <c r="O87" i="64"/>
  <c r="W87" i="64"/>
  <c r="D63" i="64"/>
  <c r="D68" i="64"/>
  <c r="F93" i="64"/>
  <c r="H96" i="64"/>
  <c r="H95" i="64"/>
  <c r="L96" i="64"/>
  <c r="L95" i="64"/>
  <c r="X96" i="64"/>
  <c r="X95" i="64"/>
  <c r="E82" i="64"/>
  <c r="AE84" i="64"/>
  <c r="H86" i="64"/>
  <c r="K87" i="64"/>
  <c r="S92" i="64"/>
  <c r="Q87" i="64"/>
  <c r="Q86" i="64"/>
  <c r="Y87" i="64"/>
  <c r="Y86" i="64"/>
  <c r="F90" i="64"/>
  <c r="D65" i="64"/>
  <c r="F97" i="64"/>
  <c r="D72" i="64"/>
  <c r="U82" i="64"/>
  <c r="J89" i="64"/>
  <c r="I82" i="64"/>
  <c r="Q82" i="64"/>
  <c r="Y82" i="64"/>
  <c r="D58" i="64"/>
  <c r="H83" i="64"/>
  <c r="H82" i="64"/>
  <c r="P82" i="64"/>
  <c r="P83" i="64"/>
  <c r="X82" i="64"/>
  <c r="X83" i="64"/>
  <c r="J85" i="64"/>
  <c r="R85" i="64"/>
  <c r="Z85" i="64"/>
  <c r="E86" i="64"/>
  <c r="M86" i="64"/>
  <c r="U86" i="64"/>
  <c r="D62" i="64"/>
  <c r="F89" i="64"/>
  <c r="Z89" i="64"/>
  <c r="I90" i="64"/>
  <c r="D66" i="64"/>
  <c r="H91" i="64"/>
  <c r="L91" i="64"/>
  <c r="T91" i="64"/>
  <c r="X91" i="64"/>
  <c r="AB91" i="64"/>
  <c r="O93" i="64"/>
  <c r="O92" i="64"/>
  <c r="E98" i="64"/>
  <c r="D73" i="64"/>
  <c r="M82" i="64"/>
  <c r="G83" i="64"/>
  <c r="P86" i="64"/>
  <c r="S87" i="64"/>
  <c r="AB95" i="64"/>
  <c r="F81" i="64"/>
  <c r="J81" i="64"/>
  <c r="N81" i="64"/>
  <c r="R81" i="64"/>
  <c r="V81" i="64"/>
  <c r="Z81" i="64"/>
  <c r="F83" i="64"/>
  <c r="J83" i="64"/>
  <c r="N83" i="64"/>
  <c r="R83" i="64"/>
  <c r="V83" i="64"/>
  <c r="Z83" i="64"/>
  <c r="H84" i="64"/>
  <c r="L84" i="64"/>
  <c r="P84" i="64"/>
  <c r="T84" i="64"/>
  <c r="X84" i="64"/>
  <c r="AB84" i="64"/>
  <c r="F87" i="64"/>
  <c r="J87" i="64"/>
  <c r="N87" i="64"/>
  <c r="R87" i="64"/>
  <c r="V87" i="64"/>
  <c r="Z87" i="64"/>
  <c r="H88" i="64"/>
  <c r="AD164" i="64" s="1"/>
  <c r="L88" i="64"/>
  <c r="P88" i="64"/>
  <c r="T88" i="64"/>
  <c r="X88" i="64"/>
  <c r="AB88" i="64"/>
  <c r="N89" i="64"/>
  <c r="R89" i="64"/>
  <c r="H90" i="64"/>
  <c r="L90" i="64"/>
  <c r="P90" i="64"/>
  <c r="T90" i="64"/>
  <c r="X90" i="64"/>
  <c r="AB90" i="64"/>
  <c r="D100" i="64"/>
  <c r="U91" i="64"/>
  <c r="P93" i="64"/>
  <c r="S94" i="64"/>
  <c r="L99" i="64"/>
  <c r="AB99" i="64"/>
  <c r="D75" i="64"/>
  <c r="G81" i="64"/>
  <c r="K81" i="64"/>
  <c r="O81" i="64"/>
  <c r="S81" i="64"/>
  <c r="W81" i="64"/>
  <c r="AA81" i="64"/>
  <c r="E84" i="64"/>
  <c r="I84" i="64"/>
  <c r="M84" i="64"/>
  <c r="Q84" i="64"/>
  <c r="U84" i="64"/>
  <c r="Y84" i="64"/>
  <c r="G85" i="64"/>
  <c r="K85" i="64"/>
  <c r="O85" i="64"/>
  <c r="S85" i="64"/>
  <c r="W85" i="64"/>
  <c r="AA85" i="64"/>
  <c r="E88" i="64"/>
  <c r="I88" i="64"/>
  <c r="M88" i="64"/>
  <c r="Q88" i="64"/>
  <c r="U88" i="64"/>
  <c r="Y88" i="64"/>
  <c r="G89" i="64"/>
  <c r="S89" i="64"/>
  <c r="W89" i="64"/>
  <c r="E90" i="64"/>
  <c r="F92" i="64"/>
  <c r="J92" i="64"/>
  <c r="N92" i="64"/>
  <c r="AB93" i="64"/>
  <c r="J94" i="64"/>
  <c r="M95" i="64"/>
  <c r="H97" i="64"/>
  <c r="X97" i="64"/>
  <c r="K98" i="64"/>
  <c r="AA98" i="64"/>
  <c r="R92" i="64"/>
  <c r="V92" i="64"/>
  <c r="Z92" i="64"/>
  <c r="F96" i="64"/>
  <c r="J96" i="64"/>
  <c r="N96" i="64"/>
  <c r="R96" i="64"/>
  <c r="V96" i="64"/>
  <c r="Z96" i="64"/>
  <c r="F98" i="64"/>
  <c r="J98" i="64"/>
  <c r="N98" i="64"/>
  <c r="R98" i="64"/>
  <c r="V98" i="64"/>
  <c r="Z98" i="64"/>
  <c r="E93" i="64"/>
  <c r="I93" i="64"/>
  <c r="M93" i="64"/>
  <c r="Q93" i="64"/>
  <c r="U93" i="64"/>
  <c r="Y93" i="64"/>
  <c r="E97" i="64"/>
  <c r="I97" i="64"/>
  <c r="M97" i="64"/>
  <c r="Q97" i="64"/>
  <c r="U97" i="64"/>
  <c r="Y97" i="64"/>
  <c r="E99" i="64"/>
  <c r="I99" i="64"/>
  <c r="M99" i="64"/>
  <c r="Q99" i="64"/>
  <c r="U99" i="64"/>
  <c r="Y99" i="64"/>
  <c r="D106" i="64"/>
  <c r="D59" i="63"/>
  <c r="J92" i="63"/>
  <c r="J91" i="63"/>
  <c r="F100" i="63"/>
  <c r="D100" i="63" s="1"/>
  <c r="D75" i="63"/>
  <c r="O83" i="63"/>
  <c r="AE84" i="63"/>
  <c r="E81" i="63"/>
  <c r="D56" i="63"/>
  <c r="K83" i="63"/>
  <c r="S83" i="63"/>
  <c r="AA83" i="63"/>
  <c r="D60" i="63"/>
  <c r="G87" i="63"/>
  <c r="O87" i="63"/>
  <c r="W87" i="63"/>
  <c r="E89" i="63"/>
  <c r="D64" i="63"/>
  <c r="I89" i="63"/>
  <c r="M89" i="63"/>
  <c r="H90" i="63"/>
  <c r="L90" i="63"/>
  <c r="P90" i="63"/>
  <c r="T90" i="63"/>
  <c r="X90" i="63"/>
  <c r="AB90" i="63"/>
  <c r="H98" i="63"/>
  <c r="L98" i="63"/>
  <c r="P98" i="63"/>
  <c r="T98" i="63"/>
  <c r="X98" i="63"/>
  <c r="AB98" i="63"/>
  <c r="F82" i="63"/>
  <c r="V82" i="63"/>
  <c r="E83" i="63"/>
  <c r="K85" i="63"/>
  <c r="F86" i="63"/>
  <c r="R91" i="63"/>
  <c r="D62" i="63"/>
  <c r="E87" i="63"/>
  <c r="K88" i="63"/>
  <c r="K87" i="63"/>
  <c r="S88" i="63"/>
  <c r="S87" i="63"/>
  <c r="AA88" i="63"/>
  <c r="AA87" i="63"/>
  <c r="P94" i="63"/>
  <c r="P93" i="63"/>
  <c r="X93" i="63"/>
  <c r="D63" i="63"/>
  <c r="F92" i="63"/>
  <c r="D67" i="63"/>
  <c r="D68" i="63"/>
  <c r="F93" i="63"/>
  <c r="F89" i="63"/>
  <c r="F88" i="63"/>
  <c r="N89" i="63"/>
  <c r="N88" i="63"/>
  <c r="H93" i="63"/>
  <c r="F96" i="63"/>
  <c r="D71" i="63"/>
  <c r="V96" i="63"/>
  <c r="V95" i="63"/>
  <c r="F97" i="63"/>
  <c r="D72" i="63"/>
  <c r="H81" i="63"/>
  <c r="X81" i="63"/>
  <c r="G83" i="63"/>
  <c r="W83" i="63"/>
  <c r="J84" i="63"/>
  <c r="Z84" i="63"/>
  <c r="N86" i="63"/>
  <c r="G81" i="63"/>
  <c r="K81" i="63"/>
  <c r="O81" i="63"/>
  <c r="S81" i="63"/>
  <c r="W81" i="63"/>
  <c r="AA81" i="63"/>
  <c r="E82" i="63"/>
  <c r="I82" i="63"/>
  <c r="M82" i="63"/>
  <c r="Q82" i="63"/>
  <c r="U82" i="63"/>
  <c r="Y82" i="63"/>
  <c r="E84" i="63"/>
  <c r="I84" i="63"/>
  <c r="M84" i="63"/>
  <c r="Q84" i="63"/>
  <c r="U84" i="63"/>
  <c r="Y84" i="63"/>
  <c r="E86" i="63"/>
  <c r="I86" i="63"/>
  <c r="M86" i="63"/>
  <c r="Q86" i="63"/>
  <c r="U86" i="63"/>
  <c r="Y86" i="63"/>
  <c r="E88" i="63"/>
  <c r="I88" i="63"/>
  <c r="M88" i="63"/>
  <c r="F90" i="63"/>
  <c r="N90" i="63"/>
  <c r="V90" i="63"/>
  <c r="L92" i="63"/>
  <c r="T92" i="63"/>
  <c r="AB92" i="63"/>
  <c r="J94" i="63"/>
  <c r="R94" i="63"/>
  <c r="Z94" i="63"/>
  <c r="H96" i="63"/>
  <c r="P96" i="63"/>
  <c r="X96" i="63"/>
  <c r="F98" i="63"/>
  <c r="J98" i="63"/>
  <c r="N98" i="63"/>
  <c r="R98" i="63"/>
  <c r="V98" i="63"/>
  <c r="Z98" i="63"/>
  <c r="H83" i="63"/>
  <c r="L83" i="63"/>
  <c r="P83" i="63"/>
  <c r="T83" i="63"/>
  <c r="X83" i="63"/>
  <c r="AB83" i="63"/>
  <c r="H85" i="63"/>
  <c r="L85" i="63"/>
  <c r="P85" i="63"/>
  <c r="T85" i="63"/>
  <c r="X85" i="63"/>
  <c r="AB85" i="63"/>
  <c r="H87" i="63"/>
  <c r="L87" i="63"/>
  <c r="P87" i="63"/>
  <c r="T87" i="63"/>
  <c r="X87" i="63"/>
  <c r="AB87" i="63"/>
  <c r="V88" i="63"/>
  <c r="Z88" i="63"/>
  <c r="H89" i="63"/>
  <c r="P89" i="63"/>
  <c r="X89" i="63"/>
  <c r="F91" i="63"/>
  <c r="N91" i="63"/>
  <c r="V91" i="63"/>
  <c r="L93" i="63"/>
  <c r="T93" i="63"/>
  <c r="AB93" i="63"/>
  <c r="J95" i="63"/>
  <c r="R95" i="63"/>
  <c r="Z95" i="63"/>
  <c r="H97" i="63"/>
  <c r="L97" i="63"/>
  <c r="P97" i="63"/>
  <c r="T97" i="63"/>
  <c r="X97" i="63"/>
  <c r="AB97" i="63"/>
  <c r="F99" i="63"/>
  <c r="J99" i="63"/>
  <c r="N99" i="63"/>
  <c r="R99" i="63"/>
  <c r="V99" i="63"/>
  <c r="Z99" i="63"/>
  <c r="Q89" i="63"/>
  <c r="U89" i="63"/>
  <c r="Y89" i="63"/>
  <c r="E93" i="63"/>
  <c r="I93" i="63"/>
  <c r="M93" i="63"/>
  <c r="Q93" i="63"/>
  <c r="U93" i="63"/>
  <c r="Y93" i="63"/>
  <c r="E97" i="63"/>
  <c r="I97" i="63"/>
  <c r="M97" i="63"/>
  <c r="Q97" i="63"/>
  <c r="U97" i="63"/>
  <c r="Y97" i="63"/>
  <c r="E99" i="63"/>
  <c r="I99" i="63"/>
  <c r="M99" i="63"/>
  <c r="Q99" i="63"/>
  <c r="U99" i="63"/>
  <c r="Y99" i="63"/>
  <c r="E83" i="62"/>
  <c r="D58" i="62"/>
  <c r="I82" i="62"/>
  <c r="G84" i="62"/>
  <c r="W84" i="62"/>
  <c r="E88" i="62"/>
  <c r="D63" i="62"/>
  <c r="G81" i="62"/>
  <c r="G83" i="62"/>
  <c r="K83" i="62"/>
  <c r="O83" i="62"/>
  <c r="S83" i="62"/>
  <c r="W83" i="62"/>
  <c r="AA83" i="62"/>
  <c r="D60" i="62"/>
  <c r="E85" i="62"/>
  <c r="I85" i="62"/>
  <c r="M85" i="62"/>
  <c r="U85" i="62"/>
  <c r="Y85" i="62"/>
  <c r="G87" i="62"/>
  <c r="K87" i="62"/>
  <c r="O87" i="62"/>
  <c r="S87" i="62"/>
  <c r="W87" i="62"/>
  <c r="AA87" i="62"/>
  <c r="E89" i="62"/>
  <c r="D64" i="62"/>
  <c r="I89" i="62"/>
  <c r="M89" i="62"/>
  <c r="Q89" i="62"/>
  <c r="U89" i="62"/>
  <c r="Y89" i="62"/>
  <c r="G91" i="62"/>
  <c r="K91" i="62"/>
  <c r="O91" i="62"/>
  <c r="S91" i="62"/>
  <c r="W91" i="62"/>
  <c r="AA91" i="62"/>
  <c r="E93" i="62"/>
  <c r="D68" i="62"/>
  <c r="I93" i="62"/>
  <c r="M93" i="62"/>
  <c r="Q93" i="62"/>
  <c r="U93" i="62"/>
  <c r="Y93" i="62"/>
  <c r="G95" i="62"/>
  <c r="K95" i="62"/>
  <c r="O95" i="62"/>
  <c r="S95" i="62"/>
  <c r="W95" i="62"/>
  <c r="AA95" i="62"/>
  <c r="E97" i="62"/>
  <c r="D72" i="62"/>
  <c r="I97" i="62"/>
  <c r="M97" i="62"/>
  <c r="Q97" i="62"/>
  <c r="U97" i="62"/>
  <c r="Y97" i="62"/>
  <c r="G99" i="62"/>
  <c r="K99" i="62"/>
  <c r="O99" i="62"/>
  <c r="S99" i="62"/>
  <c r="W99" i="62"/>
  <c r="AA99" i="62"/>
  <c r="E91" i="62"/>
  <c r="D62" i="62"/>
  <c r="E87" i="62"/>
  <c r="E95" i="62"/>
  <c r="D70" i="62"/>
  <c r="Q82" i="62"/>
  <c r="Y82" i="62"/>
  <c r="O84" i="62"/>
  <c r="D8" i="62"/>
  <c r="E92" i="62"/>
  <c r="D67" i="62"/>
  <c r="E96" i="62"/>
  <c r="D71" i="62"/>
  <c r="E100" i="62"/>
  <c r="D100" i="62" s="1"/>
  <c r="D75" i="62"/>
  <c r="F81" i="62"/>
  <c r="J81" i="62"/>
  <c r="N81" i="62"/>
  <c r="R81" i="62"/>
  <c r="V81" i="62"/>
  <c r="D57" i="62"/>
  <c r="E86" i="62"/>
  <c r="D61" i="62"/>
  <c r="I86" i="62"/>
  <c r="M86" i="62"/>
  <c r="Q86" i="62"/>
  <c r="U86" i="62"/>
  <c r="Y86" i="62"/>
  <c r="G88" i="62"/>
  <c r="K88" i="62"/>
  <c r="O88" i="62"/>
  <c r="S88" i="62"/>
  <c r="W88" i="62"/>
  <c r="AA88" i="62"/>
  <c r="E90" i="62"/>
  <c r="D65" i="62"/>
  <c r="I90" i="62"/>
  <c r="M90" i="62"/>
  <c r="Q90" i="62"/>
  <c r="U90" i="62"/>
  <c r="Y90" i="62"/>
  <c r="G92" i="62"/>
  <c r="K92" i="62"/>
  <c r="O92" i="62"/>
  <c r="S92" i="62"/>
  <c r="W92" i="62"/>
  <c r="AA92" i="62"/>
  <c r="E94" i="62"/>
  <c r="D69" i="62"/>
  <c r="I94" i="62"/>
  <c r="M94" i="62"/>
  <c r="Q94" i="62"/>
  <c r="U94" i="62"/>
  <c r="Y94" i="62"/>
  <c r="G96" i="62"/>
  <c r="K96" i="62"/>
  <c r="O96" i="62"/>
  <c r="S96" i="62"/>
  <c r="W96" i="62"/>
  <c r="AA96" i="62"/>
  <c r="E98" i="62"/>
  <c r="D73" i="62"/>
  <c r="I98" i="62"/>
  <c r="M98" i="62"/>
  <c r="Q98" i="62"/>
  <c r="U98" i="62"/>
  <c r="Y98" i="62"/>
  <c r="AE83" i="62"/>
  <c r="E84" i="62"/>
  <c r="E99" i="62"/>
  <c r="V85" i="62"/>
  <c r="Z85" i="62"/>
  <c r="H86" i="62"/>
  <c r="L86" i="62"/>
  <c r="P86" i="62"/>
  <c r="T86" i="62"/>
  <c r="X86" i="62"/>
  <c r="AB86" i="62"/>
  <c r="F87" i="62"/>
  <c r="J87" i="62"/>
  <c r="N87" i="62"/>
  <c r="R87" i="62"/>
  <c r="V87" i="62"/>
  <c r="Z87" i="62"/>
  <c r="F89" i="62"/>
  <c r="J89" i="62"/>
  <c r="N89" i="62"/>
  <c r="R89" i="62"/>
  <c r="V89" i="62"/>
  <c r="Z89" i="62"/>
  <c r="H90" i="62"/>
  <c r="L90" i="62"/>
  <c r="P90" i="62"/>
  <c r="T90" i="62"/>
  <c r="X90" i="62"/>
  <c r="AB90" i="62"/>
  <c r="F91" i="62"/>
  <c r="J91" i="62"/>
  <c r="N91" i="62"/>
  <c r="R91" i="62"/>
  <c r="V91" i="62"/>
  <c r="Z91" i="62"/>
  <c r="F93" i="62"/>
  <c r="J93" i="62"/>
  <c r="N93" i="62"/>
  <c r="R93" i="62"/>
  <c r="V93" i="62"/>
  <c r="Z93" i="62"/>
  <c r="H94" i="62"/>
  <c r="L94" i="62"/>
  <c r="P94" i="62"/>
  <c r="T94" i="62"/>
  <c r="X94" i="62"/>
  <c r="AB94" i="62"/>
  <c r="F95" i="62"/>
  <c r="J95" i="62"/>
  <c r="N95" i="62"/>
  <c r="R95" i="62"/>
  <c r="V95" i="62"/>
  <c r="Z95" i="62"/>
  <c r="F97" i="62"/>
  <c r="J97" i="62"/>
  <c r="N97" i="62"/>
  <c r="R97" i="62"/>
  <c r="V97" i="62"/>
  <c r="Z97" i="62"/>
  <c r="H98" i="62"/>
  <c r="L98" i="62"/>
  <c r="P98" i="62"/>
  <c r="T98" i="62"/>
  <c r="X98" i="62"/>
  <c r="AB98" i="62"/>
  <c r="F99" i="62"/>
  <c r="J99" i="62"/>
  <c r="N99" i="62"/>
  <c r="R99" i="62"/>
  <c r="V99" i="62"/>
  <c r="Z99" i="62"/>
  <c r="L83" i="61"/>
  <c r="J85" i="61"/>
  <c r="Z85" i="61"/>
  <c r="U86" i="61"/>
  <c r="R87" i="61"/>
  <c r="P97" i="61"/>
  <c r="S98" i="61"/>
  <c r="D62" i="61"/>
  <c r="X86" i="61"/>
  <c r="X91" i="61"/>
  <c r="AA92" i="61"/>
  <c r="D60" i="61"/>
  <c r="G86" i="61"/>
  <c r="K86" i="61"/>
  <c r="O86" i="61"/>
  <c r="S86" i="61"/>
  <c r="W86" i="61"/>
  <c r="AA86" i="61"/>
  <c r="D63" i="61"/>
  <c r="H88" i="61"/>
  <c r="AD164" i="61" s="1"/>
  <c r="L88" i="61"/>
  <c r="X88" i="61"/>
  <c r="AB88" i="61"/>
  <c r="F92" i="61"/>
  <c r="J92" i="61"/>
  <c r="N92" i="61"/>
  <c r="R92" i="61"/>
  <c r="V92" i="61"/>
  <c r="Z92" i="61"/>
  <c r="D68" i="61"/>
  <c r="O94" i="61"/>
  <c r="S94" i="61"/>
  <c r="H82" i="61"/>
  <c r="K84" i="61"/>
  <c r="S84" i="61"/>
  <c r="AA84" i="61"/>
  <c r="I86" i="61"/>
  <c r="Q86" i="61"/>
  <c r="Y86" i="61"/>
  <c r="M87" i="61"/>
  <c r="AA88" i="61"/>
  <c r="K90" i="61"/>
  <c r="Y91" i="61"/>
  <c r="G92" i="61"/>
  <c r="W94" i="61"/>
  <c r="E95" i="61"/>
  <c r="S96" i="61"/>
  <c r="N98" i="61"/>
  <c r="Q99" i="61"/>
  <c r="AB99" i="61"/>
  <c r="D67" i="61"/>
  <c r="T83" i="61"/>
  <c r="AB83" i="61"/>
  <c r="AE87" i="61"/>
  <c r="R85" i="61"/>
  <c r="E86" i="61"/>
  <c r="M86" i="61"/>
  <c r="T91" i="61"/>
  <c r="G94" i="61"/>
  <c r="D70" i="61"/>
  <c r="E85" i="61"/>
  <c r="P86" i="61"/>
  <c r="V87" i="61"/>
  <c r="J90" i="61"/>
  <c r="M91" i="61"/>
  <c r="K94" i="61"/>
  <c r="T97" i="61"/>
  <c r="W98" i="61"/>
  <c r="D106" i="61"/>
  <c r="F82" i="61"/>
  <c r="J82" i="61"/>
  <c r="N82" i="61"/>
  <c r="R82" i="61"/>
  <c r="V82" i="61"/>
  <c r="Z82" i="61"/>
  <c r="D58" i="61"/>
  <c r="F87" i="61"/>
  <c r="J87" i="61"/>
  <c r="N87" i="61"/>
  <c r="Z87" i="61"/>
  <c r="N90" i="61"/>
  <c r="R90" i="61"/>
  <c r="D66" i="61"/>
  <c r="L91" i="61"/>
  <c r="P91" i="61"/>
  <c r="AB91" i="61"/>
  <c r="O92" i="61"/>
  <c r="S92" i="61"/>
  <c r="D69" i="61"/>
  <c r="H94" i="61"/>
  <c r="L94" i="61"/>
  <c r="P94" i="61"/>
  <c r="T94" i="61"/>
  <c r="X94" i="61"/>
  <c r="AB94" i="61"/>
  <c r="H97" i="61"/>
  <c r="L97" i="61"/>
  <c r="X97" i="61"/>
  <c r="AB97" i="61"/>
  <c r="K98" i="61"/>
  <c r="O98" i="61"/>
  <c r="AA98" i="61"/>
  <c r="D74" i="61"/>
  <c r="Q87" i="61"/>
  <c r="O90" i="61"/>
  <c r="K92" i="61"/>
  <c r="AA94" i="61"/>
  <c r="I95" i="61"/>
  <c r="W96" i="61"/>
  <c r="G98" i="61"/>
  <c r="R98" i="61"/>
  <c r="U99" i="61"/>
  <c r="F96" i="61"/>
  <c r="J96" i="61"/>
  <c r="N96" i="61"/>
  <c r="R96" i="61"/>
  <c r="V96" i="61"/>
  <c r="Z96" i="61"/>
  <c r="E89" i="61"/>
  <c r="I89" i="61"/>
  <c r="M89" i="61"/>
  <c r="Q89" i="61"/>
  <c r="U89" i="61"/>
  <c r="Y89" i="61"/>
  <c r="E93" i="61"/>
  <c r="I93" i="61"/>
  <c r="M93" i="61"/>
  <c r="Q93" i="61"/>
  <c r="U93" i="61"/>
  <c r="Y93" i="61"/>
  <c r="E97" i="61"/>
  <c r="I97" i="61"/>
  <c r="M97" i="61"/>
  <c r="Q97" i="61"/>
  <c r="U97" i="61"/>
  <c r="Y97" i="61"/>
  <c r="D57" i="60"/>
  <c r="D61" i="60"/>
  <c r="D65" i="60"/>
  <c r="D68" i="60"/>
  <c r="F93" i="60"/>
  <c r="E96" i="60"/>
  <c r="D71" i="60"/>
  <c r="M96" i="60"/>
  <c r="M95" i="60"/>
  <c r="Q96" i="60"/>
  <c r="Q95" i="60"/>
  <c r="D82" i="60"/>
  <c r="D8" i="60"/>
  <c r="F81" i="60"/>
  <c r="J81" i="60"/>
  <c r="N81" i="60"/>
  <c r="R81" i="60"/>
  <c r="V81" i="60"/>
  <c r="Z81" i="60"/>
  <c r="H83" i="60"/>
  <c r="L83" i="60"/>
  <c r="P83" i="60"/>
  <c r="T83" i="60"/>
  <c r="X83" i="60"/>
  <c r="AB83" i="60"/>
  <c r="F85" i="60"/>
  <c r="J85" i="60"/>
  <c r="N85" i="60"/>
  <c r="R85" i="60"/>
  <c r="V85" i="60"/>
  <c r="Z85" i="60"/>
  <c r="D86" i="60"/>
  <c r="H87" i="60"/>
  <c r="L87" i="60"/>
  <c r="P87" i="60"/>
  <c r="T87" i="60"/>
  <c r="X87" i="60"/>
  <c r="AB87" i="60"/>
  <c r="F89" i="60"/>
  <c r="J89" i="60"/>
  <c r="N89" i="60"/>
  <c r="R89" i="60"/>
  <c r="V89" i="60"/>
  <c r="Z89" i="60"/>
  <c r="D66" i="60"/>
  <c r="D70" i="60"/>
  <c r="F95" i="60"/>
  <c r="J95" i="60"/>
  <c r="J94" i="60"/>
  <c r="N95" i="60"/>
  <c r="N94" i="60"/>
  <c r="Z95" i="60"/>
  <c r="Z94" i="60"/>
  <c r="E98" i="60"/>
  <c r="D73" i="60"/>
  <c r="E92" i="60"/>
  <c r="D67" i="60"/>
  <c r="E91" i="60"/>
  <c r="Q92" i="60"/>
  <c r="Q91" i="60"/>
  <c r="U92" i="60"/>
  <c r="U91" i="60"/>
  <c r="F97" i="60"/>
  <c r="D72" i="60"/>
  <c r="E100" i="60"/>
  <c r="D100" i="60" s="1"/>
  <c r="D75" i="60"/>
  <c r="AE86" i="60"/>
  <c r="H81" i="60"/>
  <c r="L81" i="60"/>
  <c r="P81" i="60"/>
  <c r="T81" i="60"/>
  <c r="X81" i="60"/>
  <c r="AB81" i="60"/>
  <c r="F83" i="60"/>
  <c r="J83" i="60"/>
  <c r="N83" i="60"/>
  <c r="R83" i="60"/>
  <c r="V83" i="60"/>
  <c r="Z83" i="60"/>
  <c r="H85" i="60"/>
  <c r="L85" i="60"/>
  <c r="P85" i="60"/>
  <c r="T85" i="60"/>
  <c r="X85" i="60"/>
  <c r="AB85" i="60"/>
  <c r="F87" i="60"/>
  <c r="J87" i="60"/>
  <c r="N87" i="60"/>
  <c r="R87" i="60"/>
  <c r="V87" i="60"/>
  <c r="Z87" i="60"/>
  <c r="H89" i="60"/>
  <c r="L89" i="60"/>
  <c r="P89" i="60"/>
  <c r="T89" i="60"/>
  <c r="X89" i="60"/>
  <c r="AB89" i="60"/>
  <c r="E94" i="60"/>
  <c r="D69" i="60"/>
  <c r="D74" i="60"/>
  <c r="F99" i="60"/>
  <c r="D90" i="60"/>
  <c r="F92" i="60"/>
  <c r="J92" i="60"/>
  <c r="L93" i="60"/>
  <c r="O94" i="60"/>
  <c r="H95" i="60"/>
  <c r="K96" i="60"/>
  <c r="P97" i="60"/>
  <c r="S98" i="60"/>
  <c r="I91" i="60"/>
  <c r="M91" i="60"/>
  <c r="Y91" i="60"/>
  <c r="F94" i="60"/>
  <c r="R94" i="60"/>
  <c r="V94" i="60"/>
  <c r="E95" i="60"/>
  <c r="I95" i="60"/>
  <c r="U95" i="60"/>
  <c r="Y95" i="60"/>
  <c r="O92" i="60"/>
  <c r="AB93" i="60"/>
  <c r="X95" i="60"/>
  <c r="AA96" i="60"/>
  <c r="H97" i="60"/>
  <c r="X97" i="60"/>
  <c r="K98" i="60"/>
  <c r="AA98" i="60"/>
  <c r="N92" i="60"/>
  <c r="R92" i="60"/>
  <c r="V92" i="60"/>
  <c r="Z92" i="60"/>
  <c r="F96" i="60"/>
  <c r="J96" i="60"/>
  <c r="N96" i="60"/>
  <c r="R96" i="60"/>
  <c r="V96" i="60"/>
  <c r="Z96" i="60"/>
  <c r="F98" i="60"/>
  <c r="J98" i="60"/>
  <c r="N98" i="60"/>
  <c r="R98" i="60"/>
  <c r="V98" i="60"/>
  <c r="Z98" i="60"/>
  <c r="E93" i="60"/>
  <c r="I93" i="60"/>
  <c r="M93" i="60"/>
  <c r="Q93" i="60"/>
  <c r="U93" i="60"/>
  <c r="Y93" i="60"/>
  <c r="E97" i="60"/>
  <c r="I97" i="60"/>
  <c r="M97" i="60"/>
  <c r="Q97" i="60"/>
  <c r="U97" i="60"/>
  <c r="Y97" i="60"/>
  <c r="E99" i="60"/>
  <c r="I99" i="60"/>
  <c r="M99" i="60"/>
  <c r="Q99" i="60"/>
  <c r="U99" i="60"/>
  <c r="Y99" i="60"/>
  <c r="D106" i="60"/>
  <c r="X85" i="59"/>
  <c r="I95" i="59"/>
  <c r="E99" i="59"/>
  <c r="U99" i="59"/>
  <c r="D59" i="59"/>
  <c r="P85" i="59"/>
  <c r="T85" i="59"/>
  <c r="D63" i="59"/>
  <c r="D67" i="59"/>
  <c r="D75" i="59"/>
  <c r="L81" i="59"/>
  <c r="T81" i="59"/>
  <c r="AB81" i="59"/>
  <c r="J82" i="59"/>
  <c r="U82" i="59"/>
  <c r="X83" i="59"/>
  <c r="H85" i="59"/>
  <c r="S85" i="59"/>
  <c r="V86" i="59"/>
  <c r="M90" i="59"/>
  <c r="Y94" i="59"/>
  <c r="E98" i="59"/>
  <c r="H81" i="59"/>
  <c r="P81" i="59"/>
  <c r="X81" i="59"/>
  <c r="E83" i="59"/>
  <c r="D58" i="59"/>
  <c r="D62" i="59"/>
  <c r="E87" i="59"/>
  <c r="D70" i="59"/>
  <c r="E95" i="59"/>
  <c r="I82" i="59"/>
  <c r="AB85" i="59"/>
  <c r="U86" i="59"/>
  <c r="D56" i="59"/>
  <c r="E81" i="59"/>
  <c r="E85" i="59"/>
  <c r="D60" i="59"/>
  <c r="E89" i="59"/>
  <c r="D64" i="59"/>
  <c r="E93" i="59"/>
  <c r="D68" i="59"/>
  <c r="E97" i="59"/>
  <c r="D72" i="59"/>
  <c r="D100" i="59"/>
  <c r="G81" i="59"/>
  <c r="W81" i="59"/>
  <c r="N82" i="59"/>
  <c r="Y82" i="59"/>
  <c r="AB83" i="59"/>
  <c r="I84" i="59"/>
  <c r="AE85" i="59"/>
  <c r="L85" i="59"/>
  <c r="W85" i="59"/>
  <c r="E86" i="59"/>
  <c r="Z86" i="59"/>
  <c r="O89" i="59"/>
  <c r="R90" i="59"/>
  <c r="E91" i="59"/>
  <c r="K93" i="59"/>
  <c r="AA93" i="59"/>
  <c r="N94" i="59"/>
  <c r="G97" i="59"/>
  <c r="W97" i="59"/>
  <c r="J98" i="59"/>
  <c r="Z98" i="59"/>
  <c r="G83" i="59"/>
  <c r="K83" i="59"/>
  <c r="O83" i="59"/>
  <c r="S83" i="59"/>
  <c r="W83" i="59"/>
  <c r="AA83" i="59"/>
  <c r="G87" i="59"/>
  <c r="K87" i="59"/>
  <c r="O87" i="59"/>
  <c r="S87" i="59"/>
  <c r="W87" i="59"/>
  <c r="AA87" i="59"/>
  <c r="E88" i="59"/>
  <c r="I88" i="59"/>
  <c r="M88" i="59"/>
  <c r="Q88" i="59"/>
  <c r="U88" i="59"/>
  <c r="Y88" i="59"/>
  <c r="G91" i="59"/>
  <c r="K91" i="59"/>
  <c r="O91" i="59"/>
  <c r="S91" i="59"/>
  <c r="W91" i="59"/>
  <c r="AA91" i="59"/>
  <c r="E92" i="59"/>
  <c r="I92" i="59"/>
  <c r="M92" i="59"/>
  <c r="Q92" i="59"/>
  <c r="U92" i="59"/>
  <c r="Y92" i="59"/>
  <c r="G95" i="59"/>
  <c r="K95" i="59"/>
  <c r="O95" i="59"/>
  <c r="S95" i="59"/>
  <c r="W95" i="59"/>
  <c r="AA95" i="59"/>
  <c r="E96" i="59"/>
  <c r="I96" i="59"/>
  <c r="M96" i="59"/>
  <c r="Q96" i="59"/>
  <c r="U96" i="59"/>
  <c r="Y96" i="59"/>
  <c r="G99" i="59"/>
  <c r="K99" i="59"/>
  <c r="O99" i="59"/>
  <c r="S99" i="59"/>
  <c r="W99" i="59"/>
  <c r="AA99" i="59"/>
  <c r="D106" i="59"/>
  <c r="F84" i="59"/>
  <c r="J84" i="59"/>
  <c r="N84" i="59"/>
  <c r="R84" i="59"/>
  <c r="V84" i="59"/>
  <c r="Z84" i="59"/>
  <c r="F88" i="59"/>
  <c r="J88" i="59"/>
  <c r="N88" i="59"/>
  <c r="R88" i="59"/>
  <c r="V88" i="59"/>
  <c r="Z88" i="59"/>
  <c r="H89" i="59"/>
  <c r="L89" i="59"/>
  <c r="P89" i="59"/>
  <c r="T89" i="59"/>
  <c r="X89" i="59"/>
  <c r="AB89" i="59"/>
  <c r="F92" i="59"/>
  <c r="J92" i="59"/>
  <c r="N92" i="59"/>
  <c r="R92" i="59"/>
  <c r="V92" i="59"/>
  <c r="Z92" i="59"/>
  <c r="H93" i="59"/>
  <c r="L93" i="59"/>
  <c r="P93" i="59"/>
  <c r="T93" i="59"/>
  <c r="X93" i="59"/>
  <c r="AB93" i="59"/>
  <c r="F96" i="59"/>
  <c r="J96" i="59"/>
  <c r="N96" i="59"/>
  <c r="R96" i="59"/>
  <c r="V96" i="59"/>
  <c r="Z96" i="59"/>
  <c r="H97" i="59"/>
  <c r="L97" i="59"/>
  <c r="P97" i="59"/>
  <c r="T97" i="59"/>
  <c r="X97" i="59"/>
  <c r="AB97" i="59"/>
  <c r="D67" i="57"/>
  <c r="D71" i="57"/>
  <c r="D72" i="57"/>
  <c r="G90" i="57"/>
  <c r="K90" i="57"/>
  <c r="O90" i="57"/>
  <c r="S90" i="57"/>
  <c r="W90" i="57"/>
  <c r="AA90" i="57"/>
  <c r="D69" i="57"/>
  <c r="F81" i="57"/>
  <c r="J81" i="57"/>
  <c r="N81" i="57"/>
  <c r="R81" i="57"/>
  <c r="V81" i="57"/>
  <c r="Z81" i="57"/>
  <c r="D57" i="57"/>
  <c r="D61" i="57"/>
  <c r="D65" i="57"/>
  <c r="E81" i="57"/>
  <c r="I81" i="57"/>
  <c r="M81" i="57"/>
  <c r="Q81" i="57"/>
  <c r="U81" i="57"/>
  <c r="Y81" i="57"/>
  <c r="D62" i="57"/>
  <c r="D68" i="57"/>
  <c r="E92" i="57"/>
  <c r="E96" i="57"/>
  <c r="E89" i="57"/>
  <c r="I89" i="57"/>
  <c r="M89" i="57"/>
  <c r="Q89" i="57"/>
  <c r="U89" i="57"/>
  <c r="Y89" i="57"/>
  <c r="G91" i="57"/>
  <c r="K91" i="57"/>
  <c r="O91" i="57"/>
  <c r="S91" i="57"/>
  <c r="W91" i="57"/>
  <c r="AA91" i="57"/>
  <c r="E95" i="57"/>
  <c r="I95" i="57"/>
  <c r="M95" i="57"/>
  <c r="Q95" i="57"/>
  <c r="U95" i="57"/>
  <c r="Y95" i="57"/>
  <c r="D58" i="57"/>
  <c r="E85" i="57"/>
  <c r="I85" i="57"/>
  <c r="M85" i="57"/>
  <c r="Q85" i="57"/>
  <c r="U85" i="57"/>
  <c r="Y85" i="57"/>
  <c r="E91" i="57"/>
  <c r="I91" i="57"/>
  <c r="M91" i="57"/>
  <c r="Q91" i="57"/>
  <c r="U91" i="57"/>
  <c r="Y91" i="57"/>
  <c r="G95" i="57"/>
  <c r="K95" i="57"/>
  <c r="O95" i="57"/>
  <c r="S95" i="57"/>
  <c r="W95" i="57"/>
  <c r="AA95" i="57"/>
  <c r="D74" i="57"/>
  <c r="D60" i="57"/>
  <c r="D64" i="57"/>
  <c r="E99" i="57"/>
  <c r="D8" i="57"/>
  <c r="H82" i="57"/>
  <c r="L82" i="57"/>
  <c r="P82" i="57"/>
  <c r="T82" i="57"/>
  <c r="X82" i="57"/>
  <c r="AB82" i="57"/>
  <c r="F84" i="57"/>
  <c r="J84" i="57"/>
  <c r="N84" i="57"/>
  <c r="R84" i="57"/>
  <c r="V84" i="57"/>
  <c r="Z84" i="57"/>
  <c r="H86" i="57"/>
  <c r="L86" i="57"/>
  <c r="P86" i="57"/>
  <c r="T86" i="57"/>
  <c r="X86" i="57"/>
  <c r="AB86" i="57"/>
  <c r="F88" i="57"/>
  <c r="J88" i="57"/>
  <c r="N88" i="57"/>
  <c r="R88" i="57"/>
  <c r="V88" i="57"/>
  <c r="Z88" i="57"/>
  <c r="H90" i="57"/>
  <c r="L90" i="57"/>
  <c r="P90" i="57"/>
  <c r="T90" i="57"/>
  <c r="X90" i="57"/>
  <c r="AB90" i="57"/>
  <c r="F92" i="57"/>
  <c r="J92" i="57"/>
  <c r="N92" i="57"/>
  <c r="R92" i="57"/>
  <c r="V92" i="57"/>
  <c r="Z92" i="57"/>
  <c r="H94" i="57"/>
  <c r="L94" i="57"/>
  <c r="P94" i="57"/>
  <c r="T94" i="57"/>
  <c r="X94" i="57"/>
  <c r="AB94" i="57"/>
  <c r="F96" i="57"/>
  <c r="J96" i="57"/>
  <c r="N96" i="57"/>
  <c r="R96" i="57"/>
  <c r="V96" i="57"/>
  <c r="Z96" i="57"/>
  <c r="D73" i="57"/>
  <c r="G100" i="57"/>
  <c r="D75" i="57"/>
  <c r="D70" i="57"/>
  <c r="D56" i="57"/>
  <c r="H81" i="57"/>
  <c r="L81" i="57"/>
  <c r="P81" i="57"/>
  <c r="T81" i="57"/>
  <c r="X81" i="57"/>
  <c r="AB81" i="57"/>
  <c r="F82" i="57"/>
  <c r="J82" i="57"/>
  <c r="N82" i="57"/>
  <c r="R82" i="57"/>
  <c r="V82" i="57"/>
  <c r="Z82" i="57"/>
  <c r="D59" i="57"/>
  <c r="H84" i="57"/>
  <c r="L84" i="57"/>
  <c r="P84" i="57"/>
  <c r="T84" i="57"/>
  <c r="X84" i="57"/>
  <c r="AB84" i="57"/>
  <c r="F86" i="57"/>
  <c r="J86" i="57"/>
  <c r="N86" i="57"/>
  <c r="R86" i="57"/>
  <c r="V86" i="57"/>
  <c r="Z86" i="57"/>
  <c r="D63" i="57"/>
  <c r="H88" i="57"/>
  <c r="AD164" i="57" s="1"/>
  <c r="L88" i="57"/>
  <c r="P88" i="57"/>
  <c r="T88" i="57"/>
  <c r="X88" i="57"/>
  <c r="AB88" i="57"/>
  <c r="F90" i="57"/>
  <c r="J90" i="57"/>
  <c r="N90" i="57"/>
  <c r="R90" i="57"/>
  <c r="V90" i="57"/>
  <c r="Z90" i="57"/>
  <c r="H92" i="57"/>
  <c r="L92" i="57"/>
  <c r="P92" i="57"/>
  <c r="T92" i="57"/>
  <c r="X92" i="57"/>
  <c r="AB92" i="57"/>
  <c r="F94" i="57"/>
  <c r="J94" i="57"/>
  <c r="N94" i="57"/>
  <c r="R94" i="57"/>
  <c r="V94" i="57"/>
  <c r="Z94" i="57"/>
  <c r="H96" i="57"/>
  <c r="L96" i="57"/>
  <c r="P96" i="57"/>
  <c r="T96" i="57"/>
  <c r="X96" i="57"/>
  <c r="AB96" i="57"/>
  <c r="AE83" i="57"/>
  <c r="E82" i="57"/>
  <c r="I82" i="57"/>
  <c r="M82" i="57"/>
  <c r="Q82" i="57"/>
  <c r="U82" i="57"/>
  <c r="Y82" i="57"/>
  <c r="G85" i="57"/>
  <c r="K85" i="57"/>
  <c r="O85" i="57"/>
  <c r="S85" i="57"/>
  <c r="W85" i="57"/>
  <c r="AA85" i="57"/>
  <c r="E86" i="57"/>
  <c r="I86" i="57"/>
  <c r="M86" i="57"/>
  <c r="Q86" i="57"/>
  <c r="U86" i="57"/>
  <c r="Y86" i="57"/>
  <c r="G89" i="57"/>
  <c r="K89" i="57"/>
  <c r="O89" i="57"/>
  <c r="S89" i="57"/>
  <c r="W89" i="57"/>
  <c r="AA89" i="57"/>
  <c r="E90" i="57"/>
  <c r="I90" i="57"/>
  <c r="M90" i="57"/>
  <c r="Q90" i="57"/>
  <c r="U90" i="57"/>
  <c r="Y90" i="57"/>
  <c r="G93" i="57"/>
  <c r="K93" i="57"/>
  <c r="O93" i="57"/>
  <c r="S93" i="57"/>
  <c r="W93" i="57"/>
  <c r="AA93" i="57"/>
  <c r="E94" i="57"/>
  <c r="I94" i="57"/>
  <c r="M94" i="57"/>
  <c r="Q94" i="57"/>
  <c r="U94" i="57"/>
  <c r="Y94" i="57"/>
  <c r="Y96" i="57"/>
  <c r="G97" i="57"/>
  <c r="K97" i="57"/>
  <c r="S97" i="57"/>
  <c r="AA97" i="57"/>
  <c r="E98" i="57"/>
  <c r="I98" i="57"/>
  <c r="M98" i="57"/>
  <c r="Q98" i="57"/>
  <c r="U98" i="57"/>
  <c r="Y98" i="57"/>
  <c r="H99" i="57"/>
  <c r="L99" i="57"/>
  <c r="G99" i="57"/>
  <c r="K99" i="57"/>
  <c r="O99" i="57"/>
  <c r="S99" i="57"/>
  <c r="W99" i="57"/>
  <c r="AA99" i="57"/>
  <c r="D106" i="57"/>
  <c r="P99" i="57"/>
  <c r="T99" i="57"/>
  <c r="X99" i="57"/>
  <c r="AB99" i="57"/>
  <c r="D21" i="54" l="1"/>
  <c r="D100" i="57"/>
  <c r="D87" i="57"/>
  <c r="D83" i="57"/>
  <c r="D82" i="62"/>
  <c r="D91" i="63"/>
  <c r="D92" i="63"/>
  <c r="D88" i="60"/>
  <c r="D98" i="63"/>
  <c r="D85" i="63"/>
  <c r="D96" i="61"/>
  <c r="D90" i="61"/>
  <c r="D87" i="61"/>
  <c r="D85" i="61"/>
  <c r="D84" i="61"/>
  <c r="D81" i="61"/>
  <c r="D99" i="60"/>
  <c r="D93" i="60"/>
  <c r="D84" i="60"/>
  <c r="D90" i="59"/>
  <c r="D94" i="59"/>
  <c r="D95" i="64"/>
  <c r="D96" i="64"/>
  <c r="D83" i="64"/>
  <c r="D91" i="64"/>
  <c r="D89" i="64"/>
  <c r="D85" i="64"/>
  <c r="D92" i="64"/>
  <c r="D87" i="64"/>
  <c r="D97" i="64"/>
  <c r="D81" i="64"/>
  <c r="D95" i="63"/>
  <c r="D90" i="63"/>
  <c r="D97" i="63"/>
  <c r="D94" i="63"/>
  <c r="D81" i="62"/>
  <c r="D84" i="62"/>
  <c r="D99" i="61"/>
  <c r="D91" i="61"/>
  <c r="D83" i="61"/>
  <c r="D97" i="61"/>
  <c r="D92" i="61"/>
  <c r="D88" i="61"/>
  <c r="D98" i="61"/>
  <c r="D94" i="61"/>
  <c r="D85" i="60"/>
  <c r="D81" i="60"/>
  <c r="D83" i="60"/>
  <c r="D87" i="60"/>
  <c r="D82" i="59"/>
  <c r="D84" i="59"/>
  <c r="D91" i="57"/>
  <c r="D90" i="64"/>
  <c r="D94" i="64"/>
  <c r="D99" i="64"/>
  <c r="D93" i="64"/>
  <c r="D88" i="64"/>
  <c r="D84" i="64"/>
  <c r="D98" i="64"/>
  <c r="D86" i="64"/>
  <c r="D82" i="64"/>
  <c r="AE85" i="64"/>
  <c r="D96" i="63"/>
  <c r="D87" i="63"/>
  <c r="D89" i="63"/>
  <c r="D88" i="63"/>
  <c r="D84" i="63"/>
  <c r="D83" i="63"/>
  <c r="D99" i="63"/>
  <c r="D93" i="63"/>
  <c r="D81" i="63"/>
  <c r="D86" i="63"/>
  <c r="D82" i="63"/>
  <c r="AE85" i="63"/>
  <c r="D94" i="62"/>
  <c r="D96" i="62"/>
  <c r="D87" i="62"/>
  <c r="D91" i="62"/>
  <c r="D88" i="62"/>
  <c r="D99" i="62"/>
  <c r="D90" i="62"/>
  <c r="D97" i="62"/>
  <c r="D86" i="62"/>
  <c r="D92" i="62"/>
  <c r="D93" i="62"/>
  <c r="D85" i="62"/>
  <c r="AE84" i="62"/>
  <c r="D98" i="62"/>
  <c r="D95" i="62"/>
  <c r="D89" i="62"/>
  <c r="D83" i="62"/>
  <c r="D93" i="61"/>
  <c r="D86" i="61"/>
  <c r="D95" i="61"/>
  <c r="D89" i="61"/>
  <c r="D82" i="61"/>
  <c r="AE88" i="61"/>
  <c r="D97" i="60"/>
  <c r="D95" i="60"/>
  <c r="D94" i="60"/>
  <c r="D96" i="60"/>
  <c r="AE87" i="60"/>
  <c r="D98" i="60"/>
  <c r="D91" i="60"/>
  <c r="D92" i="60"/>
  <c r="D89" i="60"/>
  <c r="D98" i="59"/>
  <c r="AE86" i="59"/>
  <c r="D85" i="59"/>
  <c r="D83" i="59"/>
  <c r="D96" i="59"/>
  <c r="D92" i="59"/>
  <c r="D88" i="59"/>
  <c r="D91" i="59"/>
  <c r="D86" i="59"/>
  <c r="D81" i="59"/>
  <c r="D87" i="59"/>
  <c r="D93" i="59"/>
  <c r="D97" i="59"/>
  <c r="D89" i="59"/>
  <c r="D95" i="59"/>
  <c r="D99" i="59"/>
  <c r="D92" i="57"/>
  <c r="D95" i="57"/>
  <c r="D94" i="57"/>
  <c r="D90" i="57"/>
  <c r="D86" i="57"/>
  <c r="D96" i="57"/>
  <c r="D97" i="57"/>
  <c r="D89" i="57"/>
  <c r="D88" i="57"/>
  <c r="D93" i="57"/>
  <c r="D85" i="57"/>
  <c r="D81" i="57"/>
  <c r="D84" i="57"/>
  <c r="D82" i="57"/>
  <c r="D99" i="57"/>
  <c r="AE84" i="57"/>
  <c r="D98" i="57"/>
  <c r="AE86" i="64" l="1"/>
  <c r="AE86" i="63"/>
  <c r="AE85" i="62"/>
  <c r="AE89" i="61"/>
  <c r="AE88" i="60"/>
  <c r="AE87" i="59"/>
  <c r="AE85" i="57"/>
  <c r="F18" i="56"/>
  <c r="G18" i="56"/>
  <c r="H18" i="56"/>
  <c r="I18" i="56"/>
  <c r="J18" i="56"/>
  <c r="K18" i="56"/>
  <c r="L18" i="56"/>
  <c r="M18" i="56"/>
  <c r="N18" i="56"/>
  <c r="O18" i="56"/>
  <c r="P18" i="56"/>
  <c r="Q18" i="56"/>
  <c r="R18" i="56"/>
  <c r="S18" i="56"/>
  <c r="T18" i="56"/>
  <c r="U18" i="56"/>
  <c r="V18" i="56"/>
  <c r="W18" i="56"/>
  <c r="X18" i="56"/>
  <c r="Y18" i="56"/>
  <c r="Z18" i="56"/>
  <c r="AA18" i="56"/>
  <c r="AB18" i="56"/>
  <c r="E18" i="56"/>
  <c r="D9" i="56"/>
  <c r="F8" i="54"/>
  <c r="G8" i="44"/>
  <c r="G8" i="54" s="1"/>
  <c r="H8" i="44"/>
  <c r="H8" i="54" s="1"/>
  <c r="I8" i="44"/>
  <c r="I8" i="54" s="1"/>
  <c r="J8" i="44"/>
  <c r="J8" i="54" s="1"/>
  <c r="K8" i="44"/>
  <c r="L8" i="44"/>
  <c r="L8" i="54" s="1"/>
  <c r="M8" i="44"/>
  <c r="M8" i="54" s="1"/>
  <c r="N8" i="44"/>
  <c r="N8" i="54" s="1"/>
  <c r="O8" i="44"/>
  <c r="O8" i="54" s="1"/>
  <c r="P8" i="44"/>
  <c r="P8" i="54" s="1"/>
  <c r="Q8" i="44"/>
  <c r="Q8" i="54" s="1"/>
  <c r="R8" i="44"/>
  <c r="R8" i="54" s="1"/>
  <c r="S8" i="44"/>
  <c r="T8" i="44"/>
  <c r="T8" i="54" s="1"/>
  <c r="U8" i="44"/>
  <c r="U8" i="54" s="1"/>
  <c r="V8" i="44"/>
  <c r="V8" i="54" s="1"/>
  <c r="W8" i="44"/>
  <c r="W8" i="54" s="1"/>
  <c r="X8" i="44"/>
  <c r="X8" i="54" s="1"/>
  <c r="Y8" i="44"/>
  <c r="Y8" i="54" s="1"/>
  <c r="Z8" i="44"/>
  <c r="Z8" i="54" s="1"/>
  <c r="AA8" i="44"/>
  <c r="AB8" i="44"/>
  <c r="AB8" i="54" s="1"/>
  <c r="AC63" i="35"/>
  <c r="AC64" i="35" s="1"/>
  <c r="AC65" i="35" s="1"/>
  <c r="AE60" i="35"/>
  <c r="AD60" i="35"/>
  <c r="AC63" i="34"/>
  <c r="AC64" i="34" s="1"/>
  <c r="AE60" i="34"/>
  <c r="AD60" i="34"/>
  <c r="AD80" i="44"/>
  <c r="AE60" i="33"/>
  <c r="B47" i="56"/>
  <c r="B23" i="56"/>
  <c r="B24" i="56" s="1"/>
  <c r="B25" i="56" s="1"/>
  <c r="B26" i="56" s="1"/>
  <c r="B27" i="56" s="1"/>
  <c r="B28" i="56" s="1"/>
  <c r="B29" i="56" s="1"/>
  <c r="B30" i="56" s="1"/>
  <c r="B31" i="56" s="1"/>
  <c r="B32" i="56" s="1"/>
  <c r="B33" i="56" s="1"/>
  <c r="B34" i="56" s="1"/>
  <c r="B35" i="56" s="1"/>
  <c r="B36" i="56" s="1"/>
  <c r="B37" i="56" s="1"/>
  <c r="B38" i="56" s="1"/>
  <c r="B39" i="56" s="1"/>
  <c r="B40" i="56" s="1"/>
  <c r="B41" i="56" s="1"/>
  <c r="B42" i="56" s="1"/>
  <c r="B43" i="56" s="1"/>
  <c r="F52" i="55"/>
  <c r="G52" i="55"/>
  <c r="H52" i="55"/>
  <c r="I52" i="55"/>
  <c r="J52" i="55"/>
  <c r="K52" i="55"/>
  <c r="L52" i="55"/>
  <c r="M52" i="55"/>
  <c r="N52" i="55"/>
  <c r="O52" i="55"/>
  <c r="P52" i="55"/>
  <c r="Q52" i="55"/>
  <c r="R52" i="55"/>
  <c r="S52" i="55"/>
  <c r="T52" i="55"/>
  <c r="U52" i="55"/>
  <c r="V52" i="55"/>
  <c r="W52" i="55"/>
  <c r="X52" i="55"/>
  <c r="Y52" i="55"/>
  <c r="Z52" i="55"/>
  <c r="AA52" i="55"/>
  <c r="AB52" i="55"/>
  <c r="F53" i="55"/>
  <c r="G53" i="55"/>
  <c r="H53" i="55"/>
  <c r="I53" i="55"/>
  <c r="J53" i="55"/>
  <c r="K53" i="55"/>
  <c r="L53" i="55"/>
  <c r="M53" i="55"/>
  <c r="N53" i="55"/>
  <c r="O53" i="55"/>
  <c r="P53" i="55"/>
  <c r="Q53" i="55"/>
  <c r="R53" i="55"/>
  <c r="S53" i="55"/>
  <c r="T53" i="55"/>
  <c r="U53" i="55"/>
  <c r="V53" i="55"/>
  <c r="W53" i="55"/>
  <c r="X53" i="55"/>
  <c r="Y53" i="55"/>
  <c r="Z53" i="55"/>
  <c r="AA53" i="55"/>
  <c r="AB53" i="55"/>
  <c r="F54" i="55"/>
  <c r="G54" i="55"/>
  <c r="H54" i="55"/>
  <c r="I54" i="55"/>
  <c r="J54" i="55"/>
  <c r="K54" i="55"/>
  <c r="L54" i="55"/>
  <c r="M54" i="55"/>
  <c r="N54" i="55"/>
  <c r="O54" i="55"/>
  <c r="P54" i="55"/>
  <c r="Q54" i="55"/>
  <c r="R54" i="55"/>
  <c r="S54" i="55"/>
  <c r="T54" i="55"/>
  <c r="U54" i="55"/>
  <c r="V54" i="55"/>
  <c r="W54" i="55"/>
  <c r="X54" i="55"/>
  <c r="Y54" i="55"/>
  <c r="Z54" i="55"/>
  <c r="AA54" i="55"/>
  <c r="AB54" i="55"/>
  <c r="F55" i="55"/>
  <c r="G55" i="55"/>
  <c r="H55" i="55"/>
  <c r="I55" i="55"/>
  <c r="J55" i="55"/>
  <c r="K55" i="55"/>
  <c r="L55" i="55"/>
  <c r="M55" i="55"/>
  <c r="N55" i="55"/>
  <c r="O55" i="55"/>
  <c r="P55" i="55"/>
  <c r="Q55" i="55"/>
  <c r="R55" i="55"/>
  <c r="S55" i="55"/>
  <c r="T55" i="55"/>
  <c r="U55" i="55"/>
  <c r="V55" i="55"/>
  <c r="W55" i="55"/>
  <c r="X55" i="55"/>
  <c r="Y55" i="55"/>
  <c r="Z55" i="55"/>
  <c r="AA55" i="55"/>
  <c r="AB55" i="55"/>
  <c r="F56" i="55"/>
  <c r="G56" i="55"/>
  <c r="H56" i="55"/>
  <c r="I56" i="55"/>
  <c r="J56" i="55"/>
  <c r="K56" i="55"/>
  <c r="L56" i="55"/>
  <c r="M56" i="55"/>
  <c r="N56" i="55"/>
  <c r="O56" i="55"/>
  <c r="P56" i="55"/>
  <c r="Q56" i="55"/>
  <c r="R56" i="55"/>
  <c r="S56" i="55"/>
  <c r="T56" i="55"/>
  <c r="U56" i="55"/>
  <c r="V56" i="55"/>
  <c r="W56" i="55"/>
  <c r="X56" i="55"/>
  <c r="Y56" i="55"/>
  <c r="Z56" i="55"/>
  <c r="AA56" i="55"/>
  <c r="AB56" i="55"/>
  <c r="F57" i="55"/>
  <c r="G57" i="55"/>
  <c r="H57" i="55"/>
  <c r="I57" i="55"/>
  <c r="J57" i="55"/>
  <c r="K57" i="55"/>
  <c r="L57" i="55"/>
  <c r="M57" i="55"/>
  <c r="N57" i="55"/>
  <c r="O57" i="55"/>
  <c r="P57" i="55"/>
  <c r="Q57" i="55"/>
  <c r="R57" i="55"/>
  <c r="S57" i="55"/>
  <c r="T57" i="55"/>
  <c r="U57" i="55"/>
  <c r="V57" i="55"/>
  <c r="W57" i="55"/>
  <c r="X57" i="55"/>
  <c r="Y57" i="55"/>
  <c r="Z57" i="55"/>
  <c r="AA57" i="55"/>
  <c r="AB57" i="55"/>
  <c r="F58" i="55"/>
  <c r="G58" i="55"/>
  <c r="H58" i="55"/>
  <c r="I58" i="55"/>
  <c r="J58" i="55"/>
  <c r="K58" i="55"/>
  <c r="L58" i="55"/>
  <c r="M58" i="55"/>
  <c r="N58" i="55"/>
  <c r="O58" i="55"/>
  <c r="P58" i="55"/>
  <c r="Q58" i="55"/>
  <c r="R58" i="55"/>
  <c r="S58" i="55"/>
  <c r="T58" i="55"/>
  <c r="U58" i="55"/>
  <c r="V58" i="55"/>
  <c r="W58" i="55"/>
  <c r="X58" i="55"/>
  <c r="Y58" i="55"/>
  <c r="Z58" i="55"/>
  <c r="AA58" i="55"/>
  <c r="AB58" i="55"/>
  <c r="F59" i="55"/>
  <c r="G59" i="55"/>
  <c r="H59" i="55"/>
  <c r="I59" i="55"/>
  <c r="J59" i="55"/>
  <c r="K59" i="55"/>
  <c r="L59" i="55"/>
  <c r="M59" i="55"/>
  <c r="N59" i="55"/>
  <c r="O59" i="55"/>
  <c r="P59" i="55"/>
  <c r="Q59" i="55"/>
  <c r="R59" i="55"/>
  <c r="S59" i="55"/>
  <c r="T59" i="55"/>
  <c r="U59" i="55"/>
  <c r="V59" i="55"/>
  <c r="W59" i="55"/>
  <c r="X59" i="55"/>
  <c r="Y59" i="55"/>
  <c r="Z59" i="55"/>
  <c r="AA59" i="55"/>
  <c r="AB59" i="55"/>
  <c r="F60" i="55"/>
  <c r="G60" i="55"/>
  <c r="H60" i="55"/>
  <c r="I60" i="55"/>
  <c r="J60" i="55"/>
  <c r="K60" i="55"/>
  <c r="L60" i="55"/>
  <c r="M60" i="55"/>
  <c r="N60" i="55"/>
  <c r="O60" i="55"/>
  <c r="P60" i="55"/>
  <c r="Q60" i="55"/>
  <c r="R60" i="55"/>
  <c r="S60" i="55"/>
  <c r="T60" i="55"/>
  <c r="U60" i="55"/>
  <c r="V60" i="55"/>
  <c r="W60" i="55"/>
  <c r="X60" i="55"/>
  <c r="Y60" i="55"/>
  <c r="Z60" i="55"/>
  <c r="AA60" i="55"/>
  <c r="AB60" i="55"/>
  <c r="F61" i="55"/>
  <c r="G61" i="55"/>
  <c r="H61" i="55"/>
  <c r="I61" i="55"/>
  <c r="J61" i="55"/>
  <c r="K61" i="55"/>
  <c r="L61" i="55"/>
  <c r="M61" i="55"/>
  <c r="N61" i="55"/>
  <c r="O61" i="55"/>
  <c r="P61" i="55"/>
  <c r="Q61" i="55"/>
  <c r="R61" i="55"/>
  <c r="S61" i="55"/>
  <c r="T61" i="55"/>
  <c r="U61" i="55"/>
  <c r="V61" i="55"/>
  <c r="W61" i="55"/>
  <c r="X61" i="55"/>
  <c r="Y61" i="55"/>
  <c r="Z61" i="55"/>
  <c r="AA61" i="55"/>
  <c r="AB61" i="55"/>
  <c r="F62" i="55"/>
  <c r="G62" i="55"/>
  <c r="H62" i="55"/>
  <c r="I62" i="55"/>
  <c r="J62" i="55"/>
  <c r="K62" i="55"/>
  <c r="L62" i="55"/>
  <c r="M62" i="55"/>
  <c r="N62" i="55"/>
  <c r="O62" i="55"/>
  <c r="P62" i="55"/>
  <c r="Q62" i="55"/>
  <c r="R62" i="55"/>
  <c r="S62" i="55"/>
  <c r="T62" i="55"/>
  <c r="U62" i="55"/>
  <c r="V62" i="55"/>
  <c r="W62" i="55"/>
  <c r="X62" i="55"/>
  <c r="Y62" i="55"/>
  <c r="Z62" i="55"/>
  <c r="AA62" i="55"/>
  <c r="AB62" i="55"/>
  <c r="F63" i="55"/>
  <c r="G63" i="55"/>
  <c r="H63" i="55"/>
  <c r="I63" i="55"/>
  <c r="J63" i="55"/>
  <c r="K63" i="55"/>
  <c r="L63" i="55"/>
  <c r="M63" i="55"/>
  <c r="N63" i="55"/>
  <c r="O63" i="55"/>
  <c r="P63" i="55"/>
  <c r="Q63" i="55"/>
  <c r="R63" i="55"/>
  <c r="S63" i="55"/>
  <c r="T63" i="55"/>
  <c r="U63" i="55"/>
  <c r="V63" i="55"/>
  <c r="W63" i="55"/>
  <c r="X63" i="55"/>
  <c r="Y63" i="55"/>
  <c r="Z63" i="55"/>
  <c r="AA63" i="55"/>
  <c r="AB63" i="55"/>
  <c r="F64" i="55"/>
  <c r="G64" i="55"/>
  <c r="H64" i="55"/>
  <c r="I64" i="55"/>
  <c r="J64" i="55"/>
  <c r="K64" i="55"/>
  <c r="L64" i="55"/>
  <c r="M64" i="55"/>
  <c r="N64" i="55"/>
  <c r="O64" i="55"/>
  <c r="P64" i="55"/>
  <c r="Q64" i="55"/>
  <c r="R64" i="55"/>
  <c r="S64" i="55"/>
  <c r="T64" i="55"/>
  <c r="U64" i="55"/>
  <c r="V64" i="55"/>
  <c r="W64" i="55"/>
  <c r="X64" i="55"/>
  <c r="Y64" i="55"/>
  <c r="Z64" i="55"/>
  <c r="AA64" i="55"/>
  <c r="AB64" i="55"/>
  <c r="F65" i="55"/>
  <c r="G65" i="55"/>
  <c r="H65" i="55"/>
  <c r="I65" i="55"/>
  <c r="J65" i="55"/>
  <c r="K65" i="55"/>
  <c r="L65" i="55"/>
  <c r="M65" i="55"/>
  <c r="N65" i="55"/>
  <c r="O65" i="55"/>
  <c r="P65" i="55"/>
  <c r="Q65" i="55"/>
  <c r="R65" i="55"/>
  <c r="S65" i="55"/>
  <c r="T65" i="55"/>
  <c r="U65" i="55"/>
  <c r="V65" i="55"/>
  <c r="W65" i="55"/>
  <c r="X65" i="55"/>
  <c r="Y65" i="55"/>
  <c r="Z65" i="55"/>
  <c r="AA65" i="55"/>
  <c r="AB65" i="55"/>
  <c r="F66" i="55"/>
  <c r="G66" i="55"/>
  <c r="H66" i="55"/>
  <c r="I66" i="55"/>
  <c r="J66" i="55"/>
  <c r="K66" i="55"/>
  <c r="L66" i="55"/>
  <c r="M66" i="55"/>
  <c r="N66" i="55"/>
  <c r="O66" i="55"/>
  <c r="P66" i="55"/>
  <c r="Q66" i="55"/>
  <c r="R66" i="55"/>
  <c r="S66" i="55"/>
  <c r="T66" i="55"/>
  <c r="U66" i="55"/>
  <c r="V66" i="55"/>
  <c r="W66" i="55"/>
  <c r="X66" i="55"/>
  <c r="Y66" i="55"/>
  <c r="Z66" i="55"/>
  <c r="AA66" i="55"/>
  <c r="AB66" i="55"/>
  <c r="F67" i="55"/>
  <c r="G67" i="55"/>
  <c r="H67" i="55"/>
  <c r="I67" i="55"/>
  <c r="J67" i="55"/>
  <c r="K67" i="55"/>
  <c r="L67" i="55"/>
  <c r="M67" i="55"/>
  <c r="N67" i="55"/>
  <c r="O67" i="55"/>
  <c r="P67" i="55"/>
  <c r="Q67" i="55"/>
  <c r="R67" i="55"/>
  <c r="S67" i="55"/>
  <c r="T67" i="55"/>
  <c r="U67" i="55"/>
  <c r="V67" i="55"/>
  <c r="W67" i="55"/>
  <c r="X67" i="55"/>
  <c r="Y67" i="55"/>
  <c r="Z67" i="55"/>
  <c r="AA67" i="55"/>
  <c r="AB67" i="55"/>
  <c r="F68" i="55"/>
  <c r="G68" i="55"/>
  <c r="H68" i="55"/>
  <c r="I68" i="55"/>
  <c r="J68" i="55"/>
  <c r="K68" i="55"/>
  <c r="L68" i="55"/>
  <c r="M68" i="55"/>
  <c r="N68" i="55"/>
  <c r="O68" i="55"/>
  <c r="P68" i="55"/>
  <c r="Q68" i="55"/>
  <c r="R68" i="55"/>
  <c r="S68" i="55"/>
  <c r="T68" i="55"/>
  <c r="U68" i="55"/>
  <c r="V68" i="55"/>
  <c r="W68" i="55"/>
  <c r="X68" i="55"/>
  <c r="Y68" i="55"/>
  <c r="Z68" i="55"/>
  <c r="AA68" i="55"/>
  <c r="AB68" i="55"/>
  <c r="F69" i="55"/>
  <c r="G69" i="55"/>
  <c r="H69" i="55"/>
  <c r="I69" i="55"/>
  <c r="J69" i="55"/>
  <c r="K69" i="55"/>
  <c r="L69" i="55"/>
  <c r="M69" i="55"/>
  <c r="N69" i="55"/>
  <c r="O69" i="55"/>
  <c r="P69" i="55"/>
  <c r="Q69" i="55"/>
  <c r="R69" i="55"/>
  <c r="S69" i="55"/>
  <c r="T69" i="55"/>
  <c r="U69" i="55"/>
  <c r="V69" i="55"/>
  <c r="W69" i="55"/>
  <c r="X69" i="55"/>
  <c r="Y69" i="55"/>
  <c r="Z69" i="55"/>
  <c r="AA69" i="55"/>
  <c r="AB69" i="55"/>
  <c r="F70" i="55"/>
  <c r="G70" i="55"/>
  <c r="H70" i="55"/>
  <c r="I70" i="55"/>
  <c r="J70" i="55"/>
  <c r="K70" i="55"/>
  <c r="L70" i="55"/>
  <c r="M70" i="55"/>
  <c r="N70" i="55"/>
  <c r="O70" i="55"/>
  <c r="P70" i="55"/>
  <c r="Q70" i="55"/>
  <c r="R70" i="55"/>
  <c r="S70" i="55"/>
  <c r="T70" i="55"/>
  <c r="U70" i="55"/>
  <c r="V70" i="55"/>
  <c r="W70" i="55"/>
  <c r="X70" i="55"/>
  <c r="Y70" i="55"/>
  <c r="Z70" i="55"/>
  <c r="AA70" i="55"/>
  <c r="AB70" i="55"/>
  <c r="F71" i="55"/>
  <c r="G71" i="55"/>
  <c r="H71" i="55"/>
  <c r="I71" i="55"/>
  <c r="J71" i="55"/>
  <c r="K71" i="55"/>
  <c r="L71" i="55"/>
  <c r="M71" i="55"/>
  <c r="N71" i="55"/>
  <c r="O71" i="55"/>
  <c r="P71" i="55"/>
  <c r="Q71" i="55"/>
  <c r="R71" i="55"/>
  <c r="S71" i="55"/>
  <c r="T71" i="55"/>
  <c r="U71" i="55"/>
  <c r="V71" i="55"/>
  <c r="W71" i="55"/>
  <c r="X71" i="55"/>
  <c r="Y71" i="55"/>
  <c r="Z71" i="55"/>
  <c r="AA71" i="55"/>
  <c r="AB71" i="55"/>
  <c r="F72" i="55"/>
  <c r="G72" i="55"/>
  <c r="H72" i="55"/>
  <c r="I72" i="55"/>
  <c r="J72" i="55"/>
  <c r="K72" i="55"/>
  <c r="L72" i="55"/>
  <c r="M72" i="55"/>
  <c r="N72" i="55"/>
  <c r="O72" i="55"/>
  <c r="P72" i="55"/>
  <c r="Q72" i="55"/>
  <c r="R72" i="55"/>
  <c r="S72" i="55"/>
  <c r="T72" i="55"/>
  <c r="U72" i="55"/>
  <c r="V72" i="55"/>
  <c r="W72" i="55"/>
  <c r="X72" i="55"/>
  <c r="Y72" i="55"/>
  <c r="Z72" i="55"/>
  <c r="AA72" i="55"/>
  <c r="AB72" i="55"/>
  <c r="F73" i="55"/>
  <c r="G73" i="55"/>
  <c r="H73" i="55"/>
  <c r="I73" i="55"/>
  <c r="J73" i="55"/>
  <c r="K73" i="55"/>
  <c r="L73" i="55"/>
  <c r="M73" i="55"/>
  <c r="N73" i="55"/>
  <c r="O73" i="55"/>
  <c r="P73" i="55"/>
  <c r="Q73" i="55"/>
  <c r="R73" i="55"/>
  <c r="S73" i="55"/>
  <c r="T73" i="55"/>
  <c r="U73" i="55"/>
  <c r="V73" i="55"/>
  <c r="W73" i="55"/>
  <c r="X73" i="55"/>
  <c r="Y73" i="55"/>
  <c r="Z73" i="55"/>
  <c r="AA73" i="55"/>
  <c r="AB73" i="55"/>
  <c r="F74" i="55"/>
  <c r="G74" i="55"/>
  <c r="H74" i="55"/>
  <c r="I74" i="55"/>
  <c r="J74" i="55"/>
  <c r="K74" i="55"/>
  <c r="L74" i="55"/>
  <c r="M74" i="55"/>
  <c r="N74" i="55"/>
  <c r="O74" i="55"/>
  <c r="P74" i="55"/>
  <c r="Q74" i="55"/>
  <c r="R74" i="55"/>
  <c r="S74" i="55"/>
  <c r="T74" i="55"/>
  <c r="U74" i="55"/>
  <c r="V74" i="55"/>
  <c r="W74" i="55"/>
  <c r="X74" i="55"/>
  <c r="Y74" i="55"/>
  <c r="Z74" i="55"/>
  <c r="AA74" i="55"/>
  <c r="AB74" i="55"/>
  <c r="I78" i="55"/>
  <c r="J78" i="55"/>
  <c r="K78" i="55"/>
  <c r="L78" i="55"/>
  <c r="M78" i="55"/>
  <c r="N78" i="55"/>
  <c r="O78" i="55"/>
  <c r="P78" i="55"/>
  <c r="Q78" i="55"/>
  <c r="R78" i="55"/>
  <c r="S78" i="55"/>
  <c r="T78" i="55"/>
  <c r="U78" i="55"/>
  <c r="V78" i="55"/>
  <c r="W78" i="55"/>
  <c r="X78" i="55"/>
  <c r="Y78" i="55"/>
  <c r="Z78" i="55"/>
  <c r="AA78" i="55"/>
  <c r="AB78" i="55"/>
  <c r="F78" i="55"/>
  <c r="G78" i="55"/>
  <c r="H78" i="55"/>
  <c r="H5" i="55"/>
  <c r="E53" i="55"/>
  <c r="E54" i="55"/>
  <c r="E55" i="55"/>
  <c r="E56" i="55"/>
  <c r="E57" i="55"/>
  <c r="E58" i="55"/>
  <c r="E59" i="55"/>
  <c r="E60" i="55"/>
  <c r="E61" i="55"/>
  <c r="E62" i="55"/>
  <c r="E63" i="55"/>
  <c r="E64" i="55"/>
  <c r="E65" i="55"/>
  <c r="E66" i="55"/>
  <c r="E67" i="55"/>
  <c r="E68" i="55"/>
  <c r="E69" i="55"/>
  <c r="E70" i="55"/>
  <c r="E71" i="55"/>
  <c r="E72" i="55"/>
  <c r="E73" i="55"/>
  <c r="E74" i="55"/>
  <c r="E52" i="55"/>
  <c r="B52" i="55"/>
  <c r="D22" i="55"/>
  <c r="D18" i="55"/>
  <c r="D19" i="55"/>
  <c r="B27" i="55"/>
  <c r="B28" i="55" s="1"/>
  <c r="B29" i="55" s="1"/>
  <c r="B30" i="55" s="1"/>
  <c r="B31" i="55" s="1"/>
  <c r="B32" i="55" s="1"/>
  <c r="B33" i="55" s="1"/>
  <c r="B34" i="55" s="1"/>
  <c r="B35" i="55" s="1"/>
  <c r="B36" i="55" s="1"/>
  <c r="B37" i="55" s="1"/>
  <c r="B38" i="55" s="1"/>
  <c r="B39" i="55" s="1"/>
  <c r="B40" i="55" s="1"/>
  <c r="B41" i="55" s="1"/>
  <c r="B42" i="55" s="1"/>
  <c r="B43" i="55" s="1"/>
  <c r="B44" i="55" s="1"/>
  <c r="B45" i="55" s="1"/>
  <c r="B46" i="55" s="1"/>
  <c r="B47" i="55" s="1"/>
  <c r="B48" i="55" s="1"/>
  <c r="B78" i="55"/>
  <c r="B53" i="55"/>
  <c r="B54" i="55" s="1"/>
  <c r="B55" i="55" s="1"/>
  <c r="B56" i="55" s="1"/>
  <c r="B57" i="55" s="1"/>
  <c r="B58" i="55" s="1"/>
  <c r="B59" i="55" s="1"/>
  <c r="B60" i="55" s="1"/>
  <c r="B61" i="55" s="1"/>
  <c r="B62" i="55" s="1"/>
  <c r="B63" i="55" s="1"/>
  <c r="B64" i="55" s="1"/>
  <c r="B65" i="55" s="1"/>
  <c r="B66" i="55" s="1"/>
  <c r="B67" i="55" s="1"/>
  <c r="B68" i="55" s="1"/>
  <c r="B69" i="55" s="1"/>
  <c r="B70" i="55" s="1"/>
  <c r="B71" i="55" s="1"/>
  <c r="B72" i="55" s="1"/>
  <c r="F9" i="41"/>
  <c r="G9" i="41"/>
  <c r="H9" i="41"/>
  <c r="I9" i="41"/>
  <c r="J9" i="41"/>
  <c r="K9" i="41"/>
  <c r="L9" i="41"/>
  <c r="M9" i="41"/>
  <c r="N9" i="41"/>
  <c r="O9" i="41"/>
  <c r="P9" i="41"/>
  <c r="Q9" i="41"/>
  <c r="R9" i="41"/>
  <c r="S9" i="41"/>
  <c r="T9" i="41"/>
  <c r="U9" i="41"/>
  <c r="V9" i="41"/>
  <c r="W9" i="41"/>
  <c r="X9" i="41"/>
  <c r="Y9" i="41"/>
  <c r="Z9" i="41"/>
  <c r="AA9" i="41"/>
  <c r="AB9" i="41"/>
  <c r="E9" i="41"/>
  <c r="B62" i="35"/>
  <c r="B63" i="35" s="1"/>
  <c r="B64" i="35" s="1"/>
  <c r="B65" i="35" s="1"/>
  <c r="B66" i="35" s="1"/>
  <c r="B67" i="35" s="1"/>
  <c r="B68" i="35" s="1"/>
  <c r="B69" i="35" s="1"/>
  <c r="B70" i="35" s="1"/>
  <c r="B71" i="35" s="1"/>
  <c r="B72" i="35" s="1"/>
  <c r="B73" i="35" s="1"/>
  <c r="B74" i="35" s="1"/>
  <c r="B75" i="35" s="1"/>
  <c r="B76" i="35" s="1"/>
  <c r="B77" i="35" s="1"/>
  <c r="B78" i="35" s="1"/>
  <c r="B79" i="35" s="1"/>
  <c r="B80" i="35" s="1"/>
  <c r="B81" i="35" s="1"/>
  <c r="B82" i="35" s="1"/>
  <c r="B83" i="35" s="1"/>
  <c r="B35" i="35"/>
  <c r="B36" i="35" s="1"/>
  <c r="B37" i="35" s="1"/>
  <c r="B38" i="35" s="1"/>
  <c r="B39" i="35" s="1"/>
  <c r="B40" i="35" s="1"/>
  <c r="B41" i="35" s="1"/>
  <c r="B42" i="35" s="1"/>
  <c r="B43" i="35" s="1"/>
  <c r="B44" i="35" s="1"/>
  <c r="B45" i="35" s="1"/>
  <c r="B46" i="35" s="1"/>
  <c r="B47" i="35" s="1"/>
  <c r="B48" i="35" s="1"/>
  <c r="B49" i="35" s="1"/>
  <c r="B50" i="35" s="1"/>
  <c r="B51" i="35" s="1"/>
  <c r="B52" i="35" s="1"/>
  <c r="B53" i="35" s="1"/>
  <c r="B54" i="35" s="1"/>
  <c r="B55" i="35" s="1"/>
  <c r="B56" i="35" s="1"/>
  <c r="B11" i="35"/>
  <c r="D9" i="35"/>
  <c r="B9" i="35"/>
  <c r="B12" i="35" s="1"/>
  <c r="B13" i="35" s="1"/>
  <c r="B14" i="35" s="1"/>
  <c r="B15" i="35" s="1"/>
  <c r="B16" i="35" s="1"/>
  <c r="B17" i="35" s="1"/>
  <c r="B18" i="35" s="1"/>
  <c r="B19" i="35" s="1"/>
  <c r="B20" i="35" s="1"/>
  <c r="B21" i="35" s="1"/>
  <c r="B22" i="35" s="1"/>
  <c r="B23" i="35" s="1"/>
  <c r="B24" i="35" s="1"/>
  <c r="B25" i="35" s="1"/>
  <c r="B26" i="35" s="1"/>
  <c r="B27" i="35" s="1"/>
  <c r="B28" i="35" s="1"/>
  <c r="B29" i="35" s="1"/>
  <c r="B30" i="35" s="1"/>
  <c r="B31" i="35" s="1"/>
  <c r="B32" i="35" s="1"/>
  <c r="B11" i="34"/>
  <c r="AB56" i="33"/>
  <c r="AA56" i="33"/>
  <c r="Z56" i="33"/>
  <c r="Y56" i="33"/>
  <c r="X56" i="33"/>
  <c r="W56" i="33"/>
  <c r="V56" i="33"/>
  <c r="U56" i="33"/>
  <c r="T56" i="33"/>
  <c r="S56" i="33"/>
  <c r="R56" i="33"/>
  <c r="Q56" i="33"/>
  <c r="P56" i="33"/>
  <c r="O56" i="33"/>
  <c r="N56" i="33"/>
  <c r="M56" i="33"/>
  <c r="L56" i="33"/>
  <c r="K56" i="33"/>
  <c r="J56" i="33"/>
  <c r="I56" i="33"/>
  <c r="H56" i="33"/>
  <c r="G56" i="33"/>
  <c r="F56" i="33"/>
  <c r="AB55" i="33"/>
  <c r="AA55" i="33"/>
  <c r="Z55" i="33"/>
  <c r="Y55" i="33"/>
  <c r="X55" i="33"/>
  <c r="W55" i="33"/>
  <c r="V55" i="33"/>
  <c r="U55" i="33"/>
  <c r="T55" i="33"/>
  <c r="S55" i="33"/>
  <c r="R55" i="33"/>
  <c r="Q55" i="33"/>
  <c r="P55" i="33"/>
  <c r="O55" i="33"/>
  <c r="N55" i="33"/>
  <c r="M55" i="33"/>
  <c r="L55" i="33"/>
  <c r="K55" i="33"/>
  <c r="J55" i="33"/>
  <c r="I55" i="33"/>
  <c r="H55" i="33"/>
  <c r="G55" i="33"/>
  <c r="F55" i="33"/>
  <c r="AB54" i="33"/>
  <c r="AA54" i="33"/>
  <c r="Z54" i="33"/>
  <c r="Y54" i="33"/>
  <c r="X54" i="33"/>
  <c r="W54" i="33"/>
  <c r="V54" i="33"/>
  <c r="U54" i="33"/>
  <c r="T54" i="33"/>
  <c r="S54" i="33"/>
  <c r="R54" i="33"/>
  <c r="Q54" i="33"/>
  <c r="P54" i="33"/>
  <c r="O54" i="33"/>
  <c r="N54" i="33"/>
  <c r="M54" i="33"/>
  <c r="L54" i="33"/>
  <c r="K54" i="33"/>
  <c r="J54" i="33"/>
  <c r="I54" i="33"/>
  <c r="H54" i="33"/>
  <c r="G54" i="33"/>
  <c r="F54" i="33"/>
  <c r="AB53" i="33"/>
  <c r="AA53" i="33"/>
  <c r="Z53" i="33"/>
  <c r="Y53" i="33"/>
  <c r="X53" i="33"/>
  <c r="W53" i="33"/>
  <c r="V53" i="33"/>
  <c r="U53" i="33"/>
  <c r="T53" i="33"/>
  <c r="S53" i="33"/>
  <c r="R53" i="33"/>
  <c r="Q53" i="33"/>
  <c r="P53" i="33"/>
  <c r="O53" i="33"/>
  <c r="N53" i="33"/>
  <c r="M53" i="33"/>
  <c r="L53" i="33"/>
  <c r="K53" i="33"/>
  <c r="J53" i="33"/>
  <c r="I53" i="33"/>
  <c r="H53" i="33"/>
  <c r="G53" i="33"/>
  <c r="F53" i="33"/>
  <c r="AB52" i="33"/>
  <c r="AA52" i="33"/>
  <c r="Z52" i="33"/>
  <c r="Y52" i="33"/>
  <c r="X52" i="33"/>
  <c r="W52" i="33"/>
  <c r="V52" i="33"/>
  <c r="U52" i="33"/>
  <c r="T52" i="33"/>
  <c r="S52" i="33"/>
  <c r="R52" i="33"/>
  <c r="Q52" i="33"/>
  <c r="P52" i="33"/>
  <c r="O52" i="33"/>
  <c r="N52" i="33"/>
  <c r="M52" i="33"/>
  <c r="L52" i="33"/>
  <c r="K52" i="33"/>
  <c r="J52" i="33"/>
  <c r="I52" i="33"/>
  <c r="H52" i="33"/>
  <c r="G52" i="33"/>
  <c r="F52" i="33"/>
  <c r="AB51" i="33"/>
  <c r="AA51" i="33"/>
  <c r="Z51" i="33"/>
  <c r="Y51" i="33"/>
  <c r="X51" i="33"/>
  <c r="W51" i="33"/>
  <c r="V51" i="33"/>
  <c r="U51" i="33"/>
  <c r="T51" i="33"/>
  <c r="S51" i="33"/>
  <c r="R51" i="33"/>
  <c r="Q51" i="33"/>
  <c r="P51" i="33"/>
  <c r="O51" i="33"/>
  <c r="N51" i="33"/>
  <c r="M51" i="33"/>
  <c r="L51" i="33"/>
  <c r="K51" i="33"/>
  <c r="J51" i="33"/>
  <c r="I51" i="33"/>
  <c r="H51" i="33"/>
  <c r="G51" i="33"/>
  <c r="F51" i="33"/>
  <c r="AB50" i="33"/>
  <c r="AA50" i="33"/>
  <c r="Z50" i="33"/>
  <c r="Y50" i="33"/>
  <c r="X50" i="33"/>
  <c r="W50" i="33"/>
  <c r="V50" i="33"/>
  <c r="U50" i="33"/>
  <c r="T50" i="33"/>
  <c r="S50" i="33"/>
  <c r="R50" i="33"/>
  <c r="Q50" i="33"/>
  <c r="P50" i="33"/>
  <c r="O50" i="33"/>
  <c r="N50" i="33"/>
  <c r="M50" i="33"/>
  <c r="L50" i="33"/>
  <c r="K50" i="33"/>
  <c r="J50" i="33"/>
  <c r="I50" i="33"/>
  <c r="H50" i="33"/>
  <c r="G50" i="33"/>
  <c r="F50" i="33"/>
  <c r="AB49" i="33"/>
  <c r="AA49" i="33"/>
  <c r="Z49" i="33"/>
  <c r="Y49" i="33"/>
  <c r="X49" i="33"/>
  <c r="W49" i="33"/>
  <c r="V49" i="33"/>
  <c r="U49" i="33"/>
  <c r="T49" i="33"/>
  <c r="S49" i="33"/>
  <c r="R49" i="33"/>
  <c r="Q49" i="33"/>
  <c r="P49" i="33"/>
  <c r="O49" i="33"/>
  <c r="N49" i="33"/>
  <c r="M49" i="33"/>
  <c r="L49" i="33"/>
  <c r="K49" i="33"/>
  <c r="J49" i="33"/>
  <c r="I49" i="33"/>
  <c r="H49" i="33"/>
  <c r="G49" i="33"/>
  <c r="F49" i="33"/>
  <c r="AB48" i="33"/>
  <c r="AA48" i="33"/>
  <c r="Z48" i="33"/>
  <c r="Y48" i="33"/>
  <c r="X48" i="33"/>
  <c r="W48" i="33"/>
  <c r="V48" i="33"/>
  <c r="U48" i="33"/>
  <c r="T48" i="33"/>
  <c r="S48" i="33"/>
  <c r="R48" i="33"/>
  <c r="Q48" i="33"/>
  <c r="P48" i="33"/>
  <c r="O48" i="33"/>
  <c r="N48" i="33"/>
  <c r="M48" i="33"/>
  <c r="L48" i="33"/>
  <c r="K48" i="33"/>
  <c r="J48" i="33"/>
  <c r="I48" i="33"/>
  <c r="H48" i="33"/>
  <c r="G48" i="33"/>
  <c r="F48" i="33"/>
  <c r="AB47" i="33"/>
  <c r="AA47" i="33"/>
  <c r="Z47" i="33"/>
  <c r="Y47" i="33"/>
  <c r="X47" i="33"/>
  <c r="W47" i="33"/>
  <c r="V47" i="33"/>
  <c r="U47" i="33"/>
  <c r="T47" i="33"/>
  <c r="S47" i="33"/>
  <c r="R47" i="33"/>
  <c r="Q47" i="33"/>
  <c r="P47" i="33"/>
  <c r="O47" i="33"/>
  <c r="N47" i="33"/>
  <c r="M47" i="33"/>
  <c r="L47" i="33"/>
  <c r="K47" i="33"/>
  <c r="J47" i="33"/>
  <c r="I47" i="33"/>
  <c r="H47" i="33"/>
  <c r="G47" i="33"/>
  <c r="F47" i="33"/>
  <c r="AB46" i="33"/>
  <c r="AA46" i="33"/>
  <c r="Z46" i="33"/>
  <c r="Y46" i="33"/>
  <c r="X46" i="33"/>
  <c r="W46" i="33"/>
  <c r="V46" i="33"/>
  <c r="U46" i="33"/>
  <c r="T46" i="33"/>
  <c r="S46" i="33"/>
  <c r="R46" i="33"/>
  <c r="Q46" i="33"/>
  <c r="P46" i="33"/>
  <c r="O46" i="33"/>
  <c r="N46" i="33"/>
  <c r="M46" i="33"/>
  <c r="L46" i="33"/>
  <c r="K46" i="33"/>
  <c r="J46" i="33"/>
  <c r="I46" i="33"/>
  <c r="H46" i="33"/>
  <c r="G46" i="33"/>
  <c r="F46" i="33"/>
  <c r="AB45" i="33"/>
  <c r="AA45" i="33"/>
  <c r="Z45" i="33"/>
  <c r="Y45" i="33"/>
  <c r="X45" i="33"/>
  <c r="W45" i="33"/>
  <c r="V45" i="33"/>
  <c r="U45" i="33"/>
  <c r="T45" i="33"/>
  <c r="S45" i="33"/>
  <c r="R45" i="33"/>
  <c r="Q45" i="33"/>
  <c r="P45" i="33"/>
  <c r="O45" i="33"/>
  <c r="N45" i="33"/>
  <c r="M45" i="33"/>
  <c r="L45" i="33"/>
  <c r="K45" i="33"/>
  <c r="J45" i="33"/>
  <c r="I45" i="33"/>
  <c r="H45" i="33"/>
  <c r="G45" i="33"/>
  <c r="F45" i="33"/>
  <c r="AB44" i="33"/>
  <c r="AA44" i="33"/>
  <c r="Z44" i="33"/>
  <c r="Y44" i="33"/>
  <c r="X44" i="33"/>
  <c r="W44" i="33"/>
  <c r="V44" i="33"/>
  <c r="U44" i="33"/>
  <c r="T44" i="33"/>
  <c r="S44" i="33"/>
  <c r="R44" i="33"/>
  <c r="Q44" i="33"/>
  <c r="P44" i="33"/>
  <c r="O44" i="33"/>
  <c r="N44" i="33"/>
  <c r="M44" i="33"/>
  <c r="L44" i="33"/>
  <c r="K44" i="33"/>
  <c r="J44" i="33"/>
  <c r="I44" i="33"/>
  <c r="H44" i="33"/>
  <c r="G44" i="33"/>
  <c r="F44" i="33"/>
  <c r="AB43" i="33"/>
  <c r="AA43" i="33"/>
  <c r="Z43" i="33"/>
  <c r="Y43" i="33"/>
  <c r="X43" i="33"/>
  <c r="W43" i="33"/>
  <c r="V43" i="33"/>
  <c r="U43" i="33"/>
  <c r="T43" i="33"/>
  <c r="S43" i="33"/>
  <c r="R43" i="33"/>
  <c r="Q43" i="33"/>
  <c r="P43" i="33"/>
  <c r="O43" i="33"/>
  <c r="N43" i="33"/>
  <c r="M43" i="33"/>
  <c r="L43" i="33"/>
  <c r="K43" i="33"/>
  <c r="J43" i="33"/>
  <c r="I43" i="33"/>
  <c r="H43" i="33"/>
  <c r="G43" i="33"/>
  <c r="F43" i="33"/>
  <c r="AB42" i="33"/>
  <c r="AA42" i="33"/>
  <c r="Z42" i="33"/>
  <c r="Y42" i="33"/>
  <c r="X42" i="33"/>
  <c r="W42" i="33"/>
  <c r="V42" i="33"/>
  <c r="U42" i="33"/>
  <c r="T42" i="33"/>
  <c r="S42" i="33"/>
  <c r="R42" i="33"/>
  <c r="Q42" i="33"/>
  <c r="P42" i="33"/>
  <c r="O42" i="33"/>
  <c r="N42" i="33"/>
  <c r="M42" i="33"/>
  <c r="L42" i="33"/>
  <c r="K42" i="33"/>
  <c r="J42" i="33"/>
  <c r="I42" i="33"/>
  <c r="H42" i="33"/>
  <c r="G42" i="33"/>
  <c r="F42" i="33"/>
  <c r="AB41" i="33"/>
  <c r="AA41" i="33"/>
  <c r="Z41" i="33"/>
  <c r="Y41" i="33"/>
  <c r="X41" i="33"/>
  <c r="W41" i="33"/>
  <c r="V41" i="33"/>
  <c r="U41" i="33"/>
  <c r="T41" i="33"/>
  <c r="S41" i="33"/>
  <c r="R41" i="33"/>
  <c r="Q41" i="33"/>
  <c r="P41" i="33"/>
  <c r="O41" i="33"/>
  <c r="N41" i="33"/>
  <c r="M41" i="33"/>
  <c r="L41" i="33"/>
  <c r="K41" i="33"/>
  <c r="J41" i="33"/>
  <c r="I41" i="33"/>
  <c r="H41" i="33"/>
  <c r="G41" i="33"/>
  <c r="F41" i="33"/>
  <c r="AB40" i="33"/>
  <c r="AA40" i="33"/>
  <c r="Z40" i="33"/>
  <c r="Y40" i="33"/>
  <c r="X40" i="33"/>
  <c r="W40" i="33"/>
  <c r="V40" i="33"/>
  <c r="U40" i="33"/>
  <c r="T40" i="33"/>
  <c r="S40" i="33"/>
  <c r="R40" i="33"/>
  <c r="Q40" i="33"/>
  <c r="P40" i="33"/>
  <c r="O40" i="33"/>
  <c r="N40" i="33"/>
  <c r="M40" i="33"/>
  <c r="L40" i="33"/>
  <c r="K40" i="33"/>
  <c r="J40" i="33"/>
  <c r="I40" i="33"/>
  <c r="H40" i="33"/>
  <c r="G40" i="33"/>
  <c r="F40" i="33"/>
  <c r="AB39" i="33"/>
  <c r="AA39" i="33"/>
  <c r="Z39" i="33"/>
  <c r="Y39" i="33"/>
  <c r="X39" i="33"/>
  <c r="W39" i="33"/>
  <c r="V39" i="33"/>
  <c r="U39" i="33"/>
  <c r="T39" i="33"/>
  <c r="S39" i="33"/>
  <c r="R39" i="33"/>
  <c r="Q39" i="33"/>
  <c r="P39" i="33"/>
  <c r="O39" i="33"/>
  <c r="N39" i="33"/>
  <c r="M39" i="33"/>
  <c r="L39" i="33"/>
  <c r="K39" i="33"/>
  <c r="J39" i="33"/>
  <c r="I39" i="33"/>
  <c r="H39" i="33"/>
  <c r="G39" i="33"/>
  <c r="F39" i="33"/>
  <c r="AB38" i="33"/>
  <c r="AA38" i="33"/>
  <c r="Z38" i="33"/>
  <c r="Y38" i="33"/>
  <c r="X38" i="33"/>
  <c r="W38" i="33"/>
  <c r="V38" i="33"/>
  <c r="U38" i="33"/>
  <c r="T38" i="33"/>
  <c r="S38" i="33"/>
  <c r="R38" i="33"/>
  <c r="Q38" i="33"/>
  <c r="P38" i="33"/>
  <c r="O38" i="33"/>
  <c r="N38" i="33"/>
  <c r="M38" i="33"/>
  <c r="L38" i="33"/>
  <c r="K38" i="33"/>
  <c r="J38" i="33"/>
  <c r="I38" i="33"/>
  <c r="H38" i="33"/>
  <c r="G38" i="33"/>
  <c r="F38" i="33"/>
  <c r="AB37" i="33"/>
  <c r="AA37" i="33"/>
  <c r="Z37" i="33"/>
  <c r="Y37" i="33"/>
  <c r="X37" i="33"/>
  <c r="W37" i="33"/>
  <c r="V37" i="33"/>
  <c r="U37" i="33"/>
  <c r="T37" i="33"/>
  <c r="S37" i="33"/>
  <c r="R37" i="33"/>
  <c r="Q37" i="33"/>
  <c r="P37" i="33"/>
  <c r="O37" i="33"/>
  <c r="N37" i="33"/>
  <c r="M37" i="33"/>
  <c r="L37" i="33"/>
  <c r="K37" i="33"/>
  <c r="J37" i="33"/>
  <c r="I37" i="33"/>
  <c r="H37" i="33"/>
  <c r="G37" i="33"/>
  <c r="F37" i="33"/>
  <c r="AB36" i="33"/>
  <c r="AA36" i="33"/>
  <c r="Z36" i="33"/>
  <c r="Y36" i="33"/>
  <c r="X36" i="33"/>
  <c r="W36" i="33"/>
  <c r="V36" i="33"/>
  <c r="U36" i="33"/>
  <c r="T36" i="33"/>
  <c r="S36" i="33"/>
  <c r="R36" i="33"/>
  <c r="Q36" i="33"/>
  <c r="P36" i="33"/>
  <c r="O36" i="33"/>
  <c r="N36" i="33"/>
  <c r="M36" i="33"/>
  <c r="L36" i="33"/>
  <c r="K36" i="33"/>
  <c r="J36" i="33"/>
  <c r="I36" i="33"/>
  <c r="H36" i="33"/>
  <c r="G36" i="33"/>
  <c r="F36" i="33"/>
  <c r="E37" i="33"/>
  <c r="E38" i="33"/>
  <c r="E39" i="33"/>
  <c r="E40" i="33"/>
  <c r="E41" i="33"/>
  <c r="E42" i="33"/>
  <c r="E43" i="33"/>
  <c r="E44" i="33"/>
  <c r="E45" i="33"/>
  <c r="E46" i="33"/>
  <c r="E47" i="33"/>
  <c r="E48" i="33"/>
  <c r="E49" i="33"/>
  <c r="E50" i="33"/>
  <c r="E51" i="33"/>
  <c r="E52" i="33"/>
  <c r="E53" i="33"/>
  <c r="E54" i="33"/>
  <c r="E55" i="33"/>
  <c r="E56" i="33"/>
  <c r="B11" i="33"/>
  <c r="E111" i="44"/>
  <c r="H6" i="9"/>
  <c r="F16" i="56"/>
  <c r="G16" i="56"/>
  <c r="H16" i="56"/>
  <c r="I16" i="56"/>
  <c r="J16" i="56"/>
  <c r="K16" i="56"/>
  <c r="L16" i="56"/>
  <c r="M16" i="56"/>
  <c r="N16" i="56"/>
  <c r="O16" i="56"/>
  <c r="P16" i="56"/>
  <c r="Q16" i="56"/>
  <c r="R16" i="56"/>
  <c r="S16" i="56"/>
  <c r="T16" i="56"/>
  <c r="U16" i="56"/>
  <c r="V16" i="56"/>
  <c r="W16" i="56"/>
  <c r="X16" i="56"/>
  <c r="Y16" i="56"/>
  <c r="Z16" i="56"/>
  <c r="AA16" i="56"/>
  <c r="AB16" i="56"/>
  <c r="F17" i="56"/>
  <c r="G42" i="4" s="1"/>
  <c r="G17" i="56"/>
  <c r="G43" i="4" s="1"/>
  <c r="H17" i="56"/>
  <c r="G44" i="4" s="1"/>
  <c r="I17" i="56"/>
  <c r="G45" i="4" s="1"/>
  <c r="J17" i="56"/>
  <c r="G46" i="4" s="1"/>
  <c r="K17" i="56"/>
  <c r="G47" i="4" s="1"/>
  <c r="L17" i="56"/>
  <c r="G48" i="4" s="1"/>
  <c r="M17" i="56"/>
  <c r="G49" i="4" s="1"/>
  <c r="N17" i="56"/>
  <c r="G50" i="4" s="1"/>
  <c r="O17" i="56"/>
  <c r="G51" i="4" s="1"/>
  <c r="P17" i="56"/>
  <c r="G52" i="4" s="1"/>
  <c r="Q17" i="56"/>
  <c r="G53" i="4" s="1"/>
  <c r="R17" i="56"/>
  <c r="G54" i="4" s="1"/>
  <c r="S17" i="56"/>
  <c r="G55" i="4" s="1"/>
  <c r="T17" i="56"/>
  <c r="G56" i="4" s="1"/>
  <c r="U17" i="56"/>
  <c r="G57" i="4" s="1"/>
  <c r="V17" i="56"/>
  <c r="G58" i="4" s="1"/>
  <c r="W17" i="56"/>
  <c r="G59" i="4" s="1"/>
  <c r="X17" i="56"/>
  <c r="G60" i="4" s="1"/>
  <c r="Y17" i="56"/>
  <c r="G61" i="4" s="1"/>
  <c r="Z17" i="56"/>
  <c r="G62" i="4" s="1"/>
  <c r="AA17" i="56"/>
  <c r="G63" i="4" s="1"/>
  <c r="AB17" i="56"/>
  <c r="G64" i="4" s="1"/>
  <c r="E17" i="56"/>
  <c r="G41" i="4" s="1"/>
  <c r="B101" i="54"/>
  <c r="B70" i="54"/>
  <c r="B107" i="44"/>
  <c r="B69" i="54"/>
  <c r="E67" i="54"/>
  <c r="AB106" i="44"/>
  <c r="AB69" i="54" s="1"/>
  <c r="AA106" i="44"/>
  <c r="AA69" i="54" s="1"/>
  <c r="Z106" i="44"/>
  <c r="Z69" i="54" s="1"/>
  <c r="Y106" i="44"/>
  <c r="Y69" i="54" s="1"/>
  <c r="X106" i="44"/>
  <c r="X69" i="54" s="1"/>
  <c r="W106" i="44"/>
  <c r="W69" i="54" s="1"/>
  <c r="V106" i="44"/>
  <c r="V69" i="54" s="1"/>
  <c r="U106" i="44"/>
  <c r="U69" i="54" s="1"/>
  <c r="T106" i="44"/>
  <c r="T69" i="54" s="1"/>
  <c r="S106" i="44"/>
  <c r="S69" i="54" s="1"/>
  <c r="R106" i="44"/>
  <c r="R69" i="54" s="1"/>
  <c r="Q106" i="44"/>
  <c r="Q69" i="54" s="1"/>
  <c r="P106" i="44"/>
  <c r="P69" i="54" s="1"/>
  <c r="O106" i="44"/>
  <c r="O69" i="54" s="1"/>
  <c r="N106" i="44"/>
  <c r="N69" i="54" s="1"/>
  <c r="M106" i="44"/>
  <c r="M69" i="54" s="1"/>
  <c r="L106" i="44"/>
  <c r="L69" i="54" s="1"/>
  <c r="K106" i="44"/>
  <c r="K69" i="54" s="1"/>
  <c r="J106" i="44"/>
  <c r="J69" i="54" s="1"/>
  <c r="I106" i="44"/>
  <c r="I69" i="54" s="1"/>
  <c r="H106" i="44"/>
  <c r="H69" i="54" s="1"/>
  <c r="G106" i="44"/>
  <c r="G69" i="54" s="1"/>
  <c r="E106" i="44"/>
  <c r="E69" i="54" s="1"/>
  <c r="B106" i="44"/>
  <c r="D17" i="44"/>
  <c r="D16" i="44"/>
  <c r="D15" i="44"/>
  <c r="D14" i="44"/>
  <c r="U19" i="56" l="1"/>
  <c r="M19" i="56"/>
  <c r="AB19" i="56"/>
  <c r="X19" i="56"/>
  <c r="T19" i="56"/>
  <c r="P19" i="56"/>
  <c r="L19" i="56"/>
  <c r="H19" i="56"/>
  <c r="D8" i="44"/>
  <c r="E8" i="54"/>
  <c r="E19" i="56" s="1"/>
  <c r="G65" i="4"/>
  <c r="D18" i="56"/>
  <c r="Y19" i="56"/>
  <c r="I19" i="56"/>
  <c r="Q19" i="56"/>
  <c r="D9" i="55"/>
  <c r="W19" i="56"/>
  <c r="O19" i="56"/>
  <c r="G19" i="56"/>
  <c r="D10" i="55"/>
  <c r="D7" i="55"/>
  <c r="Z19" i="56"/>
  <c r="V19" i="56"/>
  <c r="R19" i="56"/>
  <c r="N19" i="56"/>
  <c r="J19" i="56"/>
  <c r="F19" i="56"/>
  <c r="AE87" i="64"/>
  <c r="AE87" i="63"/>
  <c r="AE86" i="62"/>
  <c r="AE90" i="61"/>
  <c r="AE89" i="60"/>
  <c r="AE88" i="59"/>
  <c r="AE86" i="57"/>
  <c r="D36" i="35"/>
  <c r="D15" i="54"/>
  <c r="E16" i="56"/>
  <c r="D16" i="56" s="1"/>
  <c r="J21" i="4" s="1"/>
  <c r="D52" i="55"/>
  <c r="AA8" i="54"/>
  <c r="AA19" i="56" s="1"/>
  <c r="S8" i="54"/>
  <c r="S19" i="56" s="1"/>
  <c r="K8" i="54"/>
  <c r="K19" i="56" s="1"/>
  <c r="D17" i="56"/>
  <c r="J25" i="4" s="1"/>
  <c r="D16" i="54"/>
  <c r="AC66" i="35"/>
  <c r="AC65" i="34"/>
  <c r="D53" i="55"/>
  <c r="D54" i="55"/>
  <c r="D55" i="55"/>
  <c r="D56" i="55"/>
  <c r="D57" i="55"/>
  <c r="D58" i="55"/>
  <c r="D59" i="55"/>
  <c r="D60" i="55"/>
  <c r="D61" i="55"/>
  <c r="D62" i="55"/>
  <c r="D63" i="55"/>
  <c r="D64" i="55"/>
  <c r="D65" i="55"/>
  <c r="D66" i="55"/>
  <c r="D67" i="55"/>
  <c r="D68" i="55"/>
  <c r="D69" i="55"/>
  <c r="D70" i="55"/>
  <c r="D71" i="55"/>
  <c r="D72" i="55"/>
  <c r="D17" i="55"/>
  <c r="D78" i="55"/>
  <c r="D37" i="35"/>
  <c r="D38" i="35"/>
  <c r="D39" i="35"/>
  <c r="D40" i="35"/>
  <c r="D41" i="35"/>
  <c r="D42" i="35"/>
  <c r="D43" i="35"/>
  <c r="D44" i="35"/>
  <c r="D45" i="35"/>
  <c r="D46" i="35"/>
  <c r="D47" i="35"/>
  <c r="D48" i="35"/>
  <c r="D49" i="35"/>
  <c r="D50" i="35"/>
  <c r="D51" i="35"/>
  <c r="D52" i="35"/>
  <c r="D53" i="35"/>
  <c r="D54" i="35"/>
  <c r="D55" i="35"/>
  <c r="D56" i="35"/>
  <c r="AB101" i="54"/>
  <c r="AB47" i="56" s="1"/>
  <c r="Z101" i="54"/>
  <c r="Z47" i="56" s="1"/>
  <c r="X101" i="54"/>
  <c r="X47" i="56" s="1"/>
  <c r="V101" i="54"/>
  <c r="V47" i="56" s="1"/>
  <c r="T101" i="54"/>
  <c r="T47" i="56" s="1"/>
  <c r="R101" i="54"/>
  <c r="R47" i="56" s="1"/>
  <c r="P101" i="54"/>
  <c r="P47" i="56" s="1"/>
  <c r="N101" i="54"/>
  <c r="N47" i="56" s="1"/>
  <c r="L101" i="54"/>
  <c r="L47" i="56" s="1"/>
  <c r="J101" i="54"/>
  <c r="J47" i="56" s="1"/>
  <c r="H101" i="54"/>
  <c r="H47" i="56" s="1"/>
  <c r="F101" i="54"/>
  <c r="F47" i="56" s="1"/>
  <c r="AA101" i="54"/>
  <c r="AA47" i="56" s="1"/>
  <c r="Y101" i="54"/>
  <c r="Y47" i="56" s="1"/>
  <c r="W101" i="54"/>
  <c r="W47" i="56" s="1"/>
  <c r="U101" i="54"/>
  <c r="U47" i="56" s="1"/>
  <c r="S101" i="54"/>
  <c r="S47" i="56" s="1"/>
  <c r="Q101" i="54"/>
  <c r="Q47" i="56" s="1"/>
  <c r="O101" i="54"/>
  <c r="O47" i="56" s="1"/>
  <c r="M101" i="54"/>
  <c r="M47" i="56" s="1"/>
  <c r="K101" i="54"/>
  <c r="K47" i="56" s="1"/>
  <c r="I101" i="54"/>
  <c r="I47" i="56" s="1"/>
  <c r="G101" i="54"/>
  <c r="G47" i="56" s="1"/>
  <c r="E101" i="54"/>
  <c r="E47" i="56" s="1"/>
  <c r="D20" i="54"/>
  <c r="D9" i="69" l="1"/>
  <c r="F9" i="69" s="1"/>
  <c r="M9" i="69" s="1"/>
  <c r="D47" i="56"/>
  <c r="D48" i="56" s="1"/>
  <c r="AE88" i="64"/>
  <c r="AE88" i="63"/>
  <c r="AE87" i="62"/>
  <c r="AE91" i="61"/>
  <c r="AE90" i="60"/>
  <c r="AE89" i="59"/>
  <c r="AE87" i="57"/>
  <c r="D8" i="54"/>
  <c r="D19" i="56"/>
  <c r="AC67" i="35"/>
  <c r="AC66" i="34"/>
  <c r="D9" i="9"/>
  <c r="AD47" i="56"/>
  <c r="Y100" i="44"/>
  <c r="Y65" i="54" s="1"/>
  <c r="AB85" i="44"/>
  <c r="AB50" i="54" s="1"/>
  <c r="N100" i="44"/>
  <c r="N65" i="54" s="1"/>
  <c r="U92" i="44"/>
  <c r="U57" i="54" s="1"/>
  <c r="Y92" i="44"/>
  <c r="Y57" i="54" s="1"/>
  <c r="O93" i="44"/>
  <c r="O58" i="54" s="1"/>
  <c r="S93" i="44"/>
  <c r="S58" i="54" s="1"/>
  <c r="I94" i="44"/>
  <c r="I59" i="54" s="1"/>
  <c r="M94" i="44"/>
  <c r="M59" i="54" s="1"/>
  <c r="Y94" i="44"/>
  <c r="Y59" i="54" s="1"/>
  <c r="S95" i="44"/>
  <c r="S60" i="54" s="1"/>
  <c r="W95" i="44"/>
  <c r="W60" i="54" s="1"/>
  <c r="M96" i="44"/>
  <c r="M61" i="54" s="1"/>
  <c r="Q96" i="44"/>
  <c r="Q61" i="54" s="1"/>
  <c r="K97" i="44"/>
  <c r="K62" i="54" s="1"/>
  <c r="I98" i="44"/>
  <c r="I63" i="54" s="1"/>
  <c r="U98" i="44"/>
  <c r="U63" i="54" s="1"/>
  <c r="W99" i="44"/>
  <c r="W64" i="54" s="1"/>
  <c r="M100" i="44"/>
  <c r="M65" i="54" s="1"/>
  <c r="D101" i="54"/>
  <c r="G95" i="44"/>
  <c r="G60" i="54" s="1"/>
  <c r="Z100" i="44"/>
  <c r="Z65" i="54" s="1"/>
  <c r="F86" i="44"/>
  <c r="F51" i="54" s="1"/>
  <c r="F100" i="44"/>
  <c r="F65" i="54" s="1"/>
  <c r="D63" i="44"/>
  <c r="E81" i="44"/>
  <c r="E46" i="54" s="1"/>
  <c r="E85" i="44"/>
  <c r="E50" i="54" s="1"/>
  <c r="E93" i="44"/>
  <c r="E58" i="54" s="1"/>
  <c r="E97" i="44"/>
  <c r="E62" i="54" s="1"/>
  <c r="J81" i="44"/>
  <c r="J46" i="54" s="1"/>
  <c r="R81" i="44"/>
  <c r="R46" i="54" s="1"/>
  <c r="Z81" i="44"/>
  <c r="Z46" i="54" s="1"/>
  <c r="X82" i="44"/>
  <c r="X47" i="54" s="1"/>
  <c r="V83" i="44"/>
  <c r="V48" i="54" s="1"/>
  <c r="H83" i="44"/>
  <c r="H48" i="54" s="1"/>
  <c r="H84" i="44"/>
  <c r="H49" i="54" s="1"/>
  <c r="L84" i="44"/>
  <c r="L49" i="54" s="1"/>
  <c r="AB84" i="44"/>
  <c r="AB49" i="54" s="1"/>
  <c r="J85" i="44"/>
  <c r="J50" i="54" s="1"/>
  <c r="R85" i="44"/>
  <c r="R50" i="54" s="1"/>
  <c r="E83" i="44"/>
  <c r="E48" i="54" s="1"/>
  <c r="E87" i="44"/>
  <c r="E52" i="54" s="1"/>
  <c r="E91" i="44"/>
  <c r="E56" i="54" s="1"/>
  <c r="E95" i="44"/>
  <c r="E60" i="54" s="1"/>
  <c r="E99" i="44"/>
  <c r="E64" i="54" s="1"/>
  <c r="N81" i="44"/>
  <c r="N46" i="54" s="1"/>
  <c r="V81" i="44"/>
  <c r="V46" i="54" s="1"/>
  <c r="H82" i="44"/>
  <c r="H47" i="54" s="1"/>
  <c r="L82" i="44"/>
  <c r="L47" i="54" s="1"/>
  <c r="T81" i="44"/>
  <c r="T46" i="54" s="1"/>
  <c r="AB82" i="44"/>
  <c r="AB47" i="54" s="1"/>
  <c r="P84" i="44"/>
  <c r="P49" i="54" s="1"/>
  <c r="V85" i="44"/>
  <c r="V50" i="54" s="1"/>
  <c r="Z85" i="44"/>
  <c r="Z50" i="54" s="1"/>
  <c r="P86" i="44"/>
  <c r="P51" i="54" s="1"/>
  <c r="T86" i="44"/>
  <c r="T51" i="54" s="1"/>
  <c r="AB86" i="44"/>
  <c r="AB51" i="54" s="1"/>
  <c r="J87" i="44"/>
  <c r="J52" i="54" s="1"/>
  <c r="N87" i="44"/>
  <c r="N52" i="54" s="1"/>
  <c r="Z87" i="44"/>
  <c r="Z52" i="54" s="1"/>
  <c r="H88" i="44"/>
  <c r="P88" i="44"/>
  <c r="P53" i="54" s="1"/>
  <c r="T88" i="44"/>
  <c r="T53" i="54" s="1"/>
  <c r="X88" i="44"/>
  <c r="X53" i="54" s="1"/>
  <c r="J89" i="44"/>
  <c r="J54" i="54" s="1"/>
  <c r="R89" i="44"/>
  <c r="R54" i="54" s="1"/>
  <c r="V89" i="44"/>
  <c r="V54" i="54" s="1"/>
  <c r="H90" i="44"/>
  <c r="H55" i="54" s="1"/>
  <c r="L90" i="44"/>
  <c r="L55" i="54" s="1"/>
  <c r="P90" i="44"/>
  <c r="P55" i="54" s="1"/>
  <c r="X90" i="44"/>
  <c r="X55" i="54" s="1"/>
  <c r="AB90" i="44"/>
  <c r="AB55" i="54" s="1"/>
  <c r="J91" i="44"/>
  <c r="J56" i="54" s="1"/>
  <c r="N91" i="44"/>
  <c r="N56" i="54" s="1"/>
  <c r="R91" i="44"/>
  <c r="R56" i="54" s="1"/>
  <c r="V91" i="44"/>
  <c r="V56" i="54" s="1"/>
  <c r="Z91" i="44"/>
  <c r="Z56" i="54" s="1"/>
  <c r="L92" i="44"/>
  <c r="L57" i="54" s="1"/>
  <c r="T92" i="44"/>
  <c r="T57" i="54" s="1"/>
  <c r="X92" i="44"/>
  <c r="X57" i="54" s="1"/>
  <c r="AB92" i="44"/>
  <c r="AB57" i="54" s="1"/>
  <c r="J93" i="44"/>
  <c r="J58" i="54" s="1"/>
  <c r="N93" i="44"/>
  <c r="N58" i="54" s="1"/>
  <c r="V93" i="44"/>
  <c r="V58" i="54" s="1"/>
  <c r="Z93" i="44"/>
  <c r="Z58" i="54" s="1"/>
  <c r="H94" i="44"/>
  <c r="H59" i="54" s="1"/>
  <c r="L94" i="44"/>
  <c r="L59" i="54" s="1"/>
  <c r="P94" i="44"/>
  <c r="P59" i="54" s="1"/>
  <c r="T94" i="44"/>
  <c r="T59" i="54" s="1"/>
  <c r="X94" i="44"/>
  <c r="X59" i="54" s="1"/>
  <c r="J95" i="44"/>
  <c r="J60" i="54" s="1"/>
  <c r="R95" i="44"/>
  <c r="R60" i="54" s="1"/>
  <c r="V95" i="44"/>
  <c r="V60" i="54" s="1"/>
  <c r="Z95" i="44"/>
  <c r="Z60" i="54" s="1"/>
  <c r="L96" i="44"/>
  <c r="L61" i="54" s="1"/>
  <c r="P96" i="44"/>
  <c r="P61" i="54" s="1"/>
  <c r="T96" i="44"/>
  <c r="T61" i="54" s="1"/>
  <c r="AB96" i="44"/>
  <c r="AB61" i="54" s="1"/>
  <c r="J97" i="44"/>
  <c r="J62" i="54" s="1"/>
  <c r="N97" i="44"/>
  <c r="N62" i="54" s="1"/>
  <c r="V97" i="44"/>
  <c r="V62" i="54" s="1"/>
  <c r="Z97" i="44"/>
  <c r="Z62" i="54" s="1"/>
  <c r="H98" i="44"/>
  <c r="H63" i="54" s="1"/>
  <c r="P98" i="44"/>
  <c r="P63" i="54" s="1"/>
  <c r="T98" i="44"/>
  <c r="T63" i="54" s="1"/>
  <c r="X98" i="44"/>
  <c r="X63" i="54" s="1"/>
  <c r="J99" i="44"/>
  <c r="J64" i="54" s="1"/>
  <c r="N99" i="44"/>
  <c r="N64" i="54" s="1"/>
  <c r="R99" i="44"/>
  <c r="R64" i="54" s="1"/>
  <c r="Z99" i="44"/>
  <c r="Z64" i="54" s="1"/>
  <c r="H100" i="44"/>
  <c r="H65" i="54" s="1"/>
  <c r="L100" i="44"/>
  <c r="L65" i="54" s="1"/>
  <c r="T100" i="44"/>
  <c r="T65" i="54" s="1"/>
  <c r="X100" i="44"/>
  <c r="X65" i="54" s="1"/>
  <c r="AB100" i="44"/>
  <c r="AB65" i="54" s="1"/>
  <c r="K81" i="44"/>
  <c r="K46" i="54" s="1"/>
  <c r="S81" i="44"/>
  <c r="S46" i="54" s="1"/>
  <c r="AA81" i="44"/>
  <c r="AA46" i="54" s="1"/>
  <c r="M82" i="44"/>
  <c r="M47" i="54" s="1"/>
  <c r="U82" i="44"/>
  <c r="U47" i="54" s="1"/>
  <c r="Y82" i="44"/>
  <c r="Y47" i="54" s="1"/>
  <c r="K83" i="44"/>
  <c r="K48" i="54" s="1"/>
  <c r="S83" i="44"/>
  <c r="S48" i="54" s="1"/>
  <c r="AA83" i="44"/>
  <c r="AA48" i="54" s="1"/>
  <c r="M84" i="44"/>
  <c r="M49" i="54" s="1"/>
  <c r="U84" i="44"/>
  <c r="U49" i="54" s="1"/>
  <c r="Y84" i="44"/>
  <c r="Y49" i="54" s="1"/>
  <c r="K85" i="44"/>
  <c r="K50" i="54" s="1"/>
  <c r="S85" i="44"/>
  <c r="S50" i="54" s="1"/>
  <c r="AA85" i="44"/>
  <c r="AA50" i="54" s="1"/>
  <c r="M86" i="44"/>
  <c r="M51" i="54" s="1"/>
  <c r="U86" i="44"/>
  <c r="U51" i="54" s="1"/>
  <c r="Y86" i="44"/>
  <c r="Y51" i="54" s="1"/>
  <c r="K87" i="44"/>
  <c r="K52" i="54" s="1"/>
  <c r="S87" i="44"/>
  <c r="S52" i="54" s="1"/>
  <c r="W87" i="44"/>
  <c r="W52" i="54" s="1"/>
  <c r="I88" i="44"/>
  <c r="I53" i="54" s="1"/>
  <c r="M88" i="44"/>
  <c r="M53" i="54" s="1"/>
  <c r="U88" i="44"/>
  <c r="U53" i="54" s="1"/>
  <c r="Y88" i="44"/>
  <c r="Y53" i="54" s="1"/>
  <c r="K89" i="44"/>
  <c r="K54" i="54" s="1"/>
  <c r="S89" i="44"/>
  <c r="S54" i="54" s="1"/>
  <c r="AA89" i="44"/>
  <c r="AA54" i="54" s="1"/>
  <c r="M90" i="44"/>
  <c r="M55" i="54" s="1"/>
  <c r="U90" i="44"/>
  <c r="U55" i="54" s="1"/>
  <c r="D66" i="44"/>
  <c r="O91" i="44"/>
  <c r="O56" i="54" s="1"/>
  <c r="W91" i="44"/>
  <c r="W56" i="54" s="1"/>
  <c r="I92" i="44"/>
  <c r="I57" i="54" s="1"/>
  <c r="Q92" i="44"/>
  <c r="Q57" i="54" s="1"/>
  <c r="K93" i="44"/>
  <c r="K58" i="54" s="1"/>
  <c r="AA93" i="44"/>
  <c r="AA58" i="54" s="1"/>
  <c r="K95" i="44"/>
  <c r="K60" i="54" s="1"/>
  <c r="AA95" i="44"/>
  <c r="AA60" i="54" s="1"/>
  <c r="U96" i="44"/>
  <c r="U61" i="54" s="1"/>
  <c r="S97" i="44"/>
  <c r="S62" i="54" s="1"/>
  <c r="M98" i="44"/>
  <c r="M63" i="54" s="1"/>
  <c r="Q98" i="44"/>
  <c r="Q63" i="54" s="1"/>
  <c r="Y98" i="44"/>
  <c r="Y63" i="54" s="1"/>
  <c r="K99" i="44"/>
  <c r="K64" i="54" s="1"/>
  <c r="S99" i="44"/>
  <c r="S64" i="54" s="1"/>
  <c r="AA99" i="44"/>
  <c r="AA64" i="54" s="1"/>
  <c r="I100" i="44"/>
  <c r="I65" i="54" s="1"/>
  <c r="Q100" i="44"/>
  <c r="Q65" i="54" s="1"/>
  <c r="U100" i="44"/>
  <c r="U65" i="54" s="1"/>
  <c r="F98" i="44"/>
  <c r="F63" i="54" s="1"/>
  <c r="F82" i="44"/>
  <c r="F47" i="54" s="1"/>
  <c r="AA87" i="44"/>
  <c r="AA52" i="54" s="1"/>
  <c r="AA97" i="44"/>
  <c r="AA62" i="54" s="1"/>
  <c r="F93" i="44"/>
  <c r="F58" i="54" s="1"/>
  <c r="D75" i="44"/>
  <c r="R100" i="44"/>
  <c r="R65" i="54" s="1"/>
  <c r="V100" i="44"/>
  <c r="V65" i="54" s="1"/>
  <c r="F94" i="44"/>
  <c r="F59" i="54" s="1"/>
  <c r="E100" i="44"/>
  <c r="E65" i="54" s="1"/>
  <c r="G91" i="44"/>
  <c r="G56" i="54" s="1"/>
  <c r="O99" i="44"/>
  <c r="O64" i="54" s="1"/>
  <c r="O81" i="44"/>
  <c r="O46" i="54" s="1"/>
  <c r="W81" i="44"/>
  <c r="W46" i="54" s="1"/>
  <c r="I82" i="44"/>
  <c r="I47" i="54" s="1"/>
  <c r="Q82" i="44"/>
  <c r="Q47" i="54" s="1"/>
  <c r="O83" i="44"/>
  <c r="O48" i="54" s="1"/>
  <c r="W83" i="44"/>
  <c r="W48" i="54" s="1"/>
  <c r="I84" i="44"/>
  <c r="I49" i="54" s="1"/>
  <c r="Q84" i="44"/>
  <c r="Q49" i="54" s="1"/>
  <c r="O85" i="44"/>
  <c r="O50" i="54" s="1"/>
  <c r="W85" i="44"/>
  <c r="W50" i="54" s="1"/>
  <c r="I86" i="44"/>
  <c r="I51" i="54" s="1"/>
  <c r="Q86" i="44"/>
  <c r="Q51" i="54" s="1"/>
  <c r="O87" i="44"/>
  <c r="O52" i="54" s="1"/>
  <c r="Q88" i="44"/>
  <c r="Q53" i="54" s="1"/>
  <c r="O89" i="44"/>
  <c r="O54" i="54" s="1"/>
  <c r="W89" i="44"/>
  <c r="W54" i="54" s="1"/>
  <c r="I90" i="44"/>
  <c r="I55" i="54" s="1"/>
  <c r="Q90" i="44"/>
  <c r="Q55" i="54" s="1"/>
  <c r="Y90" i="44"/>
  <c r="Y55" i="54" s="1"/>
  <c r="K91" i="44"/>
  <c r="K56" i="54" s="1"/>
  <c r="S91" i="44"/>
  <c r="S56" i="54" s="1"/>
  <c r="AA91" i="44"/>
  <c r="AA56" i="54" s="1"/>
  <c r="M92" i="44"/>
  <c r="M57" i="54" s="1"/>
  <c r="W93" i="44"/>
  <c r="W58" i="54" s="1"/>
  <c r="Q94" i="44"/>
  <c r="Q59" i="54" s="1"/>
  <c r="U94" i="44"/>
  <c r="U59" i="54" s="1"/>
  <c r="D70" i="44"/>
  <c r="O95" i="44"/>
  <c r="O60" i="54" s="1"/>
  <c r="I96" i="44"/>
  <c r="I61" i="54" s="1"/>
  <c r="Y96" i="44"/>
  <c r="Y61" i="54" s="1"/>
  <c r="O97" i="44"/>
  <c r="O62" i="54" s="1"/>
  <c r="W97" i="44"/>
  <c r="W62" i="54" s="1"/>
  <c r="F81" i="44"/>
  <c r="F46" i="54" s="1"/>
  <c r="F97" i="44"/>
  <c r="F62" i="54" s="1"/>
  <c r="F89" i="44"/>
  <c r="F54" i="54" s="1"/>
  <c r="F85" i="44"/>
  <c r="F50" i="54" s="1"/>
  <c r="E82" i="44"/>
  <c r="E47" i="54" s="1"/>
  <c r="E90" i="44"/>
  <c r="E55" i="54" s="1"/>
  <c r="E98" i="44"/>
  <c r="E63" i="54" s="1"/>
  <c r="D67" i="44"/>
  <c r="G100" i="44"/>
  <c r="G65" i="54" s="1"/>
  <c r="K100" i="44"/>
  <c r="K65" i="54" s="1"/>
  <c r="O100" i="44"/>
  <c r="O65" i="54" s="1"/>
  <c r="S100" i="44"/>
  <c r="S65" i="54" s="1"/>
  <c r="W100" i="44"/>
  <c r="W65" i="54" s="1"/>
  <c r="AA100" i="44"/>
  <c r="AA65" i="54" s="1"/>
  <c r="F90" i="44"/>
  <c r="F55" i="54" s="1"/>
  <c r="Z92" i="44"/>
  <c r="Z57" i="54" s="1"/>
  <c r="J100" i="44"/>
  <c r="J65" i="54" s="1"/>
  <c r="F96" i="44"/>
  <c r="F61" i="54" s="1"/>
  <c r="D71" i="44"/>
  <c r="F92" i="44"/>
  <c r="F57" i="54" s="1"/>
  <c r="F88" i="44"/>
  <c r="F53" i="54" s="1"/>
  <c r="F84" i="44"/>
  <c r="F49" i="54" s="1"/>
  <c r="D59" i="44"/>
  <c r="E86" i="44"/>
  <c r="E51" i="54" s="1"/>
  <c r="D61" i="44"/>
  <c r="D69" i="44"/>
  <c r="E94" i="44"/>
  <c r="E59" i="54" s="1"/>
  <c r="D73" i="44"/>
  <c r="D57" i="44"/>
  <c r="P82" i="44"/>
  <c r="P47" i="54" s="1"/>
  <c r="P81" i="44"/>
  <c r="P46" i="54" s="1"/>
  <c r="J83" i="44"/>
  <c r="J48" i="54" s="1"/>
  <c r="J82" i="44"/>
  <c r="J47" i="54" s="1"/>
  <c r="N83" i="44"/>
  <c r="N48" i="54" s="1"/>
  <c r="N82" i="44"/>
  <c r="N47" i="54" s="1"/>
  <c r="R83" i="44"/>
  <c r="R48" i="54" s="1"/>
  <c r="Z83" i="44"/>
  <c r="Z48" i="54" s="1"/>
  <c r="Z82" i="44"/>
  <c r="Z47" i="54" s="1"/>
  <c r="T84" i="44"/>
  <c r="T49" i="54" s="1"/>
  <c r="T83" i="44"/>
  <c r="T48" i="54" s="1"/>
  <c r="X84" i="44"/>
  <c r="X49" i="54" s="1"/>
  <c r="X83" i="44"/>
  <c r="X48" i="54" s="1"/>
  <c r="N85" i="44"/>
  <c r="N50" i="54" s="1"/>
  <c r="N84" i="44"/>
  <c r="N49" i="54" s="1"/>
  <c r="H86" i="44"/>
  <c r="H51" i="54" s="1"/>
  <c r="H85" i="44"/>
  <c r="H50" i="54" s="1"/>
  <c r="L86" i="44"/>
  <c r="L51" i="54" s="1"/>
  <c r="L85" i="44"/>
  <c r="L50" i="54" s="1"/>
  <c r="X86" i="44"/>
  <c r="X51" i="54" s="1"/>
  <c r="X85" i="44"/>
  <c r="X50" i="54" s="1"/>
  <c r="R87" i="44"/>
  <c r="R52" i="54" s="1"/>
  <c r="R86" i="44"/>
  <c r="R51" i="54" s="1"/>
  <c r="V87" i="44"/>
  <c r="V52" i="54" s="1"/>
  <c r="V86" i="44"/>
  <c r="V51" i="54" s="1"/>
  <c r="L87" i="44"/>
  <c r="L52" i="54" s="1"/>
  <c r="L88" i="44"/>
  <c r="L53" i="54" s="1"/>
  <c r="AB87" i="44"/>
  <c r="AB52" i="54" s="1"/>
  <c r="AB88" i="44"/>
  <c r="AB53" i="54" s="1"/>
  <c r="N89" i="44"/>
  <c r="N54" i="54" s="1"/>
  <c r="N88" i="44"/>
  <c r="N53" i="54" s="1"/>
  <c r="Z89" i="44"/>
  <c r="Z54" i="54" s="1"/>
  <c r="Z88" i="44"/>
  <c r="Z53" i="54" s="1"/>
  <c r="T90" i="44"/>
  <c r="T55" i="54" s="1"/>
  <c r="T89" i="44"/>
  <c r="T54" i="54" s="1"/>
  <c r="H92" i="44"/>
  <c r="H57" i="54" s="1"/>
  <c r="H91" i="44"/>
  <c r="H56" i="54" s="1"/>
  <c r="P92" i="44"/>
  <c r="P57" i="54" s="1"/>
  <c r="P91" i="44"/>
  <c r="P56" i="54" s="1"/>
  <c r="R93" i="44"/>
  <c r="R58" i="54" s="1"/>
  <c r="R92" i="44"/>
  <c r="R57" i="54" s="1"/>
  <c r="AB94" i="44"/>
  <c r="AB59" i="54" s="1"/>
  <c r="AB93" i="44"/>
  <c r="AB58" i="54" s="1"/>
  <c r="N95" i="44"/>
  <c r="N60" i="54" s="1"/>
  <c r="N94" i="44"/>
  <c r="N59" i="54" s="1"/>
  <c r="H96" i="44"/>
  <c r="H61" i="54" s="1"/>
  <c r="H95" i="44"/>
  <c r="H60" i="54" s="1"/>
  <c r="X96" i="44"/>
  <c r="X61" i="54" s="1"/>
  <c r="X95" i="44"/>
  <c r="X60" i="54" s="1"/>
  <c r="R97" i="44"/>
  <c r="R62" i="54" s="1"/>
  <c r="R96" i="44"/>
  <c r="R61" i="54" s="1"/>
  <c r="L98" i="44"/>
  <c r="L63" i="54" s="1"/>
  <c r="L97" i="44"/>
  <c r="L62" i="54" s="1"/>
  <c r="AB98" i="44"/>
  <c r="AB63" i="54" s="1"/>
  <c r="AB97" i="44"/>
  <c r="AB62" i="54" s="1"/>
  <c r="V99" i="44"/>
  <c r="V64" i="54" s="1"/>
  <c r="V98" i="44"/>
  <c r="V63" i="54" s="1"/>
  <c r="P100" i="44"/>
  <c r="P65" i="54" s="1"/>
  <c r="P99" i="44"/>
  <c r="P64" i="54" s="1"/>
  <c r="T82" i="44"/>
  <c r="T47" i="54" s="1"/>
  <c r="R84" i="44"/>
  <c r="R49" i="54" s="1"/>
  <c r="E89" i="44"/>
  <c r="E54" i="54" s="1"/>
  <c r="E88" i="44"/>
  <c r="E53" i="54" s="1"/>
  <c r="D56" i="44"/>
  <c r="G81" i="44"/>
  <c r="G46" i="54" s="1"/>
  <c r="D58" i="44"/>
  <c r="G83" i="44"/>
  <c r="G48" i="54" s="1"/>
  <c r="D60" i="44"/>
  <c r="D62" i="44"/>
  <c r="G87" i="44"/>
  <c r="G52" i="54" s="1"/>
  <c r="D64" i="44"/>
  <c r="G89" i="44"/>
  <c r="G54" i="54" s="1"/>
  <c r="D68" i="44"/>
  <c r="G93" i="44"/>
  <c r="G58" i="54" s="1"/>
  <c r="D72" i="44"/>
  <c r="G97" i="44"/>
  <c r="G62" i="54" s="1"/>
  <c r="G85" i="44"/>
  <c r="G50" i="54" s="1"/>
  <c r="E92" i="44"/>
  <c r="E57" i="54" s="1"/>
  <c r="E96" i="44"/>
  <c r="E61" i="54" s="1"/>
  <c r="D65" i="44"/>
  <c r="H81" i="44"/>
  <c r="H46" i="54" s="1"/>
  <c r="L81" i="44"/>
  <c r="L46" i="54" s="1"/>
  <c r="X81" i="44"/>
  <c r="X46" i="54" s="1"/>
  <c r="AB81" i="44"/>
  <c r="AB46" i="54" s="1"/>
  <c r="R82" i="44"/>
  <c r="R47" i="54" s="1"/>
  <c r="V82" i="44"/>
  <c r="V47" i="54" s="1"/>
  <c r="L83" i="44"/>
  <c r="L48" i="54" s="1"/>
  <c r="P83" i="44"/>
  <c r="P48" i="54" s="1"/>
  <c r="AB83" i="44"/>
  <c r="AB48" i="54" s="1"/>
  <c r="J84" i="44"/>
  <c r="J49" i="54" s="1"/>
  <c r="V84" i="44"/>
  <c r="V49" i="54" s="1"/>
  <c r="Z84" i="44"/>
  <c r="Z49" i="54" s="1"/>
  <c r="P85" i="44"/>
  <c r="P50" i="54" s="1"/>
  <c r="T85" i="44"/>
  <c r="T50" i="54" s="1"/>
  <c r="J86" i="44"/>
  <c r="J51" i="54" s="1"/>
  <c r="N86" i="44"/>
  <c r="N51" i="54" s="1"/>
  <c r="Z86" i="44"/>
  <c r="Z51" i="54" s="1"/>
  <c r="H87" i="44"/>
  <c r="H52" i="54" s="1"/>
  <c r="T87" i="44"/>
  <c r="T52" i="54" s="1"/>
  <c r="E84" i="44"/>
  <c r="E49" i="54" s="1"/>
  <c r="P87" i="44"/>
  <c r="P52" i="54" s="1"/>
  <c r="AB89" i="44"/>
  <c r="AB54" i="54" s="1"/>
  <c r="X87" i="44"/>
  <c r="X52" i="54" s="1"/>
  <c r="J88" i="44"/>
  <c r="J53" i="54" s="1"/>
  <c r="V88" i="44"/>
  <c r="V53" i="54" s="1"/>
  <c r="H89" i="44"/>
  <c r="H54" i="54" s="1"/>
  <c r="P89" i="44"/>
  <c r="P54" i="54" s="1"/>
  <c r="N90" i="44"/>
  <c r="N55" i="54" s="1"/>
  <c r="V90" i="44"/>
  <c r="V55" i="54" s="1"/>
  <c r="X91" i="44"/>
  <c r="X56" i="54" s="1"/>
  <c r="J92" i="44"/>
  <c r="J57" i="54" s="1"/>
  <c r="L93" i="44"/>
  <c r="L58" i="54" s="1"/>
  <c r="T93" i="44"/>
  <c r="T58" i="54" s="1"/>
  <c r="V94" i="44"/>
  <c r="V59" i="54" s="1"/>
  <c r="P95" i="44"/>
  <c r="P60" i="54" s="1"/>
  <c r="J96" i="44"/>
  <c r="J61" i="54" s="1"/>
  <c r="Z96" i="44"/>
  <c r="Z61" i="54" s="1"/>
  <c r="T97" i="44"/>
  <c r="T62" i="54" s="1"/>
  <c r="N98" i="44"/>
  <c r="N63" i="54" s="1"/>
  <c r="H99" i="44"/>
  <c r="H64" i="54" s="1"/>
  <c r="X99" i="44"/>
  <c r="X64" i="54" s="1"/>
  <c r="F99" i="44"/>
  <c r="F64" i="54" s="1"/>
  <c r="F95" i="44"/>
  <c r="F60" i="54" s="1"/>
  <c r="F91" i="44"/>
  <c r="F56" i="54" s="1"/>
  <c r="F87" i="44"/>
  <c r="F52" i="54" s="1"/>
  <c r="F83" i="44"/>
  <c r="F48" i="54" s="1"/>
  <c r="D74" i="44"/>
  <c r="G99" i="44"/>
  <c r="G64" i="54" s="1"/>
  <c r="R88" i="44"/>
  <c r="R53" i="54" s="1"/>
  <c r="L89" i="44"/>
  <c r="L54" i="54" s="1"/>
  <c r="X89" i="44"/>
  <c r="X54" i="54" s="1"/>
  <c r="J90" i="44"/>
  <c r="J55" i="54" s="1"/>
  <c r="R90" i="44"/>
  <c r="R55" i="54" s="1"/>
  <c r="Z90" i="44"/>
  <c r="Z55" i="54" s="1"/>
  <c r="L91" i="44"/>
  <c r="L56" i="54" s="1"/>
  <c r="T91" i="44"/>
  <c r="T56" i="54" s="1"/>
  <c r="AB91" i="44"/>
  <c r="AB56" i="54" s="1"/>
  <c r="N92" i="44"/>
  <c r="N57" i="54" s="1"/>
  <c r="V92" i="44"/>
  <c r="V57" i="54" s="1"/>
  <c r="H93" i="44"/>
  <c r="H58" i="54" s="1"/>
  <c r="P93" i="44"/>
  <c r="P58" i="54" s="1"/>
  <c r="X93" i="44"/>
  <c r="X58" i="54" s="1"/>
  <c r="J94" i="44"/>
  <c r="J59" i="54" s="1"/>
  <c r="R94" i="44"/>
  <c r="R59" i="54" s="1"/>
  <c r="Z94" i="44"/>
  <c r="Z59" i="54" s="1"/>
  <c r="L95" i="44"/>
  <c r="L60" i="54" s="1"/>
  <c r="T95" i="44"/>
  <c r="T60" i="54" s="1"/>
  <c r="AB95" i="44"/>
  <c r="AB60" i="54" s="1"/>
  <c r="N96" i="44"/>
  <c r="N61" i="54" s="1"/>
  <c r="V96" i="44"/>
  <c r="V61" i="54" s="1"/>
  <c r="H97" i="44"/>
  <c r="H62" i="54" s="1"/>
  <c r="P97" i="44"/>
  <c r="P62" i="54" s="1"/>
  <c r="X97" i="44"/>
  <c r="X62" i="54" s="1"/>
  <c r="J98" i="44"/>
  <c r="J63" i="54" s="1"/>
  <c r="R98" i="44"/>
  <c r="R63" i="54" s="1"/>
  <c r="Z98" i="44"/>
  <c r="Z63" i="54" s="1"/>
  <c r="L99" i="44"/>
  <c r="L64" i="54" s="1"/>
  <c r="T99" i="44"/>
  <c r="T64" i="54" s="1"/>
  <c r="AB99" i="44"/>
  <c r="AB64" i="54" s="1"/>
  <c r="I81" i="44"/>
  <c r="I46" i="54" s="1"/>
  <c r="M81" i="44"/>
  <c r="M46" i="54" s="1"/>
  <c r="Q81" i="44"/>
  <c r="Q46" i="54" s="1"/>
  <c r="U81" i="44"/>
  <c r="U46" i="54" s="1"/>
  <c r="Y81" i="44"/>
  <c r="Y46" i="54" s="1"/>
  <c r="G82" i="44"/>
  <c r="G47" i="54" s="1"/>
  <c r="K82" i="44"/>
  <c r="K47" i="54" s="1"/>
  <c r="O82" i="44"/>
  <c r="O47" i="54" s="1"/>
  <c r="S82" i="44"/>
  <c r="S47" i="54" s="1"/>
  <c r="W82" i="44"/>
  <c r="W47" i="54" s="1"/>
  <c r="AA82" i="44"/>
  <c r="AA47" i="54" s="1"/>
  <c r="I83" i="44"/>
  <c r="I48" i="54" s="1"/>
  <c r="M83" i="44"/>
  <c r="M48" i="54" s="1"/>
  <c r="Q83" i="44"/>
  <c r="Q48" i="54" s="1"/>
  <c r="U83" i="44"/>
  <c r="U48" i="54" s="1"/>
  <c r="Y83" i="44"/>
  <c r="Y48" i="54" s="1"/>
  <c r="G84" i="44"/>
  <c r="G49" i="54" s="1"/>
  <c r="K84" i="44"/>
  <c r="K49" i="54" s="1"/>
  <c r="O84" i="44"/>
  <c r="O49" i="54" s="1"/>
  <c r="S84" i="44"/>
  <c r="S49" i="54" s="1"/>
  <c r="W84" i="44"/>
  <c r="W49" i="54" s="1"/>
  <c r="AA84" i="44"/>
  <c r="AA49" i="54" s="1"/>
  <c r="I85" i="44"/>
  <c r="I50" i="54" s="1"/>
  <c r="M85" i="44"/>
  <c r="M50" i="54" s="1"/>
  <c r="Q85" i="44"/>
  <c r="Q50" i="54" s="1"/>
  <c r="U85" i="44"/>
  <c r="U50" i="54" s="1"/>
  <c r="Y85" i="44"/>
  <c r="Y50" i="54" s="1"/>
  <c r="G86" i="44"/>
  <c r="G51" i="54" s="1"/>
  <c r="K86" i="44"/>
  <c r="K51" i="54" s="1"/>
  <c r="O86" i="44"/>
  <c r="O51" i="54" s="1"/>
  <c r="S86" i="44"/>
  <c r="S51" i="54" s="1"/>
  <c r="W86" i="44"/>
  <c r="W51" i="54" s="1"/>
  <c r="AA86" i="44"/>
  <c r="AA51" i="54" s="1"/>
  <c r="I87" i="44"/>
  <c r="I52" i="54" s="1"/>
  <c r="M87" i="44"/>
  <c r="M52" i="54" s="1"/>
  <c r="Q87" i="44"/>
  <c r="Q52" i="54" s="1"/>
  <c r="U87" i="44"/>
  <c r="U52" i="54" s="1"/>
  <c r="Y87" i="44"/>
  <c r="Y52" i="54" s="1"/>
  <c r="G88" i="44"/>
  <c r="G53" i="54" s="1"/>
  <c r="K88" i="44"/>
  <c r="K53" i="54" s="1"/>
  <c r="O88" i="44"/>
  <c r="O53" i="54" s="1"/>
  <c r="S88" i="44"/>
  <c r="S53" i="54" s="1"/>
  <c r="W88" i="44"/>
  <c r="W53" i="54" s="1"/>
  <c r="AA88" i="44"/>
  <c r="AA53" i="54" s="1"/>
  <c r="I89" i="44"/>
  <c r="I54" i="54" s="1"/>
  <c r="M89" i="44"/>
  <c r="M54" i="54" s="1"/>
  <c r="Q89" i="44"/>
  <c r="Q54" i="54" s="1"/>
  <c r="U89" i="44"/>
  <c r="U54" i="54" s="1"/>
  <c r="Y89" i="44"/>
  <c r="Y54" i="54" s="1"/>
  <c r="G90" i="44"/>
  <c r="G55" i="54" s="1"/>
  <c r="K90" i="44"/>
  <c r="K55" i="54" s="1"/>
  <c r="O90" i="44"/>
  <c r="O55" i="54" s="1"/>
  <c r="S90" i="44"/>
  <c r="S55" i="54" s="1"/>
  <c r="W90" i="44"/>
  <c r="W55" i="54" s="1"/>
  <c r="AA90" i="44"/>
  <c r="AA55" i="54" s="1"/>
  <c r="I91" i="44"/>
  <c r="I56" i="54" s="1"/>
  <c r="M91" i="44"/>
  <c r="M56" i="54" s="1"/>
  <c r="Q91" i="44"/>
  <c r="Q56" i="54" s="1"/>
  <c r="U91" i="44"/>
  <c r="U56" i="54" s="1"/>
  <c r="Y91" i="44"/>
  <c r="Y56" i="54" s="1"/>
  <c r="G92" i="44"/>
  <c r="G57" i="54" s="1"/>
  <c r="K92" i="44"/>
  <c r="K57" i="54" s="1"/>
  <c r="O92" i="44"/>
  <c r="O57" i="54" s="1"/>
  <c r="S92" i="44"/>
  <c r="S57" i="54" s="1"/>
  <c r="W92" i="44"/>
  <c r="W57" i="54" s="1"/>
  <c r="AA92" i="44"/>
  <c r="AA57" i="54" s="1"/>
  <c r="I93" i="44"/>
  <c r="I58" i="54" s="1"/>
  <c r="M93" i="44"/>
  <c r="M58" i="54" s="1"/>
  <c r="Q93" i="44"/>
  <c r="Q58" i="54" s="1"/>
  <c r="U93" i="44"/>
  <c r="U58" i="54" s="1"/>
  <c r="Y93" i="44"/>
  <c r="Y58" i="54" s="1"/>
  <c r="G94" i="44"/>
  <c r="G59" i="54" s="1"/>
  <c r="K94" i="44"/>
  <c r="K59" i="54" s="1"/>
  <c r="O94" i="44"/>
  <c r="O59" i="54" s="1"/>
  <c r="S94" i="44"/>
  <c r="S59" i="54" s="1"/>
  <c r="W94" i="44"/>
  <c r="W59" i="54" s="1"/>
  <c r="AA94" i="44"/>
  <c r="AA59" i="54" s="1"/>
  <c r="I95" i="44"/>
  <c r="I60" i="54" s="1"/>
  <c r="M95" i="44"/>
  <c r="M60" i="54" s="1"/>
  <c r="Q95" i="44"/>
  <c r="Q60" i="54" s="1"/>
  <c r="U95" i="44"/>
  <c r="U60" i="54" s="1"/>
  <c r="Y95" i="44"/>
  <c r="Y60" i="54" s="1"/>
  <c r="G96" i="44"/>
  <c r="G61" i="54" s="1"/>
  <c r="K96" i="44"/>
  <c r="K61" i="54" s="1"/>
  <c r="O96" i="44"/>
  <c r="O61" i="54" s="1"/>
  <c r="S96" i="44"/>
  <c r="S61" i="54" s="1"/>
  <c r="W96" i="44"/>
  <c r="W61" i="54" s="1"/>
  <c r="AA96" i="44"/>
  <c r="AA61" i="54" s="1"/>
  <c r="I97" i="44"/>
  <c r="I62" i="54" s="1"/>
  <c r="M97" i="44"/>
  <c r="M62" i="54" s="1"/>
  <c r="Q97" i="44"/>
  <c r="Q62" i="54" s="1"/>
  <c r="U97" i="44"/>
  <c r="U62" i="54" s="1"/>
  <c r="Y97" i="44"/>
  <c r="Y62" i="54" s="1"/>
  <c r="G98" i="44"/>
  <c r="G63" i="54" s="1"/>
  <c r="K98" i="44"/>
  <c r="K63" i="54" s="1"/>
  <c r="O98" i="44"/>
  <c r="O63" i="54" s="1"/>
  <c r="S98" i="44"/>
  <c r="S63" i="54" s="1"/>
  <c r="W98" i="44"/>
  <c r="W63" i="54" s="1"/>
  <c r="AA98" i="44"/>
  <c r="AA63" i="54" s="1"/>
  <c r="I99" i="44"/>
  <c r="I64" i="54" s="1"/>
  <c r="M99" i="44"/>
  <c r="M64" i="54" s="1"/>
  <c r="Q99" i="44"/>
  <c r="Q64" i="54" s="1"/>
  <c r="U99" i="44"/>
  <c r="U64" i="54" s="1"/>
  <c r="Y99" i="44"/>
  <c r="Y64" i="54" s="1"/>
  <c r="AE47" i="56" l="1"/>
  <c r="AF47" i="56" s="1"/>
  <c r="AD164" i="44"/>
  <c r="H53" i="54"/>
  <c r="AE89" i="64"/>
  <c r="AE89" i="63"/>
  <c r="AE88" i="62"/>
  <c r="AE92" i="61"/>
  <c r="AE91" i="60"/>
  <c r="AE90" i="59"/>
  <c r="AE88" i="57"/>
  <c r="AC68" i="35"/>
  <c r="AC67" i="34"/>
  <c r="D100" i="44"/>
  <c r="D106" i="44"/>
  <c r="D40" i="54"/>
  <c r="D34" i="54"/>
  <c r="D30" i="54"/>
  <c r="D22" i="54"/>
  <c r="D26" i="54"/>
  <c r="D38" i="54"/>
  <c r="D24" i="54"/>
  <c r="D36" i="54"/>
  <c r="D32" i="54"/>
  <c r="D37" i="54"/>
  <c r="D29" i="54"/>
  <c r="D28" i="54"/>
  <c r="D33" i="54"/>
  <c r="D35" i="54"/>
  <c r="D27" i="54"/>
  <c r="D25" i="54"/>
  <c r="D39" i="54"/>
  <c r="D31" i="54"/>
  <c r="D23" i="54"/>
  <c r="C9" i="9" l="1"/>
  <c r="C9" i="69"/>
  <c r="K9" i="69" s="1"/>
  <c r="AE90" i="64"/>
  <c r="AE90" i="63"/>
  <c r="AE89" i="62"/>
  <c r="AE93" i="61"/>
  <c r="AE92" i="60"/>
  <c r="AE91" i="59"/>
  <c r="AE89" i="57"/>
  <c r="AC69" i="35"/>
  <c r="AC68" i="34"/>
  <c r="D65" i="54"/>
  <c r="AE91" i="64" l="1"/>
  <c r="AE91" i="63"/>
  <c r="AE90" i="62"/>
  <c r="AE94" i="61"/>
  <c r="AE93" i="60"/>
  <c r="AE92" i="59"/>
  <c r="AE90" i="57"/>
  <c r="AC70" i="35"/>
  <c r="AC69" i="34"/>
  <c r="AE92" i="64" l="1"/>
  <c r="AE92" i="63"/>
  <c r="AE91" i="62"/>
  <c r="AE95" i="61"/>
  <c r="AE94" i="60"/>
  <c r="AE93" i="59"/>
  <c r="AE91" i="57"/>
  <c r="AC71" i="35"/>
  <c r="AC70" i="34"/>
  <c r="B76" i="54"/>
  <c r="B77" i="54" s="1"/>
  <c r="B78" i="54" s="1"/>
  <c r="B79" i="54" s="1"/>
  <c r="B80" i="54" s="1"/>
  <c r="B81" i="54" s="1"/>
  <c r="B82" i="54" s="1"/>
  <c r="B83" i="54" s="1"/>
  <c r="B84" i="54" s="1"/>
  <c r="B85" i="54" s="1"/>
  <c r="B86" i="54" s="1"/>
  <c r="B87" i="54" s="1"/>
  <c r="B88" i="54" s="1"/>
  <c r="B89" i="54" s="1"/>
  <c r="B90" i="54" s="1"/>
  <c r="B91" i="54" s="1"/>
  <c r="B92" i="54" s="1"/>
  <c r="B93" i="54" s="1"/>
  <c r="B94" i="54" s="1"/>
  <c r="B95" i="54" s="1"/>
  <c r="B96" i="54" s="1"/>
  <c r="E74" i="54"/>
  <c r="B46" i="54"/>
  <c r="B47" i="54" s="1"/>
  <c r="B48" i="54" s="1"/>
  <c r="B49" i="54" s="1"/>
  <c r="B50" i="54" s="1"/>
  <c r="B51" i="54" s="1"/>
  <c r="B52" i="54" s="1"/>
  <c r="B53" i="54" s="1"/>
  <c r="B54" i="54" s="1"/>
  <c r="B55" i="54" s="1"/>
  <c r="B56" i="54" s="1"/>
  <c r="B57" i="54" s="1"/>
  <c r="B58" i="54" s="1"/>
  <c r="B59" i="54" s="1"/>
  <c r="B60" i="54" s="1"/>
  <c r="B61" i="54" s="1"/>
  <c r="B62" i="54" s="1"/>
  <c r="B63" i="54" s="1"/>
  <c r="B64" i="54" s="1"/>
  <c r="B65" i="54" s="1"/>
  <c r="E44" i="54"/>
  <c r="B21" i="54"/>
  <c r="B22" i="54" s="1"/>
  <c r="B23" i="54" s="1"/>
  <c r="B24" i="54" s="1"/>
  <c r="B25" i="54" s="1"/>
  <c r="B26" i="54" s="1"/>
  <c r="B27" i="54" s="1"/>
  <c r="B28" i="54" s="1"/>
  <c r="B29" i="54" s="1"/>
  <c r="B30" i="54" s="1"/>
  <c r="B31" i="54" s="1"/>
  <c r="B32" i="54" s="1"/>
  <c r="B33" i="54" s="1"/>
  <c r="B34" i="54" s="1"/>
  <c r="B35" i="54" s="1"/>
  <c r="B36" i="54" s="1"/>
  <c r="B37" i="54" s="1"/>
  <c r="B38" i="54" s="1"/>
  <c r="B39" i="54" s="1"/>
  <c r="B40" i="54" s="1"/>
  <c r="E18" i="54"/>
  <c r="B81" i="44"/>
  <c r="B56" i="44"/>
  <c r="B16" i="41"/>
  <c r="B17" i="41" s="1"/>
  <c r="B18" i="41" s="1"/>
  <c r="B19" i="41" s="1"/>
  <c r="B20" i="41" s="1"/>
  <c r="B21" i="41" s="1"/>
  <c r="B22" i="41" s="1"/>
  <c r="B23" i="41" s="1"/>
  <c r="B24" i="41" s="1"/>
  <c r="B25" i="41" s="1"/>
  <c r="B26" i="41" s="1"/>
  <c r="B27" i="41" s="1"/>
  <c r="B28" i="41" s="1"/>
  <c r="B29" i="41" s="1"/>
  <c r="B30" i="41" s="1"/>
  <c r="B31" i="41" s="1"/>
  <c r="B32" i="41" s="1"/>
  <c r="B33" i="41" s="1"/>
  <c r="B34" i="41" s="1"/>
  <c r="B35" i="41" s="1"/>
  <c r="B36" i="41" s="1"/>
  <c r="B37" i="41" s="1"/>
  <c r="B62" i="34"/>
  <c r="B63" i="34" s="1"/>
  <c r="B64" i="34" s="1"/>
  <c r="B65" i="34" s="1"/>
  <c r="B66" i="34" s="1"/>
  <c r="B67" i="34" s="1"/>
  <c r="B68" i="34" s="1"/>
  <c r="B69" i="34" s="1"/>
  <c r="B70" i="34" s="1"/>
  <c r="B71" i="34" s="1"/>
  <c r="B72" i="34" s="1"/>
  <c r="B73" i="34" s="1"/>
  <c r="B74" i="34" s="1"/>
  <c r="B75" i="34" s="1"/>
  <c r="B76" i="34" s="1"/>
  <c r="B77" i="34" s="1"/>
  <c r="B78" i="34" s="1"/>
  <c r="B79" i="34" s="1"/>
  <c r="B80" i="34" s="1"/>
  <c r="B81" i="34" s="1"/>
  <c r="B82" i="34" s="1"/>
  <c r="B83" i="34" s="1"/>
  <c r="B35" i="34"/>
  <c r="B36" i="34" s="1"/>
  <c r="B37" i="34" s="1"/>
  <c r="B38" i="34" s="1"/>
  <c r="B39" i="34" s="1"/>
  <c r="B40" i="34" s="1"/>
  <c r="B41" i="34" s="1"/>
  <c r="B42" i="34" s="1"/>
  <c r="B43" i="34" s="1"/>
  <c r="B44" i="34" s="1"/>
  <c r="B45" i="34" s="1"/>
  <c r="B46" i="34" s="1"/>
  <c r="B47" i="34" s="1"/>
  <c r="B48" i="34" s="1"/>
  <c r="B49" i="34" s="1"/>
  <c r="B50" i="34" s="1"/>
  <c r="B51" i="34" s="1"/>
  <c r="B52" i="34" s="1"/>
  <c r="B53" i="34" s="1"/>
  <c r="B54" i="34" s="1"/>
  <c r="B55" i="34" s="1"/>
  <c r="B56" i="34" s="1"/>
  <c r="AD60" i="33"/>
  <c r="AC63" i="33"/>
  <c r="AE93" i="64" l="1"/>
  <c r="AE93" i="63"/>
  <c r="AE92" i="62"/>
  <c r="AE96" i="61"/>
  <c r="AE95" i="60"/>
  <c r="AE94" i="59"/>
  <c r="AE92" i="57"/>
  <c r="AC64" i="33"/>
  <c r="AC72" i="35"/>
  <c r="AC71" i="34"/>
  <c r="D36" i="34"/>
  <c r="D37" i="34"/>
  <c r="D38" i="34"/>
  <c r="D39" i="34"/>
  <c r="D40" i="34"/>
  <c r="D41" i="34"/>
  <c r="D42" i="34"/>
  <c r="D43" i="34"/>
  <c r="D44" i="34"/>
  <c r="D45" i="34"/>
  <c r="D46" i="34"/>
  <c r="D47" i="34"/>
  <c r="D48" i="34"/>
  <c r="D49" i="34"/>
  <c r="D50" i="34"/>
  <c r="D51" i="34"/>
  <c r="D52" i="34"/>
  <c r="D53" i="34"/>
  <c r="D54" i="34"/>
  <c r="D55" i="34"/>
  <c r="D56" i="34"/>
  <c r="AE94" i="64" l="1"/>
  <c r="AE94" i="63"/>
  <c r="AE93" i="62"/>
  <c r="AE97" i="61"/>
  <c r="AE96" i="60"/>
  <c r="AE95" i="59"/>
  <c r="AE93" i="57"/>
  <c r="AC65" i="33"/>
  <c r="AC73" i="35"/>
  <c r="AC72" i="34"/>
  <c r="D69" i="54"/>
  <c r="AE95" i="64" l="1"/>
  <c r="AE95" i="63"/>
  <c r="AE94" i="62"/>
  <c r="AE98" i="61"/>
  <c r="AE97" i="60"/>
  <c r="AE96" i="59"/>
  <c r="AE94" i="57"/>
  <c r="AC66" i="33"/>
  <c r="AC74" i="35"/>
  <c r="AC73" i="34"/>
  <c r="AE82" i="44"/>
  <c r="AE96" i="64" l="1"/>
  <c r="AE96" i="63"/>
  <c r="AE95" i="62"/>
  <c r="AE99" i="61"/>
  <c r="AE98" i="60"/>
  <c r="AE97" i="59"/>
  <c r="AE95" i="57"/>
  <c r="AC67" i="33"/>
  <c r="AC75" i="35"/>
  <c r="AC74" i="34"/>
  <c r="AE83" i="44"/>
  <c r="AE97" i="64" l="1"/>
  <c r="AE97" i="63"/>
  <c r="AE96" i="62"/>
  <c r="AE100" i="61"/>
  <c r="AE99" i="60"/>
  <c r="AE98" i="59"/>
  <c r="AE96" i="57"/>
  <c r="AC68" i="33"/>
  <c r="AC76" i="35"/>
  <c r="AC75" i="34"/>
  <c r="D98" i="44"/>
  <c r="D94" i="44"/>
  <c r="D90" i="44"/>
  <c r="D86" i="44"/>
  <c r="AE84" i="44"/>
  <c r="D96" i="44"/>
  <c r="D92" i="44"/>
  <c r="D88" i="44"/>
  <c r="D99" i="44"/>
  <c r="D95" i="44"/>
  <c r="D91" i="44"/>
  <c r="D87" i="44"/>
  <c r="D97" i="44"/>
  <c r="D93" i="44"/>
  <c r="D89" i="44"/>
  <c r="D85" i="44"/>
  <c r="AE98" i="64" l="1"/>
  <c r="AE98" i="63"/>
  <c r="AE97" i="62"/>
  <c r="AE100" i="60"/>
  <c r="AE99" i="59"/>
  <c r="AE97" i="57"/>
  <c r="AC69" i="33"/>
  <c r="AC77" i="35"/>
  <c r="AC76" i="34"/>
  <c r="D58" i="54"/>
  <c r="D60" i="54"/>
  <c r="D51" i="54"/>
  <c r="D50" i="54"/>
  <c r="D52" i="54"/>
  <c r="D53" i="54"/>
  <c r="D61" i="54"/>
  <c r="D59" i="54"/>
  <c r="D54" i="54"/>
  <c r="D62" i="54"/>
  <c r="D56" i="54"/>
  <c r="D64" i="54"/>
  <c r="D57" i="54"/>
  <c r="D55" i="54"/>
  <c r="D63" i="54"/>
  <c r="AE85" i="44"/>
  <c r="AE99" i="64" l="1"/>
  <c r="AE99" i="63"/>
  <c r="AE98" i="62"/>
  <c r="AE100" i="59"/>
  <c r="AE98" i="57"/>
  <c r="AC70" i="33"/>
  <c r="AC78" i="35"/>
  <c r="AC77" i="34"/>
  <c r="AE86" i="44"/>
  <c r="AE100" i="64" l="1"/>
  <c r="AE100" i="63"/>
  <c r="AE99" i="62"/>
  <c r="AE99" i="57"/>
  <c r="AC71" i="33"/>
  <c r="AE87" i="44"/>
  <c r="AC79" i="35"/>
  <c r="AC78" i="34"/>
  <c r="AE88" i="44"/>
  <c r="B26" i="44"/>
  <c r="B27" i="44" s="1"/>
  <c r="B28" i="44" s="1"/>
  <c r="B29" i="44" s="1"/>
  <c r="B30" i="44" s="1"/>
  <c r="B31" i="44" s="1"/>
  <c r="B32" i="44" s="1"/>
  <c r="B33" i="44" s="1"/>
  <c r="B34" i="44" s="1"/>
  <c r="B35" i="44" s="1"/>
  <c r="B36" i="44" s="1"/>
  <c r="B37" i="44" s="1"/>
  <c r="B38" i="44" s="1"/>
  <c r="B39" i="44" s="1"/>
  <c r="B40" i="44" s="1"/>
  <c r="B41" i="44" s="1"/>
  <c r="B42" i="44" s="1"/>
  <c r="B43" i="44" s="1"/>
  <c r="B44" i="44" s="1"/>
  <c r="B45" i="44" s="1"/>
  <c r="B46" i="44" s="1"/>
  <c r="B47" i="44" s="1"/>
  <c r="AE100" i="62" l="1"/>
  <c r="AE100" i="57"/>
  <c r="AC72" i="33"/>
  <c r="AC80" i="35"/>
  <c r="AC79" i="34"/>
  <c r="AE89" i="44"/>
  <c r="AC73" i="33" l="1"/>
  <c r="AC81" i="35"/>
  <c r="AC80" i="34"/>
  <c r="AE90" i="44"/>
  <c r="AC74" i="33" l="1"/>
  <c r="AC82" i="35"/>
  <c r="AC81" i="34"/>
  <c r="AE91" i="44"/>
  <c r="AC75" i="33" l="1"/>
  <c r="AC83" i="35"/>
  <c r="AC82" i="34"/>
  <c r="AE92" i="44"/>
  <c r="AC76" i="33" l="1"/>
  <c r="AC83" i="34"/>
  <c r="AE93" i="44"/>
  <c r="AC77" i="33" l="1"/>
  <c r="AE94" i="44"/>
  <c r="AC78" i="33" l="1"/>
  <c r="AE95" i="44"/>
  <c r="H5" i="44"/>
  <c r="B113" i="44"/>
  <c r="B114" i="44" s="1"/>
  <c r="B57" i="44"/>
  <c r="B58" i="44" s="1"/>
  <c r="B59" i="44" s="1"/>
  <c r="B60" i="44" s="1"/>
  <c r="B61" i="44" s="1"/>
  <c r="B62" i="44" s="1"/>
  <c r="B63" i="44" s="1"/>
  <c r="B64" i="44" s="1"/>
  <c r="B65" i="44" s="1"/>
  <c r="B66" i="44" s="1"/>
  <c r="B67" i="44" s="1"/>
  <c r="B68" i="44" s="1"/>
  <c r="B69" i="44" s="1"/>
  <c r="B70" i="44" s="1"/>
  <c r="B71" i="44" s="1"/>
  <c r="B72" i="44" s="1"/>
  <c r="B73" i="44" s="1"/>
  <c r="B74" i="44" s="1"/>
  <c r="B75" i="44" s="1"/>
  <c r="AC79" i="33" l="1"/>
  <c r="AE96" i="44"/>
  <c r="B82" i="44"/>
  <c r="B83" i="44" s="1"/>
  <c r="B84" i="44" s="1"/>
  <c r="B85" i="44" s="1"/>
  <c r="B86" i="44" s="1"/>
  <c r="B87" i="44" s="1"/>
  <c r="B88" i="44" s="1"/>
  <c r="B89" i="44" s="1"/>
  <c r="B90" i="44" s="1"/>
  <c r="B91" i="44" s="1"/>
  <c r="B92" i="44" s="1"/>
  <c r="B93" i="44" s="1"/>
  <c r="B94" i="44" s="1"/>
  <c r="B95" i="44" s="1"/>
  <c r="B96" i="44" s="1"/>
  <c r="B97" i="44" s="1"/>
  <c r="B98" i="44" s="1"/>
  <c r="B99" i="44" s="1"/>
  <c r="B100" i="44" s="1"/>
  <c r="B115" i="44"/>
  <c r="B116" i="44" s="1"/>
  <c r="B117" i="44" s="1"/>
  <c r="B118" i="44" s="1"/>
  <c r="B119" i="44" s="1"/>
  <c r="B120" i="44" s="1"/>
  <c r="B121" i="44" s="1"/>
  <c r="B122" i="44" s="1"/>
  <c r="B123" i="44" s="1"/>
  <c r="B124" i="44" s="1"/>
  <c r="B125" i="44" s="1"/>
  <c r="B126" i="44" s="1"/>
  <c r="B127" i="44" s="1"/>
  <c r="B128" i="44" s="1"/>
  <c r="B129" i="44" s="1"/>
  <c r="B130" i="44" s="1"/>
  <c r="B131" i="44" s="1"/>
  <c r="B132" i="44" s="1"/>
  <c r="B133" i="44" s="1"/>
  <c r="AC80" i="33" l="1"/>
  <c r="AE97" i="44"/>
  <c r="AC81" i="33" l="1"/>
  <c r="AE98" i="44"/>
  <c r="O10" i="9"/>
  <c r="B9" i="9"/>
  <c r="B10" i="9" s="1"/>
  <c r="B11" i="9" s="1"/>
  <c r="B12" i="9" s="1"/>
  <c r="B13" i="9" s="1"/>
  <c r="B14" i="9" s="1"/>
  <c r="B15" i="9" s="1"/>
  <c r="B16" i="9" s="1"/>
  <c r="B17" i="9" s="1"/>
  <c r="B18" i="9" s="1"/>
  <c r="B19" i="9" s="1"/>
  <c r="B20" i="9" s="1"/>
  <c r="B21" i="9" s="1"/>
  <c r="B22" i="9" s="1"/>
  <c r="B23" i="9" s="1"/>
  <c r="B24" i="9" s="1"/>
  <c r="B25" i="9" s="1"/>
  <c r="B26" i="9" s="1"/>
  <c r="B27" i="9" s="1"/>
  <c r="B28" i="9" s="1"/>
  <c r="B29" i="9" s="1"/>
  <c r="B30" i="9" s="1"/>
  <c r="H5" i="33"/>
  <c r="AC82" i="33" l="1"/>
  <c r="O11" i="9"/>
  <c r="AE99" i="44"/>
  <c r="O12" i="9" l="1"/>
  <c r="O13" i="9" s="1"/>
  <c r="AC83" i="33"/>
  <c r="AE100" i="44"/>
  <c r="K115" i="2"/>
  <c r="K116" i="2" s="1"/>
  <c r="K117" i="2" s="1"/>
  <c r="K118" i="2" s="1"/>
  <c r="K119" i="2" s="1"/>
  <c r="K120" i="2" s="1"/>
  <c r="K121" i="2" s="1"/>
  <c r="K122" i="2" s="1"/>
  <c r="K123" i="2" s="1"/>
  <c r="K124" i="2" s="1"/>
  <c r="K125" i="2" s="1"/>
  <c r="K126" i="2" s="1"/>
  <c r="K127" i="2" s="1"/>
  <c r="K128" i="2" s="1"/>
  <c r="K129" i="2" s="1"/>
  <c r="K130" i="2" s="1"/>
  <c r="K131" i="2" s="1"/>
  <c r="K132" i="2" s="1"/>
  <c r="K133" i="2" s="1"/>
  <c r="K134" i="2" s="1"/>
  <c r="K135" i="2" s="1"/>
  <c r="K136" i="2" s="1"/>
  <c r="K137" i="2" s="1"/>
  <c r="F7" i="41"/>
  <c r="G7" i="41" s="1"/>
  <c r="H7" i="41" s="1"/>
  <c r="I7" i="41" s="1"/>
  <c r="J7" i="41" s="1"/>
  <c r="K7" i="41" s="1"/>
  <c r="L7" i="41" s="1"/>
  <c r="M7" i="41" s="1"/>
  <c r="N7" i="41" s="1"/>
  <c r="O7" i="41" s="1"/>
  <c r="P7" i="41" s="1"/>
  <c r="Q7" i="41" s="1"/>
  <c r="R7" i="41" s="1"/>
  <c r="S7" i="41" s="1"/>
  <c r="T7" i="41" s="1"/>
  <c r="U7" i="41" s="1"/>
  <c r="V7" i="41" s="1"/>
  <c r="W7" i="41" s="1"/>
  <c r="X7" i="41" s="1"/>
  <c r="Y7" i="41" s="1"/>
  <c r="Z7" i="41" s="1"/>
  <c r="AA7" i="41" s="1"/>
  <c r="AB7" i="41" s="1"/>
  <c r="B9" i="41"/>
  <c r="D9" i="34"/>
  <c r="B9" i="34"/>
  <c r="B12" i="34" s="1"/>
  <c r="B13" i="34" s="1"/>
  <c r="B14" i="34" s="1"/>
  <c r="B15" i="34" s="1"/>
  <c r="B16" i="34" s="1"/>
  <c r="B17" i="34" s="1"/>
  <c r="B18" i="34" s="1"/>
  <c r="B19" i="34" s="1"/>
  <c r="B20" i="34" s="1"/>
  <c r="B21" i="34" s="1"/>
  <c r="B22" i="34" s="1"/>
  <c r="B23" i="34" s="1"/>
  <c r="B24" i="34" s="1"/>
  <c r="B25" i="34" s="1"/>
  <c r="B26" i="34" s="1"/>
  <c r="B27" i="34" s="1"/>
  <c r="B28" i="34" s="1"/>
  <c r="B29" i="34" s="1"/>
  <c r="B30" i="34" s="1"/>
  <c r="B31" i="34" s="1"/>
  <c r="B32" i="34" s="1"/>
  <c r="B62" i="33"/>
  <c r="B63" i="33" s="1"/>
  <c r="B64" i="33" s="1"/>
  <c r="B65" i="33" s="1"/>
  <c r="B66" i="33" s="1"/>
  <c r="B67" i="33" s="1"/>
  <c r="B68" i="33" s="1"/>
  <c r="B69" i="33" s="1"/>
  <c r="B70" i="33" s="1"/>
  <c r="B71" i="33" s="1"/>
  <c r="B72" i="33" s="1"/>
  <c r="B73" i="33" s="1"/>
  <c r="B74" i="33" s="1"/>
  <c r="B75" i="33" s="1"/>
  <c r="B76" i="33" s="1"/>
  <c r="B77" i="33" s="1"/>
  <c r="B78" i="33" s="1"/>
  <c r="B79" i="33" s="1"/>
  <c r="B80" i="33" s="1"/>
  <c r="B81" i="33" s="1"/>
  <c r="B82" i="33" s="1"/>
  <c r="B83" i="33" s="1"/>
  <c r="O14" i="9" l="1"/>
  <c r="O15" i="9" l="1"/>
  <c r="B35" i="33"/>
  <c r="B36" i="33" s="1"/>
  <c r="B37" i="33" s="1"/>
  <c r="B38" i="33" s="1"/>
  <c r="B39" i="33" s="1"/>
  <c r="B40" i="33" s="1"/>
  <c r="B41" i="33" s="1"/>
  <c r="B42" i="33" s="1"/>
  <c r="B43" i="33" s="1"/>
  <c r="B44" i="33" s="1"/>
  <c r="B45" i="33" s="1"/>
  <c r="B46" i="33" s="1"/>
  <c r="B47" i="33" s="1"/>
  <c r="B48" i="33" s="1"/>
  <c r="B49" i="33" s="1"/>
  <c r="B50" i="33" s="1"/>
  <c r="B51" i="33" s="1"/>
  <c r="B52" i="33" s="1"/>
  <c r="B53" i="33" s="1"/>
  <c r="B54" i="33" s="1"/>
  <c r="B55" i="33" s="1"/>
  <c r="B56" i="33" s="1"/>
  <c r="D9" i="33"/>
  <c r="B9" i="33"/>
  <c r="B12" i="33" s="1"/>
  <c r="B13" i="33" s="1"/>
  <c r="B14" i="33" s="1"/>
  <c r="B15" i="33" s="1"/>
  <c r="B16" i="33" s="1"/>
  <c r="B17" i="33" s="1"/>
  <c r="B18" i="33" s="1"/>
  <c r="B19" i="33" s="1"/>
  <c r="B20" i="33" s="1"/>
  <c r="B21" i="33" s="1"/>
  <c r="B22" i="33" s="1"/>
  <c r="B23" i="33" s="1"/>
  <c r="B24" i="33" s="1"/>
  <c r="B25" i="33" s="1"/>
  <c r="B26" i="33" s="1"/>
  <c r="B27" i="33" s="1"/>
  <c r="B28" i="33" s="1"/>
  <c r="B29" i="33" s="1"/>
  <c r="B30" i="33" s="1"/>
  <c r="B31" i="33" s="1"/>
  <c r="B32" i="33" s="1"/>
  <c r="D9" i="41" l="1"/>
  <c r="J15" i="4" s="1"/>
  <c r="O16" i="9"/>
  <c r="D51" i="33"/>
  <c r="D54" i="33"/>
  <c r="D55" i="33"/>
  <c r="D52" i="33"/>
  <c r="D53" i="33"/>
  <c r="D50" i="33"/>
  <c r="D56" i="33"/>
  <c r="D44" i="33"/>
  <c r="D41" i="33"/>
  <c r="D37" i="33"/>
  <c r="D40" i="33"/>
  <c r="D43" i="33"/>
  <c r="D36" i="33"/>
  <c r="D38" i="33"/>
  <c r="D45" i="33"/>
  <c r="D39" i="33"/>
  <c r="D49" i="33"/>
  <c r="D42" i="33"/>
  <c r="D47" i="33"/>
  <c r="D46" i="33"/>
  <c r="D48" i="33"/>
  <c r="D26" i="4"/>
  <c r="O17" i="9" l="1"/>
  <c r="O18" i="9" l="1"/>
  <c r="B79" i="2"/>
  <c r="B80" i="2" s="1"/>
  <c r="B81" i="2" s="1"/>
  <c r="S78" i="2"/>
  <c r="R78" i="2"/>
  <c r="Q78" i="2"/>
  <c r="P78" i="2"/>
  <c r="O78" i="2"/>
  <c r="N78" i="2"/>
  <c r="M78" i="2"/>
  <c r="L78" i="2"/>
  <c r="D77" i="2"/>
  <c r="E77" i="2" s="1"/>
  <c r="F77" i="2" s="1"/>
  <c r="G77" i="2" s="1"/>
  <c r="H77" i="2" s="1"/>
  <c r="I77" i="2" s="1"/>
  <c r="J77" i="2" s="1"/>
  <c r="S76" i="2"/>
  <c r="R76" i="2"/>
  <c r="Q76" i="2"/>
  <c r="P76" i="2"/>
  <c r="O76" i="2"/>
  <c r="N76" i="2"/>
  <c r="M76" i="2"/>
  <c r="L76" i="2"/>
  <c r="T9" i="69" l="1"/>
  <c r="H9" i="68"/>
  <c r="P9" i="9"/>
  <c r="P10" i="9"/>
  <c r="M79" i="2"/>
  <c r="R79" i="2"/>
  <c r="N79" i="2"/>
  <c r="S79" i="2"/>
  <c r="P79" i="2"/>
  <c r="L79" i="2"/>
  <c r="Q79" i="2"/>
  <c r="O19" i="9"/>
  <c r="S81" i="2"/>
  <c r="O81" i="2"/>
  <c r="R81" i="2"/>
  <c r="Q81" i="2"/>
  <c r="M81" i="2"/>
  <c r="B82" i="2"/>
  <c r="P81" i="2"/>
  <c r="L81" i="2"/>
  <c r="N81" i="2"/>
  <c r="O80" i="2"/>
  <c r="M80" i="2"/>
  <c r="Q80" i="2"/>
  <c r="O79" i="2"/>
  <c r="N80" i="2"/>
  <c r="R80" i="2"/>
  <c r="S80" i="2"/>
  <c r="L80" i="2"/>
  <c r="P80" i="2"/>
  <c r="P12" i="9" l="1"/>
  <c r="T12" i="69"/>
  <c r="H12" i="68"/>
  <c r="H10" i="68"/>
  <c r="T10" i="69"/>
  <c r="P11" i="9"/>
  <c r="H11" i="68"/>
  <c r="T11" i="69"/>
  <c r="O20" i="9"/>
  <c r="R82" i="2"/>
  <c r="N82" i="2"/>
  <c r="Q82" i="2"/>
  <c r="B83" i="2"/>
  <c r="P82" i="2"/>
  <c r="L82" i="2"/>
  <c r="S82" i="2"/>
  <c r="O82" i="2"/>
  <c r="M82" i="2"/>
  <c r="P13" i="9" l="1"/>
  <c r="T13" i="69"/>
  <c r="H13" i="68"/>
  <c r="O21" i="9"/>
  <c r="S83" i="2"/>
  <c r="R83" i="2"/>
  <c r="Q83" i="2"/>
  <c r="M83" i="2"/>
  <c r="P83" i="2"/>
  <c r="O83" i="2"/>
  <c r="B84" i="2"/>
  <c r="N83" i="2"/>
  <c r="L83" i="2"/>
  <c r="L8" i="2"/>
  <c r="P14" i="9" l="1"/>
  <c r="T14" i="69"/>
  <c r="H14" i="68"/>
  <c r="O22" i="9"/>
  <c r="R84" i="2"/>
  <c r="N84" i="2"/>
  <c r="Q84" i="2"/>
  <c r="M84" i="2"/>
  <c r="P84" i="2"/>
  <c r="B85" i="2"/>
  <c r="L84" i="2"/>
  <c r="S84" i="2"/>
  <c r="O84" i="2"/>
  <c r="P15" i="9" l="1"/>
  <c r="T15" i="69"/>
  <c r="H15" i="68"/>
  <c r="O23" i="9"/>
  <c r="Q85" i="2"/>
  <c r="M85" i="2"/>
  <c r="B86" i="2"/>
  <c r="P85" i="2"/>
  <c r="L85" i="2"/>
  <c r="O85" i="2"/>
  <c r="S85" i="2"/>
  <c r="R85" i="2"/>
  <c r="N85" i="2"/>
  <c r="P16" i="9" l="1"/>
  <c r="T16" i="69"/>
  <c r="H16" i="68"/>
  <c r="O24" i="9"/>
  <c r="B87" i="2"/>
  <c r="P86" i="2"/>
  <c r="L86" i="2"/>
  <c r="S86" i="2"/>
  <c r="O86" i="2"/>
  <c r="N86" i="2"/>
  <c r="M86" i="2"/>
  <c r="R86" i="2"/>
  <c r="Q86" i="2"/>
  <c r="J41" i="2"/>
  <c r="I41" i="2"/>
  <c r="H41" i="2"/>
  <c r="G41" i="2"/>
  <c r="F41" i="2"/>
  <c r="E41" i="2"/>
  <c r="D41" i="2"/>
  <c r="C41" i="2"/>
  <c r="S6" i="2"/>
  <c r="R6" i="2"/>
  <c r="Q6" i="2"/>
  <c r="P6" i="2"/>
  <c r="P41" i="2" s="1"/>
  <c r="O6" i="2"/>
  <c r="O41" i="2" s="1"/>
  <c r="N6" i="2"/>
  <c r="M6" i="2"/>
  <c r="L6" i="2"/>
  <c r="P17" i="9" l="1"/>
  <c r="T17" i="69"/>
  <c r="H17" i="68"/>
  <c r="Q41" i="2"/>
  <c r="R41" i="2"/>
  <c r="M41" i="2"/>
  <c r="L41" i="2"/>
  <c r="N41" i="2"/>
  <c r="S41" i="2"/>
  <c r="O25" i="9"/>
  <c r="S87" i="2"/>
  <c r="O87" i="2"/>
  <c r="R87" i="2"/>
  <c r="N87" i="2"/>
  <c r="M87" i="2"/>
  <c r="B88" i="2"/>
  <c r="Q87" i="2"/>
  <c r="P87" i="2"/>
  <c r="L87" i="2"/>
  <c r="P18" i="9" l="1"/>
  <c r="T18" i="69"/>
  <c r="H18" i="68"/>
  <c r="O26" i="9"/>
  <c r="R88" i="2"/>
  <c r="N88" i="2"/>
  <c r="Q88" i="2"/>
  <c r="M88" i="2"/>
  <c r="B89" i="2"/>
  <c r="L88" i="2"/>
  <c r="P88" i="2"/>
  <c r="O88" i="2"/>
  <c r="S88" i="2"/>
  <c r="P19" i="9" l="1"/>
  <c r="T19" i="69"/>
  <c r="H19" i="68"/>
  <c r="O27" i="9"/>
  <c r="Q89" i="2"/>
  <c r="M89" i="2"/>
  <c r="B90" i="2"/>
  <c r="P89" i="2"/>
  <c r="L89" i="2"/>
  <c r="S89" i="2"/>
  <c r="R89" i="2"/>
  <c r="O89" i="2"/>
  <c r="N89" i="2"/>
  <c r="D17" i="4"/>
  <c r="P20" i="9" l="1"/>
  <c r="T20" i="69"/>
  <c r="H20" i="68"/>
  <c r="O28" i="9"/>
  <c r="B91" i="2"/>
  <c r="P90" i="2"/>
  <c r="L90" i="2"/>
  <c r="S90" i="2"/>
  <c r="O90" i="2"/>
  <c r="R90" i="2"/>
  <c r="N90" i="2"/>
  <c r="M90" i="2"/>
  <c r="Q90" i="2"/>
  <c r="P21" i="9" l="1"/>
  <c r="H21" i="68"/>
  <c r="T21" i="69"/>
  <c r="O29" i="9"/>
  <c r="S91" i="2"/>
  <c r="O91" i="2"/>
  <c r="R91" i="2"/>
  <c r="N91" i="2"/>
  <c r="Q91" i="2"/>
  <c r="P91" i="2"/>
  <c r="M91" i="2"/>
  <c r="B92" i="2"/>
  <c r="L91" i="2"/>
  <c r="F35" i="30"/>
  <c r="F34" i="30"/>
  <c r="F33" i="30"/>
  <c r="F32" i="30"/>
  <c r="F31" i="30"/>
  <c r="F30" i="30"/>
  <c r="F29" i="30"/>
  <c r="F28" i="30"/>
  <c r="F27" i="30"/>
  <c r="F26" i="30"/>
  <c r="F25" i="30"/>
  <c r="F24" i="30"/>
  <c r="F23" i="30"/>
  <c r="F22" i="30"/>
  <c r="F21" i="30"/>
  <c r="F20" i="30"/>
  <c r="F19" i="30"/>
  <c r="F18" i="30"/>
  <c r="F17" i="30"/>
  <c r="F16" i="30"/>
  <c r="F15" i="30"/>
  <c r="F14" i="30"/>
  <c r="F13" i="30"/>
  <c r="F12" i="30"/>
  <c r="G49" i="30"/>
  <c r="P22" i="9" l="1"/>
  <c r="H22" i="68"/>
  <c r="T22" i="69"/>
  <c r="O30" i="9"/>
  <c r="R92" i="2"/>
  <c r="N92" i="2"/>
  <c r="Q92" i="2"/>
  <c r="M92" i="2"/>
  <c r="P92" i="2"/>
  <c r="B93" i="2"/>
  <c r="L92" i="2"/>
  <c r="S92" i="2"/>
  <c r="O92" i="2"/>
  <c r="F49" i="30"/>
  <c r="A6" i="23"/>
  <c r="A6" i="24"/>
  <c r="A6" i="25"/>
  <c r="A6" i="26"/>
  <c r="A6" i="27"/>
  <c r="A6" i="28"/>
  <c r="A6" i="29"/>
  <c r="A6" i="30"/>
  <c r="AA49" i="30"/>
  <c r="Z49" i="30"/>
  <c r="Y49" i="30"/>
  <c r="X49" i="30"/>
  <c r="W49" i="30"/>
  <c r="V49" i="30"/>
  <c r="U49" i="30"/>
  <c r="T49" i="30"/>
  <c r="S49" i="30"/>
  <c r="R49" i="30"/>
  <c r="Q49" i="30"/>
  <c r="P49" i="30"/>
  <c r="O49" i="30"/>
  <c r="N49" i="30"/>
  <c r="M49" i="30"/>
  <c r="L49" i="30"/>
  <c r="K49" i="30"/>
  <c r="J49" i="30"/>
  <c r="I49" i="30"/>
  <c r="H49" i="30"/>
  <c r="F37" i="30"/>
  <c r="F10" i="30"/>
  <c r="B10" i="30" s="1"/>
  <c r="C10" i="30" s="1"/>
  <c r="D37" i="30"/>
  <c r="C37" i="30"/>
  <c r="B37" i="30"/>
  <c r="E35" i="30"/>
  <c r="E34" i="30"/>
  <c r="E33" i="30"/>
  <c r="E32" i="30"/>
  <c r="E31" i="30"/>
  <c r="E30" i="30"/>
  <c r="E29" i="30"/>
  <c r="E28" i="30"/>
  <c r="E27" i="30"/>
  <c r="E26" i="30"/>
  <c r="E25" i="30"/>
  <c r="E24" i="30"/>
  <c r="E23" i="30"/>
  <c r="E22" i="30"/>
  <c r="E21" i="30"/>
  <c r="E20" i="30"/>
  <c r="E19" i="30"/>
  <c r="E18" i="30"/>
  <c r="E17" i="30"/>
  <c r="E16" i="30"/>
  <c r="E15" i="30"/>
  <c r="E14" i="30"/>
  <c r="E13" i="30"/>
  <c r="E12" i="30"/>
  <c r="H49" i="29"/>
  <c r="I49" i="29"/>
  <c r="J49" i="29"/>
  <c r="K49" i="29"/>
  <c r="L49" i="29"/>
  <c r="M49" i="29"/>
  <c r="N49" i="29"/>
  <c r="O49" i="29"/>
  <c r="P49" i="29"/>
  <c r="Q49" i="29"/>
  <c r="R49" i="29"/>
  <c r="S49" i="29"/>
  <c r="T49" i="29"/>
  <c r="U49" i="29"/>
  <c r="V49" i="29"/>
  <c r="W49" i="29"/>
  <c r="X49" i="29"/>
  <c r="Y49" i="29"/>
  <c r="Z49" i="29"/>
  <c r="AA49" i="29"/>
  <c r="G49" i="29"/>
  <c r="F35" i="29"/>
  <c r="F34" i="29"/>
  <c r="F33" i="29"/>
  <c r="F32" i="29"/>
  <c r="F31" i="29"/>
  <c r="F30" i="29"/>
  <c r="F29" i="29"/>
  <c r="F28" i="29"/>
  <c r="F27" i="29"/>
  <c r="F26" i="29"/>
  <c r="F25" i="29"/>
  <c r="F24" i="29"/>
  <c r="F23" i="29"/>
  <c r="F22" i="29"/>
  <c r="F21" i="29"/>
  <c r="F20" i="29"/>
  <c r="F19" i="29"/>
  <c r="F18" i="29"/>
  <c r="F17" i="29"/>
  <c r="F16" i="29"/>
  <c r="F15" i="29"/>
  <c r="F14" i="29"/>
  <c r="F13" i="29"/>
  <c r="F12" i="29"/>
  <c r="F10" i="29"/>
  <c r="D37" i="29"/>
  <c r="C37" i="29"/>
  <c r="B37" i="29"/>
  <c r="E35" i="29"/>
  <c r="E34" i="29"/>
  <c r="E33" i="29"/>
  <c r="E32" i="29"/>
  <c r="E31" i="29"/>
  <c r="E30" i="29"/>
  <c r="E29" i="29"/>
  <c r="E28" i="29"/>
  <c r="E27" i="29"/>
  <c r="E26" i="29"/>
  <c r="E25" i="29"/>
  <c r="E24" i="29"/>
  <c r="E23" i="29"/>
  <c r="E22" i="29"/>
  <c r="E21" i="29"/>
  <c r="E20" i="29"/>
  <c r="E19" i="29"/>
  <c r="E18" i="29"/>
  <c r="E17" i="29"/>
  <c r="E16" i="29"/>
  <c r="E15" i="29"/>
  <c r="E14" i="29"/>
  <c r="E13" i="29"/>
  <c r="E12" i="29"/>
  <c r="H49" i="28"/>
  <c r="I49" i="28"/>
  <c r="J49" i="28"/>
  <c r="K49" i="28"/>
  <c r="L49" i="28"/>
  <c r="M49" i="28"/>
  <c r="N49" i="28"/>
  <c r="O49" i="28"/>
  <c r="P49" i="28"/>
  <c r="Q49" i="28"/>
  <c r="R49" i="28"/>
  <c r="S49" i="28"/>
  <c r="T49" i="28"/>
  <c r="U49" i="28"/>
  <c r="V49" i="28"/>
  <c r="W49" i="28"/>
  <c r="X49" i="28"/>
  <c r="Y49" i="28"/>
  <c r="Z49" i="28"/>
  <c r="AA49" i="28"/>
  <c r="G49" i="28"/>
  <c r="F35" i="28"/>
  <c r="F34" i="28"/>
  <c r="F33" i="28"/>
  <c r="F32" i="28"/>
  <c r="F31" i="28"/>
  <c r="F30" i="28"/>
  <c r="F29" i="28"/>
  <c r="F28" i="28"/>
  <c r="F27" i="28"/>
  <c r="F26" i="28"/>
  <c r="F25" i="28"/>
  <c r="F24" i="28"/>
  <c r="F23" i="28"/>
  <c r="F22" i="28"/>
  <c r="F21" i="28"/>
  <c r="F20" i="28"/>
  <c r="F19" i="28"/>
  <c r="F18" i="28"/>
  <c r="F17" i="28"/>
  <c r="F16" i="28"/>
  <c r="F15" i="28"/>
  <c r="F14" i="28"/>
  <c r="F13" i="28"/>
  <c r="F12" i="28"/>
  <c r="F10" i="28"/>
  <c r="B10" i="28" s="1"/>
  <c r="C10" i="28" s="1"/>
  <c r="D37" i="28"/>
  <c r="C37" i="28"/>
  <c r="B37" i="28"/>
  <c r="E35" i="28"/>
  <c r="E34" i="28"/>
  <c r="E33" i="28"/>
  <c r="E32" i="28"/>
  <c r="E31" i="28"/>
  <c r="E30" i="28"/>
  <c r="E29" i="28"/>
  <c r="E28" i="28"/>
  <c r="E27" i="28"/>
  <c r="E26" i="28"/>
  <c r="E25" i="28"/>
  <c r="E24" i="28"/>
  <c r="E23" i="28"/>
  <c r="E22" i="28"/>
  <c r="E21" i="28"/>
  <c r="E20" i="28"/>
  <c r="E19" i="28"/>
  <c r="E18" i="28"/>
  <c r="E17" i="28"/>
  <c r="E16" i="28"/>
  <c r="E15" i="28"/>
  <c r="E14" i="28"/>
  <c r="E13" i="28"/>
  <c r="E12" i="28"/>
  <c r="H49" i="27"/>
  <c r="I49" i="27"/>
  <c r="J49" i="27"/>
  <c r="K49" i="27"/>
  <c r="L49" i="27"/>
  <c r="M49" i="27"/>
  <c r="N49" i="27"/>
  <c r="O49" i="27"/>
  <c r="P49" i="27"/>
  <c r="Q49" i="27"/>
  <c r="R49" i="27"/>
  <c r="S49" i="27"/>
  <c r="T49" i="27"/>
  <c r="U49" i="27"/>
  <c r="V49" i="27"/>
  <c r="W49" i="27"/>
  <c r="X49" i="27"/>
  <c r="Y49" i="27"/>
  <c r="Z49" i="27"/>
  <c r="AA49" i="27"/>
  <c r="G49" i="27"/>
  <c r="F35" i="27"/>
  <c r="F34" i="27"/>
  <c r="F33" i="27"/>
  <c r="F32" i="27"/>
  <c r="F31" i="27"/>
  <c r="F30" i="27"/>
  <c r="F29" i="27"/>
  <c r="F28" i="27"/>
  <c r="F27" i="27"/>
  <c r="F26" i="27"/>
  <c r="F25" i="27"/>
  <c r="F24" i="27"/>
  <c r="F23" i="27"/>
  <c r="F22" i="27"/>
  <c r="F21" i="27"/>
  <c r="F20" i="27"/>
  <c r="F19" i="27"/>
  <c r="F18" i="27"/>
  <c r="F17" i="27"/>
  <c r="F16" i="27"/>
  <c r="F15" i="27"/>
  <c r="F14" i="27"/>
  <c r="F13" i="27"/>
  <c r="F12" i="27"/>
  <c r="F10" i="27"/>
  <c r="D37" i="27"/>
  <c r="C37" i="27"/>
  <c r="B37" i="27"/>
  <c r="E35" i="27"/>
  <c r="E34" i="27"/>
  <c r="E33" i="27"/>
  <c r="E32" i="27"/>
  <c r="E31" i="27"/>
  <c r="E30" i="27"/>
  <c r="E29" i="27"/>
  <c r="E28" i="27"/>
  <c r="E27" i="27"/>
  <c r="E26" i="27"/>
  <c r="E25" i="27"/>
  <c r="E24" i="27"/>
  <c r="E23" i="27"/>
  <c r="E22" i="27"/>
  <c r="E21" i="27"/>
  <c r="E20" i="27"/>
  <c r="E19" i="27"/>
  <c r="E18" i="27"/>
  <c r="E17" i="27"/>
  <c r="E16" i="27"/>
  <c r="E15" i="27"/>
  <c r="E14" i="27"/>
  <c r="E13" i="27"/>
  <c r="E12" i="27"/>
  <c r="B10" i="27"/>
  <c r="C10" i="27" s="1"/>
  <c r="H49" i="26"/>
  <c r="I49" i="26"/>
  <c r="J49" i="26"/>
  <c r="K49" i="26"/>
  <c r="L49" i="26"/>
  <c r="M49" i="26"/>
  <c r="N49" i="26"/>
  <c r="O49" i="26"/>
  <c r="P49" i="26"/>
  <c r="Q49" i="26"/>
  <c r="R49" i="26"/>
  <c r="S49" i="26"/>
  <c r="T49" i="26"/>
  <c r="U49" i="26"/>
  <c r="V49" i="26"/>
  <c r="W49" i="26"/>
  <c r="X49" i="26"/>
  <c r="Y49" i="26"/>
  <c r="Z49" i="26"/>
  <c r="AA49" i="26"/>
  <c r="G49" i="26"/>
  <c r="F35" i="26"/>
  <c r="F34" i="26"/>
  <c r="F33" i="26"/>
  <c r="F32" i="26"/>
  <c r="F31" i="26"/>
  <c r="F30" i="26"/>
  <c r="F29" i="26"/>
  <c r="F28" i="26"/>
  <c r="F27" i="26"/>
  <c r="F26" i="26"/>
  <c r="F25" i="26"/>
  <c r="F24" i="26"/>
  <c r="F23" i="26"/>
  <c r="F22" i="26"/>
  <c r="F21" i="26"/>
  <c r="F20" i="26"/>
  <c r="F19" i="26"/>
  <c r="F18" i="26"/>
  <c r="F17" i="26"/>
  <c r="F16" i="26"/>
  <c r="F15" i="26"/>
  <c r="F14" i="26"/>
  <c r="F13" i="26"/>
  <c r="F12" i="26"/>
  <c r="F10" i="26"/>
  <c r="D37" i="26"/>
  <c r="C37" i="26"/>
  <c r="B37" i="26"/>
  <c r="E35" i="26"/>
  <c r="E34" i="26"/>
  <c r="E33" i="26"/>
  <c r="E32" i="26"/>
  <c r="E31" i="26"/>
  <c r="E30" i="26"/>
  <c r="E29" i="26"/>
  <c r="E28" i="26"/>
  <c r="E27" i="26"/>
  <c r="E26" i="26"/>
  <c r="E25" i="26"/>
  <c r="E24" i="26"/>
  <c r="E23" i="26"/>
  <c r="E22" i="26"/>
  <c r="E21" i="26"/>
  <c r="E20" i="26"/>
  <c r="E19" i="26"/>
  <c r="E18" i="26"/>
  <c r="E17" i="26"/>
  <c r="E16" i="26"/>
  <c r="E15" i="26"/>
  <c r="E14" i="26"/>
  <c r="E13" i="26"/>
  <c r="E12" i="26"/>
  <c r="H49" i="25"/>
  <c r="I49" i="25"/>
  <c r="J49" i="25"/>
  <c r="K49" i="25"/>
  <c r="L49" i="25"/>
  <c r="M49" i="25"/>
  <c r="N49" i="25"/>
  <c r="O49" i="25"/>
  <c r="P49" i="25"/>
  <c r="Q49" i="25"/>
  <c r="R49" i="25"/>
  <c r="S49" i="25"/>
  <c r="T49" i="25"/>
  <c r="U49" i="25"/>
  <c r="V49" i="25"/>
  <c r="W49" i="25"/>
  <c r="X49" i="25"/>
  <c r="Y49" i="25"/>
  <c r="Z49" i="25"/>
  <c r="AA49" i="25"/>
  <c r="G49" i="25"/>
  <c r="F35" i="25"/>
  <c r="F34" i="25"/>
  <c r="F33" i="25"/>
  <c r="F32" i="25"/>
  <c r="F31" i="25"/>
  <c r="F30" i="25"/>
  <c r="F29" i="25"/>
  <c r="F28" i="25"/>
  <c r="F27" i="25"/>
  <c r="F26" i="25"/>
  <c r="F25" i="25"/>
  <c r="F24" i="25"/>
  <c r="F23" i="25"/>
  <c r="F22" i="25"/>
  <c r="F21" i="25"/>
  <c r="F20" i="25"/>
  <c r="F19" i="25"/>
  <c r="F18" i="25"/>
  <c r="F17" i="25"/>
  <c r="F16" i="25"/>
  <c r="F15" i="25"/>
  <c r="F14" i="25"/>
  <c r="F13" i="25"/>
  <c r="F12" i="25"/>
  <c r="F10" i="25"/>
  <c r="B10" i="25" s="1"/>
  <c r="C10" i="25" s="1"/>
  <c r="F10" i="23"/>
  <c r="G10" i="23" s="1"/>
  <c r="F10" i="24"/>
  <c r="D37" i="25"/>
  <c r="C37" i="25"/>
  <c r="B37" i="25"/>
  <c r="E35" i="25"/>
  <c r="E34" i="25"/>
  <c r="E33" i="25"/>
  <c r="E32" i="25"/>
  <c r="E31" i="25"/>
  <c r="E30" i="25"/>
  <c r="E29" i="25"/>
  <c r="E28" i="25"/>
  <c r="E27" i="25"/>
  <c r="E26" i="25"/>
  <c r="E25" i="25"/>
  <c r="E24" i="25"/>
  <c r="E23" i="25"/>
  <c r="E22" i="25"/>
  <c r="E21" i="25"/>
  <c r="E20" i="25"/>
  <c r="E19" i="25"/>
  <c r="E18" i="25"/>
  <c r="E17" i="25"/>
  <c r="E16" i="25"/>
  <c r="E15" i="25"/>
  <c r="E14" i="25"/>
  <c r="E13" i="25"/>
  <c r="E12" i="25"/>
  <c r="H49" i="24"/>
  <c r="I49" i="24"/>
  <c r="J49" i="24"/>
  <c r="K49" i="24"/>
  <c r="L49" i="24"/>
  <c r="M49" i="24"/>
  <c r="N49" i="24"/>
  <c r="O49" i="24"/>
  <c r="P49" i="24"/>
  <c r="Q49" i="24"/>
  <c r="R49" i="24"/>
  <c r="S49" i="24"/>
  <c r="T49" i="24"/>
  <c r="U49" i="24"/>
  <c r="V49" i="24"/>
  <c r="W49" i="24"/>
  <c r="X49" i="24"/>
  <c r="Y49" i="24"/>
  <c r="Z49" i="24"/>
  <c r="AA49" i="24"/>
  <c r="G49" i="24"/>
  <c r="F35" i="24"/>
  <c r="F34" i="24"/>
  <c r="F33" i="24"/>
  <c r="F32" i="24"/>
  <c r="F31" i="24"/>
  <c r="F30" i="24"/>
  <c r="F29" i="24"/>
  <c r="F28" i="24"/>
  <c r="F27" i="24"/>
  <c r="F26" i="24"/>
  <c r="F25" i="24"/>
  <c r="F24" i="24"/>
  <c r="F23" i="24"/>
  <c r="F22" i="24"/>
  <c r="F21" i="24"/>
  <c r="F20" i="24"/>
  <c r="F19" i="24"/>
  <c r="F18" i="24"/>
  <c r="F17" i="24"/>
  <c r="F16" i="24"/>
  <c r="F15" i="24"/>
  <c r="F14" i="24"/>
  <c r="F13" i="24"/>
  <c r="F12" i="24"/>
  <c r="D37" i="24"/>
  <c r="C37" i="24"/>
  <c r="B37" i="24"/>
  <c r="E35" i="24"/>
  <c r="E34" i="24"/>
  <c r="E33" i="24"/>
  <c r="E32" i="24"/>
  <c r="E31" i="24"/>
  <c r="E30" i="24"/>
  <c r="E29" i="24"/>
  <c r="E28" i="24"/>
  <c r="E27" i="24"/>
  <c r="E26" i="24"/>
  <c r="E25" i="24"/>
  <c r="E24" i="24"/>
  <c r="E23" i="24"/>
  <c r="E22" i="24"/>
  <c r="E21" i="24"/>
  <c r="E20" i="24"/>
  <c r="E19" i="24"/>
  <c r="E18" i="24"/>
  <c r="E17" i="24"/>
  <c r="E16" i="24"/>
  <c r="E15" i="24"/>
  <c r="E14" i="24"/>
  <c r="E13" i="24"/>
  <c r="E12" i="24"/>
  <c r="AA49" i="23"/>
  <c r="Z49" i="23"/>
  <c r="Y49" i="23"/>
  <c r="X49" i="23"/>
  <c r="W49" i="23"/>
  <c r="V49" i="23"/>
  <c r="U49" i="23"/>
  <c r="T49" i="23"/>
  <c r="S49" i="23"/>
  <c r="R49" i="23"/>
  <c r="Q49" i="23"/>
  <c r="P49" i="23"/>
  <c r="O49" i="23"/>
  <c r="N49" i="23"/>
  <c r="M49" i="23"/>
  <c r="L49" i="23"/>
  <c r="K49" i="23"/>
  <c r="J49" i="23"/>
  <c r="I49" i="23"/>
  <c r="H49" i="23"/>
  <c r="G49" i="23"/>
  <c r="D37" i="23"/>
  <c r="C37" i="23"/>
  <c r="B37" i="23"/>
  <c r="F35" i="23"/>
  <c r="E35" i="23"/>
  <c r="F34" i="23"/>
  <c r="E34" i="23"/>
  <c r="F33" i="23"/>
  <c r="E33" i="23"/>
  <c r="F32" i="23"/>
  <c r="E32" i="23"/>
  <c r="F31" i="23"/>
  <c r="E31" i="23"/>
  <c r="F30" i="23"/>
  <c r="E30" i="23"/>
  <c r="F29" i="23"/>
  <c r="E29" i="23"/>
  <c r="F28" i="23"/>
  <c r="E28" i="23"/>
  <c r="F27" i="23"/>
  <c r="E27" i="23"/>
  <c r="F26" i="23"/>
  <c r="E26" i="23"/>
  <c r="F25" i="23"/>
  <c r="E25" i="23"/>
  <c r="F24" i="23"/>
  <c r="E24" i="23"/>
  <c r="F23" i="23"/>
  <c r="E23" i="23"/>
  <c r="F22" i="23"/>
  <c r="E22" i="23"/>
  <c r="F21" i="23"/>
  <c r="E21" i="23"/>
  <c r="F20" i="23"/>
  <c r="E20" i="23"/>
  <c r="F19" i="23"/>
  <c r="E19" i="23"/>
  <c r="F18" i="23"/>
  <c r="E18" i="23"/>
  <c r="F17" i="23"/>
  <c r="E17" i="23"/>
  <c r="F16" i="23"/>
  <c r="E16" i="23"/>
  <c r="F15" i="23"/>
  <c r="E15" i="23"/>
  <c r="F14" i="23"/>
  <c r="E14" i="23"/>
  <c r="F13" i="23"/>
  <c r="E13" i="23"/>
  <c r="F12" i="23"/>
  <c r="E12" i="23"/>
  <c r="P23" i="9" l="1"/>
  <c r="H23" i="68"/>
  <c r="T23" i="69"/>
  <c r="Q93" i="2"/>
  <c r="M93" i="2"/>
  <c r="B94" i="2"/>
  <c r="P93" i="2"/>
  <c r="L93" i="2"/>
  <c r="O93" i="2"/>
  <c r="S93" i="2"/>
  <c r="R93" i="2"/>
  <c r="N93" i="2"/>
  <c r="F37" i="24"/>
  <c r="F49" i="25"/>
  <c r="F37" i="29"/>
  <c r="F38" i="29" s="1"/>
  <c r="F50" i="29" s="1"/>
  <c r="F38" i="30"/>
  <c r="F50" i="30" s="1"/>
  <c r="F51" i="30" s="1"/>
  <c r="E37" i="26"/>
  <c r="F49" i="26"/>
  <c r="E37" i="28"/>
  <c r="F49" i="27"/>
  <c r="E37" i="30"/>
  <c r="F49" i="29"/>
  <c r="E37" i="29"/>
  <c r="F49" i="28"/>
  <c r="E37" i="27"/>
  <c r="F37" i="26"/>
  <c r="F38" i="26" s="1"/>
  <c r="F50" i="26" s="1"/>
  <c r="E37" i="25"/>
  <c r="F49" i="24"/>
  <c r="F38" i="24"/>
  <c r="F50" i="24" s="1"/>
  <c r="E37" i="24"/>
  <c r="F49" i="23"/>
  <c r="E37" i="23"/>
  <c r="B10" i="23"/>
  <c r="C10" i="23" s="1"/>
  <c r="F37" i="28"/>
  <c r="F37" i="27"/>
  <c r="F37" i="23"/>
  <c r="P24" i="9" l="1"/>
  <c r="T24" i="69"/>
  <c r="H24" i="68"/>
  <c r="B95" i="2"/>
  <c r="P94" i="2"/>
  <c r="L94" i="2"/>
  <c r="S94" i="2"/>
  <c r="O94" i="2"/>
  <c r="N94" i="2"/>
  <c r="M94" i="2"/>
  <c r="R94" i="2"/>
  <c r="Q94" i="2"/>
  <c r="F51" i="29"/>
  <c r="F51" i="26"/>
  <c r="F51" i="24"/>
  <c r="F38" i="23"/>
  <c r="F50" i="23" s="1"/>
  <c r="F51" i="23" s="1"/>
  <c r="F38" i="28"/>
  <c r="F38" i="27"/>
  <c r="F50" i="27" s="1"/>
  <c r="F51" i="27" s="1"/>
  <c r="AA37" i="30"/>
  <c r="AA50" i="30" s="1"/>
  <c r="AA51" i="30" s="1"/>
  <c r="Z37" i="30"/>
  <c r="Y37" i="30"/>
  <c r="X37" i="30"/>
  <c r="W37" i="30"/>
  <c r="V37" i="30"/>
  <c r="U37" i="30"/>
  <c r="T37" i="30"/>
  <c r="S37" i="30"/>
  <c r="R37" i="30"/>
  <c r="Q37" i="30"/>
  <c r="P37" i="30"/>
  <c r="O37" i="30"/>
  <c r="N37" i="30"/>
  <c r="M37" i="30"/>
  <c r="L37" i="30"/>
  <c r="K37" i="30"/>
  <c r="J37" i="30"/>
  <c r="I37" i="30"/>
  <c r="H37" i="30"/>
  <c r="G37" i="30"/>
  <c r="G10" i="30"/>
  <c r="H10" i="30" s="1"/>
  <c r="I10" i="30" s="1"/>
  <c r="J10" i="30" s="1"/>
  <c r="K10" i="30" s="1"/>
  <c r="L10" i="30" s="1"/>
  <c r="M10" i="30" s="1"/>
  <c r="N10" i="30" s="1"/>
  <c r="O10" i="30" s="1"/>
  <c r="P10" i="30" s="1"/>
  <c r="Q10" i="30" s="1"/>
  <c r="R10" i="30" s="1"/>
  <c r="S10" i="30" s="1"/>
  <c r="T10" i="30" s="1"/>
  <c r="U10" i="30" s="1"/>
  <c r="V10" i="30" s="1"/>
  <c r="W10" i="30" s="1"/>
  <c r="X10" i="30" s="1"/>
  <c r="Y10" i="30" s="1"/>
  <c r="Z10" i="30" s="1"/>
  <c r="AA10" i="30" s="1"/>
  <c r="A3" i="30"/>
  <c r="AA37" i="29"/>
  <c r="AA50" i="29" s="1"/>
  <c r="AA51" i="29" s="1"/>
  <c r="Z37" i="29"/>
  <c r="Y37" i="29"/>
  <c r="X37" i="29"/>
  <c r="W37" i="29"/>
  <c r="V37" i="29"/>
  <c r="U37" i="29"/>
  <c r="T37" i="29"/>
  <c r="S37" i="29"/>
  <c r="R37" i="29"/>
  <c r="Q37" i="29"/>
  <c r="P37" i="29"/>
  <c r="O37" i="29"/>
  <c r="N37" i="29"/>
  <c r="M37" i="29"/>
  <c r="L37" i="29"/>
  <c r="K37" i="29"/>
  <c r="J37" i="29"/>
  <c r="I37" i="29"/>
  <c r="H37" i="29"/>
  <c r="G37" i="29"/>
  <c r="A3" i="29"/>
  <c r="AA37" i="28"/>
  <c r="AA50" i="28" s="1"/>
  <c r="AA51" i="28" s="1"/>
  <c r="Z37" i="28"/>
  <c r="Y37" i="28"/>
  <c r="X37" i="28"/>
  <c r="W37" i="28"/>
  <c r="V37" i="28"/>
  <c r="U37" i="28"/>
  <c r="T37" i="28"/>
  <c r="S37" i="28"/>
  <c r="R37" i="28"/>
  <c r="Q37" i="28"/>
  <c r="P37" i="28"/>
  <c r="O37" i="28"/>
  <c r="N37" i="28"/>
  <c r="M37" i="28"/>
  <c r="L37" i="28"/>
  <c r="K37" i="28"/>
  <c r="J37" i="28"/>
  <c r="I37" i="28"/>
  <c r="H37" i="28"/>
  <c r="G37" i="28"/>
  <c r="G10" i="28"/>
  <c r="A3" i="28"/>
  <c r="AA37" i="27"/>
  <c r="AA50" i="27" s="1"/>
  <c r="AA51" i="27" s="1"/>
  <c r="Z37" i="27"/>
  <c r="Y37" i="27"/>
  <c r="X37" i="27"/>
  <c r="W37" i="27"/>
  <c r="V37" i="27"/>
  <c r="U37" i="27"/>
  <c r="T37" i="27"/>
  <c r="S37" i="27"/>
  <c r="R37" i="27"/>
  <c r="Q37" i="27"/>
  <c r="P37" i="27"/>
  <c r="O37" i="27"/>
  <c r="N37" i="27"/>
  <c r="M37" i="27"/>
  <c r="L37" i="27"/>
  <c r="K37" i="27"/>
  <c r="J37" i="27"/>
  <c r="I37" i="27"/>
  <c r="H37" i="27"/>
  <c r="G37" i="27"/>
  <c r="G43" i="27" s="1"/>
  <c r="G10" i="27"/>
  <c r="H10" i="27" s="1"/>
  <c r="I10" i="27" s="1"/>
  <c r="J10" i="27" s="1"/>
  <c r="K10" i="27" s="1"/>
  <c r="L10" i="27" s="1"/>
  <c r="M10" i="27" s="1"/>
  <c r="N10" i="27" s="1"/>
  <c r="O10" i="27" s="1"/>
  <c r="P10" i="27" s="1"/>
  <c r="Q10" i="27" s="1"/>
  <c r="R10" i="27" s="1"/>
  <c r="S10" i="27" s="1"/>
  <c r="T10" i="27" s="1"/>
  <c r="U10" i="27" s="1"/>
  <c r="V10" i="27" s="1"/>
  <c r="W10" i="27" s="1"/>
  <c r="X10" i="27" s="1"/>
  <c r="Y10" i="27" s="1"/>
  <c r="Z10" i="27" s="1"/>
  <c r="AA10" i="27" s="1"/>
  <c r="A3" i="27"/>
  <c r="AA37" i="26"/>
  <c r="AA50" i="26" s="1"/>
  <c r="AA51" i="26" s="1"/>
  <c r="Z37" i="26"/>
  <c r="Y37" i="26"/>
  <c r="X37" i="26"/>
  <c r="W37" i="26"/>
  <c r="V37" i="26"/>
  <c r="U37" i="26"/>
  <c r="T37" i="26"/>
  <c r="S37" i="26"/>
  <c r="R37" i="26"/>
  <c r="Q37" i="26"/>
  <c r="P37" i="26"/>
  <c r="O37" i="26"/>
  <c r="N37" i="26"/>
  <c r="M37" i="26"/>
  <c r="L37" i="26"/>
  <c r="K37" i="26"/>
  <c r="J37" i="26"/>
  <c r="I37" i="26"/>
  <c r="H37" i="26"/>
  <c r="G37" i="26"/>
  <c r="A3" i="26"/>
  <c r="AA37" i="25"/>
  <c r="AA50" i="25" s="1"/>
  <c r="AA51" i="25" s="1"/>
  <c r="Z37" i="25"/>
  <c r="Y37" i="25"/>
  <c r="X37" i="25"/>
  <c r="W37" i="25"/>
  <c r="V37" i="25"/>
  <c r="U37" i="25"/>
  <c r="T37" i="25"/>
  <c r="S37" i="25"/>
  <c r="R37" i="25"/>
  <c r="Q37" i="25"/>
  <c r="P37" i="25"/>
  <c r="O37" i="25"/>
  <c r="N37" i="25"/>
  <c r="M37" i="25"/>
  <c r="L37" i="25"/>
  <c r="K37" i="25"/>
  <c r="J37" i="25"/>
  <c r="I37" i="25"/>
  <c r="H37" i="25"/>
  <c r="G37" i="25"/>
  <c r="F37" i="25"/>
  <c r="G10" i="25"/>
  <c r="H10" i="25" s="1"/>
  <c r="I10" i="25" s="1"/>
  <c r="J10" i="25" s="1"/>
  <c r="K10" i="25" s="1"/>
  <c r="L10" i="25" s="1"/>
  <c r="M10" i="25" s="1"/>
  <c r="N10" i="25" s="1"/>
  <c r="O10" i="25" s="1"/>
  <c r="P10" i="25" s="1"/>
  <c r="Q10" i="25" s="1"/>
  <c r="R10" i="25" s="1"/>
  <c r="S10" i="25" s="1"/>
  <c r="T10" i="25" s="1"/>
  <c r="U10" i="25" s="1"/>
  <c r="V10" i="25" s="1"/>
  <c r="W10" i="25" s="1"/>
  <c r="X10" i="25" s="1"/>
  <c r="Y10" i="25" s="1"/>
  <c r="Z10" i="25" s="1"/>
  <c r="AA10" i="25" s="1"/>
  <c r="A3" i="25"/>
  <c r="AA37" i="24"/>
  <c r="AA50" i="24" s="1"/>
  <c r="AA51" i="24" s="1"/>
  <c r="Z37" i="24"/>
  <c r="Y37" i="24"/>
  <c r="X37" i="24"/>
  <c r="W37" i="24"/>
  <c r="V37" i="24"/>
  <c r="U37" i="24"/>
  <c r="T37" i="24"/>
  <c r="S37" i="24"/>
  <c r="R37" i="24"/>
  <c r="Q37" i="24"/>
  <c r="P37" i="24"/>
  <c r="O37" i="24"/>
  <c r="N37" i="24"/>
  <c r="M37" i="24"/>
  <c r="L37" i="24"/>
  <c r="K37" i="24"/>
  <c r="J37" i="24"/>
  <c r="I37" i="24"/>
  <c r="H37" i="24"/>
  <c r="G37" i="24"/>
  <c r="G43" i="24" s="1"/>
  <c r="B10" i="24"/>
  <c r="C10" i="24" s="1"/>
  <c r="A3" i="24"/>
  <c r="AA37" i="23"/>
  <c r="AA50" i="23" s="1"/>
  <c r="AA51" i="23" s="1"/>
  <c r="Z37" i="23"/>
  <c r="Y37" i="23"/>
  <c r="X37" i="23"/>
  <c r="W37" i="23"/>
  <c r="V37" i="23"/>
  <c r="U37" i="23"/>
  <c r="T37" i="23"/>
  <c r="S37" i="23"/>
  <c r="R37" i="23"/>
  <c r="Q37" i="23"/>
  <c r="P37" i="23"/>
  <c r="O37" i="23"/>
  <c r="N37" i="23"/>
  <c r="M37" i="23"/>
  <c r="L37" i="23"/>
  <c r="K37" i="23"/>
  <c r="J37" i="23"/>
  <c r="I37" i="23"/>
  <c r="H37" i="23"/>
  <c r="G37" i="23"/>
  <c r="G43" i="23" s="1"/>
  <c r="H10" i="23"/>
  <c r="I10" i="23" s="1"/>
  <c r="J10" i="23" s="1"/>
  <c r="K10" i="23" s="1"/>
  <c r="L10" i="23" s="1"/>
  <c r="M10" i="23" s="1"/>
  <c r="N10" i="23" s="1"/>
  <c r="O10" i="23" s="1"/>
  <c r="P10" i="23" s="1"/>
  <c r="Q10" i="23" s="1"/>
  <c r="R10" i="23" s="1"/>
  <c r="S10" i="23" s="1"/>
  <c r="T10" i="23" s="1"/>
  <c r="U10" i="23" s="1"/>
  <c r="V10" i="23" s="1"/>
  <c r="W10" i="23" s="1"/>
  <c r="X10" i="23" s="1"/>
  <c r="Y10" i="23" s="1"/>
  <c r="Z10" i="23" s="1"/>
  <c r="AA10" i="23" s="1"/>
  <c r="J5" i="23"/>
  <c r="A3" i="23"/>
  <c r="P25" i="9" l="1"/>
  <c r="H25" i="68"/>
  <c r="T25" i="69"/>
  <c r="S95" i="2"/>
  <c r="O95" i="2"/>
  <c r="R95" i="2"/>
  <c r="N95" i="2"/>
  <c r="M95" i="2"/>
  <c r="B96" i="2"/>
  <c r="Q95" i="2"/>
  <c r="P95" i="2"/>
  <c r="L95" i="2"/>
  <c r="J50" i="23"/>
  <c r="J51" i="23" s="1"/>
  <c r="K43" i="23"/>
  <c r="R50" i="23"/>
  <c r="R51" i="23" s="1"/>
  <c r="S43" i="23"/>
  <c r="Z50" i="23"/>
  <c r="Z51" i="23" s="1"/>
  <c r="AA43" i="23"/>
  <c r="P43" i="24"/>
  <c r="O50" i="24"/>
  <c r="O51" i="24" s="1"/>
  <c r="K43" i="27"/>
  <c r="J50" i="27"/>
  <c r="J51" i="27" s="1"/>
  <c r="O43" i="27"/>
  <c r="N50" i="27"/>
  <c r="N51" i="27" s="1"/>
  <c r="S43" i="27"/>
  <c r="R50" i="27"/>
  <c r="R51" i="27" s="1"/>
  <c r="W43" i="27"/>
  <c r="V50" i="27"/>
  <c r="V51" i="27" s="1"/>
  <c r="AA43" i="27"/>
  <c r="Z50" i="27"/>
  <c r="Z51" i="27" s="1"/>
  <c r="H43" i="28"/>
  <c r="G50" i="28"/>
  <c r="G51" i="28" s="1"/>
  <c r="L43" i="28"/>
  <c r="K50" i="28"/>
  <c r="K51" i="28" s="1"/>
  <c r="P43" i="28"/>
  <c r="O50" i="28"/>
  <c r="O51" i="28" s="1"/>
  <c r="T43" i="28"/>
  <c r="S50" i="28"/>
  <c r="S51" i="28" s="1"/>
  <c r="X43" i="28"/>
  <c r="W50" i="28"/>
  <c r="W51" i="28" s="1"/>
  <c r="J43" i="29"/>
  <c r="I50" i="29"/>
  <c r="I51" i="29" s="1"/>
  <c r="N43" i="29"/>
  <c r="M50" i="29"/>
  <c r="M51" i="29" s="1"/>
  <c r="R43" i="29"/>
  <c r="Q50" i="29"/>
  <c r="Q51" i="29" s="1"/>
  <c r="V43" i="29"/>
  <c r="U50" i="29"/>
  <c r="U51" i="29" s="1"/>
  <c r="Z43" i="29"/>
  <c r="Y50" i="29"/>
  <c r="Y51" i="29" s="1"/>
  <c r="K43" i="30"/>
  <c r="J50" i="30"/>
  <c r="J51" i="30" s="1"/>
  <c r="O43" i="30"/>
  <c r="N50" i="30"/>
  <c r="N51" i="30" s="1"/>
  <c r="W43" i="30"/>
  <c r="V50" i="30"/>
  <c r="V51" i="30" s="1"/>
  <c r="AA43" i="30"/>
  <c r="Z50" i="30"/>
  <c r="Z51" i="30" s="1"/>
  <c r="G50" i="23"/>
  <c r="G51" i="23" s="1"/>
  <c r="H43" i="23"/>
  <c r="K50" i="23"/>
  <c r="K51" i="23" s="1"/>
  <c r="L43" i="23"/>
  <c r="O50" i="23"/>
  <c r="O51" i="23" s="1"/>
  <c r="P43" i="23"/>
  <c r="S50" i="23"/>
  <c r="S51" i="23" s="1"/>
  <c r="T43" i="23"/>
  <c r="W50" i="23"/>
  <c r="W51" i="23" s="1"/>
  <c r="X43" i="23"/>
  <c r="I43" i="24"/>
  <c r="H50" i="24"/>
  <c r="H51" i="24" s="1"/>
  <c r="Q43" i="24"/>
  <c r="P50" i="24"/>
  <c r="P51" i="24" s="1"/>
  <c r="Y43" i="24"/>
  <c r="X50" i="24"/>
  <c r="X51" i="24" s="1"/>
  <c r="I43" i="25"/>
  <c r="H50" i="25"/>
  <c r="H51" i="25" s="1"/>
  <c r="M43" i="25"/>
  <c r="L50" i="25"/>
  <c r="L51" i="25" s="1"/>
  <c r="U43" i="25"/>
  <c r="T50" i="25"/>
  <c r="T51" i="25" s="1"/>
  <c r="Y43" i="25"/>
  <c r="X50" i="25"/>
  <c r="X51" i="25" s="1"/>
  <c r="K43" i="26"/>
  <c r="J50" i="26"/>
  <c r="J51" i="26" s="1"/>
  <c r="S43" i="26"/>
  <c r="R50" i="26"/>
  <c r="R51" i="26" s="1"/>
  <c r="AA43" i="26"/>
  <c r="Z50" i="26"/>
  <c r="Z51" i="26" s="1"/>
  <c r="L43" i="27"/>
  <c r="K50" i="27"/>
  <c r="K51" i="27" s="1"/>
  <c r="P43" i="27"/>
  <c r="O50" i="27"/>
  <c r="O51" i="27" s="1"/>
  <c r="T43" i="27"/>
  <c r="S50" i="27"/>
  <c r="S51" i="27" s="1"/>
  <c r="X43" i="27"/>
  <c r="W50" i="27"/>
  <c r="W51" i="27" s="1"/>
  <c r="I43" i="28"/>
  <c r="H50" i="28"/>
  <c r="H51" i="28" s="1"/>
  <c r="Q43" i="28"/>
  <c r="P50" i="28"/>
  <c r="P51" i="28" s="1"/>
  <c r="K43" i="29"/>
  <c r="J50" i="29"/>
  <c r="J51" i="29" s="1"/>
  <c r="S43" i="29"/>
  <c r="R50" i="29"/>
  <c r="R51" i="29" s="1"/>
  <c r="W43" i="29"/>
  <c r="V50" i="29"/>
  <c r="V51" i="29" s="1"/>
  <c r="G50" i="30"/>
  <c r="G51" i="30" s="1"/>
  <c r="H43" i="30"/>
  <c r="G43" i="30"/>
  <c r="L43" i="30"/>
  <c r="K50" i="30"/>
  <c r="K51" i="30" s="1"/>
  <c r="T43" i="30"/>
  <c r="S50" i="30"/>
  <c r="S51" i="30" s="1"/>
  <c r="X43" i="30"/>
  <c r="W50" i="30"/>
  <c r="W51" i="30" s="1"/>
  <c r="H50" i="23"/>
  <c r="H51" i="23" s="1"/>
  <c r="I43" i="23"/>
  <c r="L50" i="23"/>
  <c r="L51" i="23" s="1"/>
  <c r="M43" i="23"/>
  <c r="P50" i="23"/>
  <c r="P51" i="23" s="1"/>
  <c r="Q43" i="23"/>
  <c r="T50" i="23"/>
  <c r="T51" i="23" s="1"/>
  <c r="U43" i="23"/>
  <c r="X50" i="23"/>
  <c r="X51" i="23" s="1"/>
  <c r="Y43" i="23"/>
  <c r="J43" i="24"/>
  <c r="I50" i="24"/>
  <c r="I51" i="24" s="1"/>
  <c r="N43" i="24"/>
  <c r="M50" i="24"/>
  <c r="M51" i="24" s="1"/>
  <c r="R43" i="24"/>
  <c r="Q50" i="24"/>
  <c r="Q51" i="24" s="1"/>
  <c r="V43" i="24"/>
  <c r="U50" i="24"/>
  <c r="U51" i="24" s="1"/>
  <c r="Z43" i="24"/>
  <c r="Y50" i="24"/>
  <c r="Y51" i="24" s="1"/>
  <c r="J43" i="25"/>
  <c r="I50" i="25"/>
  <c r="I51" i="25" s="1"/>
  <c r="N43" i="25"/>
  <c r="M50" i="25"/>
  <c r="M51" i="25" s="1"/>
  <c r="R43" i="25"/>
  <c r="Q50" i="25"/>
  <c r="Q51" i="25" s="1"/>
  <c r="V43" i="25"/>
  <c r="U50" i="25"/>
  <c r="U51" i="25" s="1"/>
  <c r="Z43" i="25"/>
  <c r="Y50" i="25"/>
  <c r="Y51" i="25" s="1"/>
  <c r="H43" i="26"/>
  <c r="G50" i="26"/>
  <c r="G51" i="26" s="1"/>
  <c r="L43" i="26"/>
  <c r="K50" i="26"/>
  <c r="K51" i="26" s="1"/>
  <c r="P43" i="26"/>
  <c r="O50" i="26"/>
  <c r="O51" i="26" s="1"/>
  <c r="T43" i="26"/>
  <c r="S50" i="26"/>
  <c r="S51" i="26" s="1"/>
  <c r="X43" i="26"/>
  <c r="W50" i="26"/>
  <c r="W51" i="26" s="1"/>
  <c r="I43" i="27"/>
  <c r="H50" i="27"/>
  <c r="H51" i="27" s="1"/>
  <c r="M43" i="27"/>
  <c r="L50" i="27"/>
  <c r="L51" i="27" s="1"/>
  <c r="Q43" i="27"/>
  <c r="P50" i="27"/>
  <c r="P51" i="27" s="1"/>
  <c r="U43" i="27"/>
  <c r="T50" i="27"/>
  <c r="T51" i="27" s="1"/>
  <c r="Y43" i="27"/>
  <c r="X50" i="27"/>
  <c r="X51" i="27" s="1"/>
  <c r="J43" i="28"/>
  <c r="I50" i="28"/>
  <c r="I51" i="28" s="1"/>
  <c r="N43" i="28"/>
  <c r="M50" i="28"/>
  <c r="M51" i="28" s="1"/>
  <c r="R43" i="28"/>
  <c r="Q50" i="28"/>
  <c r="Q51" i="28" s="1"/>
  <c r="V43" i="28"/>
  <c r="U50" i="28"/>
  <c r="U51" i="28" s="1"/>
  <c r="Z43" i="28"/>
  <c r="Y50" i="28"/>
  <c r="Y51" i="28" s="1"/>
  <c r="H43" i="29"/>
  <c r="G50" i="29"/>
  <c r="G51" i="29" s="1"/>
  <c r="G43" i="29"/>
  <c r="L43" i="29"/>
  <c r="K50" i="29"/>
  <c r="K51" i="29" s="1"/>
  <c r="P43" i="29"/>
  <c r="O50" i="29"/>
  <c r="O51" i="29" s="1"/>
  <c r="T43" i="29"/>
  <c r="S50" i="29"/>
  <c r="S51" i="29" s="1"/>
  <c r="X43" i="29"/>
  <c r="W50" i="29"/>
  <c r="W51" i="29" s="1"/>
  <c r="I43" i="30"/>
  <c r="H50" i="30"/>
  <c r="H51" i="30" s="1"/>
  <c r="M43" i="30"/>
  <c r="L50" i="30"/>
  <c r="L51" i="30" s="1"/>
  <c r="Q43" i="30"/>
  <c r="P50" i="30"/>
  <c r="P51" i="30" s="1"/>
  <c r="U43" i="30"/>
  <c r="T50" i="30"/>
  <c r="T51" i="30" s="1"/>
  <c r="Y43" i="30"/>
  <c r="X50" i="30"/>
  <c r="X51" i="30" s="1"/>
  <c r="G43" i="28"/>
  <c r="N50" i="23"/>
  <c r="N51" i="23" s="1"/>
  <c r="O43" i="23"/>
  <c r="V50" i="23"/>
  <c r="V51" i="23" s="1"/>
  <c r="W43" i="23"/>
  <c r="H43" i="24"/>
  <c r="G50" i="24"/>
  <c r="G51" i="24" s="1"/>
  <c r="L43" i="24"/>
  <c r="K50" i="24"/>
  <c r="K51" i="24" s="1"/>
  <c r="T43" i="24"/>
  <c r="S50" i="24"/>
  <c r="S51" i="24" s="1"/>
  <c r="X43" i="24"/>
  <c r="W50" i="24"/>
  <c r="W51" i="24" s="1"/>
  <c r="G50" i="25"/>
  <c r="G51" i="25" s="1"/>
  <c r="H43" i="25"/>
  <c r="L43" i="25"/>
  <c r="K50" i="25"/>
  <c r="K51" i="25" s="1"/>
  <c r="P43" i="25"/>
  <c r="O50" i="25"/>
  <c r="O51" i="25" s="1"/>
  <c r="T43" i="25"/>
  <c r="S50" i="25"/>
  <c r="S51" i="25" s="1"/>
  <c r="X43" i="25"/>
  <c r="W50" i="25"/>
  <c r="W51" i="25" s="1"/>
  <c r="J43" i="26"/>
  <c r="I50" i="26"/>
  <c r="I51" i="26" s="1"/>
  <c r="N43" i="26"/>
  <c r="M50" i="26"/>
  <c r="M51" i="26" s="1"/>
  <c r="R43" i="26"/>
  <c r="Q50" i="26"/>
  <c r="Q51" i="26" s="1"/>
  <c r="V43" i="26"/>
  <c r="U50" i="26"/>
  <c r="U51" i="26" s="1"/>
  <c r="Z43" i="26"/>
  <c r="Y50" i="26"/>
  <c r="Y51" i="26" s="1"/>
  <c r="S43" i="30"/>
  <c r="R50" i="30"/>
  <c r="R51" i="30" s="1"/>
  <c r="M43" i="24"/>
  <c r="L50" i="24"/>
  <c r="L51" i="24" s="1"/>
  <c r="U43" i="24"/>
  <c r="T50" i="24"/>
  <c r="T51" i="24" s="1"/>
  <c r="Q43" i="25"/>
  <c r="P50" i="25"/>
  <c r="P51" i="25" s="1"/>
  <c r="O43" i="26"/>
  <c r="N50" i="26"/>
  <c r="N51" i="26" s="1"/>
  <c r="W43" i="26"/>
  <c r="V50" i="26"/>
  <c r="V51" i="26" s="1"/>
  <c r="H43" i="27"/>
  <c r="G50" i="27"/>
  <c r="G51" i="27" s="1"/>
  <c r="M43" i="28"/>
  <c r="L50" i="28"/>
  <c r="L51" i="28" s="1"/>
  <c r="U43" i="28"/>
  <c r="T50" i="28"/>
  <c r="T51" i="28" s="1"/>
  <c r="Y43" i="28"/>
  <c r="X50" i="28"/>
  <c r="X51" i="28" s="1"/>
  <c r="O43" i="29"/>
  <c r="N50" i="29"/>
  <c r="N51" i="29" s="1"/>
  <c r="AA43" i="29"/>
  <c r="Z50" i="29"/>
  <c r="Z51" i="29" s="1"/>
  <c r="P43" i="30"/>
  <c r="O50" i="30"/>
  <c r="O51" i="30" s="1"/>
  <c r="I50" i="23"/>
  <c r="I51" i="23" s="1"/>
  <c r="J43" i="23"/>
  <c r="M50" i="23"/>
  <c r="M51" i="23" s="1"/>
  <c r="N43" i="23"/>
  <c r="Q50" i="23"/>
  <c r="Q51" i="23" s="1"/>
  <c r="R43" i="23"/>
  <c r="U50" i="23"/>
  <c r="U51" i="23" s="1"/>
  <c r="V43" i="23"/>
  <c r="Y50" i="23"/>
  <c r="Y51" i="23" s="1"/>
  <c r="Z43" i="23"/>
  <c r="K43" i="24"/>
  <c r="J50" i="24"/>
  <c r="J51" i="24" s="1"/>
  <c r="O43" i="24"/>
  <c r="N50" i="24"/>
  <c r="N51" i="24" s="1"/>
  <c r="S43" i="24"/>
  <c r="R50" i="24"/>
  <c r="R51" i="24" s="1"/>
  <c r="W43" i="24"/>
  <c r="V50" i="24"/>
  <c r="V51" i="24" s="1"/>
  <c r="AA43" i="24"/>
  <c r="Z50" i="24"/>
  <c r="Z51" i="24" s="1"/>
  <c r="K43" i="25"/>
  <c r="J50" i="25"/>
  <c r="J51" i="25" s="1"/>
  <c r="O43" i="25"/>
  <c r="N50" i="25"/>
  <c r="N51" i="25" s="1"/>
  <c r="S43" i="25"/>
  <c r="R50" i="25"/>
  <c r="R51" i="25" s="1"/>
  <c r="W43" i="25"/>
  <c r="V50" i="25"/>
  <c r="V51" i="25" s="1"/>
  <c r="AA43" i="25"/>
  <c r="Z50" i="25"/>
  <c r="Z51" i="25" s="1"/>
  <c r="I43" i="26"/>
  <c r="H50" i="26"/>
  <c r="H51" i="26" s="1"/>
  <c r="M43" i="26"/>
  <c r="L50" i="26"/>
  <c r="L51" i="26" s="1"/>
  <c r="Q43" i="26"/>
  <c r="P50" i="26"/>
  <c r="P51" i="26" s="1"/>
  <c r="U43" i="26"/>
  <c r="T50" i="26"/>
  <c r="T51" i="26" s="1"/>
  <c r="Y43" i="26"/>
  <c r="X50" i="26"/>
  <c r="X51" i="26" s="1"/>
  <c r="J43" i="27"/>
  <c r="I50" i="27"/>
  <c r="I51" i="27" s="1"/>
  <c r="N43" i="27"/>
  <c r="M50" i="27"/>
  <c r="M51" i="27" s="1"/>
  <c r="R43" i="27"/>
  <c r="Q50" i="27"/>
  <c r="Q51" i="27" s="1"/>
  <c r="V43" i="27"/>
  <c r="U50" i="27"/>
  <c r="U51" i="27" s="1"/>
  <c r="Z43" i="27"/>
  <c r="Y50" i="27"/>
  <c r="Y51" i="27" s="1"/>
  <c r="K43" i="28"/>
  <c r="J50" i="28"/>
  <c r="J51" i="28" s="1"/>
  <c r="O43" i="28"/>
  <c r="N50" i="28"/>
  <c r="N51" i="28" s="1"/>
  <c r="S43" i="28"/>
  <c r="R50" i="28"/>
  <c r="R51" i="28" s="1"/>
  <c r="W43" i="28"/>
  <c r="V50" i="28"/>
  <c r="V51" i="28" s="1"/>
  <c r="AA43" i="28"/>
  <c r="Z50" i="28"/>
  <c r="Z51" i="28" s="1"/>
  <c r="I43" i="29"/>
  <c r="H50" i="29"/>
  <c r="H51" i="29" s="1"/>
  <c r="M43" i="29"/>
  <c r="L50" i="29"/>
  <c r="L51" i="29" s="1"/>
  <c r="Q43" i="29"/>
  <c r="P50" i="29"/>
  <c r="P51" i="29" s="1"/>
  <c r="U43" i="29"/>
  <c r="T50" i="29"/>
  <c r="T51" i="29" s="1"/>
  <c r="Y43" i="29"/>
  <c r="X50" i="29"/>
  <c r="X51" i="29" s="1"/>
  <c r="J43" i="30"/>
  <c r="I50" i="30"/>
  <c r="I51" i="30" s="1"/>
  <c r="N43" i="30"/>
  <c r="M50" i="30"/>
  <c r="M51" i="30" s="1"/>
  <c r="R43" i="30"/>
  <c r="Q50" i="30"/>
  <c r="Q51" i="30" s="1"/>
  <c r="V43" i="30"/>
  <c r="U50" i="30"/>
  <c r="U51" i="30" s="1"/>
  <c r="Z43" i="30"/>
  <c r="Y50" i="30"/>
  <c r="Y51" i="30" s="1"/>
  <c r="G43" i="26"/>
  <c r="F50" i="28"/>
  <c r="F51" i="28" s="1"/>
  <c r="G43" i="25"/>
  <c r="F38" i="25"/>
  <c r="F50" i="25" s="1"/>
  <c r="F51" i="25" s="1"/>
  <c r="G10" i="29"/>
  <c r="H10" i="29" s="1"/>
  <c r="I10" i="29" s="1"/>
  <c r="J10" i="29" s="1"/>
  <c r="K10" i="29" s="1"/>
  <c r="L10" i="29" s="1"/>
  <c r="M10" i="29" s="1"/>
  <c r="N10" i="29" s="1"/>
  <c r="O10" i="29" s="1"/>
  <c r="P10" i="29" s="1"/>
  <c r="Q10" i="29" s="1"/>
  <c r="R10" i="29" s="1"/>
  <c r="S10" i="29" s="1"/>
  <c r="T10" i="29" s="1"/>
  <c r="U10" i="29" s="1"/>
  <c r="V10" i="29" s="1"/>
  <c r="W10" i="29" s="1"/>
  <c r="X10" i="29" s="1"/>
  <c r="Y10" i="29" s="1"/>
  <c r="Z10" i="29" s="1"/>
  <c r="AA10" i="29" s="1"/>
  <c r="B10" i="29"/>
  <c r="C10" i="29" s="1"/>
  <c r="H10" i="28"/>
  <c r="I10" i="28" s="1"/>
  <c r="J10" i="28" s="1"/>
  <c r="K10" i="28" s="1"/>
  <c r="L10" i="28" s="1"/>
  <c r="M10" i="28" s="1"/>
  <c r="N10" i="28" s="1"/>
  <c r="O10" i="28" s="1"/>
  <c r="P10" i="28" s="1"/>
  <c r="Q10" i="28" s="1"/>
  <c r="R10" i="28" s="1"/>
  <c r="S10" i="28" s="1"/>
  <c r="T10" i="28" s="1"/>
  <c r="U10" i="28" s="1"/>
  <c r="V10" i="28" s="1"/>
  <c r="W10" i="28" s="1"/>
  <c r="X10" i="28" s="1"/>
  <c r="Y10" i="28" s="1"/>
  <c r="Z10" i="28" s="1"/>
  <c r="AA10" i="28" s="1"/>
  <c r="G10" i="26"/>
  <c r="H10" i="26" s="1"/>
  <c r="I10" i="26" s="1"/>
  <c r="J10" i="26" s="1"/>
  <c r="K10" i="26" s="1"/>
  <c r="L10" i="26" s="1"/>
  <c r="M10" i="26" s="1"/>
  <c r="N10" i="26" s="1"/>
  <c r="O10" i="26" s="1"/>
  <c r="P10" i="26" s="1"/>
  <c r="Q10" i="26" s="1"/>
  <c r="R10" i="26" s="1"/>
  <c r="S10" i="26" s="1"/>
  <c r="T10" i="26" s="1"/>
  <c r="U10" i="26" s="1"/>
  <c r="V10" i="26" s="1"/>
  <c r="W10" i="26" s="1"/>
  <c r="X10" i="26" s="1"/>
  <c r="Y10" i="26" s="1"/>
  <c r="Z10" i="26" s="1"/>
  <c r="AA10" i="26" s="1"/>
  <c r="B10" i="26"/>
  <c r="C10" i="26" s="1"/>
  <c r="G10" i="24"/>
  <c r="H10" i="24" s="1"/>
  <c r="I10" i="24" s="1"/>
  <c r="J10" i="24" s="1"/>
  <c r="K10" i="24" s="1"/>
  <c r="L10" i="24" s="1"/>
  <c r="M10" i="24" s="1"/>
  <c r="N10" i="24" s="1"/>
  <c r="O10" i="24" s="1"/>
  <c r="P10" i="24" s="1"/>
  <c r="Q10" i="24" s="1"/>
  <c r="R10" i="24" s="1"/>
  <c r="S10" i="24" s="1"/>
  <c r="T10" i="24" s="1"/>
  <c r="U10" i="24" s="1"/>
  <c r="V10" i="24" s="1"/>
  <c r="W10" i="24" s="1"/>
  <c r="X10" i="24" s="1"/>
  <c r="Y10" i="24" s="1"/>
  <c r="Z10" i="24" s="1"/>
  <c r="AA10" i="24" s="1"/>
  <c r="P26" i="9" l="1"/>
  <c r="T26" i="69"/>
  <c r="H26" i="68"/>
  <c r="R96" i="2"/>
  <c r="N96" i="2"/>
  <c r="Q96" i="2"/>
  <c r="M96" i="2"/>
  <c r="B97" i="2"/>
  <c r="L96" i="2"/>
  <c r="P96" i="2"/>
  <c r="O96" i="2"/>
  <c r="S96" i="2"/>
  <c r="S8" i="2"/>
  <c r="R8" i="2"/>
  <c r="Q8" i="2"/>
  <c r="P8" i="2"/>
  <c r="O8" i="2"/>
  <c r="N8" i="2"/>
  <c r="M8" i="2"/>
  <c r="P27" i="9" l="1"/>
  <c r="H27" i="68"/>
  <c r="T27" i="69"/>
  <c r="Q97" i="2"/>
  <c r="M97" i="2"/>
  <c r="B98" i="2"/>
  <c r="P97" i="2"/>
  <c r="L97" i="2"/>
  <c r="S97" i="2"/>
  <c r="R97" i="2"/>
  <c r="O97" i="2"/>
  <c r="N97" i="2"/>
  <c r="P28" i="9" l="1"/>
  <c r="T28" i="69"/>
  <c r="H28" i="68"/>
  <c r="B99" i="2"/>
  <c r="P98" i="2"/>
  <c r="L98" i="2"/>
  <c r="S98" i="2"/>
  <c r="O98" i="2"/>
  <c r="R98" i="2"/>
  <c r="N98" i="2"/>
  <c r="M98" i="2"/>
  <c r="Q98" i="2"/>
  <c r="P29" i="9" l="1"/>
  <c r="T29" i="69"/>
  <c r="H29" i="68"/>
  <c r="S99" i="2"/>
  <c r="O99" i="2"/>
  <c r="P99" i="2"/>
  <c r="B100" i="2"/>
  <c r="N99" i="2"/>
  <c r="R99" i="2"/>
  <c r="Q99" i="2"/>
  <c r="M99" i="2"/>
  <c r="L99" i="2"/>
  <c r="E9" i="9"/>
  <c r="F9" i="9" s="1"/>
  <c r="A3" i="9"/>
  <c r="D7" i="2"/>
  <c r="B43" i="2"/>
  <c r="B9" i="2"/>
  <c r="B10" i="2" s="1"/>
  <c r="P30" i="9" l="1"/>
  <c r="H30" i="68"/>
  <c r="T30" i="69"/>
  <c r="H5" i="34"/>
  <c r="H5" i="57"/>
  <c r="S10" i="2"/>
  <c r="R100" i="2"/>
  <c r="N100" i="2"/>
  <c r="Q100" i="2"/>
  <c r="L100" i="2"/>
  <c r="P100" i="2"/>
  <c r="B101" i="2"/>
  <c r="S100" i="2"/>
  <c r="O100" i="2"/>
  <c r="M100" i="2"/>
  <c r="M9" i="2"/>
  <c r="B44" i="2"/>
  <c r="B45" i="2" s="1"/>
  <c r="B46" i="2" s="1"/>
  <c r="B47" i="2" s="1"/>
  <c r="B48" i="2" s="1"/>
  <c r="B49" i="2" s="1"/>
  <c r="B50" i="2" s="1"/>
  <c r="B51" i="2" s="1"/>
  <c r="B52" i="2" s="1"/>
  <c r="B53" i="2" s="1"/>
  <c r="B54" i="2" s="1"/>
  <c r="B55" i="2" s="1"/>
  <c r="B56" i="2" s="1"/>
  <c r="B57" i="2" s="1"/>
  <c r="B58" i="2" s="1"/>
  <c r="B59" i="2" s="1"/>
  <c r="B60" i="2" s="1"/>
  <c r="B61" i="2" s="1"/>
  <c r="B62" i="2" s="1"/>
  <c r="B63" i="2" s="1"/>
  <c r="B64" i="2" s="1"/>
  <c r="B65" i="2" s="1"/>
  <c r="B66" i="2" s="1"/>
  <c r="B67" i="2" s="1"/>
  <c r="B68" i="2" s="1"/>
  <c r="B69" i="2" s="1"/>
  <c r="B70" i="2" s="1"/>
  <c r="B71" i="2" s="1"/>
  <c r="B72" i="2" s="1"/>
  <c r="O10" i="2"/>
  <c r="Q10" i="2"/>
  <c r="N10" i="2"/>
  <c r="P9" i="2"/>
  <c r="R10" i="2"/>
  <c r="S9" i="2"/>
  <c r="L9" i="2"/>
  <c r="Q9" i="2"/>
  <c r="N9" i="2"/>
  <c r="O9" i="2"/>
  <c r="R9" i="2"/>
  <c r="E7" i="2"/>
  <c r="B11" i="2"/>
  <c r="R11" i="2" s="1"/>
  <c r="P10" i="2"/>
  <c r="L10" i="2"/>
  <c r="M10" i="2"/>
  <c r="H5" i="39" l="1"/>
  <c r="H5" i="37"/>
  <c r="H5" i="40"/>
  <c r="H5" i="36"/>
  <c r="H5" i="38"/>
  <c r="H5" i="35"/>
  <c r="H5" i="59"/>
  <c r="J5" i="24"/>
  <c r="Q101" i="2"/>
  <c r="M101" i="2"/>
  <c r="S101" i="2"/>
  <c r="N101" i="2"/>
  <c r="R101" i="2"/>
  <c r="L101" i="2"/>
  <c r="P101" i="2"/>
  <c r="O101" i="2"/>
  <c r="B102" i="2"/>
  <c r="M11" i="2"/>
  <c r="F7" i="2"/>
  <c r="J5" i="25"/>
  <c r="N11" i="2"/>
  <c r="B12" i="2"/>
  <c r="L11" i="2"/>
  <c r="P11" i="2"/>
  <c r="Q11" i="2"/>
  <c r="O11" i="2"/>
  <c r="S11" i="2"/>
  <c r="H5" i="60" l="1"/>
  <c r="B103" i="2"/>
  <c r="P102" i="2"/>
  <c r="L102" i="2"/>
  <c r="O102" i="2"/>
  <c r="S102" i="2"/>
  <c r="N102" i="2"/>
  <c r="M102" i="2"/>
  <c r="R102" i="2"/>
  <c r="Q102" i="2"/>
  <c r="G7" i="2"/>
  <c r="B13" i="2"/>
  <c r="P12" i="2"/>
  <c r="L12" i="2"/>
  <c r="M12" i="2"/>
  <c r="R12" i="2"/>
  <c r="N12" i="2"/>
  <c r="Q12" i="2"/>
  <c r="S12" i="2"/>
  <c r="O12" i="2"/>
  <c r="H5" i="61" l="1"/>
  <c r="S103" i="2"/>
  <c r="O103" i="2"/>
  <c r="Q103" i="2"/>
  <c r="L103" i="2"/>
  <c r="P103" i="2"/>
  <c r="N103" i="2"/>
  <c r="M103" i="2"/>
  <c r="B104" i="2"/>
  <c r="R103" i="2"/>
  <c r="H7" i="2"/>
  <c r="J5" i="27"/>
  <c r="B14" i="2"/>
  <c r="P13" i="2"/>
  <c r="M13" i="2"/>
  <c r="O13" i="2"/>
  <c r="R13" i="2"/>
  <c r="L13" i="2"/>
  <c r="Q13" i="2"/>
  <c r="N13" i="2"/>
  <c r="S13" i="2"/>
  <c r="H5" i="62" l="1"/>
  <c r="R104" i="2"/>
  <c r="N104" i="2"/>
  <c r="S104" i="2"/>
  <c r="M104" i="2"/>
  <c r="Q104" i="2"/>
  <c r="L104" i="2"/>
  <c r="P104" i="2"/>
  <c r="O104" i="2"/>
  <c r="B105" i="2"/>
  <c r="I7" i="2"/>
  <c r="J5" i="28"/>
  <c r="B15" i="2"/>
  <c r="P14" i="2"/>
  <c r="L14" i="2"/>
  <c r="M14" i="2"/>
  <c r="S14" i="2"/>
  <c r="N14" i="2"/>
  <c r="Q14" i="2"/>
  <c r="R14" i="2"/>
  <c r="O14" i="2"/>
  <c r="H5" i="63" l="1"/>
  <c r="J5" i="26"/>
  <c r="Q105" i="2"/>
  <c r="M105" i="2"/>
  <c r="B106" i="2"/>
  <c r="O105" i="2"/>
  <c r="S105" i="2"/>
  <c r="N105" i="2"/>
  <c r="R105" i="2"/>
  <c r="L105" i="2"/>
  <c r="P105" i="2"/>
  <c r="J7" i="2"/>
  <c r="J5" i="29"/>
  <c r="B16" i="2"/>
  <c r="L15" i="2"/>
  <c r="M15" i="2"/>
  <c r="O15" i="2"/>
  <c r="Q15" i="2"/>
  <c r="P15" i="2"/>
  <c r="N15" i="2"/>
  <c r="R15" i="2"/>
  <c r="S15" i="2"/>
  <c r="H5" i="64" l="1"/>
  <c r="B107" i="2"/>
  <c r="P106" i="2"/>
  <c r="L106" i="2"/>
  <c r="Q106" i="2"/>
  <c r="O106" i="2"/>
  <c r="S106" i="2"/>
  <c r="R106" i="2"/>
  <c r="N106" i="2"/>
  <c r="M106" i="2"/>
  <c r="J5" i="30"/>
  <c r="B17" i="2"/>
  <c r="P16" i="2"/>
  <c r="L16" i="2"/>
  <c r="O16" i="2"/>
  <c r="M16" i="2"/>
  <c r="N16" i="2"/>
  <c r="Q16" i="2"/>
  <c r="R16" i="2"/>
  <c r="S16" i="2"/>
  <c r="S107" i="2" l="1"/>
  <c r="O107" i="2"/>
  <c r="R107" i="2"/>
  <c r="M107" i="2"/>
  <c r="Q107" i="2"/>
  <c r="L107" i="2"/>
  <c r="P107" i="2"/>
  <c r="N107" i="2"/>
  <c r="B18" i="2"/>
  <c r="P17" i="2"/>
  <c r="N17" i="2"/>
  <c r="M17" i="2"/>
  <c r="O17" i="2"/>
  <c r="R17" i="2"/>
  <c r="S17" i="2"/>
  <c r="L17" i="2"/>
  <c r="Q17" i="2"/>
  <c r="B19" i="2" l="1"/>
  <c r="P18" i="2"/>
  <c r="L18" i="2"/>
  <c r="N18" i="2"/>
  <c r="Q18" i="2"/>
  <c r="S18" i="2"/>
  <c r="M18" i="2"/>
  <c r="O18" i="2"/>
  <c r="R18" i="2"/>
  <c r="B20" i="2" l="1"/>
  <c r="P19" i="2"/>
  <c r="L19" i="2"/>
  <c r="R19" i="2"/>
  <c r="S19" i="2"/>
  <c r="O19" i="2"/>
  <c r="N19" i="2"/>
  <c r="Q19" i="2"/>
  <c r="M19" i="2"/>
  <c r="B21" i="2" l="1"/>
  <c r="M20" i="2"/>
  <c r="Q20" i="2"/>
  <c r="L20" i="2"/>
  <c r="N20" i="2"/>
  <c r="P20" i="2"/>
  <c r="O20" i="2"/>
  <c r="R20" i="2"/>
  <c r="S20" i="2"/>
  <c r="B22" i="2" l="1"/>
  <c r="Q21" i="2"/>
  <c r="L21" i="2"/>
  <c r="S21" i="2"/>
  <c r="P21" i="2"/>
  <c r="R21" i="2"/>
  <c r="O21" i="2"/>
  <c r="M21" i="2"/>
  <c r="N21" i="2"/>
  <c r="B23" i="2" l="1"/>
  <c r="P22" i="2"/>
  <c r="S22" i="2"/>
  <c r="M22" i="2"/>
  <c r="R22" i="2"/>
  <c r="L22" i="2"/>
  <c r="O22" i="2"/>
  <c r="Q22" i="2"/>
  <c r="N22" i="2"/>
  <c r="B24" i="2" l="1"/>
  <c r="Q23" i="2"/>
  <c r="O23" i="2"/>
  <c r="M23" i="2"/>
  <c r="N23" i="2"/>
  <c r="R23" i="2"/>
  <c r="S23" i="2"/>
  <c r="L23" i="2"/>
  <c r="P23" i="2"/>
  <c r="B25" i="2" l="1"/>
  <c r="S24" i="2"/>
  <c r="N24" i="2"/>
  <c r="R24" i="2"/>
  <c r="Q24" i="2"/>
  <c r="O24" i="2"/>
  <c r="P24" i="2"/>
  <c r="L24" i="2"/>
  <c r="M24" i="2"/>
  <c r="B26" i="2" l="1"/>
  <c r="L25" i="2"/>
  <c r="M25" i="2"/>
  <c r="O25" i="2"/>
  <c r="P25" i="2"/>
  <c r="R25" i="2"/>
  <c r="S25" i="2"/>
  <c r="N25" i="2"/>
  <c r="Q25" i="2"/>
  <c r="B27" i="2" l="1"/>
  <c r="L26" i="2"/>
  <c r="S26" i="2"/>
  <c r="N26" i="2"/>
  <c r="O26" i="2"/>
  <c r="Q26" i="2"/>
  <c r="M26" i="2"/>
  <c r="P26" i="2"/>
  <c r="R26" i="2"/>
  <c r="B28" i="2" l="1"/>
  <c r="P27" i="2"/>
  <c r="M27" i="2"/>
  <c r="Q27" i="2"/>
  <c r="R27" i="2"/>
  <c r="L27" i="2"/>
  <c r="O27" i="2"/>
  <c r="N27" i="2"/>
  <c r="S27" i="2"/>
  <c r="B29" i="2" l="1"/>
  <c r="S28" i="2"/>
  <c r="R28" i="2"/>
  <c r="Q28" i="2"/>
  <c r="M28" i="2"/>
  <c r="L28" i="2"/>
  <c r="O28" i="2"/>
  <c r="N28" i="2"/>
  <c r="P28" i="2"/>
  <c r="B30" i="2" l="1"/>
  <c r="S29" i="2"/>
  <c r="R29" i="2"/>
  <c r="L29" i="2"/>
  <c r="N29" i="2"/>
  <c r="Q29" i="2"/>
  <c r="M29" i="2"/>
  <c r="P29" i="2"/>
  <c r="O29" i="2"/>
  <c r="B31" i="2" l="1"/>
  <c r="S30" i="2"/>
  <c r="M30" i="2"/>
  <c r="Q30" i="2"/>
  <c r="R30" i="2"/>
  <c r="N30" i="2"/>
  <c r="P30" i="2"/>
  <c r="O30" i="2"/>
  <c r="L30" i="2"/>
  <c r="B32" i="2" l="1"/>
  <c r="N31" i="2"/>
  <c r="R31" i="2"/>
  <c r="Q31" i="2"/>
  <c r="S31" i="2"/>
  <c r="P31" i="2"/>
  <c r="M31" i="2"/>
  <c r="O31" i="2"/>
  <c r="L31" i="2"/>
  <c r="B33" i="2" l="1"/>
  <c r="P32" i="2"/>
  <c r="Q32" i="2"/>
  <c r="N32" i="2"/>
  <c r="M32" i="2"/>
  <c r="L32" i="2"/>
  <c r="O32" i="2"/>
  <c r="R32" i="2"/>
  <c r="S32" i="2"/>
  <c r="B34" i="2" l="1"/>
  <c r="P33" i="2"/>
  <c r="O33" i="2"/>
  <c r="R33" i="2"/>
  <c r="N33" i="2"/>
  <c r="L33" i="2"/>
  <c r="Q33" i="2"/>
  <c r="M33" i="2"/>
  <c r="S33" i="2"/>
  <c r="B35" i="2" l="1"/>
  <c r="Q34" i="2"/>
  <c r="S34" i="2"/>
  <c r="O34" i="2"/>
  <c r="N34" i="2"/>
  <c r="M34" i="2"/>
  <c r="R34" i="2"/>
  <c r="P34" i="2"/>
  <c r="L34" i="2"/>
  <c r="B36" i="2" l="1"/>
  <c r="P35" i="2"/>
  <c r="N35" i="2"/>
  <c r="S35" i="2"/>
  <c r="M35" i="2"/>
  <c r="R35" i="2"/>
  <c r="L35" i="2"/>
  <c r="O35" i="2"/>
  <c r="Q35" i="2"/>
  <c r="B37" i="2" l="1"/>
  <c r="S36" i="2"/>
  <c r="Q36" i="2"/>
  <c r="R36" i="2"/>
  <c r="P36" i="2"/>
  <c r="N36" i="2"/>
  <c r="M36" i="2"/>
  <c r="O36" i="2"/>
  <c r="L36" i="2"/>
  <c r="P37" i="2" l="1"/>
  <c r="N37" i="2"/>
  <c r="Q37" i="2"/>
  <c r="L37" i="2"/>
  <c r="O37" i="2"/>
  <c r="M37" i="2"/>
  <c r="R37" i="2"/>
  <c r="S37" i="2"/>
  <c r="H43" i="2"/>
  <c r="C61" i="2"/>
  <c r="D54" i="2"/>
  <c r="G43" i="2"/>
  <c r="F43" i="2"/>
  <c r="J43" i="2"/>
  <c r="D43" i="2"/>
  <c r="C59" i="2"/>
  <c r="I43" i="2"/>
  <c r="E43" i="2"/>
  <c r="M43" i="2" l="1"/>
  <c r="AD165" i="57" s="1"/>
  <c r="AC165" i="57" s="1"/>
  <c r="L43" i="2"/>
  <c r="AD165" i="44" s="1"/>
  <c r="AC165" i="44" s="1"/>
  <c r="N43" i="2"/>
  <c r="L59" i="2"/>
  <c r="AD181" i="44" s="1"/>
  <c r="AC181" i="44" s="1"/>
  <c r="L61" i="2"/>
  <c r="AD183" i="44" s="1"/>
  <c r="AC183" i="44" s="1"/>
  <c r="M54" i="2"/>
  <c r="AD176" i="57" s="1"/>
  <c r="AC176" i="57" s="1"/>
  <c r="S43" i="2"/>
  <c r="Q43" i="2"/>
  <c r="AD165" i="62" s="1"/>
  <c r="AC165" i="62" s="1"/>
  <c r="O43" i="2"/>
  <c r="AD165" i="60" s="1"/>
  <c r="AC165" i="60" s="1"/>
  <c r="P43" i="2"/>
  <c r="R43" i="2"/>
  <c r="AD165" i="63" s="1"/>
  <c r="AC165" i="63" s="1"/>
  <c r="AD165" i="59" l="1"/>
  <c r="AC165" i="59" s="1"/>
  <c r="AE62" i="40"/>
  <c r="AD62" i="40" s="1"/>
  <c r="AE62" i="37"/>
  <c r="AD62" i="37" s="1"/>
  <c r="AE62" i="38"/>
  <c r="AD62" i="38" s="1"/>
  <c r="AE62" i="36"/>
  <c r="AD62" i="36" s="1"/>
  <c r="AE62" i="39"/>
  <c r="AD62" i="39" s="1"/>
  <c r="AD165" i="61"/>
  <c r="AC165" i="61" s="1"/>
  <c r="AD165" i="64"/>
  <c r="AC165" i="64" s="1"/>
  <c r="AE62" i="35"/>
  <c r="AD62" i="35" s="1"/>
  <c r="AE62" i="34"/>
  <c r="AD62" i="34" s="1"/>
  <c r="AD81" i="63"/>
  <c r="AC81" i="63" s="1"/>
  <c r="AD81" i="64"/>
  <c r="AC81" i="64" s="1"/>
  <c r="AD81" i="61"/>
  <c r="AC81" i="61" s="1"/>
  <c r="AD81" i="62"/>
  <c r="AC81" i="62" s="1"/>
  <c r="AD81" i="59"/>
  <c r="AC81" i="59" s="1"/>
  <c r="AD81" i="60"/>
  <c r="AC81" i="60" s="1"/>
  <c r="AD81" i="57"/>
  <c r="AC81" i="57" s="1"/>
  <c r="AE62" i="33"/>
  <c r="AD62" i="33" s="1"/>
  <c r="AD81" i="44"/>
  <c r="AC81" i="44" s="1"/>
  <c r="E9" i="44" s="1"/>
  <c r="AD97" i="44"/>
  <c r="AC97" i="44" s="1"/>
  <c r="AE78" i="33"/>
  <c r="AD78" i="33" s="1"/>
  <c r="AE80" i="33"/>
  <c r="AD80" i="33" s="1"/>
  <c r="AD99" i="44"/>
  <c r="AC99" i="44" s="1"/>
  <c r="G44" i="25"/>
  <c r="G44" i="29"/>
  <c r="G44" i="26"/>
  <c r="G44" i="27"/>
  <c r="G44" i="28"/>
  <c r="W44" i="23"/>
  <c r="G44" i="30"/>
  <c r="Y44" i="23"/>
  <c r="G44" i="23"/>
  <c r="G44" i="24"/>
  <c r="Y83" i="39" l="1"/>
  <c r="N82" i="39"/>
  <c r="Q83" i="39"/>
  <c r="P83" i="39"/>
  <c r="M82" i="39"/>
  <c r="E83" i="39"/>
  <c r="Y82" i="39"/>
  <c r="G83" i="39"/>
  <c r="O82" i="39"/>
  <c r="W82" i="39"/>
  <c r="K82" i="39"/>
  <c r="L82" i="39"/>
  <c r="T83" i="39"/>
  <c r="X83" i="39"/>
  <c r="I83" i="39"/>
  <c r="R83" i="39"/>
  <c r="R82" i="39"/>
  <c r="I82" i="39"/>
  <c r="G82" i="39"/>
  <c r="S83" i="39"/>
  <c r="AA83" i="39"/>
  <c r="L83" i="39"/>
  <c r="X82" i="39"/>
  <c r="E82" i="39"/>
  <c r="F83" i="39"/>
  <c r="V83" i="39"/>
  <c r="Z82" i="39"/>
  <c r="M83" i="39"/>
  <c r="W83" i="39"/>
  <c r="K83" i="39"/>
  <c r="H82" i="39"/>
  <c r="AB83" i="39"/>
  <c r="N83" i="39"/>
  <c r="U83" i="39"/>
  <c r="AA82" i="39"/>
  <c r="P82" i="39"/>
  <c r="U82" i="39"/>
  <c r="F82" i="39"/>
  <c r="Z83" i="39"/>
  <c r="Q82" i="39"/>
  <c r="O83" i="39"/>
  <c r="T82" i="39"/>
  <c r="H83" i="39"/>
  <c r="V82" i="39"/>
  <c r="J82" i="39"/>
  <c r="S82" i="39"/>
  <c r="J83" i="39"/>
  <c r="AB82" i="39"/>
  <c r="J83" i="38"/>
  <c r="R82" i="38"/>
  <c r="H82" i="38"/>
  <c r="P82" i="38"/>
  <c r="X82" i="38"/>
  <c r="I82" i="38"/>
  <c r="Q83" i="38"/>
  <c r="S82" i="38"/>
  <c r="F82" i="38"/>
  <c r="V82" i="38"/>
  <c r="K83" i="38"/>
  <c r="S83" i="38"/>
  <c r="N82" i="38"/>
  <c r="U82" i="38"/>
  <c r="H83" i="38"/>
  <c r="P83" i="38"/>
  <c r="X83" i="38"/>
  <c r="E82" i="38"/>
  <c r="M83" i="38"/>
  <c r="Y83" i="38"/>
  <c r="J82" i="38"/>
  <c r="Z82" i="38"/>
  <c r="K82" i="38"/>
  <c r="W83" i="38"/>
  <c r="F83" i="38"/>
  <c r="T83" i="38"/>
  <c r="I83" i="38"/>
  <c r="V83" i="38"/>
  <c r="R83" i="38"/>
  <c r="O82" i="38"/>
  <c r="L82" i="38"/>
  <c r="AB82" i="38"/>
  <c r="M82" i="38"/>
  <c r="G82" i="38"/>
  <c r="Z83" i="38"/>
  <c r="AA83" i="38"/>
  <c r="L83" i="38"/>
  <c r="AB83" i="38"/>
  <c r="Q82" i="38"/>
  <c r="G83" i="38"/>
  <c r="T82" i="38"/>
  <c r="E83" i="38"/>
  <c r="Y82" i="38"/>
  <c r="N83" i="38"/>
  <c r="O83" i="38"/>
  <c r="U83" i="38"/>
  <c r="AA82" i="38"/>
  <c r="W82" i="38"/>
  <c r="J83" i="40"/>
  <c r="G82" i="40"/>
  <c r="R82" i="40"/>
  <c r="I82" i="40"/>
  <c r="S82" i="40"/>
  <c r="V83" i="40"/>
  <c r="U83" i="40"/>
  <c r="F82" i="40"/>
  <c r="M83" i="40"/>
  <c r="H83" i="40"/>
  <c r="P83" i="40"/>
  <c r="X82" i="40"/>
  <c r="Z83" i="40"/>
  <c r="Y82" i="40"/>
  <c r="AA83" i="40"/>
  <c r="N83" i="40"/>
  <c r="J82" i="40"/>
  <c r="G83" i="40"/>
  <c r="Q82" i="40"/>
  <c r="K83" i="40"/>
  <c r="L82" i="40"/>
  <c r="X83" i="40"/>
  <c r="M82" i="40"/>
  <c r="F83" i="40"/>
  <c r="AA82" i="40"/>
  <c r="R83" i="40"/>
  <c r="E82" i="40"/>
  <c r="H82" i="40"/>
  <c r="T83" i="40"/>
  <c r="O83" i="40"/>
  <c r="N82" i="40"/>
  <c r="V82" i="40"/>
  <c r="I83" i="40"/>
  <c r="L83" i="40"/>
  <c r="AB82" i="40"/>
  <c r="O82" i="40"/>
  <c r="W82" i="40"/>
  <c r="Q83" i="40"/>
  <c r="Z82" i="40"/>
  <c r="S83" i="40"/>
  <c r="U82" i="40"/>
  <c r="P82" i="40"/>
  <c r="AB83" i="40"/>
  <c r="E83" i="40"/>
  <c r="W83" i="40"/>
  <c r="T82" i="40"/>
  <c r="K82" i="40"/>
  <c r="Y83" i="40"/>
  <c r="U83" i="36"/>
  <c r="I82" i="36"/>
  <c r="S82" i="36"/>
  <c r="V83" i="36"/>
  <c r="J83" i="36"/>
  <c r="G82" i="36"/>
  <c r="R82" i="36"/>
  <c r="M83" i="36"/>
  <c r="J82" i="36"/>
  <c r="Z83" i="36"/>
  <c r="Q82" i="36"/>
  <c r="N83" i="36"/>
  <c r="E82" i="36"/>
  <c r="R83" i="36"/>
  <c r="L82" i="36"/>
  <c r="T82" i="36"/>
  <c r="AB82" i="36"/>
  <c r="E83" i="36"/>
  <c r="Q83" i="36"/>
  <c r="K83" i="36"/>
  <c r="AA83" i="36"/>
  <c r="I83" i="36"/>
  <c r="V82" i="36"/>
  <c r="L83" i="36"/>
  <c r="T83" i="36"/>
  <c r="AB83" i="36"/>
  <c r="N82" i="36"/>
  <c r="O83" i="36"/>
  <c r="K82" i="36"/>
  <c r="O82" i="36"/>
  <c r="U82" i="36"/>
  <c r="F82" i="36"/>
  <c r="H82" i="36"/>
  <c r="X82" i="36"/>
  <c r="Y82" i="36"/>
  <c r="AA82" i="36"/>
  <c r="F83" i="36"/>
  <c r="P83" i="36"/>
  <c r="W82" i="36"/>
  <c r="W83" i="36"/>
  <c r="Y83" i="36"/>
  <c r="H83" i="36"/>
  <c r="X83" i="36"/>
  <c r="G83" i="36"/>
  <c r="P82" i="36"/>
  <c r="M82" i="36"/>
  <c r="Z82" i="36"/>
  <c r="S83" i="36"/>
  <c r="U82" i="37"/>
  <c r="Q83" i="37"/>
  <c r="F82" i="37"/>
  <c r="N82" i="37"/>
  <c r="V82" i="37"/>
  <c r="K82" i="37"/>
  <c r="S82" i="37"/>
  <c r="AA82" i="37"/>
  <c r="H82" i="37"/>
  <c r="T82" i="37"/>
  <c r="AB83" i="37"/>
  <c r="J83" i="37"/>
  <c r="R83" i="37"/>
  <c r="Z83" i="37"/>
  <c r="M82" i="37"/>
  <c r="G83" i="37"/>
  <c r="O83" i="37"/>
  <c r="W83" i="37"/>
  <c r="F83" i="37"/>
  <c r="V83" i="37"/>
  <c r="K83" i="37"/>
  <c r="AA83" i="37"/>
  <c r="P83" i="37"/>
  <c r="P82" i="37"/>
  <c r="H83" i="37"/>
  <c r="M83" i="37"/>
  <c r="I83" i="37"/>
  <c r="J82" i="37"/>
  <c r="Z82" i="37"/>
  <c r="O82" i="37"/>
  <c r="T83" i="37"/>
  <c r="X83" i="37"/>
  <c r="Q82" i="37"/>
  <c r="Y83" i="37"/>
  <c r="S83" i="37"/>
  <c r="X82" i="37"/>
  <c r="U83" i="37"/>
  <c r="E83" i="37"/>
  <c r="E82" i="37"/>
  <c r="G82" i="37"/>
  <c r="I82" i="37"/>
  <c r="W82" i="37"/>
  <c r="AB82" i="37"/>
  <c r="Y82" i="37"/>
  <c r="N83" i="37"/>
  <c r="L82" i="37"/>
  <c r="R82" i="37"/>
  <c r="L83" i="37"/>
  <c r="H82" i="33"/>
  <c r="L82" i="33"/>
  <c r="P82" i="33"/>
  <c r="T82" i="33"/>
  <c r="X82" i="33"/>
  <c r="AB82" i="33"/>
  <c r="I83" i="33"/>
  <c r="M83" i="33"/>
  <c r="Q83" i="33"/>
  <c r="U83" i="33"/>
  <c r="Y83" i="33"/>
  <c r="E83" i="33"/>
  <c r="I82" i="33"/>
  <c r="M82" i="33"/>
  <c r="Q82" i="33"/>
  <c r="U82" i="33"/>
  <c r="Y82" i="33"/>
  <c r="F83" i="33"/>
  <c r="J83" i="33"/>
  <c r="N83" i="33"/>
  <c r="R83" i="33"/>
  <c r="V83" i="33"/>
  <c r="Z83" i="33"/>
  <c r="E82" i="33"/>
  <c r="F82" i="33"/>
  <c r="N82" i="33"/>
  <c r="V82" i="33"/>
  <c r="G83" i="33"/>
  <c r="O83" i="33"/>
  <c r="W83" i="33"/>
  <c r="J82" i="33"/>
  <c r="R82" i="33"/>
  <c r="K83" i="33"/>
  <c r="K82" i="33"/>
  <c r="AA82" i="33"/>
  <c r="T83" i="33"/>
  <c r="G82" i="33"/>
  <c r="O82" i="33"/>
  <c r="W82" i="33"/>
  <c r="H83" i="33"/>
  <c r="P83" i="33"/>
  <c r="X83" i="33"/>
  <c r="Z82" i="33"/>
  <c r="S83" i="33"/>
  <c r="AA83" i="33"/>
  <c r="S82" i="33"/>
  <c r="L83" i="33"/>
  <c r="AB83" i="33"/>
  <c r="AB83" i="34"/>
  <c r="X83" i="34"/>
  <c r="T83" i="34"/>
  <c r="P83" i="34"/>
  <c r="L83" i="34"/>
  <c r="H83" i="34"/>
  <c r="AB82" i="34"/>
  <c r="X82" i="34"/>
  <c r="T82" i="34"/>
  <c r="P82" i="34"/>
  <c r="L82" i="34"/>
  <c r="H82" i="34"/>
  <c r="AA83" i="34"/>
  <c r="W83" i="34"/>
  <c r="S83" i="34"/>
  <c r="O83" i="34"/>
  <c r="K83" i="34"/>
  <c r="G83" i="34"/>
  <c r="AA82" i="34"/>
  <c r="W82" i="34"/>
  <c r="S82" i="34"/>
  <c r="O82" i="34"/>
  <c r="K82" i="34"/>
  <c r="G82" i="34"/>
  <c r="Z83" i="34"/>
  <c r="R83" i="34"/>
  <c r="J83" i="34"/>
  <c r="Z82" i="34"/>
  <c r="R82" i="34"/>
  <c r="J82" i="34"/>
  <c r="Y83" i="34"/>
  <c r="Q83" i="34"/>
  <c r="I83" i="34"/>
  <c r="Y82" i="34"/>
  <c r="Q82" i="34"/>
  <c r="I82" i="34"/>
  <c r="V83" i="34"/>
  <c r="F83" i="34"/>
  <c r="N82" i="34"/>
  <c r="V82" i="34"/>
  <c r="F82" i="34"/>
  <c r="U82" i="34"/>
  <c r="E82" i="34"/>
  <c r="U83" i="34"/>
  <c r="E83" i="34"/>
  <c r="M82" i="34"/>
  <c r="N83" i="34"/>
  <c r="M83" i="34"/>
  <c r="AB83" i="35"/>
  <c r="X83" i="35"/>
  <c r="T83" i="35"/>
  <c r="P83" i="35"/>
  <c r="L83" i="35"/>
  <c r="H83" i="35"/>
  <c r="AB82" i="35"/>
  <c r="X82" i="35"/>
  <c r="T82" i="35"/>
  <c r="P82" i="35"/>
  <c r="L82" i="35"/>
  <c r="H82" i="35"/>
  <c r="AA83" i="35"/>
  <c r="W83" i="35"/>
  <c r="S83" i="35"/>
  <c r="O83" i="35"/>
  <c r="K83" i="35"/>
  <c r="G83" i="35"/>
  <c r="AA82" i="35"/>
  <c r="W82" i="35"/>
  <c r="S82" i="35"/>
  <c r="O82" i="35"/>
  <c r="K82" i="35"/>
  <c r="G82" i="35"/>
  <c r="Z83" i="35"/>
  <c r="R83" i="35"/>
  <c r="J83" i="35"/>
  <c r="Z82" i="35"/>
  <c r="R82" i="35"/>
  <c r="J82" i="35"/>
  <c r="Y83" i="35"/>
  <c r="Q83" i="35"/>
  <c r="I83" i="35"/>
  <c r="Y82" i="35"/>
  <c r="Q82" i="35"/>
  <c r="I82" i="35"/>
  <c r="V83" i="35"/>
  <c r="F83" i="35"/>
  <c r="N82" i="35"/>
  <c r="U83" i="35"/>
  <c r="E83" i="35"/>
  <c r="M82" i="35"/>
  <c r="N83" i="35"/>
  <c r="V82" i="35"/>
  <c r="F82" i="35"/>
  <c r="M83" i="35"/>
  <c r="U82" i="35"/>
  <c r="E82" i="35"/>
  <c r="T191" i="57"/>
  <c r="AB191" i="57"/>
  <c r="X191" i="57"/>
  <c r="P191" i="57"/>
  <c r="L191" i="57"/>
  <c r="H191" i="57"/>
  <c r="F191" i="57"/>
  <c r="O191" i="57"/>
  <c r="Z191" i="57"/>
  <c r="I191" i="57"/>
  <c r="Y191" i="57"/>
  <c r="R191" i="57"/>
  <c r="E191" i="57"/>
  <c r="N191" i="57"/>
  <c r="W191" i="57"/>
  <c r="K191" i="57"/>
  <c r="M191" i="57"/>
  <c r="V191" i="57"/>
  <c r="J191" i="57"/>
  <c r="S191" i="57"/>
  <c r="Q191" i="57"/>
  <c r="G191" i="57"/>
  <c r="AA191" i="57"/>
  <c r="U191" i="57"/>
  <c r="T191" i="64"/>
  <c r="J191" i="64"/>
  <c r="Y191" i="64"/>
  <c r="R191" i="64"/>
  <c r="E191" i="64"/>
  <c r="K191" i="64"/>
  <c r="AA191" i="64"/>
  <c r="N191" i="64"/>
  <c r="L191" i="64"/>
  <c r="M191" i="64"/>
  <c r="I191" i="64"/>
  <c r="V191" i="64"/>
  <c r="P191" i="64"/>
  <c r="U191" i="64"/>
  <c r="S191" i="64"/>
  <c r="Q191" i="64"/>
  <c r="Z191" i="64"/>
  <c r="X191" i="64"/>
  <c r="G191" i="64"/>
  <c r="W191" i="64"/>
  <c r="F191" i="64"/>
  <c r="H191" i="64"/>
  <c r="AB191" i="64"/>
  <c r="O191" i="64"/>
  <c r="M191" i="63"/>
  <c r="I191" i="63"/>
  <c r="Y191" i="63"/>
  <c r="H191" i="63"/>
  <c r="X191" i="63"/>
  <c r="U191" i="63"/>
  <c r="R191" i="63"/>
  <c r="K191" i="63"/>
  <c r="AA191" i="63"/>
  <c r="L191" i="63"/>
  <c r="AB191" i="63"/>
  <c r="F191" i="63"/>
  <c r="V191" i="63"/>
  <c r="O191" i="63"/>
  <c r="P191" i="63"/>
  <c r="E191" i="63"/>
  <c r="J191" i="63"/>
  <c r="Z191" i="63"/>
  <c r="S191" i="63"/>
  <c r="T191" i="63"/>
  <c r="Q191" i="63"/>
  <c r="N191" i="63"/>
  <c r="G191" i="63"/>
  <c r="W191" i="63"/>
  <c r="Q191" i="62"/>
  <c r="I191" i="62"/>
  <c r="Y191" i="62"/>
  <c r="L191" i="62"/>
  <c r="R191" i="62"/>
  <c r="P191" i="62"/>
  <c r="M191" i="62"/>
  <c r="O191" i="62"/>
  <c r="F191" i="62"/>
  <c r="N191" i="62"/>
  <c r="T191" i="62"/>
  <c r="V191" i="62"/>
  <c r="X191" i="62"/>
  <c r="U191" i="62"/>
  <c r="S191" i="62"/>
  <c r="J191" i="62"/>
  <c r="Z191" i="62"/>
  <c r="AB191" i="62"/>
  <c r="G191" i="62"/>
  <c r="W191" i="62"/>
  <c r="H191" i="62"/>
  <c r="E191" i="62"/>
  <c r="K191" i="62"/>
  <c r="AA191" i="62"/>
  <c r="K191" i="61"/>
  <c r="P191" i="61"/>
  <c r="M191" i="61"/>
  <c r="G191" i="61"/>
  <c r="T191" i="61"/>
  <c r="N191" i="61"/>
  <c r="I191" i="61"/>
  <c r="S191" i="61"/>
  <c r="X191" i="61"/>
  <c r="Q191" i="61"/>
  <c r="O191" i="61"/>
  <c r="AB191" i="61"/>
  <c r="R191" i="61"/>
  <c r="W191" i="61"/>
  <c r="E191" i="61"/>
  <c r="U191" i="61"/>
  <c r="AA191" i="61"/>
  <c r="F191" i="61"/>
  <c r="V191" i="61"/>
  <c r="H191" i="61"/>
  <c r="Y191" i="61"/>
  <c r="L191" i="61"/>
  <c r="J191" i="61"/>
  <c r="Z191" i="61"/>
  <c r="F191" i="60"/>
  <c r="V191" i="60"/>
  <c r="W191" i="60"/>
  <c r="T191" i="60"/>
  <c r="S191" i="60"/>
  <c r="M191" i="60"/>
  <c r="G191" i="60"/>
  <c r="E191" i="60"/>
  <c r="O191" i="60"/>
  <c r="I191" i="60"/>
  <c r="J191" i="60"/>
  <c r="Z191" i="60"/>
  <c r="H191" i="60"/>
  <c r="X191" i="60"/>
  <c r="AA191" i="60"/>
  <c r="Q191" i="60"/>
  <c r="N191" i="60"/>
  <c r="L191" i="60"/>
  <c r="AB191" i="60"/>
  <c r="U191" i="60"/>
  <c r="R191" i="60"/>
  <c r="P191" i="60"/>
  <c r="K191" i="60"/>
  <c r="Y191" i="60"/>
  <c r="X191" i="59"/>
  <c r="H191" i="59"/>
  <c r="U191" i="59"/>
  <c r="E191" i="59"/>
  <c r="P191" i="59"/>
  <c r="M191" i="59"/>
  <c r="L191" i="59"/>
  <c r="Q191" i="59"/>
  <c r="N191" i="59"/>
  <c r="G191" i="59"/>
  <c r="W191" i="59"/>
  <c r="T191" i="59"/>
  <c r="Y191" i="59"/>
  <c r="R191" i="59"/>
  <c r="K191" i="59"/>
  <c r="AA191" i="59"/>
  <c r="AB191" i="59"/>
  <c r="F191" i="59"/>
  <c r="V191" i="59"/>
  <c r="O191" i="59"/>
  <c r="I191" i="59"/>
  <c r="J191" i="59"/>
  <c r="Z191" i="59"/>
  <c r="S191" i="59"/>
  <c r="F133" i="57"/>
  <c r="T133" i="63"/>
  <c r="X133" i="61"/>
  <c r="L133" i="59"/>
  <c r="AB133" i="63"/>
  <c r="O107" i="63"/>
  <c r="O9" i="63"/>
  <c r="K133" i="63"/>
  <c r="I133" i="63"/>
  <c r="V9" i="63"/>
  <c r="G9" i="63"/>
  <c r="AA132" i="63"/>
  <c r="X133" i="63"/>
  <c r="Q9" i="63"/>
  <c r="R9" i="63"/>
  <c r="G133" i="63"/>
  <c r="U191" i="44"/>
  <c r="AB191" i="44"/>
  <c r="T191" i="44"/>
  <c r="L191" i="44"/>
  <c r="M191" i="44"/>
  <c r="AA191" i="44"/>
  <c r="S191" i="44"/>
  <c r="K191" i="44"/>
  <c r="F191" i="44"/>
  <c r="X191" i="44"/>
  <c r="P191" i="44"/>
  <c r="H191" i="44"/>
  <c r="W191" i="44"/>
  <c r="O191" i="44"/>
  <c r="G191" i="44"/>
  <c r="N191" i="44"/>
  <c r="Q191" i="44"/>
  <c r="Y191" i="44"/>
  <c r="Z191" i="44"/>
  <c r="J191" i="44"/>
  <c r="V191" i="44"/>
  <c r="E191" i="44"/>
  <c r="I191" i="44"/>
  <c r="R191" i="44"/>
  <c r="R107" i="61"/>
  <c r="Z9" i="57"/>
  <c r="Q9" i="61"/>
  <c r="P107" i="61"/>
  <c r="U133" i="61"/>
  <c r="W132" i="61"/>
  <c r="Z132" i="61"/>
  <c r="Q107" i="61"/>
  <c r="V133" i="61"/>
  <c r="K107" i="61"/>
  <c r="Y9" i="61"/>
  <c r="R9" i="61"/>
  <c r="M132" i="61"/>
  <c r="U132" i="61"/>
  <c r="S133" i="61"/>
  <c r="O9" i="61"/>
  <c r="X9" i="61"/>
  <c r="Z133" i="61"/>
  <c r="U107" i="61"/>
  <c r="K9" i="61"/>
  <c r="X132" i="61"/>
  <c r="N133" i="61"/>
  <c r="Y133" i="61"/>
  <c r="J132" i="61"/>
  <c r="E9" i="61"/>
  <c r="Z9" i="61"/>
  <c r="I9" i="61"/>
  <c r="AA9" i="61"/>
  <c r="N9" i="61"/>
  <c r="M133" i="61"/>
  <c r="E132" i="61"/>
  <c r="G132" i="61"/>
  <c r="AB132" i="61"/>
  <c r="G133" i="61"/>
  <c r="L133" i="61"/>
  <c r="F107" i="57"/>
  <c r="AA133" i="57"/>
  <c r="AB9" i="59"/>
  <c r="W107" i="61"/>
  <c r="Z107" i="61"/>
  <c r="V9" i="61"/>
  <c r="N107" i="61"/>
  <c r="J9" i="61"/>
  <c r="U9" i="61"/>
  <c r="S107" i="61"/>
  <c r="G9" i="61"/>
  <c r="J107" i="61"/>
  <c r="T9" i="61"/>
  <c r="AB9" i="61"/>
  <c r="Y132" i="61"/>
  <c r="H107" i="61"/>
  <c r="S132" i="61"/>
  <c r="T132" i="61"/>
  <c r="K132" i="61"/>
  <c r="I133" i="61"/>
  <c r="L132" i="61"/>
  <c r="J133" i="61"/>
  <c r="K133" i="61"/>
  <c r="AA133" i="61"/>
  <c r="R132" i="61"/>
  <c r="P133" i="61"/>
  <c r="L132" i="59"/>
  <c r="AB133" i="61"/>
  <c r="K107" i="57"/>
  <c r="P9" i="57"/>
  <c r="L107" i="61"/>
  <c r="E107" i="61"/>
  <c r="F107" i="61"/>
  <c r="V107" i="61"/>
  <c r="F9" i="61"/>
  <c r="L9" i="61"/>
  <c r="X107" i="61"/>
  <c r="H132" i="61"/>
  <c r="I132" i="61"/>
  <c r="AA132" i="61"/>
  <c r="W133" i="61"/>
  <c r="N132" i="61"/>
  <c r="U9" i="57"/>
  <c r="Z107" i="59"/>
  <c r="AB107" i="61"/>
  <c r="G107" i="61"/>
  <c r="W9" i="61"/>
  <c r="O107" i="61"/>
  <c r="M107" i="61"/>
  <c r="AA107" i="61"/>
  <c r="I107" i="61"/>
  <c r="S9" i="61"/>
  <c r="M9" i="61"/>
  <c r="Y107" i="61"/>
  <c r="P9" i="61"/>
  <c r="H9" i="61"/>
  <c r="T107" i="61"/>
  <c r="O132" i="61"/>
  <c r="E133" i="61"/>
  <c r="F133" i="61"/>
  <c r="P132" i="61"/>
  <c r="Q133" i="61"/>
  <c r="Q132" i="61"/>
  <c r="R133" i="61"/>
  <c r="O133" i="61"/>
  <c r="F132" i="61"/>
  <c r="V132" i="61"/>
  <c r="T133" i="61"/>
  <c r="K132" i="57"/>
  <c r="T107" i="44"/>
  <c r="F107" i="44"/>
  <c r="G107" i="57"/>
  <c r="E132" i="57"/>
  <c r="G9" i="59"/>
  <c r="Z107" i="63"/>
  <c r="U9" i="63"/>
  <c r="I107" i="63"/>
  <c r="H132" i="63"/>
  <c r="R133" i="63"/>
  <c r="N132" i="63"/>
  <c r="AA107" i="63"/>
  <c r="E9" i="63"/>
  <c r="Y107" i="63"/>
  <c r="X132" i="63"/>
  <c r="Z133" i="63"/>
  <c r="R132" i="63"/>
  <c r="Q107" i="57"/>
  <c r="M133" i="59"/>
  <c r="R132" i="59"/>
  <c r="U107" i="59"/>
  <c r="G133" i="59"/>
  <c r="H133" i="61"/>
  <c r="F107" i="63"/>
  <c r="Y9" i="63"/>
  <c r="R107" i="63"/>
  <c r="Q107" i="63"/>
  <c r="L9" i="63"/>
  <c r="U107" i="63"/>
  <c r="M133" i="63"/>
  <c r="F133" i="63"/>
  <c r="L132" i="63"/>
  <c r="M132" i="63"/>
  <c r="W133" i="63"/>
  <c r="H133" i="63"/>
  <c r="T107" i="57"/>
  <c r="X132" i="57"/>
  <c r="O107" i="59"/>
  <c r="T107" i="59"/>
  <c r="Y133" i="59"/>
  <c r="M9" i="63"/>
  <c r="I9" i="63"/>
  <c r="W107" i="63"/>
  <c r="K9" i="63"/>
  <c r="T9" i="63"/>
  <c r="F9" i="63"/>
  <c r="E133" i="63"/>
  <c r="V133" i="63"/>
  <c r="T132" i="63"/>
  <c r="Q132" i="63"/>
  <c r="AA133" i="63"/>
  <c r="L133" i="63"/>
  <c r="AB133" i="64"/>
  <c r="X133" i="64"/>
  <c r="T133" i="64"/>
  <c r="P133" i="64"/>
  <c r="L133" i="64"/>
  <c r="H133" i="64"/>
  <c r="Z132" i="64"/>
  <c r="V132" i="64"/>
  <c r="R132" i="64"/>
  <c r="N132" i="64"/>
  <c r="J132" i="64"/>
  <c r="F132" i="64"/>
  <c r="AA133" i="64"/>
  <c r="W133" i="64"/>
  <c r="S133" i="64"/>
  <c r="O133" i="64"/>
  <c r="K133" i="64"/>
  <c r="G133" i="64"/>
  <c r="Y132" i="64"/>
  <c r="U132" i="64"/>
  <c r="Q132" i="64"/>
  <c r="M132" i="64"/>
  <c r="I132" i="64"/>
  <c r="E132" i="64"/>
  <c r="Z133" i="64"/>
  <c r="R133" i="64"/>
  <c r="J133" i="64"/>
  <c r="AB132" i="64"/>
  <c r="T132" i="64"/>
  <c r="L132" i="64"/>
  <c r="Y133" i="64"/>
  <c r="Q133" i="64"/>
  <c r="I133" i="64"/>
  <c r="AA132" i="64"/>
  <c r="S132" i="64"/>
  <c r="K132" i="64"/>
  <c r="V133" i="64"/>
  <c r="F133" i="64"/>
  <c r="P132" i="64"/>
  <c r="N133" i="64"/>
  <c r="X132" i="64"/>
  <c r="H132" i="64"/>
  <c r="U133" i="64"/>
  <c r="O132" i="64"/>
  <c r="M133" i="64"/>
  <c r="G132" i="64"/>
  <c r="E133" i="64"/>
  <c r="W132" i="64"/>
  <c r="U107" i="64"/>
  <c r="E107" i="64"/>
  <c r="O107" i="64"/>
  <c r="V9" i="64"/>
  <c r="N9" i="64"/>
  <c r="F9" i="64"/>
  <c r="M107" i="64"/>
  <c r="R9" i="64"/>
  <c r="Z9" i="64"/>
  <c r="J9" i="64"/>
  <c r="W9" i="64"/>
  <c r="O9" i="64"/>
  <c r="G9" i="64"/>
  <c r="AA9" i="64"/>
  <c r="P9" i="64"/>
  <c r="G107" i="64"/>
  <c r="M9" i="64"/>
  <c r="F107" i="64"/>
  <c r="V107" i="64"/>
  <c r="L107" i="64"/>
  <c r="AB107" i="64"/>
  <c r="H9" i="64"/>
  <c r="E9" i="64"/>
  <c r="N107" i="64"/>
  <c r="T107" i="64"/>
  <c r="AB9" i="64"/>
  <c r="Y107" i="64"/>
  <c r="R107" i="64"/>
  <c r="X107" i="64"/>
  <c r="T9" i="64"/>
  <c r="W107" i="64"/>
  <c r="Q9" i="64"/>
  <c r="I107" i="64"/>
  <c r="J107" i="64"/>
  <c r="Z107" i="64"/>
  <c r="K107" i="64"/>
  <c r="P107" i="64"/>
  <c r="K9" i="64"/>
  <c r="X9" i="64"/>
  <c r="U9" i="64"/>
  <c r="Q107" i="64"/>
  <c r="S107" i="64"/>
  <c r="S9" i="64"/>
  <c r="L9" i="64"/>
  <c r="I9" i="64"/>
  <c r="Y9" i="64"/>
  <c r="AA107" i="64"/>
  <c r="H107" i="64"/>
  <c r="E133" i="57"/>
  <c r="R133" i="57"/>
  <c r="AB133" i="59"/>
  <c r="AA9" i="57"/>
  <c r="L9" i="57"/>
  <c r="X107" i="57"/>
  <c r="J132" i="57"/>
  <c r="F132" i="57"/>
  <c r="Q133" i="57"/>
  <c r="V133" i="57"/>
  <c r="F9" i="59"/>
  <c r="L9" i="59"/>
  <c r="J9" i="59"/>
  <c r="W9" i="59"/>
  <c r="O133" i="59"/>
  <c r="AB132" i="59"/>
  <c r="T107" i="63"/>
  <c r="AB107" i="63"/>
  <c r="K107" i="63"/>
  <c r="J107" i="63"/>
  <c r="X107" i="63"/>
  <c r="G107" i="63"/>
  <c r="P9" i="63"/>
  <c r="S9" i="63"/>
  <c r="W9" i="63"/>
  <c r="AB9" i="63"/>
  <c r="W132" i="63"/>
  <c r="J9" i="63"/>
  <c r="Z9" i="63"/>
  <c r="O132" i="63"/>
  <c r="N133" i="63"/>
  <c r="K132" i="63"/>
  <c r="Q133" i="63"/>
  <c r="AB132" i="63"/>
  <c r="E132" i="63"/>
  <c r="U132" i="63"/>
  <c r="O133" i="63"/>
  <c r="F132" i="63"/>
  <c r="V132" i="63"/>
  <c r="P133" i="63"/>
  <c r="S9" i="57"/>
  <c r="AA107" i="57"/>
  <c r="R9" i="57"/>
  <c r="I107" i="57"/>
  <c r="R132" i="57"/>
  <c r="G132" i="57"/>
  <c r="P132" i="57"/>
  <c r="M107" i="59"/>
  <c r="T9" i="59"/>
  <c r="S9" i="59"/>
  <c r="P107" i="59"/>
  <c r="I133" i="59"/>
  <c r="J132" i="59"/>
  <c r="P107" i="63"/>
  <c r="L107" i="63"/>
  <c r="V107" i="63"/>
  <c r="S107" i="63"/>
  <c r="H107" i="63"/>
  <c r="N107" i="63"/>
  <c r="X9" i="63"/>
  <c r="AA9" i="63"/>
  <c r="H9" i="63"/>
  <c r="G132" i="63"/>
  <c r="E107" i="63"/>
  <c r="N9" i="63"/>
  <c r="M107" i="63"/>
  <c r="U133" i="63"/>
  <c r="P132" i="63"/>
  <c r="S132" i="63"/>
  <c r="Y133" i="63"/>
  <c r="J133" i="63"/>
  <c r="I132" i="63"/>
  <c r="Y132" i="63"/>
  <c r="S133" i="63"/>
  <c r="J132" i="63"/>
  <c r="Z132" i="63"/>
  <c r="Z107" i="57"/>
  <c r="Y9" i="57"/>
  <c r="R107" i="57"/>
  <c r="T9" i="57"/>
  <c r="V9" i="57"/>
  <c r="E107" i="57"/>
  <c r="Y107" i="57"/>
  <c r="Q132" i="57"/>
  <c r="M132" i="57"/>
  <c r="V132" i="57"/>
  <c r="W132" i="57"/>
  <c r="U133" i="57"/>
  <c r="AB132" i="57"/>
  <c r="S107" i="59"/>
  <c r="V107" i="59"/>
  <c r="F107" i="59"/>
  <c r="K107" i="59"/>
  <c r="I9" i="59"/>
  <c r="K9" i="59"/>
  <c r="W132" i="59"/>
  <c r="U133" i="59"/>
  <c r="W133" i="59"/>
  <c r="K133" i="59"/>
  <c r="J133" i="59"/>
  <c r="Z132" i="59"/>
  <c r="M9" i="57"/>
  <c r="I9" i="57"/>
  <c r="G9" i="57"/>
  <c r="J9" i="57"/>
  <c r="P107" i="57"/>
  <c r="U107" i="57"/>
  <c r="L107" i="57"/>
  <c r="W133" i="57"/>
  <c r="U132" i="57"/>
  <c r="T133" i="57"/>
  <c r="AA132" i="57"/>
  <c r="H132" i="57"/>
  <c r="N133" i="57"/>
  <c r="R9" i="59"/>
  <c r="AB107" i="59"/>
  <c r="V9" i="59"/>
  <c r="J107" i="59"/>
  <c r="H9" i="59"/>
  <c r="R107" i="59"/>
  <c r="Y107" i="59"/>
  <c r="I132" i="59"/>
  <c r="AA132" i="59"/>
  <c r="AA133" i="59"/>
  <c r="R133" i="59"/>
  <c r="T133" i="59"/>
  <c r="AB133" i="62"/>
  <c r="X133" i="62"/>
  <c r="T133" i="62"/>
  <c r="P133" i="62"/>
  <c r="L133" i="62"/>
  <c r="H133" i="62"/>
  <c r="Z132" i="62"/>
  <c r="V132" i="62"/>
  <c r="R132" i="62"/>
  <c r="N132" i="62"/>
  <c r="J132" i="62"/>
  <c r="F132" i="62"/>
  <c r="AA133" i="62"/>
  <c r="W133" i="62"/>
  <c r="S133" i="62"/>
  <c r="O133" i="62"/>
  <c r="K133" i="62"/>
  <c r="G133" i="62"/>
  <c r="Y132" i="62"/>
  <c r="U132" i="62"/>
  <c r="Q132" i="62"/>
  <c r="M132" i="62"/>
  <c r="I132" i="62"/>
  <c r="E132" i="62"/>
  <c r="Z133" i="62"/>
  <c r="R133" i="62"/>
  <c r="J133" i="62"/>
  <c r="AB132" i="62"/>
  <c r="T132" i="62"/>
  <c r="L132" i="62"/>
  <c r="Y133" i="62"/>
  <c r="Q133" i="62"/>
  <c r="I133" i="62"/>
  <c r="AA132" i="62"/>
  <c r="S132" i="62"/>
  <c r="K132" i="62"/>
  <c r="V133" i="62"/>
  <c r="F133" i="62"/>
  <c r="P132" i="62"/>
  <c r="U133" i="62"/>
  <c r="E133" i="62"/>
  <c r="O132" i="62"/>
  <c r="N133" i="62"/>
  <c r="H132" i="62"/>
  <c r="AB107" i="62"/>
  <c r="T107" i="62"/>
  <c r="L107" i="62"/>
  <c r="X132" i="62"/>
  <c r="X107" i="62"/>
  <c r="P107" i="62"/>
  <c r="H107" i="62"/>
  <c r="M133" i="62"/>
  <c r="M107" i="62"/>
  <c r="G132" i="62"/>
  <c r="U107" i="62"/>
  <c r="E107" i="62"/>
  <c r="W132" i="62"/>
  <c r="Y107" i="62"/>
  <c r="M9" i="62"/>
  <c r="I9" i="62"/>
  <c r="E9" i="62"/>
  <c r="I107" i="62"/>
  <c r="Z9" i="62"/>
  <c r="Y9" i="62"/>
  <c r="N9" i="62"/>
  <c r="F9" i="62"/>
  <c r="Q107" i="62"/>
  <c r="U9" i="62"/>
  <c r="J9" i="62"/>
  <c r="H9" i="62"/>
  <c r="V9" i="62"/>
  <c r="O9" i="62"/>
  <c r="G107" i="62"/>
  <c r="W107" i="62"/>
  <c r="X9" i="62"/>
  <c r="J107" i="62"/>
  <c r="Z107" i="62"/>
  <c r="L9" i="62"/>
  <c r="S9" i="62"/>
  <c r="T9" i="62"/>
  <c r="K107" i="62"/>
  <c r="AA107" i="62"/>
  <c r="N107" i="62"/>
  <c r="Q9" i="62"/>
  <c r="G9" i="62"/>
  <c r="W9" i="62"/>
  <c r="AB9" i="62"/>
  <c r="O107" i="62"/>
  <c r="R107" i="62"/>
  <c r="R9" i="62"/>
  <c r="K9" i="62"/>
  <c r="AA9" i="62"/>
  <c r="S107" i="62"/>
  <c r="P9" i="62"/>
  <c r="F107" i="62"/>
  <c r="V107" i="62"/>
  <c r="N107" i="57"/>
  <c r="W107" i="57"/>
  <c r="K9" i="57"/>
  <c r="O9" i="57"/>
  <c r="O107" i="57"/>
  <c r="AB9" i="57"/>
  <c r="N9" i="57"/>
  <c r="X9" i="57"/>
  <c r="M107" i="57"/>
  <c r="O133" i="57"/>
  <c r="P133" i="57"/>
  <c r="H133" i="57"/>
  <c r="S133" i="57"/>
  <c r="L133" i="57"/>
  <c r="O132" i="57"/>
  <c r="M133" i="57"/>
  <c r="L132" i="57"/>
  <c r="E9" i="59"/>
  <c r="L107" i="59"/>
  <c r="Q9" i="59"/>
  <c r="Q107" i="59"/>
  <c r="P9" i="59"/>
  <c r="Z9" i="59"/>
  <c r="M9" i="59"/>
  <c r="AA9" i="59"/>
  <c r="X107" i="59"/>
  <c r="G132" i="59"/>
  <c r="Q132" i="59"/>
  <c r="S132" i="59"/>
  <c r="M132" i="59"/>
  <c r="T132" i="59"/>
  <c r="Z133" i="59"/>
  <c r="Z133" i="57"/>
  <c r="J133" i="57"/>
  <c r="T132" i="57"/>
  <c r="Y133" i="57"/>
  <c r="I133" i="57"/>
  <c r="S132" i="57"/>
  <c r="AB133" i="57"/>
  <c r="N132" i="57"/>
  <c r="K133" i="57"/>
  <c r="X133" i="57"/>
  <c r="G133" i="57"/>
  <c r="AB107" i="57"/>
  <c r="I132" i="57"/>
  <c r="Z132" i="57"/>
  <c r="Y132" i="57"/>
  <c r="H9" i="57"/>
  <c r="F9" i="57"/>
  <c r="H107" i="57"/>
  <c r="E9" i="57"/>
  <c r="W9" i="57"/>
  <c r="J107" i="57"/>
  <c r="S107" i="57"/>
  <c r="V107" i="57"/>
  <c r="Q9" i="57"/>
  <c r="X133" i="59"/>
  <c r="H133" i="59"/>
  <c r="N132" i="59"/>
  <c r="V133" i="59"/>
  <c r="F133" i="59"/>
  <c r="P132" i="59"/>
  <c r="S133" i="59"/>
  <c r="E132" i="59"/>
  <c r="P133" i="59"/>
  <c r="V132" i="59"/>
  <c r="F132" i="59"/>
  <c r="N133" i="59"/>
  <c r="X132" i="59"/>
  <c r="H132" i="59"/>
  <c r="U132" i="59"/>
  <c r="Q133" i="59"/>
  <c r="K132" i="59"/>
  <c r="Y132" i="59"/>
  <c r="O132" i="59"/>
  <c r="E133" i="59"/>
  <c r="I107" i="59"/>
  <c r="H107" i="59"/>
  <c r="O9" i="59"/>
  <c r="X9" i="59"/>
  <c r="N107" i="59"/>
  <c r="AA107" i="59"/>
  <c r="Y9" i="59"/>
  <c r="W107" i="59"/>
  <c r="N9" i="59"/>
  <c r="U9" i="59"/>
  <c r="E107" i="59"/>
  <c r="G107" i="59"/>
  <c r="AB133" i="60"/>
  <c r="X133" i="60"/>
  <c r="T133" i="60"/>
  <c r="P133" i="60"/>
  <c r="L133" i="60"/>
  <c r="H133" i="60"/>
  <c r="Z132" i="60"/>
  <c r="V132" i="60"/>
  <c r="R132" i="60"/>
  <c r="N132" i="60"/>
  <c r="J132" i="60"/>
  <c r="F132" i="60"/>
  <c r="AA133" i="60"/>
  <c r="W133" i="60"/>
  <c r="S133" i="60"/>
  <c r="O133" i="60"/>
  <c r="K133" i="60"/>
  <c r="G133" i="60"/>
  <c r="Y132" i="60"/>
  <c r="U132" i="60"/>
  <c r="Q132" i="60"/>
  <c r="M132" i="60"/>
  <c r="I132" i="60"/>
  <c r="E132" i="60"/>
  <c r="Z133" i="60"/>
  <c r="R133" i="60"/>
  <c r="J133" i="60"/>
  <c r="AB132" i="60"/>
  <c r="T132" i="60"/>
  <c r="L132" i="60"/>
  <c r="Y133" i="60"/>
  <c r="Q133" i="60"/>
  <c r="I133" i="60"/>
  <c r="AA132" i="60"/>
  <c r="S132" i="60"/>
  <c r="K132" i="60"/>
  <c r="V133" i="60"/>
  <c r="F133" i="60"/>
  <c r="P132" i="60"/>
  <c r="N133" i="60"/>
  <c r="X132" i="60"/>
  <c r="H132" i="60"/>
  <c r="U133" i="60"/>
  <c r="O132" i="60"/>
  <c r="M133" i="60"/>
  <c r="G132" i="60"/>
  <c r="E133" i="60"/>
  <c r="W132" i="60"/>
  <c r="U107" i="60"/>
  <c r="E107" i="60"/>
  <c r="M107" i="60"/>
  <c r="X9" i="60"/>
  <c r="P9" i="60"/>
  <c r="H9" i="60"/>
  <c r="AB9" i="60"/>
  <c r="T9" i="60"/>
  <c r="L9" i="60"/>
  <c r="Z9" i="60"/>
  <c r="R9" i="60"/>
  <c r="J9" i="60"/>
  <c r="V9" i="60"/>
  <c r="N9" i="60"/>
  <c r="F9" i="60"/>
  <c r="Q9" i="60"/>
  <c r="W107" i="60"/>
  <c r="S9" i="60"/>
  <c r="I107" i="60"/>
  <c r="R107" i="60"/>
  <c r="AA107" i="60"/>
  <c r="T107" i="60"/>
  <c r="I9" i="60"/>
  <c r="Y9" i="60"/>
  <c r="J107" i="60"/>
  <c r="K107" i="60"/>
  <c r="AB107" i="60"/>
  <c r="O9" i="60"/>
  <c r="N107" i="60"/>
  <c r="S107" i="60"/>
  <c r="E9" i="60"/>
  <c r="U9" i="60"/>
  <c r="G9" i="60"/>
  <c r="W9" i="60"/>
  <c r="Q107" i="60"/>
  <c r="F107" i="60"/>
  <c r="V107" i="60"/>
  <c r="H107" i="60"/>
  <c r="X107" i="60"/>
  <c r="G107" i="60"/>
  <c r="K9" i="60"/>
  <c r="AA9" i="60"/>
  <c r="Y107" i="60"/>
  <c r="Z107" i="60"/>
  <c r="L107" i="60"/>
  <c r="M9" i="60"/>
  <c r="O107" i="60"/>
  <c r="P107" i="60"/>
  <c r="S133" i="44"/>
  <c r="K107" i="44"/>
  <c r="P133" i="44"/>
  <c r="E107" i="44"/>
  <c r="G107" i="44"/>
  <c r="T132" i="44"/>
  <c r="AB133" i="44"/>
  <c r="P132" i="44"/>
  <c r="Y107" i="44"/>
  <c r="K132" i="44"/>
  <c r="J133" i="44"/>
  <c r="G133" i="44"/>
  <c r="AA132" i="44"/>
  <c r="G132" i="44"/>
  <c r="AA107" i="44"/>
  <c r="L133" i="44"/>
  <c r="M133" i="44"/>
  <c r="W132" i="44"/>
  <c r="M132" i="44"/>
  <c r="P107" i="44"/>
  <c r="I132" i="44"/>
  <c r="U132" i="44"/>
  <c r="L9" i="44"/>
  <c r="T9" i="44"/>
  <c r="AB9" i="44"/>
  <c r="F9" i="44"/>
  <c r="N9" i="44"/>
  <c r="V9" i="44"/>
  <c r="H9" i="44"/>
  <c r="P9" i="44"/>
  <c r="X9" i="44"/>
  <c r="J9" i="44"/>
  <c r="R9" i="44"/>
  <c r="Z9" i="44"/>
  <c r="AA9" i="44"/>
  <c r="S9" i="44"/>
  <c r="K9" i="44"/>
  <c r="Y9" i="44"/>
  <c r="Q9" i="44"/>
  <c r="I9" i="44"/>
  <c r="W9" i="44"/>
  <c r="O9" i="44"/>
  <c r="G9" i="44"/>
  <c r="U9" i="44"/>
  <c r="M9" i="44"/>
  <c r="Y133" i="44"/>
  <c r="I133" i="44"/>
  <c r="W133" i="44"/>
  <c r="J132" i="44"/>
  <c r="V107" i="44"/>
  <c r="Q107" i="44"/>
  <c r="N132" i="44"/>
  <c r="Z107" i="44"/>
  <c r="S107" i="44"/>
  <c r="R133" i="44"/>
  <c r="Q133" i="44"/>
  <c r="K133" i="44"/>
  <c r="AA133" i="44"/>
  <c r="T133" i="44"/>
  <c r="F133" i="44"/>
  <c r="N133" i="44"/>
  <c r="Z133" i="44"/>
  <c r="U133" i="44"/>
  <c r="O133" i="44"/>
  <c r="H133" i="44"/>
  <c r="X133" i="44"/>
  <c r="O132" i="44"/>
  <c r="R132" i="44"/>
  <c r="X132" i="44"/>
  <c r="Y132" i="44"/>
  <c r="F132" i="44"/>
  <c r="N107" i="44"/>
  <c r="X107" i="44"/>
  <c r="H107" i="44"/>
  <c r="U107" i="44"/>
  <c r="M107" i="44"/>
  <c r="S132" i="44"/>
  <c r="Z132" i="44"/>
  <c r="AB132" i="44"/>
  <c r="H132" i="44"/>
  <c r="Q132" i="44"/>
  <c r="V132" i="44"/>
  <c r="R107" i="44"/>
  <c r="AB107" i="44"/>
  <c r="L107" i="44"/>
  <c r="W107" i="44"/>
  <c r="O107" i="44"/>
  <c r="E133" i="44"/>
  <c r="E132" i="44"/>
  <c r="AB37" i="67" l="1"/>
  <c r="S37" i="67"/>
  <c r="H37" i="67"/>
  <c r="T37" i="67"/>
  <c r="G37" i="67"/>
  <c r="N37" i="67"/>
  <c r="E37" i="67"/>
  <c r="M37" i="67"/>
  <c r="L37" i="67"/>
  <c r="Z37" i="67"/>
  <c r="J37" i="67"/>
  <c r="Y37" i="67"/>
  <c r="I37" i="67"/>
  <c r="X37" i="67"/>
  <c r="W37" i="67"/>
  <c r="V37" i="67"/>
  <c r="F37" i="67"/>
  <c r="U37" i="67"/>
  <c r="AA37" i="67"/>
  <c r="P37" i="67"/>
  <c r="K37" i="67"/>
  <c r="O37" i="67"/>
  <c r="R37" i="67"/>
  <c r="Q37" i="67"/>
  <c r="BB37" i="67"/>
  <c r="AS37" i="67"/>
  <c r="AH37" i="67"/>
  <c r="AT37" i="67"/>
  <c r="AG37" i="67"/>
  <c r="AN37" i="67"/>
  <c r="AE37" i="67"/>
  <c r="AM37" i="67"/>
  <c r="AL37" i="67"/>
  <c r="AZ37" i="67"/>
  <c r="AJ37" i="67"/>
  <c r="AY37" i="67"/>
  <c r="AI37" i="67"/>
  <c r="AX37" i="67"/>
  <c r="AW37" i="67"/>
  <c r="AV37" i="67"/>
  <c r="AF37" i="67"/>
  <c r="AU37" i="67"/>
  <c r="BA37" i="67"/>
  <c r="AP37" i="67"/>
  <c r="AK37" i="67"/>
  <c r="AO37" i="67"/>
  <c r="AR37" i="67"/>
  <c r="AQ37" i="67"/>
  <c r="D83" i="38"/>
  <c r="D82" i="36"/>
  <c r="D83" i="40"/>
  <c r="D83" i="37"/>
  <c r="D83" i="36"/>
  <c r="D82" i="37"/>
  <c r="D82" i="40"/>
  <c r="D82" i="38"/>
  <c r="D83" i="39"/>
  <c r="D82" i="39"/>
  <c r="D191" i="57"/>
  <c r="W96" i="54"/>
  <c r="W43" i="56" s="1"/>
  <c r="W36" i="67" s="1"/>
  <c r="AW36" i="67" s="1"/>
  <c r="T96" i="54"/>
  <c r="T43" i="56" s="1"/>
  <c r="T36" i="67" s="1"/>
  <c r="AT36" i="67" s="1"/>
  <c r="I95" i="54"/>
  <c r="D191" i="64"/>
  <c r="D191" i="63"/>
  <c r="O70" i="54"/>
  <c r="E96" i="54"/>
  <c r="E43" i="56" s="1"/>
  <c r="E36" i="67" s="1"/>
  <c r="AE36" i="67" s="1"/>
  <c r="D191" i="62"/>
  <c r="D191" i="61"/>
  <c r="S70" i="54"/>
  <c r="G96" i="54"/>
  <c r="G43" i="56" s="1"/>
  <c r="G36" i="67" s="1"/>
  <c r="AG36" i="67" s="1"/>
  <c r="E70" i="54"/>
  <c r="N95" i="54"/>
  <c r="G95" i="54"/>
  <c r="R96" i="54"/>
  <c r="R43" i="56" s="1"/>
  <c r="R36" i="67" s="1"/>
  <c r="AR36" i="67" s="1"/>
  <c r="K70" i="54"/>
  <c r="K95" i="54"/>
  <c r="P96" i="54"/>
  <c r="P43" i="56" s="1"/>
  <c r="P36" i="67" s="1"/>
  <c r="AP36" i="67" s="1"/>
  <c r="F96" i="54"/>
  <c r="F43" i="56" s="1"/>
  <c r="F36" i="67" s="1"/>
  <c r="AF36" i="67" s="1"/>
  <c r="X96" i="54"/>
  <c r="X43" i="56" s="1"/>
  <c r="X36" i="67" s="1"/>
  <c r="AX36" i="67" s="1"/>
  <c r="S95" i="54"/>
  <c r="Q70" i="54"/>
  <c r="AA95" i="54"/>
  <c r="P70" i="54"/>
  <c r="O96" i="54"/>
  <c r="O43" i="56" s="1"/>
  <c r="O36" i="67" s="1"/>
  <c r="AO36" i="67" s="1"/>
  <c r="T70" i="54"/>
  <c r="Z70" i="54"/>
  <c r="N70" i="54"/>
  <c r="X95" i="54"/>
  <c r="K96" i="54"/>
  <c r="K43" i="56" s="1"/>
  <c r="K36" i="67" s="1"/>
  <c r="AK36" i="67" s="1"/>
  <c r="V70" i="54"/>
  <c r="AB96" i="54"/>
  <c r="AB43" i="56" s="1"/>
  <c r="AB36" i="67" s="1"/>
  <c r="BB36" i="67" s="1"/>
  <c r="M96" i="54"/>
  <c r="M43" i="56" s="1"/>
  <c r="M36" i="67" s="1"/>
  <c r="AM36" i="67" s="1"/>
  <c r="D191" i="60"/>
  <c r="G70" i="54"/>
  <c r="W70" i="54"/>
  <c r="Q96" i="54"/>
  <c r="Q43" i="56" s="1"/>
  <c r="Q36" i="67" s="1"/>
  <c r="AQ36" i="67" s="1"/>
  <c r="N96" i="54"/>
  <c r="N43" i="56" s="1"/>
  <c r="N36" i="67" s="1"/>
  <c r="AN36" i="67" s="1"/>
  <c r="E95" i="54"/>
  <c r="Z96" i="54"/>
  <c r="Z43" i="56" s="1"/>
  <c r="Z36" i="67" s="1"/>
  <c r="AZ36" i="67" s="1"/>
  <c r="Q95" i="54"/>
  <c r="L96" i="54"/>
  <c r="O95" i="54"/>
  <c r="U95" i="54"/>
  <c r="F95" i="54"/>
  <c r="S96" i="54"/>
  <c r="S43" i="56" s="1"/>
  <c r="S36" i="67" s="1"/>
  <c r="AS36" i="67" s="1"/>
  <c r="T95" i="54"/>
  <c r="L70" i="54"/>
  <c r="Y70" i="54"/>
  <c r="Z95" i="54"/>
  <c r="U96" i="54"/>
  <c r="U43" i="56" s="1"/>
  <c r="U36" i="67" s="1"/>
  <c r="AU36" i="67" s="1"/>
  <c r="J95" i="54"/>
  <c r="U70" i="54"/>
  <c r="AA70" i="54"/>
  <c r="H70" i="54"/>
  <c r="Y95" i="54"/>
  <c r="H95" i="54"/>
  <c r="V95" i="54"/>
  <c r="P95" i="54"/>
  <c r="H96" i="54"/>
  <c r="H43" i="56" s="1"/>
  <c r="H36" i="67" s="1"/>
  <c r="AH36" i="67" s="1"/>
  <c r="M95" i="54"/>
  <c r="X70" i="54"/>
  <c r="AA96" i="54"/>
  <c r="AA43" i="56" s="1"/>
  <c r="AA36" i="67" s="1"/>
  <c r="BA36" i="67" s="1"/>
  <c r="R70" i="54"/>
  <c r="AB70" i="54"/>
  <c r="J96" i="54"/>
  <c r="J43" i="56" s="1"/>
  <c r="J36" i="67" s="1"/>
  <c r="AJ36" i="67" s="1"/>
  <c r="W95" i="54"/>
  <c r="F70" i="54"/>
  <c r="I96" i="54"/>
  <c r="I43" i="56" s="1"/>
  <c r="I36" i="67" s="1"/>
  <c r="AI36" i="67" s="1"/>
  <c r="M70" i="54"/>
  <c r="AB95" i="54"/>
  <c r="Y96" i="54"/>
  <c r="Y43" i="56" s="1"/>
  <c r="Y36" i="67" s="1"/>
  <c r="AY36" i="67" s="1"/>
  <c r="R95" i="54"/>
  <c r="D191" i="59"/>
  <c r="D191" i="44"/>
  <c r="D132" i="61"/>
  <c r="D133" i="61"/>
  <c r="D107" i="61"/>
  <c r="D9" i="61"/>
  <c r="D133" i="63"/>
  <c r="K9" i="54"/>
  <c r="K10" i="56" s="1"/>
  <c r="D107" i="63"/>
  <c r="D9" i="63"/>
  <c r="D107" i="57"/>
  <c r="D132" i="63"/>
  <c r="R9" i="54"/>
  <c r="R10" i="56" s="1"/>
  <c r="D9" i="64"/>
  <c r="J9" i="54"/>
  <c r="J10" i="56" s="1"/>
  <c r="D133" i="64"/>
  <c r="D132" i="64"/>
  <c r="D107" i="64"/>
  <c r="D9" i="59"/>
  <c r="S9" i="54"/>
  <c r="S10" i="56" s="1"/>
  <c r="T9" i="54"/>
  <c r="T10" i="56" s="1"/>
  <c r="Z9" i="54"/>
  <c r="Z10" i="56" s="1"/>
  <c r="U9" i="54"/>
  <c r="U10" i="56" s="1"/>
  <c r="W9" i="54"/>
  <c r="W10" i="56" s="1"/>
  <c r="H9" i="54"/>
  <c r="H10" i="56" s="1"/>
  <c r="AB9" i="54"/>
  <c r="AB10" i="56" s="1"/>
  <c r="D107" i="59"/>
  <c r="D132" i="59"/>
  <c r="D133" i="57"/>
  <c r="D9" i="62"/>
  <c r="D133" i="62"/>
  <c r="D132" i="62"/>
  <c r="Q9" i="54"/>
  <c r="Q10" i="56" s="1"/>
  <c r="AA9" i="54"/>
  <c r="AA10" i="56" s="1"/>
  <c r="X9" i="54"/>
  <c r="X10" i="56" s="1"/>
  <c r="D133" i="59"/>
  <c r="D9" i="57"/>
  <c r="D132" i="57"/>
  <c r="D107" i="62"/>
  <c r="G9" i="54"/>
  <c r="G10" i="56" s="1"/>
  <c r="N9" i="54"/>
  <c r="N10" i="56" s="1"/>
  <c r="L9" i="54"/>
  <c r="L10" i="56" s="1"/>
  <c r="M9" i="54"/>
  <c r="M10" i="56" s="1"/>
  <c r="O9" i="54"/>
  <c r="O10" i="56" s="1"/>
  <c r="Y9" i="54"/>
  <c r="Y10" i="56" s="1"/>
  <c r="P9" i="54"/>
  <c r="P10" i="56" s="1"/>
  <c r="F9" i="54"/>
  <c r="F10" i="56" s="1"/>
  <c r="I9" i="54"/>
  <c r="I10" i="56" s="1"/>
  <c r="V9" i="54"/>
  <c r="V10" i="56" s="1"/>
  <c r="D107" i="60"/>
  <c r="D9" i="60"/>
  <c r="D133" i="60"/>
  <c r="D132" i="60"/>
  <c r="V133" i="44"/>
  <c r="V96" i="54" s="1"/>
  <c r="I107" i="44"/>
  <c r="I70" i="54" s="1"/>
  <c r="L132" i="44"/>
  <c r="L95" i="54" s="1"/>
  <c r="J107" i="44"/>
  <c r="J70" i="54" s="1"/>
  <c r="D9" i="44"/>
  <c r="E9" i="54"/>
  <c r="F44" i="2"/>
  <c r="E70" i="2"/>
  <c r="H69" i="2"/>
  <c r="G61" i="2"/>
  <c r="G68" i="2"/>
  <c r="D45" i="2"/>
  <c r="G70" i="2"/>
  <c r="E53" i="2"/>
  <c r="F61" i="2"/>
  <c r="C46" i="2"/>
  <c r="H63" i="2"/>
  <c r="F50" i="2"/>
  <c r="I53" i="2"/>
  <c r="I65" i="2"/>
  <c r="E64" i="2"/>
  <c r="E52" i="2"/>
  <c r="F56" i="2"/>
  <c r="C45" i="2"/>
  <c r="H59" i="2"/>
  <c r="G72" i="2"/>
  <c r="E56" i="2"/>
  <c r="F47" i="2"/>
  <c r="I57" i="2"/>
  <c r="G59" i="2"/>
  <c r="I60" i="2"/>
  <c r="F67" i="2"/>
  <c r="C44" i="2"/>
  <c r="F48" i="2"/>
  <c r="J72" i="2"/>
  <c r="C58" i="2"/>
  <c r="G58" i="2"/>
  <c r="J66" i="2"/>
  <c r="I58" i="2"/>
  <c r="H57" i="2"/>
  <c r="I64" i="2"/>
  <c r="C64" i="2"/>
  <c r="J47" i="2"/>
  <c r="I55" i="2"/>
  <c r="D52" i="2"/>
  <c r="H65" i="2"/>
  <c r="H56" i="2"/>
  <c r="D58" i="2"/>
  <c r="G56" i="2"/>
  <c r="G71" i="2"/>
  <c r="H52" i="2"/>
  <c r="G48" i="2"/>
  <c r="H54" i="2"/>
  <c r="I72" i="2"/>
  <c r="D66" i="2"/>
  <c r="D65" i="2"/>
  <c r="G50" i="2"/>
  <c r="C69" i="2"/>
  <c r="J65" i="2"/>
  <c r="J45" i="2"/>
  <c r="E65" i="2"/>
  <c r="J62" i="2"/>
  <c r="G69" i="2"/>
  <c r="H58" i="2"/>
  <c r="G47" i="2"/>
  <c r="D53" i="2"/>
  <c r="E49" i="2"/>
  <c r="G65" i="2"/>
  <c r="D60" i="2"/>
  <c r="H61" i="2"/>
  <c r="F62" i="2"/>
  <c r="H64" i="2"/>
  <c r="D61" i="2"/>
  <c r="H44" i="2"/>
  <c r="I54" i="2"/>
  <c r="F69" i="2"/>
  <c r="G52" i="2"/>
  <c r="I61" i="2"/>
  <c r="H50" i="2"/>
  <c r="E50" i="2"/>
  <c r="D49" i="2"/>
  <c r="C63" i="2"/>
  <c r="D59" i="2"/>
  <c r="G46" i="2"/>
  <c r="D44" i="2"/>
  <c r="J63" i="2"/>
  <c r="F49" i="2"/>
  <c r="F66" i="2"/>
  <c r="I50" i="2"/>
  <c r="I69" i="2"/>
  <c r="C71" i="2"/>
  <c r="J53" i="2"/>
  <c r="D47" i="2"/>
  <c r="G44" i="2"/>
  <c r="G49" i="2"/>
  <c r="C55" i="2"/>
  <c r="F55" i="2"/>
  <c r="I52" i="2"/>
  <c r="J57" i="2"/>
  <c r="F53" i="2"/>
  <c r="H67" i="2"/>
  <c r="G66" i="2"/>
  <c r="E69" i="2"/>
  <c r="H55" i="2"/>
  <c r="D51" i="2"/>
  <c r="F57" i="2"/>
  <c r="E59" i="2"/>
  <c r="H45" i="2"/>
  <c r="J52" i="2"/>
  <c r="G54" i="2"/>
  <c r="D50" i="2"/>
  <c r="F65" i="2"/>
  <c r="H72" i="2"/>
  <c r="I56" i="2"/>
  <c r="E57" i="2"/>
  <c r="C62" i="2"/>
  <c r="F51" i="2"/>
  <c r="C50" i="2"/>
  <c r="F72" i="2"/>
  <c r="I62" i="2"/>
  <c r="C65" i="2"/>
  <c r="J49" i="2"/>
  <c r="E67" i="2"/>
  <c r="D55" i="2"/>
  <c r="I44" i="2"/>
  <c r="J55" i="2"/>
  <c r="F54" i="2"/>
  <c r="G57" i="2"/>
  <c r="H70" i="2"/>
  <c r="E72" i="2"/>
  <c r="I49" i="2"/>
  <c r="F58" i="2"/>
  <c r="I51" i="2"/>
  <c r="F70" i="2"/>
  <c r="J69" i="2"/>
  <c r="E68" i="2"/>
  <c r="F59" i="2"/>
  <c r="C66" i="2"/>
  <c r="H46" i="2"/>
  <c r="J59" i="2"/>
  <c r="I70" i="2"/>
  <c r="E45" i="2"/>
  <c r="C60" i="2"/>
  <c r="C57" i="2"/>
  <c r="G63" i="2"/>
  <c r="H53" i="2"/>
  <c r="F45" i="2"/>
  <c r="J60" i="2"/>
  <c r="E63" i="2"/>
  <c r="G51" i="2"/>
  <c r="D46" i="2"/>
  <c r="D70" i="2"/>
  <c r="E54" i="2"/>
  <c r="D69" i="2"/>
  <c r="I71" i="2"/>
  <c r="C47" i="2"/>
  <c r="C49" i="2"/>
  <c r="G62" i="2"/>
  <c r="D57" i="2"/>
  <c r="J70" i="2"/>
  <c r="E58" i="2"/>
  <c r="H66" i="2"/>
  <c r="J67" i="2"/>
  <c r="J61" i="2"/>
  <c r="E51" i="2"/>
  <c r="F52" i="2"/>
  <c r="E55" i="2"/>
  <c r="H68" i="2"/>
  <c r="D56" i="2"/>
  <c r="G64" i="2"/>
  <c r="C51" i="2"/>
  <c r="I48" i="2"/>
  <c r="C70" i="2"/>
  <c r="E44" i="2"/>
  <c r="J64" i="2"/>
  <c r="D62" i="2"/>
  <c r="H51" i="2"/>
  <c r="C56" i="2"/>
  <c r="F63" i="2"/>
  <c r="J56" i="2"/>
  <c r="I67" i="2"/>
  <c r="J54" i="2"/>
  <c r="E71" i="2"/>
  <c r="I46" i="2"/>
  <c r="J68" i="2"/>
  <c r="G55" i="2"/>
  <c r="I66" i="2"/>
  <c r="I59" i="2"/>
  <c r="C54" i="2"/>
  <c r="G60" i="2"/>
  <c r="E48" i="2"/>
  <c r="D64" i="2"/>
  <c r="I68" i="2"/>
  <c r="E66" i="2"/>
  <c r="J51" i="2"/>
  <c r="C72" i="2"/>
  <c r="D68" i="2"/>
  <c r="D67" i="2"/>
  <c r="F71" i="2"/>
  <c r="D71" i="2"/>
  <c r="E46" i="2"/>
  <c r="G53" i="2"/>
  <c r="C67" i="2"/>
  <c r="I47" i="2"/>
  <c r="J46" i="2"/>
  <c r="F46" i="2"/>
  <c r="F60" i="2"/>
  <c r="F68" i="2"/>
  <c r="H48" i="2"/>
  <c r="D63" i="2"/>
  <c r="F64" i="2"/>
  <c r="I45" i="2"/>
  <c r="C53" i="2"/>
  <c r="E60" i="2"/>
  <c r="J50" i="2"/>
  <c r="G67" i="2"/>
  <c r="D72" i="2"/>
  <c r="G45" i="2"/>
  <c r="J58" i="2"/>
  <c r="H62" i="2"/>
  <c r="E47" i="2"/>
  <c r="D48" i="2"/>
  <c r="I63" i="2"/>
  <c r="H71" i="2"/>
  <c r="H49" i="2"/>
  <c r="J44" i="2"/>
  <c r="J71" i="2"/>
  <c r="C68" i="2"/>
  <c r="H47" i="2"/>
  <c r="C48" i="2"/>
  <c r="H60" i="2"/>
  <c r="C52" i="2"/>
  <c r="E61" i="2"/>
  <c r="J48" i="2"/>
  <c r="E62" i="2"/>
  <c r="AD37" i="67" l="1" a="1"/>
  <c r="AD37" i="67" s="1"/>
  <c r="G30" i="69" s="1"/>
  <c r="L30" i="69" s="1"/>
  <c r="N30" i="69" s="1" a="1"/>
  <c r="N30" i="69" s="1"/>
  <c r="D37" i="67"/>
  <c r="S71" i="2"/>
  <c r="O51" i="2"/>
  <c r="AD173" i="60" s="1"/>
  <c r="AC173" i="60" s="1"/>
  <c r="P60" i="2"/>
  <c r="AD98" i="61" s="1"/>
  <c r="AC98" i="61" s="1"/>
  <c r="R52" i="2"/>
  <c r="AD174" i="63" s="1"/>
  <c r="AC174" i="63" s="1"/>
  <c r="S57" i="2"/>
  <c r="O44" i="2"/>
  <c r="AD166" i="60" s="1"/>
  <c r="AC166" i="60" s="1"/>
  <c r="Q57" i="2"/>
  <c r="AD179" i="62" s="1"/>
  <c r="AC179" i="62" s="1"/>
  <c r="N58" i="2"/>
  <c r="AD180" i="59" s="1"/>
  <c r="AC180" i="59" s="1"/>
  <c r="M65" i="2"/>
  <c r="P71" i="2"/>
  <c r="L46" i="2"/>
  <c r="AD168" i="44" s="1"/>
  <c r="AC168" i="44" s="1"/>
  <c r="N70" i="2"/>
  <c r="S45" i="2"/>
  <c r="R50" i="2"/>
  <c r="AD172" i="63" s="1"/>
  <c r="AC172" i="63" s="1"/>
  <c r="L51" i="2"/>
  <c r="AD173" i="44" s="1"/>
  <c r="AC173" i="44" s="1"/>
  <c r="M62" i="2"/>
  <c r="AD184" i="57" s="1"/>
  <c r="AC184" i="57" s="1"/>
  <c r="R56" i="2"/>
  <c r="AD178" i="63" s="1"/>
  <c r="AC178" i="63" s="1"/>
  <c r="Q47" i="2"/>
  <c r="K44" i="29" s="1"/>
  <c r="N60" i="2"/>
  <c r="AE79" i="38" s="1"/>
  <c r="AD79" i="38" s="1"/>
  <c r="O58" i="2"/>
  <c r="AD180" i="60" s="1"/>
  <c r="AC180" i="60" s="1"/>
  <c r="N51" i="2"/>
  <c r="AE70" i="40" s="1"/>
  <c r="AD70" i="40" s="1"/>
  <c r="M45" i="2"/>
  <c r="I44" i="25" s="1"/>
  <c r="L63" i="2"/>
  <c r="AE82" i="33" s="1"/>
  <c r="AD82" i="33" s="1"/>
  <c r="P47" i="2"/>
  <c r="AD169" i="61" s="1"/>
  <c r="AC169" i="61" s="1"/>
  <c r="N55" i="2"/>
  <c r="AE74" i="36" s="1"/>
  <c r="AD74" i="36" s="1"/>
  <c r="R47" i="2"/>
  <c r="AD169" i="63" s="1"/>
  <c r="AC169" i="63" s="1"/>
  <c r="R57" i="2"/>
  <c r="AD179" i="63" s="1"/>
  <c r="AC179" i="63" s="1"/>
  <c r="N72" i="2"/>
  <c r="O67" i="2"/>
  <c r="Q55" i="2"/>
  <c r="AD177" i="62" s="1"/>
  <c r="AC177" i="62" s="1"/>
  <c r="N56" i="2"/>
  <c r="AE75" i="39" s="1"/>
  <c r="AD75" i="39" s="1"/>
  <c r="R46" i="2"/>
  <c r="AD168" i="63" s="1"/>
  <c r="AC168" i="63" s="1"/>
  <c r="Q44" i="2"/>
  <c r="AD166" i="62" s="1"/>
  <c r="AC166" i="62" s="1"/>
  <c r="S66" i="2"/>
  <c r="O65" i="2"/>
  <c r="N67" i="2"/>
  <c r="S63" i="2"/>
  <c r="S51" i="2"/>
  <c r="AD173" i="64" s="1"/>
  <c r="AC173" i="64" s="1"/>
  <c r="N64" i="2"/>
  <c r="AE83" i="36" s="1"/>
  <c r="AD83" i="36" s="1"/>
  <c r="M58" i="2"/>
  <c r="AD180" i="57" s="1"/>
  <c r="AC180" i="57" s="1"/>
  <c r="S54" i="2"/>
  <c r="P66" i="2"/>
  <c r="M46" i="2"/>
  <c r="J44" i="25" s="1"/>
  <c r="L49" i="2"/>
  <c r="AE68" i="33" s="1"/>
  <c r="AD68" i="33" s="1"/>
  <c r="P44" i="2"/>
  <c r="R61" i="2"/>
  <c r="AD183" i="63" s="1"/>
  <c r="AC183" i="63" s="1"/>
  <c r="N62" i="2"/>
  <c r="AD184" i="59" s="1"/>
  <c r="AC184" i="59" s="1"/>
  <c r="N54" i="2"/>
  <c r="AE73" i="38" s="1"/>
  <c r="AD73" i="38" s="1"/>
  <c r="R63" i="2"/>
  <c r="P67" i="2"/>
  <c r="S72" i="2"/>
  <c r="P49" i="2"/>
  <c r="AD171" i="61" s="1"/>
  <c r="AC171" i="61" s="1"/>
  <c r="S62" i="2"/>
  <c r="M60" i="2"/>
  <c r="AD182" i="57" s="1"/>
  <c r="AC182" i="57" s="1"/>
  <c r="O46" i="2"/>
  <c r="AD168" i="60" s="1"/>
  <c r="AC168" i="60" s="1"/>
  <c r="M72" i="2"/>
  <c r="M67" i="2"/>
  <c r="N57" i="2"/>
  <c r="AD179" i="59" s="1"/>
  <c r="AC179" i="59" s="1"/>
  <c r="R49" i="2"/>
  <c r="AD171" i="63" s="1"/>
  <c r="AC171" i="63" s="1"/>
  <c r="P54" i="2"/>
  <c r="AD176" i="61" s="1"/>
  <c r="AC176" i="61" s="1"/>
  <c r="P48" i="2"/>
  <c r="R58" i="2"/>
  <c r="AD180" i="63" s="1"/>
  <c r="AC180" i="63" s="1"/>
  <c r="M57" i="2"/>
  <c r="AD179" i="57" s="1"/>
  <c r="AC179" i="57" s="1"/>
  <c r="P68" i="2"/>
  <c r="N69" i="2"/>
  <c r="R70" i="2"/>
  <c r="O47" i="2"/>
  <c r="AD169" i="60" s="1"/>
  <c r="AC169" i="60" s="1"/>
  <c r="M49" i="2"/>
  <c r="AD171" i="57" s="1"/>
  <c r="AC171" i="57" s="1"/>
  <c r="N48" i="2"/>
  <c r="AE67" i="36" s="1"/>
  <c r="AD67" i="36" s="1"/>
  <c r="P63" i="2"/>
  <c r="AA44" i="27" s="1"/>
  <c r="L62" i="2"/>
  <c r="AD100" i="44" s="1"/>
  <c r="AC100" i="44" s="1"/>
  <c r="M68" i="2"/>
  <c r="O70" i="2"/>
  <c r="N59" i="2"/>
  <c r="AE78" i="36" s="1"/>
  <c r="AD78" i="36" s="1"/>
  <c r="O64" i="2"/>
  <c r="S46" i="2"/>
  <c r="AD84" i="64" s="1"/>
  <c r="AC84" i="64" s="1"/>
  <c r="S60" i="2"/>
  <c r="L50" i="2"/>
  <c r="AD172" i="44" s="1"/>
  <c r="AC172" i="44" s="1"/>
  <c r="O69" i="2"/>
  <c r="L60" i="2"/>
  <c r="AE79" i="33" s="1"/>
  <c r="AD79" i="33" s="1"/>
  <c r="S50" i="2"/>
  <c r="N61" i="2"/>
  <c r="AE80" i="40" s="1"/>
  <c r="AD80" i="40" s="1"/>
  <c r="L66" i="2"/>
  <c r="P51" i="2"/>
  <c r="AD173" i="61" s="1"/>
  <c r="AC173" i="61" s="1"/>
  <c r="P70" i="2"/>
  <c r="N49" i="2"/>
  <c r="AE68" i="36" s="1"/>
  <c r="AD68" i="36" s="1"/>
  <c r="M61" i="2"/>
  <c r="AD183" i="57" s="1"/>
  <c r="AC183" i="57" s="1"/>
  <c r="N65" i="2"/>
  <c r="N46" i="2"/>
  <c r="AE65" i="38" s="1"/>
  <c r="AD65" i="38" s="1"/>
  <c r="M56" i="2"/>
  <c r="AD178" i="57" s="1"/>
  <c r="AC178" i="57" s="1"/>
  <c r="R66" i="2"/>
  <c r="R55" i="2"/>
  <c r="AD177" i="63" s="1"/>
  <c r="AC177" i="63" s="1"/>
  <c r="P65" i="2"/>
  <c r="L70" i="2"/>
  <c r="P50" i="2"/>
  <c r="AD172" i="61" s="1"/>
  <c r="AC172" i="61" s="1"/>
  <c r="O45" i="2"/>
  <c r="AD167" i="60" s="1"/>
  <c r="AC167" i="60" s="1"/>
  <c r="M52" i="2"/>
  <c r="AD174" i="57" s="1"/>
  <c r="AC174" i="57" s="1"/>
  <c r="S52" i="2"/>
  <c r="P44" i="30" s="1"/>
  <c r="P62" i="2"/>
  <c r="AD184" i="61" s="1"/>
  <c r="AC184" i="61" s="1"/>
  <c r="P72" i="2"/>
  <c r="L71" i="2"/>
  <c r="Q68" i="2"/>
  <c r="O53" i="2"/>
  <c r="AD175" i="60" s="1"/>
  <c r="AC175" i="60" s="1"/>
  <c r="O57" i="2"/>
  <c r="AD179" i="60" s="1"/>
  <c r="AC179" i="60" s="1"/>
  <c r="Q45" i="2"/>
  <c r="AD167" i="62" s="1"/>
  <c r="AC167" i="62" s="1"/>
  <c r="L48" i="2"/>
  <c r="AD170" i="44" s="1"/>
  <c r="AC170" i="44" s="1"/>
  <c r="R72" i="2"/>
  <c r="O59" i="2"/>
  <c r="AD181" i="60" s="1"/>
  <c r="AC181" i="60" s="1"/>
  <c r="R45" i="2"/>
  <c r="AD167" i="63" s="1"/>
  <c r="AC167" i="63" s="1"/>
  <c r="N45" i="2"/>
  <c r="AD167" i="59" s="1"/>
  <c r="AC167" i="59" s="1"/>
  <c r="P64" i="2"/>
  <c r="M59" i="2"/>
  <c r="AD181" i="57" s="1"/>
  <c r="AC181" i="57" s="1"/>
  <c r="S65" i="2"/>
  <c r="O62" i="2"/>
  <c r="AD184" i="60" s="1"/>
  <c r="AC184" i="60" s="1"/>
  <c r="O63" i="2"/>
  <c r="AA44" i="28" s="1"/>
  <c r="Q60" i="2"/>
  <c r="AD182" i="62" s="1"/>
  <c r="AC182" i="62" s="1"/>
  <c r="O49" i="2"/>
  <c r="AD171" i="60" s="1"/>
  <c r="AC171" i="60" s="1"/>
  <c r="Q53" i="2"/>
  <c r="AD175" i="62" s="1"/>
  <c r="AC175" i="62" s="1"/>
  <c r="N47" i="2"/>
  <c r="AE66" i="39" s="1"/>
  <c r="AD66" i="39" s="1"/>
  <c r="O68" i="2"/>
  <c r="L53" i="2"/>
  <c r="N53" i="2"/>
  <c r="AD175" i="59" s="1"/>
  <c r="AC175" i="59" s="1"/>
  <c r="L57" i="2"/>
  <c r="AD179" i="44" s="1"/>
  <c r="AC179" i="44" s="1"/>
  <c r="P53" i="2"/>
  <c r="AD91" i="61" s="1"/>
  <c r="AC91" i="61" s="1"/>
  <c r="L56" i="2"/>
  <c r="AD178" i="44" s="1"/>
  <c r="AC178" i="44" s="1"/>
  <c r="M44" i="2"/>
  <c r="AD166" i="57" s="1"/>
  <c r="AC166" i="57" s="1"/>
  <c r="R67" i="2"/>
  <c r="P56" i="2"/>
  <c r="AD178" i="61" s="1"/>
  <c r="AC178" i="61" s="1"/>
  <c r="M47" i="2"/>
  <c r="AD169" i="57" s="1"/>
  <c r="AC169" i="57" s="1"/>
  <c r="L44" i="2"/>
  <c r="AD166" i="44" s="1"/>
  <c r="AC166" i="44" s="1"/>
  <c r="R68" i="2"/>
  <c r="R64" i="2"/>
  <c r="R44" i="2"/>
  <c r="AD166" i="63" s="1"/>
  <c r="AC166" i="63" s="1"/>
  <c r="P46" i="2"/>
  <c r="AD84" i="61" s="1"/>
  <c r="AC84" i="61" s="1"/>
  <c r="M48" i="2"/>
  <c r="AD170" i="57" s="1"/>
  <c r="AC170" i="57" s="1"/>
  <c r="P59" i="2"/>
  <c r="W44" i="27" s="1"/>
  <c r="S55" i="2"/>
  <c r="AD177" i="64" s="1"/>
  <c r="AC177" i="64" s="1"/>
  <c r="R60" i="2"/>
  <c r="AD182" i="63" s="1"/>
  <c r="AC182" i="63" s="1"/>
  <c r="L65" i="2"/>
  <c r="Q51" i="2"/>
  <c r="AD89" i="62" s="1"/>
  <c r="AC89" i="62" s="1"/>
  <c r="L67" i="2"/>
  <c r="N71" i="2"/>
  <c r="R51" i="2"/>
  <c r="AD173" i="63" s="1"/>
  <c r="AC173" i="63" s="1"/>
  <c r="S61" i="2"/>
  <c r="AD183" i="64" s="1"/>
  <c r="AC183" i="64" s="1"/>
  <c r="Q46" i="2"/>
  <c r="AD168" i="62" s="1"/>
  <c r="AC168" i="62" s="1"/>
  <c r="P58" i="2"/>
  <c r="V44" i="27" s="1"/>
  <c r="M69" i="2"/>
  <c r="S70" i="2"/>
  <c r="M64" i="2"/>
  <c r="Q48" i="2"/>
  <c r="AD170" i="62" s="1"/>
  <c r="AC170" i="62" s="1"/>
  <c r="L68" i="2"/>
  <c r="O71" i="2"/>
  <c r="Q59" i="2"/>
  <c r="AD97" i="62" s="1"/>
  <c r="AC97" i="62" s="1"/>
  <c r="L47" i="2"/>
  <c r="AD169" i="44" s="1"/>
  <c r="AC169" i="44" s="1"/>
  <c r="Q62" i="2"/>
  <c r="AD184" i="62" s="1"/>
  <c r="AC184" i="62" s="1"/>
  <c r="Q49" i="2"/>
  <c r="AD171" i="62" s="1"/>
  <c r="AC171" i="62" s="1"/>
  <c r="S56" i="2"/>
  <c r="AD178" i="64" s="1"/>
  <c r="AC178" i="64" s="1"/>
  <c r="R71" i="2"/>
  <c r="N44" i="2"/>
  <c r="AE63" i="39" s="1"/>
  <c r="AD63" i="39" s="1"/>
  <c r="N63" i="2"/>
  <c r="AE82" i="37" s="1"/>
  <c r="AD82" i="37" s="1"/>
  <c r="N68" i="2"/>
  <c r="L54" i="2"/>
  <c r="AD176" i="44" s="1"/>
  <c r="AC176" i="44" s="1"/>
  <c r="Q61" i="2"/>
  <c r="AD99" i="62" s="1"/>
  <c r="AC99" i="62" s="1"/>
  <c r="R54" i="2"/>
  <c r="R44" i="26" s="1"/>
  <c r="P45" i="2"/>
  <c r="S59" i="2"/>
  <c r="W44" i="30" s="1"/>
  <c r="Q69" i="2"/>
  <c r="N50" i="2"/>
  <c r="AE69" i="39" s="1"/>
  <c r="AD69" i="39" s="1"/>
  <c r="O61" i="2"/>
  <c r="Q50" i="2"/>
  <c r="AD172" i="62" s="1"/>
  <c r="AC172" i="62" s="1"/>
  <c r="N66" i="2"/>
  <c r="M53" i="2"/>
  <c r="AD175" i="57" s="1"/>
  <c r="AC175" i="57" s="1"/>
  <c r="L58" i="2"/>
  <c r="V44" i="23" s="1"/>
  <c r="O52" i="2"/>
  <c r="AD174" i="60" s="1"/>
  <c r="AC174" i="60" s="1"/>
  <c r="L52" i="2"/>
  <c r="AD90" i="44" s="1"/>
  <c r="AC90" i="44" s="1"/>
  <c r="M71" i="2"/>
  <c r="S69" i="2"/>
  <c r="R62" i="2"/>
  <c r="AD184" i="63" s="1"/>
  <c r="AC184" i="63" s="1"/>
  <c r="R48" i="2"/>
  <c r="AD170" i="63" s="1"/>
  <c r="AC170" i="63" s="1"/>
  <c r="Q58" i="2"/>
  <c r="AD180" i="62" s="1"/>
  <c r="AC180" i="62" s="1"/>
  <c r="O56" i="2"/>
  <c r="AD178" i="60" s="1"/>
  <c r="AC178" i="60" s="1"/>
  <c r="Q65" i="2"/>
  <c r="Q63" i="2"/>
  <c r="AA44" i="29" s="1"/>
  <c r="Q72" i="2"/>
  <c r="M70" i="2"/>
  <c r="M51" i="2"/>
  <c r="AD173" i="57" s="1"/>
  <c r="AC173" i="57" s="1"/>
  <c r="L69" i="2"/>
  <c r="O54" i="2"/>
  <c r="AD176" i="60" s="1"/>
  <c r="AC176" i="60" s="1"/>
  <c r="S47" i="2"/>
  <c r="L72" i="2"/>
  <c r="S53" i="2"/>
  <c r="Q44" i="30" s="1"/>
  <c r="Q71" i="2"/>
  <c r="S44" i="2"/>
  <c r="AD166" i="64" s="1"/>
  <c r="AC166" i="64" s="1"/>
  <c r="P55" i="2"/>
  <c r="AD93" i="61" s="1"/>
  <c r="AC93" i="61" s="1"/>
  <c r="Q56" i="2"/>
  <c r="AD178" i="62" s="1"/>
  <c r="AC178" i="62" s="1"/>
  <c r="M55" i="2"/>
  <c r="AD177" i="57" s="1"/>
  <c r="AC177" i="57" s="1"/>
  <c r="N52" i="2"/>
  <c r="AE71" i="38" s="1"/>
  <c r="AD71" i="38" s="1"/>
  <c r="Q66" i="2"/>
  <c r="Q70" i="2"/>
  <c r="S64" i="2"/>
  <c r="L55" i="2"/>
  <c r="AD93" i="44" s="1"/>
  <c r="AC93" i="44" s="1"/>
  <c r="P61" i="2"/>
  <c r="AD99" i="61" s="1"/>
  <c r="AC99" i="61" s="1"/>
  <c r="P52" i="2"/>
  <c r="P44" i="27" s="1"/>
  <c r="S48" i="2"/>
  <c r="L44" i="30" s="1"/>
  <c r="R65" i="2"/>
  <c r="Q54" i="2"/>
  <c r="AD176" i="62" s="1"/>
  <c r="AC176" i="62" s="1"/>
  <c r="R53" i="2"/>
  <c r="AD175" i="63" s="1"/>
  <c r="AC175" i="63" s="1"/>
  <c r="R69" i="2"/>
  <c r="O72" i="2"/>
  <c r="S68" i="2"/>
  <c r="S67" i="2"/>
  <c r="R59" i="2"/>
  <c r="AD97" i="63" s="1"/>
  <c r="AC97" i="63" s="1"/>
  <c r="L45" i="2"/>
  <c r="AD83" i="44" s="1"/>
  <c r="AC83" i="44" s="1"/>
  <c r="S49" i="2"/>
  <c r="AD87" i="64" s="1"/>
  <c r="AC87" i="64" s="1"/>
  <c r="M50" i="2"/>
  <c r="AE69" i="34" s="1"/>
  <c r="AD69" i="34" s="1"/>
  <c r="O60" i="2"/>
  <c r="AD182" i="60" s="1"/>
  <c r="AC182" i="60" s="1"/>
  <c r="Q52" i="2"/>
  <c r="AD174" i="62" s="1"/>
  <c r="AC174" i="62" s="1"/>
  <c r="M66" i="2"/>
  <c r="P57" i="2"/>
  <c r="U44" i="27" s="1"/>
  <c r="S58" i="2"/>
  <c r="V44" i="30" s="1"/>
  <c r="O50" i="2"/>
  <c r="AD172" i="60" s="1"/>
  <c r="AC172" i="60" s="1"/>
  <c r="Q67" i="2"/>
  <c r="M63" i="2"/>
  <c r="AE82" i="34" s="1"/>
  <c r="AD82" i="34" s="1"/>
  <c r="P69" i="2"/>
  <c r="O48" i="2"/>
  <c r="AD170" i="60" s="1"/>
  <c r="AC170" i="60" s="1"/>
  <c r="O55" i="2"/>
  <c r="AD177" i="60" s="1"/>
  <c r="AC177" i="60" s="1"/>
  <c r="Q64" i="2"/>
  <c r="L64" i="2"/>
  <c r="AE83" i="33" s="1"/>
  <c r="AD83" i="33" s="1"/>
  <c r="O66" i="2"/>
  <c r="AD174" i="59"/>
  <c r="AC174" i="59" s="1"/>
  <c r="AE71" i="37"/>
  <c r="AD71" i="37" s="1"/>
  <c r="AE71" i="36"/>
  <c r="AD71" i="36" s="1"/>
  <c r="AE76" i="39"/>
  <c r="AD76" i="39" s="1"/>
  <c r="AE79" i="40"/>
  <c r="AD79" i="40" s="1"/>
  <c r="AD168" i="59"/>
  <c r="AC168" i="59" s="1"/>
  <c r="AE65" i="39"/>
  <c r="AD65" i="39" s="1"/>
  <c r="AE65" i="37"/>
  <c r="AD65" i="37" s="1"/>
  <c r="AE74" i="38"/>
  <c r="AD74" i="38" s="1"/>
  <c r="AE74" i="39"/>
  <c r="AD74" i="39" s="1"/>
  <c r="AE74" i="37"/>
  <c r="AD74" i="37" s="1"/>
  <c r="AE80" i="38"/>
  <c r="AD80" i="38" s="1"/>
  <c r="AE67" i="38"/>
  <c r="AD67" i="38" s="1"/>
  <c r="AE67" i="39"/>
  <c r="AD67" i="39" s="1"/>
  <c r="AE67" i="37"/>
  <c r="AD67" i="37" s="1"/>
  <c r="AD171" i="59"/>
  <c r="AC171" i="59" s="1"/>
  <c r="AD173" i="59"/>
  <c r="AC173" i="59" s="1"/>
  <c r="AE70" i="38"/>
  <c r="AD70" i="38" s="1"/>
  <c r="AE70" i="37"/>
  <c r="AD70" i="37" s="1"/>
  <c r="AE70" i="39"/>
  <c r="AD70" i="39" s="1"/>
  <c r="AE70" i="36"/>
  <c r="AD70" i="36" s="1"/>
  <c r="AE72" i="40"/>
  <c r="AD72" i="40" s="1"/>
  <c r="AD184" i="64"/>
  <c r="AC184" i="64" s="1"/>
  <c r="AD176" i="64"/>
  <c r="AC176" i="64" s="1"/>
  <c r="AD172" i="64"/>
  <c r="AC172" i="64" s="1"/>
  <c r="AD179" i="64"/>
  <c r="AC179" i="64" s="1"/>
  <c r="AD167" i="64"/>
  <c r="AC167" i="64" s="1"/>
  <c r="AD183" i="60"/>
  <c r="AC183" i="60" s="1"/>
  <c r="AD99" i="60"/>
  <c r="AC99" i="60" s="1"/>
  <c r="AD181" i="62"/>
  <c r="AC181" i="62" s="1"/>
  <c r="AD166" i="61"/>
  <c r="AC166" i="61" s="1"/>
  <c r="AD170" i="61"/>
  <c r="AC170" i="61" s="1"/>
  <c r="AD183" i="61"/>
  <c r="AC183" i="61" s="1"/>
  <c r="AE67" i="35"/>
  <c r="AD67" i="35" s="1"/>
  <c r="AD170" i="59"/>
  <c r="AC170" i="59" s="1"/>
  <c r="AD180" i="61"/>
  <c r="AC180" i="61" s="1"/>
  <c r="AD182" i="64"/>
  <c r="AC182" i="64" s="1"/>
  <c r="AD169" i="64"/>
  <c r="AC169" i="64" s="1"/>
  <c r="AD167" i="61"/>
  <c r="AC167" i="61" s="1"/>
  <c r="L43" i="56"/>
  <c r="L36" i="67" s="1"/>
  <c r="AL36" i="67" s="1"/>
  <c r="AD36" i="67" s="1" a="1"/>
  <c r="AD36" i="67" s="1"/>
  <c r="G29" i="69" s="1"/>
  <c r="L29" i="69" s="1"/>
  <c r="N29" i="69" s="1" a="1"/>
  <c r="N29" i="69" s="1"/>
  <c r="AD98" i="64"/>
  <c r="AC98" i="64" s="1"/>
  <c r="AD180" i="44"/>
  <c r="AC180" i="44" s="1"/>
  <c r="AD83" i="64"/>
  <c r="AC83" i="64" s="1"/>
  <c r="Q44" i="23"/>
  <c r="AD175" i="44"/>
  <c r="AC175" i="44" s="1"/>
  <c r="AD93" i="64"/>
  <c r="AC93" i="64" s="1"/>
  <c r="AD177" i="44"/>
  <c r="AC177" i="44" s="1"/>
  <c r="AD100" i="64"/>
  <c r="AC100" i="64" s="1"/>
  <c r="AD92" i="64"/>
  <c r="AC92" i="64" s="1"/>
  <c r="V43" i="56"/>
  <c r="V36" i="67" s="1"/>
  <c r="AV36" i="67" s="1"/>
  <c r="AE70" i="34"/>
  <c r="AD70" i="34" s="1"/>
  <c r="AE80" i="35"/>
  <c r="AD80" i="35" s="1"/>
  <c r="AE65" i="35"/>
  <c r="AD65" i="35" s="1"/>
  <c r="AE70" i="35"/>
  <c r="AD70" i="35" s="1"/>
  <c r="AE74" i="35"/>
  <c r="AD74" i="35" s="1"/>
  <c r="AE83" i="34"/>
  <c r="AD83" i="34" s="1"/>
  <c r="AE71" i="34"/>
  <c r="AD71" i="34" s="1"/>
  <c r="AE73" i="34"/>
  <c r="AD73" i="34" s="1"/>
  <c r="AE66" i="34"/>
  <c r="AD66" i="34" s="1"/>
  <c r="AD82" i="63"/>
  <c r="AC82" i="63" s="1"/>
  <c r="AB131" i="63" s="1"/>
  <c r="AD82" i="64"/>
  <c r="AC82" i="64" s="1"/>
  <c r="AD85" i="64"/>
  <c r="AC85" i="64" s="1"/>
  <c r="AD88" i="64"/>
  <c r="AC88" i="64" s="1"/>
  <c r="AD95" i="64"/>
  <c r="AC95" i="64" s="1"/>
  <c r="AD94" i="63"/>
  <c r="AC94" i="63" s="1"/>
  <c r="AD94" i="64"/>
  <c r="AC94" i="64" s="1"/>
  <c r="AD83" i="63"/>
  <c r="AC83" i="63" s="1"/>
  <c r="T44" i="30"/>
  <c r="AD82" i="61"/>
  <c r="AC82" i="61" s="1"/>
  <c r="K131" i="61" s="1"/>
  <c r="AD82" i="62"/>
  <c r="AC82" i="62" s="1"/>
  <c r="S44" i="30"/>
  <c r="I44" i="23"/>
  <c r="AE63" i="33"/>
  <c r="AD63" i="33" s="1"/>
  <c r="AE72" i="33"/>
  <c r="AD72" i="33" s="1"/>
  <c r="AD90" i="62"/>
  <c r="AC90" i="62" s="1"/>
  <c r="T44" i="26"/>
  <c r="AD84" i="62"/>
  <c r="AC84" i="62" s="1"/>
  <c r="AD86" i="61"/>
  <c r="AC86" i="61" s="1"/>
  <c r="AD83" i="61"/>
  <c r="AC83" i="61" s="1"/>
  <c r="AD83" i="62"/>
  <c r="AC83" i="62" s="1"/>
  <c r="AD93" i="62"/>
  <c r="AC93" i="62" s="1"/>
  <c r="L44" i="24"/>
  <c r="P44" i="25"/>
  <c r="S44" i="23"/>
  <c r="AD91" i="44"/>
  <c r="AC91" i="44" s="1"/>
  <c r="AE74" i="33"/>
  <c r="AD74" i="33" s="1"/>
  <c r="AE64" i="33"/>
  <c r="AD64" i="33" s="1"/>
  <c r="K44" i="30"/>
  <c r="R44" i="25"/>
  <c r="AD94" i="60"/>
  <c r="AC94" i="60" s="1"/>
  <c r="AD89" i="59"/>
  <c r="AC89" i="59" s="1"/>
  <c r="J44" i="29"/>
  <c r="K44" i="25"/>
  <c r="AD87" i="59"/>
  <c r="AC87" i="59" s="1"/>
  <c r="AD87" i="60"/>
  <c r="AC87" i="60" s="1"/>
  <c r="AD90" i="59"/>
  <c r="AC90" i="59" s="1"/>
  <c r="AD93" i="59"/>
  <c r="AC93" i="59" s="1"/>
  <c r="AD82" i="60"/>
  <c r="AC82" i="60" s="1"/>
  <c r="AD88" i="60"/>
  <c r="AC88" i="60" s="1"/>
  <c r="AD84" i="59"/>
  <c r="AC84" i="59" s="1"/>
  <c r="AD86" i="59"/>
  <c r="AC86" i="59" s="1"/>
  <c r="AD86" i="60"/>
  <c r="AC86" i="60" s="1"/>
  <c r="I44" i="29"/>
  <c r="AA44" i="30"/>
  <c r="N44" i="28"/>
  <c r="P44" i="24"/>
  <c r="X44" i="30"/>
  <c r="W44" i="29"/>
  <c r="P44" i="29"/>
  <c r="AD92" i="57"/>
  <c r="AC92" i="57" s="1"/>
  <c r="L44" i="23"/>
  <c r="I44" i="27"/>
  <c r="AA44" i="26"/>
  <c r="Y44" i="28"/>
  <c r="AD90" i="57"/>
  <c r="AC90" i="57" s="1"/>
  <c r="AD82" i="57"/>
  <c r="AC82" i="57" s="1"/>
  <c r="L131" i="57" s="1"/>
  <c r="AD85" i="57"/>
  <c r="AC85" i="57" s="1"/>
  <c r="L44" i="27"/>
  <c r="T44" i="23"/>
  <c r="I44" i="26"/>
  <c r="AD96" i="44"/>
  <c r="AC96" i="44" s="1"/>
  <c r="I44" i="30"/>
  <c r="H44" i="27"/>
  <c r="R44" i="30"/>
  <c r="J44" i="27"/>
  <c r="Z44" i="30"/>
  <c r="AE77" i="33"/>
  <c r="AD77" i="33" s="1"/>
  <c r="J44" i="24"/>
  <c r="T44" i="28"/>
  <c r="U44" i="30"/>
  <c r="S44" i="24"/>
  <c r="N44" i="30"/>
  <c r="D133" i="44"/>
  <c r="H44" i="30"/>
  <c r="O44" i="24"/>
  <c r="M44" i="30"/>
  <c r="H44" i="26"/>
  <c r="H44" i="29"/>
  <c r="H44" i="28"/>
  <c r="M44" i="28"/>
  <c r="L44" i="28"/>
  <c r="D132" i="44"/>
  <c r="D70" i="54"/>
  <c r="D107" i="44"/>
  <c r="AE75" i="33"/>
  <c r="AD75" i="33" s="1"/>
  <c r="AD94" i="44"/>
  <c r="AC94" i="44" s="1"/>
  <c r="E10" i="56"/>
  <c r="D10" i="56" s="1"/>
  <c r="D9" i="54"/>
  <c r="AE71" i="33" l="1"/>
  <c r="AD71" i="33" s="1"/>
  <c r="O44" i="23"/>
  <c r="N44" i="27"/>
  <c r="AA44" i="23"/>
  <c r="AE76" i="33"/>
  <c r="AD76" i="33" s="1"/>
  <c r="AD88" i="44"/>
  <c r="AC88" i="44" s="1"/>
  <c r="AD95" i="57"/>
  <c r="AC95" i="57" s="1"/>
  <c r="U114" i="57" s="1"/>
  <c r="P44" i="28"/>
  <c r="Q44" i="29"/>
  <c r="AD94" i="59"/>
  <c r="AC94" i="59" s="1"/>
  <c r="T44" i="24"/>
  <c r="V44" i="26"/>
  <c r="AD89" i="64"/>
  <c r="AC89" i="64" s="1"/>
  <c r="AD174" i="61"/>
  <c r="AC174" i="61" s="1"/>
  <c r="AE81" i="37"/>
  <c r="AD81" i="37" s="1"/>
  <c r="AE63" i="38"/>
  <c r="AD63" i="38" s="1"/>
  <c r="D36" i="67"/>
  <c r="AD182" i="61"/>
  <c r="AC182" i="61" s="1"/>
  <c r="AE83" i="38"/>
  <c r="AD83" i="38" s="1"/>
  <c r="AE70" i="33"/>
  <c r="AD70" i="33" s="1"/>
  <c r="AD98" i="57"/>
  <c r="AC98" i="57" s="1"/>
  <c r="X44" i="27"/>
  <c r="AD100" i="59"/>
  <c r="AC100" i="59" s="1"/>
  <c r="AD85" i="59"/>
  <c r="AC85" i="59" s="1"/>
  <c r="O44" i="28"/>
  <c r="AD91" i="62"/>
  <c r="AC91" i="62" s="1"/>
  <c r="AD89" i="63"/>
  <c r="AC89" i="63" s="1"/>
  <c r="AD95" i="63"/>
  <c r="AC95" i="63" s="1"/>
  <c r="AE68" i="35"/>
  <c r="AD68" i="35" s="1"/>
  <c r="AE64" i="39"/>
  <c r="AD64" i="39" s="1"/>
  <c r="AH43" i="56" a="1"/>
  <c r="AH43" i="56" s="1"/>
  <c r="N44" i="23"/>
  <c r="AD83" i="59"/>
  <c r="AC83" i="59" s="1"/>
  <c r="Y44" i="26"/>
  <c r="U44" i="24"/>
  <c r="AD85" i="44"/>
  <c r="AC85" i="44" s="1"/>
  <c r="AD83" i="57"/>
  <c r="AC83" i="57" s="1"/>
  <c r="I44" i="24"/>
  <c r="L44" i="29"/>
  <c r="AD100" i="60"/>
  <c r="AC100" i="60" s="1"/>
  <c r="K44" i="23"/>
  <c r="AD89" i="60"/>
  <c r="AC89" i="60" s="1"/>
  <c r="AD95" i="59"/>
  <c r="AC95" i="59" s="1"/>
  <c r="AD85" i="62"/>
  <c r="AC85" i="62" s="1"/>
  <c r="AE76" i="35"/>
  <c r="AD76" i="35" s="1"/>
  <c r="AE72" i="35"/>
  <c r="AD72" i="35" s="1"/>
  <c r="AD167" i="44"/>
  <c r="AC167" i="44" s="1"/>
  <c r="AE71" i="35"/>
  <c r="AD71" i="35" s="1"/>
  <c r="AD167" i="57"/>
  <c r="AC167" i="57" s="1"/>
  <c r="AD181" i="64"/>
  <c r="AC181" i="64" s="1"/>
  <c r="AD99" i="63"/>
  <c r="AC99" i="63" s="1"/>
  <c r="AD171" i="64"/>
  <c r="AC171" i="64" s="1"/>
  <c r="AD97" i="59"/>
  <c r="AC97" i="59" s="1"/>
  <c r="AE68" i="40"/>
  <c r="AD68" i="40" s="1"/>
  <c r="AE67" i="40"/>
  <c r="AD67" i="40" s="1"/>
  <c r="AE80" i="39"/>
  <c r="AD80" i="39" s="1"/>
  <c r="AE74" i="40"/>
  <c r="AD74" i="40" s="1"/>
  <c r="AD177" i="59"/>
  <c r="AC177" i="59" s="1"/>
  <c r="AE65" i="40"/>
  <c r="AD65" i="40" s="1"/>
  <c r="AE78" i="40"/>
  <c r="AD78" i="40" s="1"/>
  <c r="AE71" i="39"/>
  <c r="AD71" i="39" s="1"/>
  <c r="AD96" i="61"/>
  <c r="AC96" i="61" s="1"/>
  <c r="AD96" i="63"/>
  <c r="AC96" i="63" s="1"/>
  <c r="AE79" i="34"/>
  <c r="AD79" i="34" s="1"/>
  <c r="T44" i="25"/>
  <c r="AD94" i="57"/>
  <c r="AC94" i="57" s="1"/>
  <c r="AD86" i="44"/>
  <c r="AC86" i="44" s="1"/>
  <c r="AE67" i="33"/>
  <c r="AD67" i="33" s="1"/>
  <c r="AD82" i="44"/>
  <c r="AC82" i="44" s="1"/>
  <c r="N44" i="29"/>
  <c r="AD86" i="62"/>
  <c r="AC86" i="62" s="1"/>
  <c r="O44" i="30"/>
  <c r="X44" i="26"/>
  <c r="AD88" i="63"/>
  <c r="AC88" i="63" s="1"/>
  <c r="AD90" i="64"/>
  <c r="AC90" i="64" s="1"/>
  <c r="AD174" i="64"/>
  <c r="AC174" i="64" s="1"/>
  <c r="AD177" i="61"/>
  <c r="AC177" i="61" s="1"/>
  <c r="AE78" i="35"/>
  <c r="AD78" i="35" s="1"/>
  <c r="AE72" i="39"/>
  <c r="AD72" i="39" s="1"/>
  <c r="AE68" i="37"/>
  <c r="AD68" i="37" s="1"/>
  <c r="AE80" i="37"/>
  <c r="AD80" i="37" s="1"/>
  <c r="AE65" i="36"/>
  <c r="AD65" i="36" s="1"/>
  <c r="AE64" i="36"/>
  <c r="AD64" i="36" s="1"/>
  <c r="AE76" i="36"/>
  <c r="AD76" i="36" s="1"/>
  <c r="AE71" i="40"/>
  <c r="AD71" i="40" s="1"/>
  <c r="Z44" i="26"/>
  <c r="S44" i="28"/>
  <c r="AE69" i="33"/>
  <c r="AD69" i="33" s="1"/>
  <c r="N44" i="26"/>
  <c r="AE64" i="35"/>
  <c r="AD64" i="35" s="1"/>
  <c r="S44" i="27"/>
  <c r="AD183" i="59"/>
  <c r="AC183" i="59" s="1"/>
  <c r="AD168" i="61"/>
  <c r="AC168" i="61" s="1"/>
  <c r="AE72" i="38"/>
  <c r="AD72" i="38" s="1"/>
  <c r="AE78" i="39"/>
  <c r="AD78" i="39" s="1"/>
  <c r="AE64" i="38"/>
  <c r="AD64" i="38" s="1"/>
  <c r="AE76" i="38"/>
  <c r="AD76" i="38" s="1"/>
  <c r="AE69" i="36"/>
  <c r="AD69" i="36" s="1"/>
  <c r="AD176" i="59"/>
  <c r="AC176" i="59" s="1"/>
  <c r="I131" i="63"/>
  <c r="U130" i="63"/>
  <c r="X44" i="28"/>
  <c r="AD93" i="60"/>
  <c r="AC93" i="60" s="1"/>
  <c r="R44" i="29"/>
  <c r="AD88" i="62"/>
  <c r="AC88" i="62" s="1"/>
  <c r="AD98" i="63"/>
  <c r="AC98" i="63" s="1"/>
  <c r="H44" i="25"/>
  <c r="Y44" i="27"/>
  <c r="AE64" i="34"/>
  <c r="AD64" i="34" s="1"/>
  <c r="AD97" i="64"/>
  <c r="AC97" i="64" s="1"/>
  <c r="AD169" i="62"/>
  <c r="AC169" i="62" s="1"/>
  <c r="AD181" i="59"/>
  <c r="AC181" i="59" s="1"/>
  <c r="AE72" i="37"/>
  <c r="AD72" i="37" s="1"/>
  <c r="AE68" i="39"/>
  <c r="AD68" i="39" s="1"/>
  <c r="AE68" i="38"/>
  <c r="AD68" i="38" s="1"/>
  <c r="AE80" i="36"/>
  <c r="AD80" i="36" s="1"/>
  <c r="AE78" i="37"/>
  <c r="AD78" i="37" s="1"/>
  <c r="AE78" i="38"/>
  <c r="AD78" i="38" s="1"/>
  <c r="AE64" i="37"/>
  <c r="AD64" i="37" s="1"/>
  <c r="AE76" i="40"/>
  <c r="AD76" i="40" s="1"/>
  <c r="AE66" i="33"/>
  <c r="AD66" i="33" s="1"/>
  <c r="Q44" i="24"/>
  <c r="W44" i="24"/>
  <c r="R44" i="23"/>
  <c r="AD89" i="57"/>
  <c r="AC89" i="57" s="1"/>
  <c r="O44" i="25"/>
  <c r="X44" i="25"/>
  <c r="K44" i="26"/>
  <c r="AD92" i="44"/>
  <c r="AC92" i="44" s="1"/>
  <c r="AE73" i="33"/>
  <c r="AD73" i="33" s="1"/>
  <c r="AD90" i="60"/>
  <c r="AC90" i="60" s="1"/>
  <c r="AD91" i="59"/>
  <c r="AC91" i="59" s="1"/>
  <c r="M44" i="24"/>
  <c r="Y44" i="24"/>
  <c r="S44" i="29"/>
  <c r="H44" i="23"/>
  <c r="Z44" i="28"/>
  <c r="AD92" i="62"/>
  <c r="AC92" i="62" s="1"/>
  <c r="AD100" i="63"/>
  <c r="AC100" i="63" s="1"/>
  <c r="AD85" i="63"/>
  <c r="AC85" i="63" s="1"/>
  <c r="AE75" i="34"/>
  <c r="AD75" i="34" s="1"/>
  <c r="AE63" i="34"/>
  <c r="AD63" i="34" s="1"/>
  <c r="AD99" i="59"/>
  <c r="AC99" i="59" s="1"/>
  <c r="AE72" i="36"/>
  <c r="AD72" i="36" s="1"/>
  <c r="AE64" i="40"/>
  <c r="AD64" i="40" s="1"/>
  <c r="AE76" i="37"/>
  <c r="AD76" i="37" s="1"/>
  <c r="Y44" i="30"/>
  <c r="AD97" i="61"/>
  <c r="AC97" i="61" s="1"/>
  <c r="K44" i="27"/>
  <c r="AD91" i="57"/>
  <c r="AC91" i="57" s="1"/>
  <c r="AD96" i="64"/>
  <c r="AC96" i="64" s="1"/>
  <c r="AD179" i="61"/>
  <c r="AC179" i="61" s="1"/>
  <c r="AD168" i="57"/>
  <c r="AC168" i="57" s="1"/>
  <c r="S44" i="26"/>
  <c r="AD84" i="63"/>
  <c r="AC84" i="63" s="1"/>
  <c r="AB129" i="63" s="1"/>
  <c r="AE68" i="34"/>
  <c r="AD68" i="34" s="1"/>
  <c r="AD87" i="44"/>
  <c r="AC87" i="44" s="1"/>
  <c r="AE69" i="38"/>
  <c r="AD69" i="38" s="1"/>
  <c r="AE77" i="36"/>
  <c r="AD77" i="36" s="1"/>
  <c r="AD92" i="59"/>
  <c r="AC92" i="59" s="1"/>
  <c r="AD96" i="60"/>
  <c r="AC96" i="60" s="1"/>
  <c r="AD85" i="61"/>
  <c r="AC85" i="61" s="1"/>
  <c r="AD181" i="63"/>
  <c r="AC181" i="63" s="1"/>
  <c r="AD175" i="61"/>
  <c r="AC175" i="61" s="1"/>
  <c r="AE82" i="40"/>
  <c r="AD82" i="40" s="1"/>
  <c r="Z44" i="25"/>
  <c r="AD98" i="44"/>
  <c r="AC98" i="44" s="1"/>
  <c r="U44" i="28"/>
  <c r="AD89" i="61"/>
  <c r="AC89" i="61" s="1"/>
  <c r="AD92" i="63"/>
  <c r="AC92" i="63" s="1"/>
  <c r="AE81" i="34"/>
  <c r="AD81" i="34" s="1"/>
  <c r="AE73" i="36"/>
  <c r="AD73" i="36" s="1"/>
  <c r="X44" i="29"/>
  <c r="J44" i="26"/>
  <c r="N44" i="24"/>
  <c r="W44" i="25"/>
  <c r="O44" i="27"/>
  <c r="AD95" i="60"/>
  <c r="AC95" i="60" s="1"/>
  <c r="AD98" i="60"/>
  <c r="AC98" i="60" s="1"/>
  <c r="AD94" i="61"/>
  <c r="AC94" i="61" s="1"/>
  <c r="AD98" i="62"/>
  <c r="AC98" i="62" s="1"/>
  <c r="AE82" i="35"/>
  <c r="AD82" i="35" s="1"/>
  <c r="AD97" i="60"/>
  <c r="AC97" i="60" s="1"/>
  <c r="AD181" i="61"/>
  <c r="AC181" i="61" s="1"/>
  <c r="AD176" i="63"/>
  <c r="AC176" i="63" s="1"/>
  <c r="AD99" i="64"/>
  <c r="AC99" i="64" s="1"/>
  <c r="AD172" i="59"/>
  <c r="AC172" i="59" s="1"/>
  <c r="M44" i="29"/>
  <c r="W44" i="28"/>
  <c r="M44" i="27"/>
  <c r="W44" i="26"/>
  <c r="V44" i="25"/>
  <c r="X44" i="24"/>
  <c r="AD96" i="59"/>
  <c r="AC96" i="59" s="1"/>
  <c r="AD88" i="59"/>
  <c r="AC88" i="59" s="1"/>
  <c r="I44" i="28"/>
  <c r="AD92" i="60"/>
  <c r="AC92" i="60" s="1"/>
  <c r="J44" i="30"/>
  <c r="AD95" i="61"/>
  <c r="AC95" i="61" s="1"/>
  <c r="AD100" i="61"/>
  <c r="AC100" i="61" s="1"/>
  <c r="AD87" i="61"/>
  <c r="AC87" i="61" s="1"/>
  <c r="AD88" i="61"/>
  <c r="AC88" i="61" s="1"/>
  <c r="AD90" i="63"/>
  <c r="AC90" i="63" s="1"/>
  <c r="AD86" i="64"/>
  <c r="AC86" i="64" s="1"/>
  <c r="AB125" i="64" s="1"/>
  <c r="AE77" i="35"/>
  <c r="AD77" i="35" s="1"/>
  <c r="AE78" i="34"/>
  <c r="AD78" i="34" s="1"/>
  <c r="AE77" i="34"/>
  <c r="AD77" i="34" s="1"/>
  <c r="Z44" i="23"/>
  <c r="O44" i="29"/>
  <c r="AD180" i="64"/>
  <c r="AC180" i="64" s="1"/>
  <c r="AD173" i="62"/>
  <c r="AC173" i="62" s="1"/>
  <c r="AD170" i="64"/>
  <c r="AC170" i="64" s="1"/>
  <c r="AD97" i="57"/>
  <c r="AC97" i="57" s="1"/>
  <c r="AE66" i="36"/>
  <c r="AD66" i="36" s="1"/>
  <c r="AE69" i="40"/>
  <c r="AD69" i="40" s="1"/>
  <c r="AE82" i="36"/>
  <c r="AD82" i="36" s="1"/>
  <c r="AE82" i="38"/>
  <c r="AD82" i="38" s="1"/>
  <c r="AE77" i="40"/>
  <c r="AD77" i="40" s="1"/>
  <c r="AE77" i="38"/>
  <c r="AD77" i="38" s="1"/>
  <c r="AE75" i="40"/>
  <c r="AD75" i="40" s="1"/>
  <c r="AE73" i="40"/>
  <c r="AD73" i="40" s="1"/>
  <c r="AD93" i="57"/>
  <c r="AC93" i="57" s="1"/>
  <c r="P44" i="26"/>
  <c r="AD96" i="57"/>
  <c r="AC96" i="57" s="1"/>
  <c r="Q44" i="27"/>
  <c r="AD83" i="60"/>
  <c r="AC83" i="60" s="1"/>
  <c r="AD92" i="61"/>
  <c r="AC92" i="61" s="1"/>
  <c r="T44" i="27"/>
  <c r="AD87" i="62"/>
  <c r="AC87" i="62" s="1"/>
  <c r="V44" i="29"/>
  <c r="S44" i="25"/>
  <c r="R44" i="27"/>
  <c r="M44" i="23"/>
  <c r="AD93" i="63"/>
  <c r="AC93" i="63" s="1"/>
  <c r="AE73" i="35"/>
  <c r="AD73" i="35" s="1"/>
  <c r="AD171" i="44"/>
  <c r="AC171" i="44" s="1"/>
  <c r="AD182" i="44"/>
  <c r="AC182" i="44" s="1"/>
  <c r="AD168" i="64"/>
  <c r="AC168" i="64" s="1"/>
  <c r="AE69" i="37"/>
  <c r="AD69" i="37" s="1"/>
  <c r="AE82" i="39"/>
  <c r="AD82" i="39" s="1"/>
  <c r="AE77" i="37"/>
  <c r="AD77" i="37" s="1"/>
  <c r="AE73" i="39"/>
  <c r="AD73" i="39" s="1"/>
  <c r="R44" i="28"/>
  <c r="V44" i="24"/>
  <c r="Q44" i="25"/>
  <c r="X44" i="23"/>
  <c r="AD100" i="57"/>
  <c r="AC100" i="57" s="1"/>
  <c r="AD87" i="57"/>
  <c r="AC87" i="57" s="1"/>
  <c r="AA44" i="24"/>
  <c r="T44" i="29"/>
  <c r="V44" i="28"/>
  <c r="AE65" i="33"/>
  <c r="AD65" i="33" s="1"/>
  <c r="M44" i="25"/>
  <c r="AD96" i="62"/>
  <c r="AC96" i="62" s="1"/>
  <c r="AD91" i="63"/>
  <c r="AC91" i="63" s="1"/>
  <c r="R44" i="24"/>
  <c r="AE63" i="35"/>
  <c r="AD63" i="35" s="1"/>
  <c r="AE69" i="35"/>
  <c r="AD69" i="35" s="1"/>
  <c r="AE66" i="35"/>
  <c r="AD66" i="35" s="1"/>
  <c r="AE83" i="35"/>
  <c r="AD83" i="35" s="1"/>
  <c r="AE74" i="34"/>
  <c r="AD74" i="34" s="1"/>
  <c r="AD184" i="44"/>
  <c r="AC184" i="44" s="1"/>
  <c r="AD174" i="44"/>
  <c r="AC174" i="44" s="1"/>
  <c r="AE72" i="34"/>
  <c r="AD72" i="34" s="1"/>
  <c r="Q44" i="26"/>
  <c r="L44" i="25"/>
  <c r="AD169" i="59"/>
  <c r="AC169" i="59" s="1"/>
  <c r="AE83" i="39"/>
  <c r="AD83" i="39" s="1"/>
  <c r="AE77" i="39"/>
  <c r="AD77" i="39" s="1"/>
  <c r="AD178" i="59"/>
  <c r="AC178" i="59" s="1"/>
  <c r="AE73" i="37"/>
  <c r="AD73" i="37" s="1"/>
  <c r="H44" i="24"/>
  <c r="AA44" i="25"/>
  <c r="AD88" i="57"/>
  <c r="AC88" i="57" s="1"/>
  <c r="Z44" i="27"/>
  <c r="J44" i="28"/>
  <c r="AD85" i="60"/>
  <c r="AC85" i="60" s="1"/>
  <c r="K44" i="28"/>
  <c r="AD84" i="44"/>
  <c r="AC84" i="44" s="1"/>
  <c r="AD95" i="62"/>
  <c r="AC95" i="62" s="1"/>
  <c r="Z44" i="24"/>
  <c r="AD100" i="62"/>
  <c r="AC100" i="62" s="1"/>
  <c r="O44" i="26"/>
  <c r="P44" i="23"/>
  <c r="M44" i="26"/>
  <c r="U44" i="29"/>
  <c r="AD91" i="64"/>
  <c r="AC91" i="64" s="1"/>
  <c r="V118" i="64" s="1"/>
  <c r="AE80" i="34"/>
  <c r="AD80" i="34" s="1"/>
  <c r="AE67" i="34"/>
  <c r="AD67" i="34" s="1"/>
  <c r="AD183" i="62"/>
  <c r="AC183" i="62" s="1"/>
  <c r="AE66" i="40"/>
  <c r="AD66" i="40" s="1"/>
  <c r="AE66" i="38"/>
  <c r="AD66" i="38" s="1"/>
  <c r="AE83" i="37"/>
  <c r="AD83" i="37" s="1"/>
  <c r="AE81" i="36"/>
  <c r="AD81" i="36" s="1"/>
  <c r="AE75" i="37"/>
  <c r="AD75" i="37" s="1"/>
  <c r="AE75" i="38"/>
  <c r="AD75" i="38" s="1"/>
  <c r="AE79" i="37"/>
  <c r="AD79" i="37" s="1"/>
  <c r="AD182" i="59"/>
  <c r="AC182" i="59" s="1"/>
  <c r="AE63" i="36"/>
  <c r="AD63" i="36" s="1"/>
  <c r="W80" i="36" s="1"/>
  <c r="AD166" i="59"/>
  <c r="AC166" i="59" s="1"/>
  <c r="U44" i="26"/>
  <c r="U44" i="23"/>
  <c r="AD84" i="60"/>
  <c r="AC84" i="60" s="1"/>
  <c r="U44" i="25"/>
  <c r="Y44" i="25"/>
  <c r="AE81" i="33"/>
  <c r="AD81" i="33" s="1"/>
  <c r="AD87" i="63"/>
  <c r="AC87" i="63" s="1"/>
  <c r="AE79" i="35"/>
  <c r="AD79" i="35" s="1"/>
  <c r="AE81" i="35"/>
  <c r="AD81" i="35" s="1"/>
  <c r="AE75" i="35"/>
  <c r="AD75" i="35" s="1"/>
  <c r="AD99" i="57"/>
  <c r="AC99" i="57" s="1"/>
  <c r="AD175" i="64"/>
  <c r="AC175" i="64" s="1"/>
  <c r="AD172" i="57"/>
  <c r="AC172" i="57" s="1"/>
  <c r="AE65" i="34"/>
  <c r="AD65" i="34" s="1"/>
  <c r="AE66" i="37"/>
  <c r="AD66" i="37" s="1"/>
  <c r="AE83" i="40"/>
  <c r="AD83" i="40" s="1"/>
  <c r="AE81" i="40"/>
  <c r="AD81" i="40" s="1"/>
  <c r="AE81" i="38"/>
  <c r="AD81" i="38" s="1"/>
  <c r="AE75" i="36"/>
  <c r="AD75" i="36" s="1"/>
  <c r="AE79" i="36"/>
  <c r="AD79" i="36" s="1"/>
  <c r="AE63" i="40"/>
  <c r="AD63" i="40" s="1"/>
  <c r="Z44" i="29"/>
  <c r="AD86" i="57"/>
  <c r="AC86" i="57" s="1"/>
  <c r="J44" i="23"/>
  <c r="AD84" i="57"/>
  <c r="AC84" i="57" s="1"/>
  <c r="W129" i="57" s="1"/>
  <c r="AD98" i="59"/>
  <c r="AC98" i="59" s="1"/>
  <c r="AD91" i="60"/>
  <c r="AC91" i="60" s="1"/>
  <c r="Y44" i="29"/>
  <c r="AD94" i="62"/>
  <c r="AC94" i="62" s="1"/>
  <c r="AD89" i="44"/>
  <c r="AC89" i="44" s="1"/>
  <c r="AD95" i="44"/>
  <c r="AC95" i="44" s="1"/>
  <c r="L44" i="26"/>
  <c r="K44" i="24"/>
  <c r="Q44" i="28"/>
  <c r="N44" i="25"/>
  <c r="AD82" i="59"/>
  <c r="AC82" i="59" s="1"/>
  <c r="E131" i="59" s="1"/>
  <c r="AD90" i="61"/>
  <c r="AC90" i="61" s="1"/>
  <c r="AD86" i="63"/>
  <c r="AC86" i="63" s="1"/>
  <c r="AE76" i="34"/>
  <c r="AD76" i="34" s="1"/>
  <c r="AE81" i="39"/>
  <c r="AD81" i="39" s="1"/>
  <c r="AE79" i="39"/>
  <c r="AD79" i="39" s="1"/>
  <c r="AE63" i="37"/>
  <c r="AD63" i="37" s="1"/>
  <c r="P81" i="38"/>
  <c r="L80" i="38"/>
  <c r="R81" i="38"/>
  <c r="U80" i="38"/>
  <c r="M80" i="38"/>
  <c r="Z80" i="38"/>
  <c r="T79" i="38"/>
  <c r="Y81" i="38"/>
  <c r="N81" i="38"/>
  <c r="O79" i="38"/>
  <c r="W79" i="38"/>
  <c r="W80" i="38"/>
  <c r="V79" i="38"/>
  <c r="H79" i="38"/>
  <c r="I80" i="38"/>
  <c r="H80" i="38"/>
  <c r="Z79" i="38"/>
  <c r="U77" i="38"/>
  <c r="V81" i="38"/>
  <c r="F79" i="38"/>
  <c r="N79" i="38"/>
  <c r="S81" i="38"/>
  <c r="Q80" i="38"/>
  <c r="O81" i="38"/>
  <c r="AA81" i="38"/>
  <c r="Q79" i="38"/>
  <c r="F81" i="38"/>
  <c r="G80" i="38"/>
  <c r="Y79" i="38"/>
  <c r="AB80" i="38"/>
  <c r="S79" i="38"/>
  <c r="R79" i="38"/>
  <c r="AB79" i="38"/>
  <c r="AA79" i="38"/>
  <c r="J81" i="38"/>
  <c r="E79" i="38"/>
  <c r="L81" i="38"/>
  <c r="U81" i="38"/>
  <c r="T81" i="38"/>
  <c r="X81" i="38"/>
  <c r="F80" i="38"/>
  <c r="X80" i="38"/>
  <c r="T80" i="38"/>
  <c r="G79" i="38"/>
  <c r="E80" i="38"/>
  <c r="G81" i="38"/>
  <c r="S80" i="38"/>
  <c r="X79" i="38"/>
  <c r="K80" i="38"/>
  <c r="M81" i="38"/>
  <c r="Y80" i="38"/>
  <c r="P79" i="38"/>
  <c r="M79" i="38"/>
  <c r="U79" i="38"/>
  <c r="P80" i="38"/>
  <c r="V80" i="38"/>
  <c r="E81" i="38"/>
  <c r="K79" i="38"/>
  <c r="J79" i="38"/>
  <c r="Q81" i="38"/>
  <c r="K81" i="38"/>
  <c r="J80" i="38"/>
  <c r="R80" i="38"/>
  <c r="AA80" i="38"/>
  <c r="W81" i="38"/>
  <c r="AB81" i="38"/>
  <c r="L79" i="38"/>
  <c r="I81" i="38"/>
  <c r="O80" i="38"/>
  <c r="I79" i="38"/>
  <c r="N80" i="38"/>
  <c r="Z81" i="38"/>
  <c r="H81" i="38"/>
  <c r="Z81" i="39"/>
  <c r="W81" i="39"/>
  <c r="K81" i="39"/>
  <c r="P81" i="39"/>
  <c r="I81" i="39"/>
  <c r="U81" i="39"/>
  <c r="T81" i="39"/>
  <c r="AA81" i="39"/>
  <c r="X81" i="39"/>
  <c r="V81" i="39"/>
  <c r="O80" i="39"/>
  <c r="AA80" i="39"/>
  <c r="I80" i="39"/>
  <c r="AB79" i="39"/>
  <c r="F79" i="39"/>
  <c r="K79" i="39"/>
  <c r="S79" i="39"/>
  <c r="AA78" i="39"/>
  <c r="U78" i="39"/>
  <c r="AB77" i="39"/>
  <c r="J77" i="39"/>
  <c r="H76" i="39"/>
  <c r="M77" i="39"/>
  <c r="W76" i="39"/>
  <c r="V76" i="39"/>
  <c r="Q75" i="39"/>
  <c r="L75" i="39"/>
  <c r="G75" i="39"/>
  <c r="P74" i="39"/>
  <c r="O74" i="39"/>
  <c r="X74" i="39"/>
  <c r="T73" i="39"/>
  <c r="K73" i="39"/>
  <c r="AA73" i="39"/>
  <c r="M72" i="39"/>
  <c r="M81" i="39"/>
  <c r="N81" i="39"/>
  <c r="K80" i="39"/>
  <c r="Q81" i="39"/>
  <c r="Z80" i="39"/>
  <c r="W80" i="39"/>
  <c r="AA79" i="39"/>
  <c r="J78" i="39"/>
  <c r="Z79" i="39"/>
  <c r="O79" i="39"/>
  <c r="T77" i="39"/>
  <c r="K78" i="39"/>
  <c r="G78" i="39"/>
  <c r="E78" i="39"/>
  <c r="E77" i="39"/>
  <c r="U77" i="39"/>
  <c r="AA75" i="39"/>
  <c r="O76" i="39"/>
  <c r="AA76" i="39"/>
  <c r="W75" i="39"/>
  <c r="R75" i="39"/>
  <c r="Z75" i="39"/>
  <c r="Y74" i="39"/>
  <c r="M74" i="39"/>
  <c r="W73" i="39"/>
  <c r="Z73" i="39"/>
  <c r="E73" i="39"/>
  <c r="L73" i="39"/>
  <c r="L81" i="39"/>
  <c r="H81" i="39"/>
  <c r="S80" i="39"/>
  <c r="I79" i="39"/>
  <c r="V78" i="39"/>
  <c r="Q77" i="39"/>
  <c r="O77" i="39"/>
  <c r="S77" i="39"/>
  <c r="X76" i="39"/>
  <c r="E75" i="39"/>
  <c r="L74" i="39"/>
  <c r="U74" i="39"/>
  <c r="N73" i="39"/>
  <c r="V73" i="39"/>
  <c r="R81" i="39"/>
  <c r="AB81" i="39"/>
  <c r="Y81" i="39"/>
  <c r="E81" i="39"/>
  <c r="S81" i="39"/>
  <c r="P80" i="39"/>
  <c r="U80" i="39"/>
  <c r="U79" i="39"/>
  <c r="L79" i="39"/>
  <c r="W77" i="39"/>
  <c r="R77" i="39"/>
  <c r="G76" i="39"/>
  <c r="U76" i="39"/>
  <c r="N75" i="39"/>
  <c r="H75" i="39"/>
  <c r="P73" i="39"/>
  <c r="X73" i="39"/>
  <c r="Q80" i="39"/>
  <c r="L80" i="39"/>
  <c r="M79" i="39"/>
  <c r="Z78" i="39"/>
  <c r="P76" i="39"/>
  <c r="F75" i="39"/>
  <c r="U73" i="39"/>
  <c r="X72" i="39"/>
  <c r="O81" i="39"/>
  <c r="W79" i="39"/>
  <c r="S78" i="39"/>
  <c r="K77" i="39"/>
  <c r="J76" i="39"/>
  <c r="Q74" i="39"/>
  <c r="Q73" i="39"/>
  <c r="F78" i="39"/>
  <c r="R76" i="39"/>
  <c r="H73" i="39"/>
  <c r="R80" i="39"/>
  <c r="G81" i="39"/>
  <c r="O78" i="39"/>
  <c r="X77" i="39"/>
  <c r="Y72" i="39"/>
  <c r="F81" i="39"/>
  <c r="G77" i="39"/>
  <c r="T76" i="39"/>
  <c r="Z72" i="39"/>
  <c r="V79" i="39"/>
  <c r="J81" i="39"/>
  <c r="AB80" i="39"/>
  <c r="L77" i="39"/>
  <c r="X80" i="40"/>
  <c r="Z80" i="40"/>
  <c r="D43" i="56"/>
  <c r="AE43" i="56" s="1"/>
  <c r="AB131" i="61"/>
  <c r="J80" i="33"/>
  <c r="Z80" i="33"/>
  <c r="S81" i="33"/>
  <c r="G80" i="33"/>
  <c r="W80" i="33"/>
  <c r="P81" i="33"/>
  <c r="T80" i="33"/>
  <c r="X80" i="33"/>
  <c r="R81" i="33"/>
  <c r="N81" i="33"/>
  <c r="E80" i="33"/>
  <c r="Q80" i="33"/>
  <c r="N80" i="33"/>
  <c r="G81" i="33"/>
  <c r="W81" i="33"/>
  <c r="K80" i="33"/>
  <c r="AA80" i="33"/>
  <c r="T81" i="33"/>
  <c r="AB80" i="33"/>
  <c r="Q81" i="33"/>
  <c r="M80" i="33"/>
  <c r="V81" i="33"/>
  <c r="P80" i="33"/>
  <c r="J81" i="33"/>
  <c r="R80" i="33"/>
  <c r="AA81" i="33"/>
  <c r="O80" i="33"/>
  <c r="X81" i="33"/>
  <c r="Y80" i="33"/>
  <c r="U80" i="33"/>
  <c r="Z81" i="33"/>
  <c r="V80" i="33"/>
  <c r="S80" i="33"/>
  <c r="AB81" i="33"/>
  <c r="L80" i="33"/>
  <c r="F81" i="33"/>
  <c r="F80" i="33"/>
  <c r="O81" i="33"/>
  <c r="L81" i="33"/>
  <c r="U81" i="33"/>
  <c r="H80" i="33"/>
  <c r="I80" i="33"/>
  <c r="Y81" i="33"/>
  <c r="Y79" i="33"/>
  <c r="H81" i="33"/>
  <c r="M81" i="33"/>
  <c r="K81" i="33"/>
  <c r="I81" i="33"/>
  <c r="E81" i="33"/>
  <c r="L81" i="34"/>
  <c r="O81" i="34"/>
  <c r="U81" i="34"/>
  <c r="T81" i="34"/>
  <c r="Q81" i="34"/>
  <c r="X81" i="34"/>
  <c r="K81" i="34"/>
  <c r="R81" i="34"/>
  <c r="W81" i="34"/>
  <c r="V81" i="34"/>
  <c r="M81" i="34"/>
  <c r="S81" i="34"/>
  <c r="AA81" i="35"/>
  <c r="J81" i="35"/>
  <c r="N131" i="63"/>
  <c r="X197" i="61"/>
  <c r="X11" i="61" s="1"/>
  <c r="J197" i="57"/>
  <c r="J11" i="57" s="1"/>
  <c r="T197" i="60"/>
  <c r="T11" i="60" s="1"/>
  <c r="F197" i="60"/>
  <c r="F11" i="60" s="1"/>
  <c r="AA197" i="60"/>
  <c r="AA11" i="60" s="1"/>
  <c r="V197" i="60"/>
  <c r="V11" i="60" s="1"/>
  <c r="K197" i="60"/>
  <c r="K11" i="60" s="1"/>
  <c r="M197" i="60"/>
  <c r="M11" i="60" s="1"/>
  <c r="Y197" i="60"/>
  <c r="Y11" i="60" s="1"/>
  <c r="G197" i="60"/>
  <c r="G11" i="60" s="1"/>
  <c r="P197" i="60"/>
  <c r="P11" i="60" s="1"/>
  <c r="O197" i="60"/>
  <c r="O11" i="60" s="1"/>
  <c r="W197" i="60"/>
  <c r="W11" i="60" s="1"/>
  <c r="E197" i="60"/>
  <c r="Z197" i="60"/>
  <c r="Z11" i="60" s="1"/>
  <c r="AB197" i="60"/>
  <c r="AB11" i="60" s="1"/>
  <c r="U197" i="60"/>
  <c r="U11" i="60" s="1"/>
  <c r="J197" i="60"/>
  <c r="J11" i="60" s="1"/>
  <c r="S197" i="60"/>
  <c r="S11" i="60" s="1"/>
  <c r="L197" i="60"/>
  <c r="L11" i="60" s="1"/>
  <c r="R197" i="60"/>
  <c r="R11" i="60" s="1"/>
  <c r="X197" i="60"/>
  <c r="X11" i="60" s="1"/>
  <c r="I197" i="60"/>
  <c r="I11" i="60" s="1"/>
  <c r="Q197" i="60"/>
  <c r="Q11" i="60" s="1"/>
  <c r="N197" i="60"/>
  <c r="N11" i="60" s="1"/>
  <c r="H197" i="60"/>
  <c r="H11" i="60" s="1"/>
  <c r="G131" i="63"/>
  <c r="AA131" i="63"/>
  <c r="W131" i="61"/>
  <c r="AB131" i="44"/>
  <c r="J131" i="57"/>
  <c r="J130" i="57"/>
  <c r="H131" i="57"/>
  <c r="M131" i="63"/>
  <c r="F131" i="63"/>
  <c r="Z130" i="63"/>
  <c r="N131" i="44"/>
  <c r="G131" i="61"/>
  <c r="O130" i="44"/>
  <c r="R131" i="44"/>
  <c r="Q131" i="59"/>
  <c r="Y130" i="63"/>
  <c r="F130" i="44"/>
  <c r="M130" i="44"/>
  <c r="G129" i="61"/>
  <c r="G131" i="44"/>
  <c r="S131" i="61"/>
  <c r="U130" i="61"/>
  <c r="Q130" i="44"/>
  <c r="L130" i="44"/>
  <c r="AA131" i="44"/>
  <c r="F130" i="61"/>
  <c r="Z130" i="61"/>
  <c r="Z131" i="44"/>
  <c r="X131" i="44"/>
  <c r="V130" i="44"/>
  <c r="U131" i="44"/>
  <c r="Y131" i="44"/>
  <c r="U130" i="44"/>
  <c r="Z130" i="44"/>
  <c r="I131" i="61"/>
  <c r="J129" i="61"/>
  <c r="AA130" i="61"/>
  <c r="N131" i="61"/>
  <c r="X129" i="61"/>
  <c r="Y129" i="61"/>
  <c r="O129" i="61"/>
  <c r="L131" i="44"/>
  <c r="P130" i="44"/>
  <c r="R130" i="44"/>
  <c r="F131" i="44"/>
  <c r="M131" i="44"/>
  <c r="O131" i="61"/>
  <c r="Q130" i="61"/>
  <c r="V131" i="61"/>
  <c r="N130" i="61"/>
  <c r="E131" i="44"/>
  <c r="W130" i="44"/>
  <c r="K130" i="44"/>
  <c r="P131" i="44"/>
  <c r="S131" i="44"/>
  <c r="V131" i="44"/>
  <c r="J130" i="44"/>
  <c r="K131" i="44"/>
  <c r="I131" i="44"/>
  <c r="O131" i="44"/>
  <c r="R131" i="61"/>
  <c r="V128" i="61"/>
  <c r="M130" i="61"/>
  <c r="P131" i="61"/>
  <c r="V130" i="61"/>
  <c r="Z131" i="61"/>
  <c r="J131" i="61"/>
  <c r="F130" i="63"/>
  <c r="P130" i="63"/>
  <c r="M130" i="63"/>
  <c r="X130" i="63"/>
  <c r="S130" i="63"/>
  <c r="K130" i="63"/>
  <c r="P131" i="63"/>
  <c r="O130" i="63"/>
  <c r="V131" i="63"/>
  <c r="T131" i="63"/>
  <c r="W131" i="63"/>
  <c r="V130" i="63"/>
  <c r="O131" i="63"/>
  <c r="N130" i="63"/>
  <c r="T130" i="63"/>
  <c r="E131" i="63"/>
  <c r="S131" i="63"/>
  <c r="R130" i="63"/>
  <c r="L130" i="63"/>
  <c r="AB130" i="63"/>
  <c r="Z131" i="63"/>
  <c r="U131" i="63"/>
  <c r="Q130" i="63"/>
  <c r="AA130" i="63"/>
  <c r="W130" i="63"/>
  <c r="H131" i="63"/>
  <c r="G130" i="63"/>
  <c r="L131" i="63"/>
  <c r="K127" i="61"/>
  <c r="Q131" i="63"/>
  <c r="J131" i="63"/>
  <c r="H130" i="63"/>
  <c r="Y131" i="63"/>
  <c r="K131" i="63"/>
  <c r="J130" i="63"/>
  <c r="R131" i="63"/>
  <c r="E130" i="63"/>
  <c r="X131" i="63"/>
  <c r="I130" i="63"/>
  <c r="AB131" i="64"/>
  <c r="L131" i="64"/>
  <c r="R130" i="64"/>
  <c r="AB129" i="64"/>
  <c r="L129" i="64"/>
  <c r="R128" i="64"/>
  <c r="S131" i="64"/>
  <c r="Y130" i="64"/>
  <c r="I130" i="64"/>
  <c r="S129" i="64"/>
  <c r="Y128" i="64"/>
  <c r="I128" i="64"/>
  <c r="F131" i="64"/>
  <c r="Z129" i="64"/>
  <c r="T128" i="64"/>
  <c r="E131" i="64"/>
  <c r="Y129" i="64"/>
  <c r="S128" i="64"/>
  <c r="T130" i="64"/>
  <c r="V129" i="64"/>
  <c r="J127" i="64"/>
  <c r="I131" i="64"/>
  <c r="U129" i="64"/>
  <c r="K130" i="64"/>
  <c r="T131" i="64"/>
  <c r="J130" i="64"/>
  <c r="Z128" i="64"/>
  <c r="K131" i="64"/>
  <c r="AA129" i="64"/>
  <c r="Q128" i="64"/>
  <c r="K127" i="64"/>
  <c r="V131" i="64"/>
  <c r="J129" i="64"/>
  <c r="I129" i="64"/>
  <c r="I127" i="64"/>
  <c r="P131" i="64"/>
  <c r="F130" i="64"/>
  <c r="V128" i="64"/>
  <c r="V124" i="64"/>
  <c r="G131" i="64"/>
  <c r="W129" i="64"/>
  <c r="M128" i="64"/>
  <c r="W125" i="64"/>
  <c r="N131" i="64"/>
  <c r="AB128" i="64"/>
  <c r="AA128" i="64"/>
  <c r="J131" i="64"/>
  <c r="H128" i="64"/>
  <c r="L130" i="64"/>
  <c r="G128" i="64"/>
  <c r="X131" i="64"/>
  <c r="H131" i="64"/>
  <c r="N130" i="64"/>
  <c r="X129" i="64"/>
  <c r="H129" i="64"/>
  <c r="N128" i="64"/>
  <c r="N126" i="64"/>
  <c r="O131" i="64"/>
  <c r="U130" i="64"/>
  <c r="E130" i="64"/>
  <c r="O129" i="64"/>
  <c r="U128" i="64"/>
  <c r="E128" i="64"/>
  <c r="E126" i="64"/>
  <c r="X130" i="64"/>
  <c r="R129" i="64"/>
  <c r="L128" i="64"/>
  <c r="R125" i="64"/>
  <c r="W130" i="64"/>
  <c r="Q129" i="64"/>
  <c r="K128" i="64"/>
  <c r="N129" i="64"/>
  <c r="R131" i="64"/>
  <c r="F129" i="64"/>
  <c r="W128" i="64"/>
  <c r="O128" i="64"/>
  <c r="Y131" i="64"/>
  <c r="Z130" i="64"/>
  <c r="T129" i="64"/>
  <c r="J128" i="64"/>
  <c r="J124" i="64"/>
  <c r="AA131" i="64"/>
  <c r="Q130" i="64"/>
  <c r="K129" i="64"/>
  <c r="Q126" i="64"/>
  <c r="P130" i="64"/>
  <c r="U131" i="64"/>
  <c r="O130" i="64"/>
  <c r="Z131" i="64"/>
  <c r="X128" i="64"/>
  <c r="AB130" i="64"/>
  <c r="P128" i="64"/>
  <c r="S130" i="64"/>
  <c r="M129" i="64"/>
  <c r="E129" i="64"/>
  <c r="V130" i="64"/>
  <c r="P129" i="64"/>
  <c r="F128" i="64"/>
  <c r="W131" i="64"/>
  <c r="M130" i="64"/>
  <c r="G129" i="64"/>
  <c r="H130" i="64"/>
  <c r="M131" i="64"/>
  <c r="G130" i="64"/>
  <c r="AA130" i="64"/>
  <c r="Q131" i="64"/>
  <c r="F127" i="61"/>
  <c r="S129" i="61"/>
  <c r="Q129" i="61"/>
  <c r="P128" i="61"/>
  <c r="N127" i="61"/>
  <c r="O128" i="61"/>
  <c r="F128" i="61"/>
  <c r="M127" i="61"/>
  <c r="L129" i="61"/>
  <c r="P127" i="61"/>
  <c r="AA127" i="61"/>
  <c r="AA129" i="61"/>
  <c r="V127" i="61"/>
  <c r="F129" i="61"/>
  <c r="AA128" i="61"/>
  <c r="Y128" i="61"/>
  <c r="AB129" i="59"/>
  <c r="AB128" i="61"/>
  <c r="Q127" i="61"/>
  <c r="J127" i="61"/>
  <c r="E127" i="61"/>
  <c r="V129" i="61"/>
  <c r="S128" i="61"/>
  <c r="I129" i="61"/>
  <c r="W128" i="61"/>
  <c r="K129" i="61"/>
  <c r="Q118" i="63"/>
  <c r="R130" i="61"/>
  <c r="AB127" i="61"/>
  <c r="F131" i="61"/>
  <c r="S127" i="61"/>
  <c r="U131" i="61"/>
  <c r="W127" i="61"/>
  <c r="T129" i="61"/>
  <c r="E129" i="61"/>
  <c r="N129" i="61"/>
  <c r="W129" i="61"/>
  <c r="X127" i="61"/>
  <c r="Y127" i="61"/>
  <c r="H128" i="61"/>
  <c r="E128" i="61"/>
  <c r="W130" i="61"/>
  <c r="Z127" i="61"/>
  <c r="L130" i="61"/>
  <c r="H127" i="61"/>
  <c r="Q128" i="61"/>
  <c r="AB129" i="61"/>
  <c r="L127" i="61"/>
  <c r="K130" i="61"/>
  <c r="Y130" i="61"/>
  <c r="T131" i="61"/>
  <c r="Z128" i="61"/>
  <c r="J126" i="61"/>
  <c r="Q131" i="61"/>
  <c r="I128" i="61"/>
  <c r="M128" i="61"/>
  <c r="G128" i="61"/>
  <c r="AB130" i="61"/>
  <c r="X131" i="61"/>
  <c r="M129" i="61"/>
  <c r="X130" i="61"/>
  <c r="O127" i="61"/>
  <c r="U128" i="61"/>
  <c r="H131" i="61"/>
  <c r="P130" i="61"/>
  <c r="E131" i="61"/>
  <c r="M131" i="61"/>
  <c r="R129" i="61"/>
  <c r="P129" i="61"/>
  <c r="E130" i="61"/>
  <c r="T130" i="61"/>
  <c r="R127" i="61"/>
  <c r="L131" i="61"/>
  <c r="R128" i="61"/>
  <c r="AA131" i="61"/>
  <c r="T128" i="61"/>
  <c r="X128" i="61"/>
  <c r="J130" i="61"/>
  <c r="T127" i="61"/>
  <c r="Z129" i="61"/>
  <c r="O130" i="61"/>
  <c r="Y131" i="61"/>
  <c r="U127" i="61"/>
  <c r="H129" i="61"/>
  <c r="U129" i="61"/>
  <c r="I130" i="61"/>
  <c r="G130" i="61"/>
  <c r="N128" i="61"/>
  <c r="G127" i="61"/>
  <c r="S130" i="61"/>
  <c r="L128" i="61"/>
  <c r="H130" i="61"/>
  <c r="I127" i="61"/>
  <c r="J128" i="61"/>
  <c r="AB131" i="62"/>
  <c r="L131" i="62"/>
  <c r="R130" i="62"/>
  <c r="AB129" i="62"/>
  <c r="L129" i="62"/>
  <c r="R128" i="62"/>
  <c r="R122" i="62"/>
  <c r="S131" i="62"/>
  <c r="Y130" i="62"/>
  <c r="I130" i="62"/>
  <c r="S129" i="62"/>
  <c r="Y128" i="62"/>
  <c r="I128" i="62"/>
  <c r="S125" i="62"/>
  <c r="F131" i="62"/>
  <c r="Z129" i="62"/>
  <c r="T128" i="62"/>
  <c r="F127" i="62"/>
  <c r="W130" i="62"/>
  <c r="Q129" i="62"/>
  <c r="K128" i="62"/>
  <c r="Y119" i="62"/>
  <c r="N129" i="62"/>
  <c r="Y131" i="62"/>
  <c r="W128" i="62"/>
  <c r="P128" i="62"/>
  <c r="R131" i="62"/>
  <c r="O128" i="62"/>
  <c r="X131" i="62"/>
  <c r="H131" i="62"/>
  <c r="N130" i="62"/>
  <c r="X129" i="62"/>
  <c r="H129" i="62"/>
  <c r="N128" i="62"/>
  <c r="O131" i="62"/>
  <c r="U130" i="62"/>
  <c r="E130" i="62"/>
  <c r="O129" i="62"/>
  <c r="U128" i="62"/>
  <c r="E128" i="62"/>
  <c r="X130" i="62"/>
  <c r="R129" i="62"/>
  <c r="L128" i="62"/>
  <c r="U131" i="62"/>
  <c r="O130" i="62"/>
  <c r="I129" i="62"/>
  <c r="Z131" i="62"/>
  <c r="X128" i="62"/>
  <c r="I131" i="62"/>
  <c r="G128" i="62"/>
  <c r="L130" i="62"/>
  <c r="N125" i="62"/>
  <c r="Q131" i="62"/>
  <c r="K130" i="62"/>
  <c r="E129" i="62"/>
  <c r="T131" i="62"/>
  <c r="Z130" i="62"/>
  <c r="J130" i="62"/>
  <c r="T129" i="62"/>
  <c r="Z128" i="62"/>
  <c r="J128" i="62"/>
  <c r="Z122" i="62"/>
  <c r="AA131" i="62"/>
  <c r="K131" i="62"/>
  <c r="Q130" i="62"/>
  <c r="AA129" i="62"/>
  <c r="K129" i="62"/>
  <c r="Q128" i="62"/>
  <c r="K127" i="62"/>
  <c r="V131" i="62"/>
  <c r="P130" i="62"/>
  <c r="J129" i="62"/>
  <c r="J121" i="62"/>
  <c r="M131" i="62"/>
  <c r="G130" i="62"/>
  <c r="AA128" i="62"/>
  <c r="M127" i="62"/>
  <c r="J131" i="62"/>
  <c r="H128" i="62"/>
  <c r="S130" i="62"/>
  <c r="S122" i="62"/>
  <c r="AB130" i="62"/>
  <c r="F129" i="62"/>
  <c r="F120" i="62"/>
  <c r="P131" i="62"/>
  <c r="V130" i="62"/>
  <c r="F130" i="62"/>
  <c r="P129" i="62"/>
  <c r="V128" i="62"/>
  <c r="F128" i="62"/>
  <c r="W131" i="62"/>
  <c r="G131" i="62"/>
  <c r="M130" i="62"/>
  <c r="W129" i="62"/>
  <c r="G129" i="62"/>
  <c r="M128" i="62"/>
  <c r="W125" i="62"/>
  <c r="N131" i="62"/>
  <c r="H130" i="62"/>
  <c r="AB128" i="62"/>
  <c r="E131" i="62"/>
  <c r="Y129" i="62"/>
  <c r="S128" i="62"/>
  <c r="Y125" i="62"/>
  <c r="T130" i="62"/>
  <c r="J120" i="62"/>
  <c r="M129" i="62"/>
  <c r="V129" i="62"/>
  <c r="Z127" i="62"/>
  <c r="AA130" i="62"/>
  <c r="U129" i="62"/>
  <c r="AA122" i="62"/>
  <c r="Y131" i="57"/>
  <c r="Q130" i="57"/>
  <c r="M131" i="57"/>
  <c r="P131" i="57"/>
  <c r="E131" i="57"/>
  <c r="H130" i="57"/>
  <c r="W131" i="57"/>
  <c r="L130" i="57"/>
  <c r="Q131" i="57"/>
  <c r="U131" i="57"/>
  <c r="N129" i="59"/>
  <c r="O131" i="57"/>
  <c r="S131" i="57"/>
  <c r="AA131" i="57"/>
  <c r="Z131" i="57"/>
  <c r="R130" i="57"/>
  <c r="Y130" i="59"/>
  <c r="F129" i="59"/>
  <c r="U128" i="59"/>
  <c r="R130" i="59"/>
  <c r="AB131" i="60"/>
  <c r="L131" i="60"/>
  <c r="R124" i="60"/>
  <c r="S131" i="60"/>
  <c r="I130" i="60"/>
  <c r="F131" i="60"/>
  <c r="E131" i="60"/>
  <c r="T130" i="60"/>
  <c r="I131" i="60"/>
  <c r="Y131" i="60"/>
  <c r="T131" i="60"/>
  <c r="K131" i="60"/>
  <c r="V131" i="60"/>
  <c r="P131" i="60"/>
  <c r="G131" i="60"/>
  <c r="N131" i="60"/>
  <c r="G130" i="60"/>
  <c r="AA130" i="60"/>
  <c r="X131" i="60"/>
  <c r="H131" i="60"/>
  <c r="N130" i="60"/>
  <c r="O131" i="60"/>
  <c r="U130" i="60"/>
  <c r="X130" i="60"/>
  <c r="R131" i="60"/>
  <c r="AA131" i="60"/>
  <c r="P130" i="60"/>
  <c r="U131" i="60"/>
  <c r="O130" i="60"/>
  <c r="Z131" i="60"/>
  <c r="AB130" i="60"/>
  <c r="S130" i="60"/>
  <c r="Q131" i="60"/>
  <c r="V130" i="60"/>
  <c r="W131" i="60"/>
  <c r="M130" i="60"/>
  <c r="M131" i="60"/>
  <c r="J131" i="60"/>
  <c r="K130" i="60"/>
  <c r="O128" i="57"/>
  <c r="U127" i="59"/>
  <c r="X130" i="59"/>
  <c r="Q129" i="59"/>
  <c r="Q128" i="59"/>
  <c r="Q130" i="59"/>
  <c r="I130" i="57"/>
  <c r="L129" i="57"/>
  <c r="O129" i="57"/>
  <c r="J127" i="44"/>
  <c r="V130" i="57"/>
  <c r="Z130" i="57"/>
  <c r="Q129" i="57"/>
  <c r="P130" i="57"/>
  <c r="Z129" i="57"/>
  <c r="S130" i="57"/>
  <c r="N131" i="57"/>
  <c r="Y128" i="57"/>
  <c r="G130" i="57"/>
  <c r="R131" i="57"/>
  <c r="U130" i="57"/>
  <c r="Y130" i="57"/>
  <c r="K130" i="57"/>
  <c r="F131" i="57"/>
  <c r="AA129" i="57"/>
  <c r="X131" i="57"/>
  <c r="T130" i="57"/>
  <c r="Y129" i="57"/>
  <c r="X130" i="57"/>
  <c r="AB130" i="57"/>
  <c r="N130" i="57"/>
  <c r="T131" i="57"/>
  <c r="S128" i="57"/>
  <c r="I131" i="57"/>
  <c r="M130" i="57"/>
  <c r="K131" i="57"/>
  <c r="W130" i="57"/>
  <c r="AB131" i="57"/>
  <c r="AA130" i="57"/>
  <c r="F129" i="57"/>
  <c r="V131" i="57"/>
  <c r="E130" i="57"/>
  <c r="G131" i="57"/>
  <c r="O130" i="57"/>
  <c r="S128" i="44"/>
  <c r="AD43" i="56"/>
  <c r="G113" i="44"/>
  <c r="U118" i="44"/>
  <c r="D83" i="33"/>
  <c r="D82" i="33"/>
  <c r="L34" i="67" l="1"/>
  <c r="AL34" i="67" s="1"/>
  <c r="Z81" i="34"/>
  <c r="G81" i="34"/>
  <c r="H81" i="34"/>
  <c r="Y81" i="34"/>
  <c r="P81" i="34"/>
  <c r="I81" i="34"/>
  <c r="I35" i="67" s="1"/>
  <c r="AB81" i="34"/>
  <c r="N81" i="34"/>
  <c r="J81" i="34"/>
  <c r="AA81" i="34"/>
  <c r="E81" i="34"/>
  <c r="F81" i="34"/>
  <c r="F35" i="67" s="1"/>
  <c r="T80" i="39"/>
  <c r="X80" i="39"/>
  <c r="Y78" i="39"/>
  <c r="I78" i="39"/>
  <c r="F77" i="39"/>
  <c r="V77" i="39"/>
  <c r="AB76" i="39"/>
  <c r="Y76" i="39"/>
  <c r="T75" i="39"/>
  <c r="R74" i="39"/>
  <c r="E74" i="39"/>
  <c r="I73" i="39"/>
  <c r="P72" i="39"/>
  <c r="H80" i="39"/>
  <c r="Y79" i="39"/>
  <c r="X79" i="39"/>
  <c r="X78" i="39"/>
  <c r="M76" i="39"/>
  <c r="P77" i="39"/>
  <c r="S76" i="39"/>
  <c r="M75" i="39"/>
  <c r="G74" i="39"/>
  <c r="K74" i="39"/>
  <c r="F73" i="39"/>
  <c r="O72" i="39"/>
  <c r="E80" i="39"/>
  <c r="T78" i="39"/>
  <c r="Z77" i="39"/>
  <c r="I76" i="39"/>
  <c r="O75" i="39"/>
  <c r="AB74" i="39"/>
  <c r="AB72" i="39"/>
  <c r="P79" i="39"/>
  <c r="W78" i="39"/>
  <c r="Y77" i="39"/>
  <c r="U75" i="39"/>
  <c r="S74" i="39"/>
  <c r="AB73" i="39"/>
  <c r="V80" i="39"/>
  <c r="Z76" i="39"/>
  <c r="H74" i="39"/>
  <c r="P78" i="39"/>
  <c r="S75" i="39"/>
  <c r="G73" i="39"/>
  <c r="K75" i="39"/>
  <c r="J75" i="39"/>
  <c r="M80" i="39"/>
  <c r="N74" i="39"/>
  <c r="S73" i="39"/>
  <c r="Q76" i="39"/>
  <c r="F80" i="39"/>
  <c r="R79" i="39"/>
  <c r="E79" i="39"/>
  <c r="M78" i="39"/>
  <c r="I77" i="39"/>
  <c r="H77" i="39"/>
  <c r="L76" i="39"/>
  <c r="I74" i="39"/>
  <c r="V75" i="39"/>
  <c r="Z74" i="39"/>
  <c r="R73" i="39"/>
  <c r="O73" i="39"/>
  <c r="Y80" i="39"/>
  <c r="N80" i="39"/>
  <c r="T79" i="39"/>
  <c r="AB78" i="39"/>
  <c r="H78" i="39"/>
  <c r="AA77" i="39"/>
  <c r="K76" i="39"/>
  <c r="N76" i="39"/>
  <c r="X75" i="39"/>
  <c r="J74" i="39"/>
  <c r="F74" i="39"/>
  <c r="Y73" i="39"/>
  <c r="V72" i="39"/>
  <c r="J80" i="39"/>
  <c r="G79" i="39"/>
  <c r="L78" i="39"/>
  <c r="E76" i="39"/>
  <c r="AB75" i="39"/>
  <c r="M73" i="39"/>
  <c r="H79" i="39"/>
  <c r="Q78" i="39"/>
  <c r="N77" i="39"/>
  <c r="I75" i="39"/>
  <c r="V74" i="39"/>
  <c r="T72" i="39"/>
  <c r="J79" i="39"/>
  <c r="D79" i="39" s="1"/>
  <c r="F76" i="39"/>
  <c r="AA74" i="39"/>
  <c r="G80" i="39"/>
  <c r="N78" i="39"/>
  <c r="P75" i="39"/>
  <c r="N79" i="39"/>
  <c r="W74" i="39"/>
  <c r="R78" i="39"/>
  <c r="T74" i="39"/>
  <c r="Q79" i="39"/>
  <c r="J73" i="39"/>
  <c r="Y75" i="39"/>
  <c r="AB81" i="40"/>
  <c r="S80" i="40"/>
  <c r="M80" i="40"/>
  <c r="L79" i="35"/>
  <c r="K80" i="35"/>
  <c r="O79" i="35"/>
  <c r="P80" i="34"/>
  <c r="W131" i="44"/>
  <c r="H131" i="44"/>
  <c r="AB130" i="44"/>
  <c r="N130" i="44"/>
  <c r="H130" i="44"/>
  <c r="J131" i="44"/>
  <c r="I130" i="44"/>
  <c r="T131" i="44"/>
  <c r="S130" i="44"/>
  <c r="T130" i="44"/>
  <c r="G130" i="44"/>
  <c r="X130" i="44"/>
  <c r="AA130" i="44"/>
  <c r="E130" i="44"/>
  <c r="Y130" i="44"/>
  <c r="Q131" i="44"/>
  <c r="I129" i="57"/>
  <c r="F130" i="57"/>
  <c r="O35" i="67"/>
  <c r="R34" i="67"/>
  <c r="T127" i="57"/>
  <c r="T129" i="60"/>
  <c r="O125" i="44"/>
  <c r="L115" i="61"/>
  <c r="F124" i="59"/>
  <c r="F45" i="30"/>
  <c r="F46" i="30" s="1"/>
  <c r="F47" i="30" s="1"/>
  <c r="AA72" i="39"/>
  <c r="K119" i="62"/>
  <c r="N79" i="40"/>
  <c r="H119" i="59"/>
  <c r="R115" i="59"/>
  <c r="R127" i="62"/>
  <c r="E127" i="62"/>
  <c r="AB120" i="62"/>
  <c r="G127" i="62"/>
  <c r="V122" i="62"/>
  <c r="Q127" i="62"/>
  <c r="P126" i="62"/>
  <c r="AA127" i="62"/>
  <c r="T125" i="62"/>
  <c r="U127" i="62"/>
  <c r="R125" i="62"/>
  <c r="O123" i="62"/>
  <c r="H127" i="62"/>
  <c r="I127" i="62"/>
  <c r="S127" i="62"/>
  <c r="L127" i="62"/>
  <c r="I72" i="39"/>
  <c r="S72" i="39"/>
  <c r="F72" i="39"/>
  <c r="L72" i="39"/>
  <c r="H72" i="39"/>
  <c r="N118" i="44"/>
  <c r="H117" i="44"/>
  <c r="W118" i="44"/>
  <c r="K125" i="57"/>
  <c r="Y114" i="59"/>
  <c r="S124" i="59"/>
  <c r="W119" i="62"/>
  <c r="O124" i="62"/>
  <c r="H126" i="62"/>
  <c r="W127" i="62"/>
  <c r="P125" i="62"/>
  <c r="S126" i="62"/>
  <c r="X124" i="62"/>
  <c r="AA120" i="62"/>
  <c r="V127" i="62"/>
  <c r="K123" i="62"/>
  <c r="T127" i="62"/>
  <c r="J127" i="62"/>
  <c r="Z120" i="62"/>
  <c r="O127" i="62"/>
  <c r="X127" i="62"/>
  <c r="AB127" i="62"/>
  <c r="J72" i="39"/>
  <c r="N72" i="39"/>
  <c r="U72" i="39"/>
  <c r="W72" i="39"/>
  <c r="G72" i="39"/>
  <c r="K126" i="60"/>
  <c r="F45" i="29"/>
  <c r="F46" i="29" s="1"/>
  <c r="F47" i="29" s="1"/>
  <c r="N197" i="63"/>
  <c r="N11" i="63" s="1"/>
  <c r="AB125" i="44"/>
  <c r="K197" i="57"/>
  <c r="K11" i="57" s="1"/>
  <c r="Z120" i="44"/>
  <c r="G119" i="44"/>
  <c r="V115" i="44"/>
  <c r="G124" i="59"/>
  <c r="W120" i="62"/>
  <c r="N127" i="62"/>
  <c r="G123" i="62"/>
  <c r="P127" i="62"/>
  <c r="Y127" i="62"/>
  <c r="L119" i="62"/>
  <c r="G126" i="62"/>
  <c r="AA125" i="62"/>
  <c r="Q72" i="39"/>
  <c r="K72" i="39"/>
  <c r="R72" i="39"/>
  <c r="E72" i="39"/>
  <c r="L197" i="61"/>
  <c r="L11" i="61" s="1"/>
  <c r="R124" i="62"/>
  <c r="AB121" i="62"/>
  <c r="Y124" i="62"/>
  <c r="I122" i="62"/>
  <c r="F123" i="62"/>
  <c r="N119" i="62"/>
  <c r="W122" i="62"/>
  <c r="I119" i="62"/>
  <c r="N121" i="62"/>
  <c r="K126" i="62"/>
  <c r="T126" i="62"/>
  <c r="G119" i="62"/>
  <c r="H125" i="62"/>
  <c r="N122" i="62"/>
  <c r="O125" i="62"/>
  <c r="U122" i="62"/>
  <c r="L124" i="62"/>
  <c r="Z119" i="62"/>
  <c r="I125" i="62"/>
  <c r="O120" i="62"/>
  <c r="R126" i="62"/>
  <c r="AB123" i="62"/>
  <c r="L121" i="62"/>
  <c r="Y126" i="62"/>
  <c r="I124" i="62"/>
  <c r="S121" i="62"/>
  <c r="Z121" i="62"/>
  <c r="H118" i="62"/>
  <c r="W126" i="62"/>
  <c r="Q121" i="62"/>
  <c r="AB119" i="62"/>
  <c r="Y123" i="62"/>
  <c r="L122" i="62"/>
  <c r="V121" i="62"/>
  <c r="O119" i="62"/>
  <c r="N124" i="62"/>
  <c r="X121" i="62"/>
  <c r="U124" i="62"/>
  <c r="E122" i="62"/>
  <c r="X122" i="62"/>
  <c r="J119" i="62"/>
  <c r="U123" i="62"/>
  <c r="U119" i="62"/>
  <c r="AB125" i="62"/>
  <c r="L123" i="62"/>
  <c r="I126" i="62"/>
  <c r="S123" i="62"/>
  <c r="Z125" i="62"/>
  <c r="X120" i="62"/>
  <c r="Q125" i="62"/>
  <c r="S120" i="62"/>
  <c r="AB126" i="62"/>
  <c r="Y120" i="62"/>
  <c r="H119" i="62"/>
  <c r="N126" i="62"/>
  <c r="X123" i="62"/>
  <c r="H121" i="62"/>
  <c r="U126" i="62"/>
  <c r="E124" i="62"/>
  <c r="O121" i="62"/>
  <c r="X126" i="62"/>
  <c r="R121" i="62"/>
  <c r="Z115" i="62"/>
  <c r="O122" i="62"/>
  <c r="E119" i="62"/>
  <c r="P126" i="61"/>
  <c r="U126" i="61"/>
  <c r="AA123" i="61"/>
  <c r="Z126" i="61"/>
  <c r="AB126" i="61"/>
  <c r="L126" i="61"/>
  <c r="F126" i="61"/>
  <c r="AB125" i="61"/>
  <c r="N123" i="61"/>
  <c r="X126" i="61"/>
  <c r="W126" i="61"/>
  <c r="R126" i="61"/>
  <c r="T126" i="61"/>
  <c r="O126" i="61"/>
  <c r="V124" i="61"/>
  <c r="Q125" i="61"/>
  <c r="R123" i="61"/>
  <c r="E126" i="61"/>
  <c r="Q126" i="61"/>
  <c r="K126" i="61"/>
  <c r="N125" i="61"/>
  <c r="N124" i="61"/>
  <c r="G126" i="61"/>
  <c r="S126" i="61"/>
  <c r="X125" i="61"/>
  <c r="AA122" i="61"/>
  <c r="V126" i="61"/>
  <c r="P114" i="44"/>
  <c r="K116" i="44"/>
  <c r="N124" i="44"/>
  <c r="I122" i="44"/>
  <c r="R125" i="57"/>
  <c r="S125" i="57"/>
  <c r="J128" i="57"/>
  <c r="G128" i="57"/>
  <c r="F128" i="57"/>
  <c r="X129" i="57"/>
  <c r="E129" i="57"/>
  <c r="I128" i="57"/>
  <c r="T129" i="57"/>
  <c r="E128" i="57"/>
  <c r="AA128" i="57"/>
  <c r="P121" i="60"/>
  <c r="S114" i="60"/>
  <c r="Z128" i="57"/>
  <c r="AB129" i="57"/>
  <c r="W128" i="57"/>
  <c r="U121" i="62"/>
  <c r="M120" i="62"/>
  <c r="Z114" i="62"/>
  <c r="M114" i="62"/>
  <c r="AA126" i="62"/>
  <c r="T122" i="62"/>
  <c r="M115" i="62"/>
  <c r="Y121" i="62"/>
  <c r="AB118" i="62"/>
  <c r="H122" i="62"/>
  <c r="G121" i="62"/>
  <c r="W123" i="62"/>
  <c r="M126" i="62"/>
  <c r="P123" i="62"/>
  <c r="F126" i="62"/>
  <c r="H124" i="62"/>
  <c r="E125" i="62"/>
  <c r="R120" i="62"/>
  <c r="G122" i="62"/>
  <c r="F119" i="62"/>
  <c r="P122" i="62"/>
  <c r="K121" i="62"/>
  <c r="AA123" i="62"/>
  <c r="Q126" i="62"/>
  <c r="T123" i="62"/>
  <c r="J126" i="62"/>
  <c r="W124" i="62"/>
  <c r="Q120" i="62"/>
  <c r="Z123" i="62"/>
  <c r="I121" i="62"/>
  <c r="E126" i="62"/>
  <c r="H123" i="62"/>
  <c r="K124" i="62"/>
  <c r="H120" i="62"/>
  <c r="L125" i="62"/>
  <c r="M126" i="61"/>
  <c r="N126" i="61"/>
  <c r="V125" i="61"/>
  <c r="R197" i="57"/>
  <c r="R11" i="57" s="1"/>
  <c r="U79" i="35"/>
  <c r="H80" i="35"/>
  <c r="H34" i="67" s="1"/>
  <c r="G81" i="35"/>
  <c r="H81" i="35"/>
  <c r="AA80" i="34"/>
  <c r="F80" i="34"/>
  <c r="T80" i="34"/>
  <c r="G81" i="40"/>
  <c r="W79" i="40"/>
  <c r="M79" i="40"/>
  <c r="AB80" i="40"/>
  <c r="AA81" i="40"/>
  <c r="I64" i="39"/>
  <c r="L81" i="35"/>
  <c r="O81" i="35"/>
  <c r="Z81" i="35"/>
  <c r="Q80" i="35"/>
  <c r="Q34" i="67" s="1"/>
  <c r="V80" i="35"/>
  <c r="P80" i="35"/>
  <c r="K81" i="35"/>
  <c r="R81" i="35"/>
  <c r="L80" i="35"/>
  <c r="O80" i="35"/>
  <c r="Z79" i="35"/>
  <c r="F79" i="35"/>
  <c r="M81" i="35"/>
  <c r="P79" i="35"/>
  <c r="S79" i="35"/>
  <c r="V79" i="35"/>
  <c r="F80" i="35"/>
  <c r="Y80" i="35"/>
  <c r="T80" i="35"/>
  <c r="W80" i="35"/>
  <c r="R80" i="35"/>
  <c r="I79" i="35"/>
  <c r="E80" i="35"/>
  <c r="X79" i="35"/>
  <c r="S80" i="35"/>
  <c r="J80" i="35"/>
  <c r="T79" i="35"/>
  <c r="W79" i="35"/>
  <c r="I81" i="35"/>
  <c r="U81" i="35"/>
  <c r="P81" i="35"/>
  <c r="S81" i="35"/>
  <c r="Z80" i="35"/>
  <c r="E81" i="35"/>
  <c r="U80" i="35"/>
  <c r="I80" i="35"/>
  <c r="AB79" i="35"/>
  <c r="G80" i="35"/>
  <c r="J79" i="35"/>
  <c r="N80" i="35"/>
  <c r="X81" i="35"/>
  <c r="H79" i="35"/>
  <c r="AA79" i="35"/>
  <c r="T81" i="35"/>
  <c r="W81" i="35"/>
  <c r="G79" i="35"/>
  <c r="Y79" i="35"/>
  <c r="E79" i="35"/>
  <c r="X80" i="35"/>
  <c r="AA80" i="35"/>
  <c r="R79" i="35"/>
  <c r="M79" i="35"/>
  <c r="Q81" i="35"/>
  <c r="Q35" i="67" s="1"/>
  <c r="F81" i="35"/>
  <c r="S197" i="57"/>
  <c r="S11" i="57" s="1"/>
  <c r="Y197" i="57"/>
  <c r="Y11" i="57" s="1"/>
  <c r="H197" i="57"/>
  <c r="H11" i="57" s="1"/>
  <c r="G197" i="57"/>
  <c r="G11" i="57" s="1"/>
  <c r="X197" i="57"/>
  <c r="X11" i="57" s="1"/>
  <c r="F197" i="57"/>
  <c r="F11" i="57" s="1"/>
  <c r="N197" i="57"/>
  <c r="N11" i="57" s="1"/>
  <c r="Q197" i="57"/>
  <c r="Q11" i="57" s="1"/>
  <c r="V197" i="57"/>
  <c r="V11" i="57" s="1"/>
  <c r="E197" i="57"/>
  <c r="W197" i="57"/>
  <c r="W11" i="57" s="1"/>
  <c r="I197" i="57"/>
  <c r="I11" i="57" s="1"/>
  <c r="U197" i="57"/>
  <c r="U11" i="57" s="1"/>
  <c r="Z197" i="57"/>
  <c r="Z11" i="57" s="1"/>
  <c r="M197" i="57"/>
  <c r="M11" i="57" s="1"/>
  <c r="AB197" i="57"/>
  <c r="AB11" i="57" s="1"/>
  <c r="T197" i="57"/>
  <c r="T11" i="57" s="1"/>
  <c r="L197" i="57"/>
  <c r="L11" i="57" s="1"/>
  <c r="O197" i="57"/>
  <c r="O11" i="57" s="1"/>
  <c r="H120" i="44"/>
  <c r="T123" i="44"/>
  <c r="Y115" i="44"/>
  <c r="T115" i="44"/>
  <c r="O113" i="44"/>
  <c r="W116" i="44"/>
  <c r="Z122" i="44"/>
  <c r="K122" i="44"/>
  <c r="AA113" i="44"/>
  <c r="W124" i="44"/>
  <c r="G125" i="44"/>
  <c r="O119" i="57"/>
  <c r="V116" i="57"/>
  <c r="L126" i="57"/>
  <c r="K128" i="57"/>
  <c r="G129" i="57"/>
  <c r="N128" i="57"/>
  <c r="N129" i="57"/>
  <c r="U128" i="57"/>
  <c r="Q128" i="57"/>
  <c r="M129" i="57"/>
  <c r="U129" i="57"/>
  <c r="P129" i="57"/>
  <c r="AB128" i="57"/>
  <c r="X128" i="57"/>
  <c r="M128" i="57"/>
  <c r="L128" i="57"/>
  <c r="N127" i="60"/>
  <c r="P117" i="60"/>
  <c r="G124" i="62"/>
  <c r="P119" i="62"/>
  <c r="X119" i="62"/>
  <c r="AA119" i="62"/>
  <c r="F125" i="62"/>
  <c r="M119" i="62"/>
  <c r="E123" i="62"/>
  <c r="R119" i="62"/>
  <c r="N123" i="62"/>
  <c r="W121" i="62"/>
  <c r="M124" i="62"/>
  <c r="P121" i="62"/>
  <c r="F124" i="62"/>
  <c r="V126" i="62"/>
  <c r="E120" i="62"/>
  <c r="K122" i="62"/>
  <c r="O117" i="62"/>
  <c r="J123" i="62"/>
  <c r="Q119" i="62"/>
  <c r="M123" i="62"/>
  <c r="V119" i="62"/>
  <c r="V123" i="62"/>
  <c r="AA121" i="62"/>
  <c r="Q124" i="62"/>
  <c r="T121" i="62"/>
  <c r="J124" i="62"/>
  <c r="Z126" i="62"/>
  <c r="Q123" i="62"/>
  <c r="F121" i="62"/>
  <c r="I123" i="62"/>
  <c r="F118" i="62"/>
  <c r="L126" i="62"/>
  <c r="O126" i="62"/>
  <c r="X125" i="62"/>
  <c r="P124" i="62"/>
  <c r="T124" i="62"/>
  <c r="H123" i="61"/>
  <c r="I126" i="61"/>
  <c r="AA197" i="57"/>
  <c r="AA11" i="57" s="1"/>
  <c r="AB197" i="63"/>
  <c r="AB11" i="63" s="1"/>
  <c r="N81" i="35"/>
  <c r="N79" i="35"/>
  <c r="AB80" i="35"/>
  <c r="AB34" i="67" s="1"/>
  <c r="M80" i="35"/>
  <c r="AB81" i="35"/>
  <c r="O80" i="34"/>
  <c r="V79" i="40"/>
  <c r="O81" i="40"/>
  <c r="Z79" i="40"/>
  <c r="Z81" i="40"/>
  <c r="K81" i="40"/>
  <c r="J81" i="40"/>
  <c r="U79" i="40"/>
  <c r="Y80" i="40"/>
  <c r="K80" i="40"/>
  <c r="AA79" i="40"/>
  <c r="J79" i="40"/>
  <c r="G79" i="40"/>
  <c r="R80" i="40"/>
  <c r="V81" i="40"/>
  <c r="W80" i="40"/>
  <c r="I79" i="40"/>
  <c r="S79" i="40"/>
  <c r="O80" i="40"/>
  <c r="H79" i="40"/>
  <c r="X79" i="40"/>
  <c r="AA80" i="40"/>
  <c r="T80" i="40"/>
  <c r="V80" i="40"/>
  <c r="H81" i="40"/>
  <c r="U81" i="40"/>
  <c r="X81" i="40"/>
  <c r="J80" i="40"/>
  <c r="G80" i="40"/>
  <c r="E79" i="40"/>
  <c r="E70" i="40"/>
  <c r="F81" i="40"/>
  <c r="E81" i="40"/>
  <c r="O79" i="40"/>
  <c r="F79" i="40"/>
  <c r="P79" i="40"/>
  <c r="T81" i="40"/>
  <c r="L79" i="40"/>
  <c r="I81" i="40"/>
  <c r="Q79" i="40"/>
  <c r="W81" i="40"/>
  <c r="N81" i="40"/>
  <c r="Q80" i="40"/>
  <c r="M81" i="40"/>
  <c r="H80" i="40"/>
  <c r="P80" i="40"/>
  <c r="Q81" i="40"/>
  <c r="AB79" i="40"/>
  <c r="L80" i="40"/>
  <c r="Y81" i="40"/>
  <c r="E80" i="40"/>
  <c r="Y79" i="40"/>
  <c r="U80" i="40"/>
  <c r="T79" i="40"/>
  <c r="R81" i="40"/>
  <c r="F80" i="40"/>
  <c r="I80" i="40"/>
  <c r="S81" i="40"/>
  <c r="L64" i="33"/>
  <c r="E75" i="33"/>
  <c r="X71" i="33"/>
  <c r="O67" i="33"/>
  <c r="N64" i="33"/>
  <c r="W66" i="33"/>
  <c r="K72" i="33"/>
  <c r="H72" i="33"/>
  <c r="M65" i="33"/>
  <c r="Q77" i="33"/>
  <c r="R80" i="34"/>
  <c r="U80" i="34"/>
  <c r="L80" i="34"/>
  <c r="J80" i="34"/>
  <c r="O76" i="34"/>
  <c r="K80" i="34"/>
  <c r="X80" i="34"/>
  <c r="Z80" i="34"/>
  <c r="W80" i="34"/>
  <c r="Y80" i="34"/>
  <c r="AB80" i="34"/>
  <c r="I80" i="34"/>
  <c r="M80" i="34"/>
  <c r="G80" i="34"/>
  <c r="G34" i="67" s="1"/>
  <c r="N80" i="34"/>
  <c r="V80" i="34"/>
  <c r="W79" i="34"/>
  <c r="S80" i="34"/>
  <c r="Q80" i="34"/>
  <c r="H80" i="34"/>
  <c r="E80" i="34"/>
  <c r="I123" i="44"/>
  <c r="E123" i="44"/>
  <c r="P121" i="44"/>
  <c r="V120" i="44"/>
  <c r="P123" i="44"/>
  <c r="I116" i="44"/>
  <c r="X122" i="44"/>
  <c r="W121" i="44"/>
  <c r="R113" i="44"/>
  <c r="X117" i="44"/>
  <c r="Q113" i="44"/>
  <c r="L117" i="57"/>
  <c r="T128" i="57"/>
  <c r="V128" i="57"/>
  <c r="R129" i="57"/>
  <c r="K129" i="57"/>
  <c r="S129" i="57"/>
  <c r="P128" i="57"/>
  <c r="R128" i="57"/>
  <c r="H128" i="57"/>
  <c r="H129" i="57"/>
  <c r="J129" i="57"/>
  <c r="V129" i="57"/>
  <c r="M125" i="62"/>
  <c r="Y114" i="62"/>
  <c r="AB122" i="62"/>
  <c r="R123" i="62"/>
  <c r="M121" i="62"/>
  <c r="J116" i="62"/>
  <c r="G120" i="62"/>
  <c r="S124" i="62"/>
  <c r="L120" i="62"/>
  <c r="AB124" i="62"/>
  <c r="M122" i="62"/>
  <c r="G125" i="62"/>
  <c r="F122" i="62"/>
  <c r="V124" i="62"/>
  <c r="U120" i="62"/>
  <c r="E121" i="62"/>
  <c r="N120" i="62"/>
  <c r="I120" i="62"/>
  <c r="V125" i="62"/>
  <c r="K120" i="62"/>
  <c r="AA124" i="62"/>
  <c r="P120" i="62"/>
  <c r="J125" i="62"/>
  <c r="Q122" i="62"/>
  <c r="K125" i="62"/>
  <c r="J122" i="62"/>
  <c r="Z124" i="62"/>
  <c r="V120" i="62"/>
  <c r="U125" i="62"/>
  <c r="T119" i="62"/>
  <c r="T120" i="62"/>
  <c r="S119" i="62"/>
  <c r="Y122" i="62"/>
  <c r="Y126" i="61"/>
  <c r="H126" i="61"/>
  <c r="P197" i="57"/>
  <c r="P11" i="57" s="1"/>
  <c r="Q79" i="35"/>
  <c r="V81" i="35"/>
  <c r="V35" i="67" s="1"/>
  <c r="K79" i="35"/>
  <c r="Y81" i="35"/>
  <c r="K79" i="40"/>
  <c r="L81" i="40"/>
  <c r="P81" i="40"/>
  <c r="R79" i="40"/>
  <c r="N80" i="40"/>
  <c r="E122" i="57"/>
  <c r="P77" i="35"/>
  <c r="V120" i="59"/>
  <c r="T128" i="60"/>
  <c r="M115" i="60"/>
  <c r="H114" i="60"/>
  <c r="Q124" i="60"/>
  <c r="Z120" i="60"/>
  <c r="V128" i="60"/>
  <c r="L118" i="60"/>
  <c r="H129" i="60"/>
  <c r="O127" i="60"/>
  <c r="T116" i="60"/>
  <c r="AB115" i="60"/>
  <c r="G117" i="60"/>
  <c r="AA123" i="60"/>
  <c r="R117" i="60"/>
  <c r="R116" i="60"/>
  <c r="AB129" i="60"/>
  <c r="S127" i="60"/>
  <c r="N119" i="60"/>
  <c r="W119" i="60"/>
  <c r="Q113" i="60"/>
  <c r="Q7" i="60" s="1"/>
  <c r="Q10" i="60" s="1"/>
  <c r="X123" i="60"/>
  <c r="E122" i="60"/>
  <c r="Q129" i="60"/>
  <c r="G124" i="60"/>
  <c r="I125" i="60"/>
  <c r="V113" i="60"/>
  <c r="V7" i="60" s="1"/>
  <c r="V10" i="60" s="1"/>
  <c r="V122" i="60"/>
  <c r="G129" i="60"/>
  <c r="G114" i="60"/>
  <c r="I78" i="40"/>
  <c r="T75" i="40"/>
  <c r="H77" i="40"/>
  <c r="N74" i="40"/>
  <c r="Z129" i="44"/>
  <c r="U129" i="44"/>
  <c r="O127" i="44"/>
  <c r="L127" i="44"/>
  <c r="F126" i="44"/>
  <c r="Q127" i="44"/>
  <c r="E119" i="44"/>
  <c r="L121" i="44"/>
  <c r="U125" i="44"/>
  <c r="I129" i="44"/>
  <c r="AA128" i="44"/>
  <c r="I126" i="44"/>
  <c r="M126" i="44"/>
  <c r="AB126" i="44"/>
  <c r="I128" i="44"/>
  <c r="M127" i="44"/>
  <c r="T127" i="44"/>
  <c r="X125" i="44"/>
  <c r="W125" i="44"/>
  <c r="F125" i="44"/>
  <c r="X129" i="44"/>
  <c r="V197" i="63"/>
  <c r="V11" i="63" s="1"/>
  <c r="Q197" i="63"/>
  <c r="Q11" i="63" s="1"/>
  <c r="Y197" i="63"/>
  <c r="Y11" i="63" s="1"/>
  <c r="O197" i="63"/>
  <c r="O11" i="63" s="1"/>
  <c r="L197" i="63"/>
  <c r="L11" i="63" s="1"/>
  <c r="H197" i="63"/>
  <c r="H11" i="63" s="1"/>
  <c r="G197" i="63"/>
  <c r="G11" i="63" s="1"/>
  <c r="U197" i="63"/>
  <c r="U11" i="63" s="1"/>
  <c r="P197" i="63"/>
  <c r="P11" i="63" s="1"/>
  <c r="X197" i="63"/>
  <c r="X11" i="63" s="1"/>
  <c r="Z197" i="63"/>
  <c r="Z11" i="63" s="1"/>
  <c r="I197" i="63"/>
  <c r="I11" i="63" s="1"/>
  <c r="W197" i="63"/>
  <c r="W11" i="63" s="1"/>
  <c r="T197" i="63"/>
  <c r="T11" i="63" s="1"/>
  <c r="R197" i="63"/>
  <c r="R11" i="63" s="1"/>
  <c r="J197" i="63"/>
  <c r="J11" i="63" s="1"/>
  <c r="AA197" i="63"/>
  <c r="AA11" i="63" s="1"/>
  <c r="M197" i="63"/>
  <c r="M11" i="63" s="1"/>
  <c r="H114" i="44"/>
  <c r="V113" i="44"/>
  <c r="J122" i="44"/>
  <c r="L116" i="44"/>
  <c r="E121" i="44"/>
  <c r="F117" i="44"/>
  <c r="X123" i="44"/>
  <c r="W123" i="44"/>
  <c r="AB113" i="44"/>
  <c r="H122" i="44"/>
  <c r="R118" i="44"/>
  <c r="AA121" i="44"/>
  <c r="S115" i="44"/>
  <c r="S123" i="44"/>
  <c r="G115" i="44"/>
  <c r="AB124" i="44"/>
  <c r="X121" i="44"/>
  <c r="K125" i="44"/>
  <c r="V125" i="44"/>
  <c r="U116" i="44"/>
  <c r="P125" i="44"/>
  <c r="R114" i="57"/>
  <c r="T120" i="57"/>
  <c r="N125" i="57"/>
  <c r="N118" i="57"/>
  <c r="H124" i="57"/>
  <c r="T116" i="57"/>
  <c r="I126" i="57"/>
  <c r="Y126" i="44"/>
  <c r="X127" i="44"/>
  <c r="H114" i="59"/>
  <c r="E124" i="59"/>
  <c r="W127" i="60"/>
  <c r="X128" i="60"/>
  <c r="F119" i="60"/>
  <c r="O117" i="60"/>
  <c r="Y119" i="60"/>
  <c r="Q116" i="60"/>
  <c r="O119" i="60"/>
  <c r="I122" i="60"/>
  <c r="E118" i="64"/>
  <c r="O129" i="63"/>
  <c r="M128" i="63"/>
  <c r="Y128" i="63"/>
  <c r="G128" i="63"/>
  <c r="E197" i="63"/>
  <c r="E11" i="63" s="1"/>
  <c r="P76" i="35"/>
  <c r="H120" i="64"/>
  <c r="Y121" i="64"/>
  <c r="V115" i="64"/>
  <c r="Q115" i="64"/>
  <c r="AB115" i="64"/>
  <c r="E119" i="64"/>
  <c r="G122" i="64"/>
  <c r="W115" i="64"/>
  <c r="G116" i="64"/>
  <c r="J122" i="64"/>
  <c r="P122" i="64"/>
  <c r="X117" i="64"/>
  <c r="O118" i="64"/>
  <c r="AB120" i="64"/>
  <c r="S119" i="64"/>
  <c r="H121" i="64"/>
  <c r="Z117" i="64"/>
  <c r="Y119" i="64"/>
  <c r="U116" i="64"/>
  <c r="AB122" i="64"/>
  <c r="M121" i="64"/>
  <c r="Z117" i="61"/>
  <c r="K114" i="61"/>
  <c r="O120" i="61"/>
  <c r="AB128" i="63"/>
  <c r="I129" i="63"/>
  <c r="J128" i="63"/>
  <c r="P128" i="63"/>
  <c r="AA129" i="63"/>
  <c r="E129" i="63"/>
  <c r="F129" i="63"/>
  <c r="N128" i="63"/>
  <c r="T128" i="63"/>
  <c r="J129" i="63"/>
  <c r="AA128" i="63"/>
  <c r="N129" i="63"/>
  <c r="L129" i="63"/>
  <c r="AA125" i="63"/>
  <c r="Y129" i="63"/>
  <c r="E128" i="63"/>
  <c r="I128" i="63"/>
  <c r="K128" i="63"/>
  <c r="U129" i="63"/>
  <c r="X128" i="63"/>
  <c r="Z128" i="63"/>
  <c r="Q129" i="63"/>
  <c r="T129" i="63"/>
  <c r="S129" i="63"/>
  <c r="H128" i="63"/>
  <c r="W129" i="63"/>
  <c r="Q128" i="63"/>
  <c r="G129" i="63"/>
  <c r="R129" i="63"/>
  <c r="S128" i="63"/>
  <c r="E119" i="63"/>
  <c r="P129" i="63"/>
  <c r="V129" i="63"/>
  <c r="U128" i="63"/>
  <c r="L128" i="63"/>
  <c r="R128" i="63"/>
  <c r="V128" i="63"/>
  <c r="F128" i="63"/>
  <c r="Z129" i="63"/>
  <c r="N113" i="63"/>
  <c r="N7" i="63" s="1"/>
  <c r="N10" i="63" s="1"/>
  <c r="O124" i="44"/>
  <c r="L120" i="44"/>
  <c r="S124" i="44"/>
  <c r="V114" i="44"/>
  <c r="F121" i="44"/>
  <c r="O122" i="44"/>
  <c r="X118" i="44"/>
  <c r="P115" i="44"/>
  <c r="X120" i="44"/>
  <c r="P122" i="44"/>
  <c r="T121" i="44"/>
  <c r="L119" i="44"/>
  <c r="I117" i="44"/>
  <c r="U117" i="44"/>
  <c r="Y123" i="44"/>
  <c r="K119" i="44"/>
  <c r="U119" i="44"/>
  <c r="Q114" i="44"/>
  <c r="O119" i="44"/>
  <c r="AB116" i="44"/>
  <c r="Y114" i="44"/>
  <c r="F124" i="44"/>
  <c r="AB121" i="44"/>
  <c r="N113" i="44"/>
  <c r="M117" i="44"/>
  <c r="L122" i="44"/>
  <c r="N119" i="44"/>
  <c r="H119" i="44"/>
  <c r="U113" i="44"/>
  <c r="U7" i="44" s="1"/>
  <c r="R119" i="44"/>
  <c r="AA119" i="44"/>
  <c r="M119" i="44"/>
  <c r="I124" i="44"/>
  <c r="S121" i="44"/>
  <c r="K117" i="44"/>
  <c r="Y117" i="44"/>
  <c r="O115" i="44"/>
  <c r="L117" i="44"/>
  <c r="M123" i="44"/>
  <c r="M114" i="44"/>
  <c r="I115" i="44"/>
  <c r="Y113" i="44"/>
  <c r="W122" i="44"/>
  <c r="E116" i="44"/>
  <c r="K115" i="44"/>
  <c r="AA115" i="44"/>
  <c r="J121" i="44"/>
  <c r="AB123" i="44"/>
  <c r="Q124" i="44"/>
  <c r="I125" i="44"/>
  <c r="O114" i="44"/>
  <c r="J123" i="44"/>
  <c r="Z121" i="44"/>
  <c r="U115" i="57"/>
  <c r="Y113" i="57"/>
  <c r="Y7" i="57" s="1"/>
  <c r="Y10" i="57" s="1"/>
  <c r="L113" i="57"/>
  <c r="L7" i="57" s="1"/>
  <c r="L10" i="57" s="1"/>
  <c r="I119" i="57"/>
  <c r="AB124" i="57"/>
  <c r="Q120" i="57"/>
  <c r="R127" i="44"/>
  <c r="Q128" i="44"/>
  <c r="U119" i="59"/>
  <c r="V117" i="59"/>
  <c r="L123" i="59"/>
  <c r="Q115" i="60"/>
  <c r="L117" i="60"/>
  <c r="X122" i="60"/>
  <c r="O113" i="60"/>
  <c r="O7" i="60" s="1"/>
  <c r="O10" i="60" s="1"/>
  <c r="W121" i="60"/>
  <c r="U123" i="60"/>
  <c r="J126" i="60"/>
  <c r="W120" i="60"/>
  <c r="H122" i="59"/>
  <c r="O129" i="44"/>
  <c r="Z116" i="64"/>
  <c r="L119" i="64"/>
  <c r="M129" i="63"/>
  <c r="K129" i="63"/>
  <c r="K197" i="63"/>
  <c r="K11" i="63" s="1"/>
  <c r="V126" i="57"/>
  <c r="AA127" i="57"/>
  <c r="I127" i="57"/>
  <c r="E127" i="57"/>
  <c r="P118" i="57"/>
  <c r="E117" i="57"/>
  <c r="K120" i="57"/>
  <c r="J114" i="57"/>
  <c r="V122" i="57"/>
  <c r="Q121" i="57"/>
  <c r="L121" i="57"/>
  <c r="O115" i="57"/>
  <c r="AB116" i="57"/>
  <c r="L115" i="57"/>
  <c r="S119" i="57"/>
  <c r="K119" i="57"/>
  <c r="N117" i="57"/>
  <c r="S114" i="57"/>
  <c r="K127" i="57"/>
  <c r="H126" i="57"/>
  <c r="U113" i="57"/>
  <c r="U7" i="57" s="1"/>
  <c r="U10" i="57" s="1"/>
  <c r="Y116" i="57"/>
  <c r="F123" i="57"/>
  <c r="P116" i="57"/>
  <c r="Q122" i="57"/>
  <c r="X119" i="57"/>
  <c r="Q114" i="57"/>
  <c r="J125" i="57"/>
  <c r="AA115" i="57"/>
  <c r="Z123" i="57"/>
  <c r="F117" i="57"/>
  <c r="Q119" i="57"/>
  <c r="Q113" i="57"/>
  <c r="Q7" i="57" s="1"/>
  <c r="Q10" i="57" s="1"/>
  <c r="AA124" i="57"/>
  <c r="L116" i="57"/>
  <c r="L80" i="36"/>
  <c r="H80" i="36"/>
  <c r="T78" i="35"/>
  <c r="AA76" i="35"/>
  <c r="F77" i="35"/>
  <c r="AA77" i="35"/>
  <c r="AB76" i="35"/>
  <c r="U78" i="35"/>
  <c r="K76" i="35"/>
  <c r="K77" i="35"/>
  <c r="H78" i="35"/>
  <c r="Z120" i="59"/>
  <c r="AB113" i="59"/>
  <c r="AB7" i="59" s="1"/>
  <c r="AB10" i="59" s="1"/>
  <c r="P118" i="59"/>
  <c r="AA113" i="59"/>
  <c r="W113" i="59"/>
  <c r="Y125" i="59"/>
  <c r="X123" i="59"/>
  <c r="R123" i="59"/>
  <c r="J115" i="59"/>
  <c r="R114" i="59"/>
  <c r="R120" i="59"/>
  <c r="AB121" i="59"/>
  <c r="T124" i="59"/>
  <c r="E122" i="59"/>
  <c r="I120" i="59"/>
  <c r="AB118" i="59"/>
  <c r="Q118" i="59"/>
  <c r="H117" i="59"/>
  <c r="T123" i="59"/>
  <c r="M117" i="59"/>
  <c r="Q113" i="59"/>
  <c r="J124" i="44"/>
  <c r="AA118" i="44"/>
  <c r="X113" i="44"/>
  <c r="X7" i="44" s="1"/>
  <c r="N123" i="44"/>
  <c r="U121" i="44"/>
  <c r="N116" i="44"/>
  <c r="H116" i="44"/>
  <c r="M121" i="44"/>
  <c r="AB119" i="44"/>
  <c r="R124" i="44"/>
  <c r="M122" i="44"/>
  <c r="I119" i="44"/>
  <c r="O120" i="44"/>
  <c r="F118" i="44"/>
  <c r="Q115" i="44"/>
  <c r="S119" i="44"/>
  <c r="J117" i="44"/>
  <c r="AB117" i="44"/>
  <c r="Z124" i="44"/>
  <c r="G116" i="44"/>
  <c r="V124" i="44"/>
  <c r="V119" i="44"/>
  <c r="W117" i="44"/>
  <c r="P116" i="44"/>
  <c r="G121" i="44"/>
  <c r="S113" i="44"/>
  <c r="T118" i="44"/>
  <c r="AB115" i="44"/>
  <c r="Z118" i="44"/>
  <c r="Y118" i="44"/>
  <c r="M124" i="44"/>
  <c r="J118" i="44"/>
  <c r="H125" i="44"/>
  <c r="Q123" i="44"/>
  <c r="E120" i="44"/>
  <c r="Y122" i="44"/>
  <c r="U123" i="57"/>
  <c r="M114" i="57"/>
  <c r="I125" i="57"/>
  <c r="P122" i="57"/>
  <c r="U118" i="57"/>
  <c r="N124" i="57"/>
  <c r="R117" i="57"/>
  <c r="O121" i="57"/>
  <c r="R128" i="44"/>
  <c r="K127" i="44"/>
  <c r="H127" i="57"/>
  <c r="M118" i="59"/>
  <c r="W114" i="44"/>
  <c r="U123" i="59"/>
  <c r="W125" i="59"/>
  <c r="AA118" i="60"/>
  <c r="J121" i="60"/>
  <c r="V121" i="60"/>
  <c r="X120" i="59"/>
  <c r="AB119" i="61"/>
  <c r="M119" i="63"/>
  <c r="E116" i="64"/>
  <c r="F121" i="64"/>
  <c r="H129" i="63"/>
  <c r="W128" i="63"/>
  <c r="O128" i="63"/>
  <c r="X129" i="63"/>
  <c r="F197" i="63"/>
  <c r="F11" i="63" s="1"/>
  <c r="S197" i="63"/>
  <c r="S11" i="63" s="1"/>
  <c r="M197" i="62"/>
  <c r="M11" i="62" s="1"/>
  <c r="H115" i="59"/>
  <c r="J197" i="44"/>
  <c r="J11" i="44" s="1"/>
  <c r="Y197" i="64"/>
  <c r="Y11" i="64" s="1"/>
  <c r="F45" i="26"/>
  <c r="F46" i="26" s="1"/>
  <c r="F47" i="26" s="1"/>
  <c r="AA81" i="37"/>
  <c r="F80" i="37"/>
  <c r="E80" i="37"/>
  <c r="AB79" i="37"/>
  <c r="Z81" i="37"/>
  <c r="T80" i="37"/>
  <c r="R79" i="37"/>
  <c r="K80" i="37"/>
  <c r="H80" i="37"/>
  <c r="X81" i="37"/>
  <c r="Q79" i="37"/>
  <c r="V80" i="37"/>
  <c r="U79" i="37"/>
  <c r="P81" i="37"/>
  <c r="M79" i="37"/>
  <c r="I81" i="37"/>
  <c r="X80" i="37"/>
  <c r="AA80" i="37"/>
  <c r="N79" i="37"/>
  <c r="Y81" i="37"/>
  <c r="X79" i="37"/>
  <c r="F79" i="37"/>
  <c r="K79" i="37"/>
  <c r="U81" i="37"/>
  <c r="J81" i="37"/>
  <c r="F81" i="37"/>
  <c r="P79" i="37"/>
  <c r="S79" i="37"/>
  <c r="W80" i="37"/>
  <c r="H79" i="37"/>
  <c r="V81" i="37"/>
  <c r="J80" i="37"/>
  <c r="P80" i="37"/>
  <c r="L79" i="37"/>
  <c r="W81" i="37"/>
  <c r="T79" i="37"/>
  <c r="Z80" i="37"/>
  <c r="G79" i="37"/>
  <c r="L80" i="37"/>
  <c r="I79" i="37"/>
  <c r="K81" i="37"/>
  <c r="Y79" i="37"/>
  <c r="T81" i="37"/>
  <c r="S67" i="37"/>
  <c r="W79" i="37"/>
  <c r="Q80" i="37"/>
  <c r="M80" i="37"/>
  <c r="N80" i="37"/>
  <c r="E81" i="37"/>
  <c r="R64" i="37"/>
  <c r="N81" i="37"/>
  <c r="O81" i="37"/>
  <c r="Y80" i="37"/>
  <c r="H81" i="37"/>
  <c r="G70" i="37"/>
  <c r="AB80" i="37"/>
  <c r="S81" i="37"/>
  <c r="V79" i="37"/>
  <c r="L127" i="63"/>
  <c r="Z127" i="63"/>
  <c r="R127" i="63"/>
  <c r="G127" i="63"/>
  <c r="K127" i="63"/>
  <c r="AB114" i="63"/>
  <c r="Y117" i="63"/>
  <c r="X127" i="63"/>
  <c r="AB127" i="63"/>
  <c r="P127" i="63"/>
  <c r="I127" i="63"/>
  <c r="O127" i="63"/>
  <c r="Y127" i="63"/>
  <c r="S127" i="63"/>
  <c r="I116" i="63"/>
  <c r="O116" i="63"/>
  <c r="F124" i="63"/>
  <c r="J117" i="63"/>
  <c r="H124" i="63"/>
  <c r="X117" i="63"/>
  <c r="E117" i="63"/>
  <c r="Z113" i="63"/>
  <c r="Z7" i="63" s="1"/>
  <c r="Z10" i="63" s="1"/>
  <c r="X125" i="63"/>
  <c r="Z125" i="63"/>
  <c r="V125" i="63"/>
  <c r="U117" i="63"/>
  <c r="Y118" i="63"/>
  <c r="X126" i="63"/>
  <c r="F120" i="63"/>
  <c r="F119" i="63"/>
  <c r="F127" i="63"/>
  <c r="V127" i="63"/>
  <c r="AB124" i="63"/>
  <c r="V121" i="63"/>
  <c r="N127" i="63"/>
  <c r="J127" i="63"/>
  <c r="O113" i="63"/>
  <c r="O7" i="63" s="1"/>
  <c r="O10" i="63" s="1"/>
  <c r="F116" i="63"/>
  <c r="AA127" i="63"/>
  <c r="W127" i="63"/>
  <c r="P117" i="63"/>
  <c r="U127" i="63"/>
  <c r="T127" i="63"/>
  <c r="Q127" i="63"/>
  <c r="M120" i="63"/>
  <c r="Q124" i="63"/>
  <c r="N118" i="63"/>
  <c r="AA113" i="63"/>
  <c r="AA7" i="63" s="1"/>
  <c r="AA10" i="63" s="1"/>
  <c r="H122" i="63"/>
  <c r="K125" i="63"/>
  <c r="T120" i="63"/>
  <c r="L123" i="63"/>
  <c r="W117" i="63"/>
  <c r="V126" i="63"/>
  <c r="G122" i="63"/>
  <c r="X118" i="63"/>
  <c r="M127" i="63"/>
  <c r="U116" i="63"/>
  <c r="T121" i="63"/>
  <c r="Z119" i="63"/>
  <c r="H120" i="63"/>
  <c r="AB113" i="63"/>
  <c r="AB7" i="63" s="1"/>
  <c r="AB10" i="63" s="1"/>
  <c r="Q117" i="63"/>
  <c r="U121" i="63"/>
  <c r="K117" i="63"/>
  <c r="E115" i="63"/>
  <c r="AB115" i="63"/>
  <c r="R117" i="63"/>
  <c r="H117" i="63"/>
  <c r="R113" i="63"/>
  <c r="R7" i="63" s="1"/>
  <c r="R10" i="63" s="1"/>
  <c r="O115" i="63"/>
  <c r="N123" i="63"/>
  <c r="T124" i="63"/>
  <c r="U118" i="63"/>
  <c r="P115" i="63"/>
  <c r="X119" i="63"/>
  <c r="V114" i="63"/>
  <c r="N120" i="63"/>
  <c r="K123" i="63"/>
  <c r="N121" i="63"/>
  <c r="Z114" i="63"/>
  <c r="L79" i="34"/>
  <c r="T76" i="34"/>
  <c r="AB73" i="34"/>
  <c r="O77" i="34"/>
  <c r="W74" i="34"/>
  <c r="R76" i="34"/>
  <c r="Q75" i="34"/>
  <c r="V77" i="34"/>
  <c r="F76" i="34"/>
  <c r="E79" i="34"/>
  <c r="N75" i="34"/>
  <c r="AB74" i="34"/>
  <c r="O78" i="34"/>
  <c r="G73" i="34"/>
  <c r="AB77" i="34"/>
  <c r="L75" i="34"/>
  <c r="W78" i="34"/>
  <c r="G76" i="34"/>
  <c r="O73" i="34"/>
  <c r="J79" i="34"/>
  <c r="Z73" i="34"/>
  <c r="I78" i="34"/>
  <c r="U62" i="34"/>
  <c r="U61" i="34" s="1"/>
  <c r="N72" i="34"/>
  <c r="M75" i="34"/>
  <c r="U73" i="34"/>
  <c r="T78" i="34"/>
  <c r="L73" i="34"/>
  <c r="O79" i="34"/>
  <c r="G74" i="34"/>
  <c r="Z77" i="34"/>
  <c r="Q79" i="34"/>
  <c r="F75" i="34"/>
  <c r="M76" i="34"/>
  <c r="L76" i="34"/>
  <c r="G77" i="34"/>
  <c r="R78" i="34"/>
  <c r="Y78" i="34"/>
  <c r="N73" i="34"/>
  <c r="X77" i="34"/>
  <c r="H75" i="34"/>
  <c r="K79" i="34"/>
  <c r="S76" i="34"/>
  <c r="AA73" i="34"/>
  <c r="Z78" i="34"/>
  <c r="R73" i="34"/>
  <c r="I79" i="34"/>
  <c r="Y73" i="34"/>
  <c r="N74" i="34"/>
  <c r="M79" i="34"/>
  <c r="U75" i="34"/>
  <c r="M77" i="34"/>
  <c r="AB76" i="34"/>
  <c r="G75" i="34"/>
  <c r="R74" i="34"/>
  <c r="Y79" i="34"/>
  <c r="V76" i="34"/>
  <c r="U79" i="34"/>
  <c r="H74" i="34"/>
  <c r="N77" i="34"/>
  <c r="P75" i="34"/>
  <c r="Z76" i="34"/>
  <c r="P77" i="34"/>
  <c r="S73" i="34"/>
  <c r="U76" i="34"/>
  <c r="V66" i="34"/>
  <c r="P63" i="34"/>
  <c r="L77" i="34"/>
  <c r="G78" i="34"/>
  <c r="G70" i="34"/>
  <c r="J75" i="34"/>
  <c r="Y76" i="34"/>
  <c r="T73" i="34"/>
  <c r="W75" i="34"/>
  <c r="Z75" i="34"/>
  <c r="I76" i="34"/>
  <c r="E78" i="34"/>
  <c r="X79" i="34"/>
  <c r="H77" i="34"/>
  <c r="P74" i="34"/>
  <c r="S78" i="34"/>
  <c r="AA75" i="34"/>
  <c r="K73" i="34"/>
  <c r="R77" i="34"/>
  <c r="N64" i="34"/>
  <c r="Y77" i="34"/>
  <c r="I71" i="34"/>
  <c r="P65" i="34"/>
  <c r="E74" i="34"/>
  <c r="E73" i="34"/>
  <c r="T75" i="34"/>
  <c r="G79" i="34"/>
  <c r="W73" i="34"/>
  <c r="F79" i="34"/>
  <c r="X78" i="34"/>
  <c r="S77" i="34"/>
  <c r="Q74" i="34"/>
  <c r="E76" i="34"/>
  <c r="M74" i="34"/>
  <c r="F78" i="34"/>
  <c r="S79" i="34"/>
  <c r="Q78" i="34"/>
  <c r="E75" i="34"/>
  <c r="X74" i="34"/>
  <c r="X76" i="34"/>
  <c r="U77" i="34"/>
  <c r="AB75" i="34"/>
  <c r="W76" i="34"/>
  <c r="R72" i="34"/>
  <c r="I74" i="34"/>
  <c r="U78" i="34"/>
  <c r="AB78" i="34"/>
  <c r="O74" i="34"/>
  <c r="J73" i="34"/>
  <c r="Q73" i="34"/>
  <c r="H79" i="34"/>
  <c r="P76" i="34"/>
  <c r="X73" i="34"/>
  <c r="AA77" i="34"/>
  <c r="K75" i="34"/>
  <c r="J76" i="34"/>
  <c r="Q76" i="34"/>
  <c r="V79" i="34"/>
  <c r="N79" i="34"/>
  <c r="T79" i="34"/>
  <c r="L74" i="34"/>
  <c r="W77" i="34"/>
  <c r="Z79" i="34"/>
  <c r="Q77" i="34"/>
  <c r="V73" i="34"/>
  <c r="H76" i="34"/>
  <c r="AA74" i="34"/>
  <c r="V75" i="34"/>
  <c r="K76" i="34"/>
  <c r="K78" i="34"/>
  <c r="AA76" i="34"/>
  <c r="I73" i="34"/>
  <c r="U74" i="34"/>
  <c r="R75" i="34"/>
  <c r="S75" i="34"/>
  <c r="Y75" i="34"/>
  <c r="AB79" i="34"/>
  <c r="H73" i="34"/>
  <c r="AA79" i="34"/>
  <c r="I75" i="34"/>
  <c r="L78" i="34"/>
  <c r="J77" i="34"/>
  <c r="V78" i="34"/>
  <c r="J78" i="34"/>
  <c r="P79" i="34"/>
  <c r="H78" i="34"/>
  <c r="I77" i="34"/>
  <c r="T74" i="34"/>
  <c r="O75" i="34"/>
  <c r="T77" i="34"/>
  <c r="K77" i="34"/>
  <c r="Z74" i="34"/>
  <c r="F77" i="34"/>
  <c r="M78" i="34"/>
  <c r="E77" i="34"/>
  <c r="K74" i="34"/>
  <c r="J74" i="34"/>
  <c r="M73" i="34"/>
  <c r="N76" i="34"/>
  <c r="P78" i="34"/>
  <c r="S74" i="34"/>
  <c r="F74" i="34"/>
  <c r="Y74" i="34"/>
  <c r="P73" i="34"/>
  <c r="R79" i="34"/>
  <c r="F73" i="34"/>
  <c r="AA78" i="34"/>
  <c r="Y124" i="57"/>
  <c r="N116" i="57"/>
  <c r="O117" i="57"/>
  <c r="N115" i="57"/>
  <c r="J197" i="59"/>
  <c r="J11" i="59" s="1"/>
  <c r="E197" i="59"/>
  <c r="E11" i="59" s="1"/>
  <c r="AB75" i="35"/>
  <c r="Y65" i="35"/>
  <c r="T68" i="35"/>
  <c r="N68" i="35"/>
  <c r="E71" i="35"/>
  <c r="M70" i="35"/>
  <c r="S68" i="35"/>
  <c r="E73" i="35"/>
  <c r="L71" i="35"/>
  <c r="L67" i="35"/>
  <c r="I74" i="35"/>
  <c r="L66" i="35"/>
  <c r="M71" i="35"/>
  <c r="L62" i="35"/>
  <c r="L61" i="35" s="1"/>
  <c r="W70" i="35"/>
  <c r="J71" i="35"/>
  <c r="H73" i="35"/>
  <c r="J68" i="35"/>
  <c r="Y71" i="35"/>
  <c r="V68" i="35"/>
  <c r="S64" i="35"/>
  <c r="E69" i="35"/>
  <c r="W75" i="35"/>
  <c r="N66" i="35"/>
  <c r="E66" i="35"/>
  <c r="Z67" i="35"/>
  <c r="Y67" i="35"/>
  <c r="W63" i="35"/>
  <c r="Q70" i="35"/>
  <c r="E115" i="62"/>
  <c r="K117" i="62"/>
  <c r="S114" i="62"/>
  <c r="L115" i="62"/>
  <c r="Q113" i="62"/>
  <c r="Q7" i="62" s="1"/>
  <c r="Q10" i="62" s="1"/>
  <c r="V117" i="62"/>
  <c r="AA116" i="62"/>
  <c r="I113" i="62"/>
  <c r="I7" i="62" s="1"/>
  <c r="I10" i="62" s="1"/>
  <c r="G71" i="39"/>
  <c r="S70" i="39"/>
  <c r="N70" i="39"/>
  <c r="AB69" i="39"/>
  <c r="E68" i="39"/>
  <c r="F68" i="39"/>
  <c r="Q67" i="39"/>
  <c r="J66" i="39"/>
  <c r="F66" i="39"/>
  <c r="P65" i="39"/>
  <c r="F64" i="39"/>
  <c r="M64" i="39"/>
  <c r="J71" i="39"/>
  <c r="W71" i="39"/>
  <c r="H70" i="39"/>
  <c r="I69" i="39"/>
  <c r="X69" i="39"/>
  <c r="S68" i="39"/>
  <c r="N67" i="39"/>
  <c r="AA67" i="39"/>
  <c r="U66" i="39"/>
  <c r="M65" i="39"/>
  <c r="F65" i="39"/>
  <c r="Z64" i="39"/>
  <c r="R71" i="39"/>
  <c r="Q70" i="39"/>
  <c r="V69" i="39"/>
  <c r="V67" i="39"/>
  <c r="E66" i="39"/>
  <c r="AB65" i="39"/>
  <c r="S71" i="39"/>
  <c r="Z70" i="39"/>
  <c r="O68" i="39"/>
  <c r="W67" i="39"/>
  <c r="P66" i="39"/>
  <c r="X64" i="39"/>
  <c r="T70" i="39"/>
  <c r="U67" i="39"/>
  <c r="E64" i="39"/>
  <c r="H71" i="39"/>
  <c r="AA69" i="39"/>
  <c r="S66" i="39"/>
  <c r="Y69" i="39"/>
  <c r="T71" i="39"/>
  <c r="L70" i="39"/>
  <c r="S64" i="39"/>
  <c r="K65" i="39"/>
  <c r="J70" i="39"/>
  <c r="I71" i="39"/>
  <c r="E70" i="39"/>
  <c r="AB70" i="39"/>
  <c r="U69" i="39"/>
  <c r="J68" i="39"/>
  <c r="M68" i="39"/>
  <c r="F67" i="39"/>
  <c r="W66" i="39"/>
  <c r="Z66" i="39"/>
  <c r="G65" i="39"/>
  <c r="N64" i="39"/>
  <c r="Y64" i="39"/>
  <c r="X71" i="39"/>
  <c r="X70" i="39"/>
  <c r="AA70" i="39"/>
  <c r="P69" i="39"/>
  <c r="X68" i="39"/>
  <c r="N68" i="39"/>
  <c r="O67" i="39"/>
  <c r="R66" i="39"/>
  <c r="L66" i="39"/>
  <c r="E65" i="39"/>
  <c r="W64" i="39"/>
  <c r="O64" i="39"/>
  <c r="M71" i="39"/>
  <c r="I70" i="39"/>
  <c r="Y68" i="39"/>
  <c r="L67" i="39"/>
  <c r="T66" i="39"/>
  <c r="V64" i="39"/>
  <c r="K71" i="39"/>
  <c r="S69" i="39"/>
  <c r="T68" i="39"/>
  <c r="Z67" i="39"/>
  <c r="Q65" i="39"/>
  <c r="Q64" i="39"/>
  <c r="K69" i="39"/>
  <c r="O66" i="39"/>
  <c r="T64" i="39"/>
  <c r="V71" i="39"/>
  <c r="AA71" i="39"/>
  <c r="U70" i="39"/>
  <c r="E69" i="39"/>
  <c r="W69" i="39"/>
  <c r="V68" i="39"/>
  <c r="E67" i="39"/>
  <c r="AB67" i="39"/>
  <c r="G66" i="39"/>
  <c r="N65" i="39"/>
  <c r="L65" i="39"/>
  <c r="AB64" i="39"/>
  <c r="P71" i="39"/>
  <c r="K70" i="39"/>
  <c r="Y70" i="39"/>
  <c r="G69" i="39"/>
  <c r="W68" i="39"/>
  <c r="Q68" i="39"/>
  <c r="K67" i="39"/>
  <c r="Y66" i="39"/>
  <c r="H66" i="39"/>
  <c r="H65" i="39"/>
  <c r="L64" i="39"/>
  <c r="R64" i="39"/>
  <c r="Y71" i="39"/>
  <c r="N69" i="39"/>
  <c r="K68" i="39"/>
  <c r="J67" i="39"/>
  <c r="W65" i="39"/>
  <c r="P64" i="39"/>
  <c r="M70" i="39"/>
  <c r="J69" i="39"/>
  <c r="R68" i="39"/>
  <c r="I66" i="39"/>
  <c r="Z65" i="39"/>
  <c r="J64" i="39"/>
  <c r="Z71" i="39"/>
  <c r="U68" i="39"/>
  <c r="N66" i="39"/>
  <c r="V70" i="39"/>
  <c r="P67" i="39"/>
  <c r="I65" i="39"/>
  <c r="E71" i="39"/>
  <c r="Q66" i="39"/>
  <c r="S65" i="39"/>
  <c r="Y67" i="39"/>
  <c r="T67" i="39"/>
  <c r="AA68" i="39"/>
  <c r="K66" i="39"/>
  <c r="U64" i="39"/>
  <c r="U71" i="39"/>
  <c r="T69" i="39"/>
  <c r="X66" i="39"/>
  <c r="L69" i="39"/>
  <c r="M67" i="39"/>
  <c r="AA64" i="39"/>
  <c r="AB68" i="39"/>
  <c r="W70" i="39"/>
  <c r="X65" i="39"/>
  <c r="P70" i="39"/>
  <c r="R67" i="39"/>
  <c r="I68" i="39"/>
  <c r="Q69" i="39"/>
  <c r="W62" i="39"/>
  <c r="W61" i="39" s="1"/>
  <c r="N71" i="39"/>
  <c r="P68" i="39"/>
  <c r="O65" i="39"/>
  <c r="Q71" i="39"/>
  <c r="H69" i="39"/>
  <c r="AB66" i="39"/>
  <c r="M66" i="39"/>
  <c r="O69" i="39"/>
  <c r="L68" i="39"/>
  <c r="O71" i="39"/>
  <c r="J65" i="39"/>
  <c r="O70" i="39"/>
  <c r="AB71" i="39"/>
  <c r="H64" i="39"/>
  <c r="R70" i="39"/>
  <c r="X67" i="39"/>
  <c r="U65" i="39"/>
  <c r="F71" i="39"/>
  <c r="G68" i="39"/>
  <c r="R65" i="39"/>
  <c r="F70" i="39"/>
  <c r="V65" i="39"/>
  <c r="H67" i="39"/>
  <c r="T65" i="39"/>
  <c r="F69" i="39"/>
  <c r="K64" i="39"/>
  <c r="S67" i="39"/>
  <c r="H68" i="39"/>
  <c r="Y65" i="39"/>
  <c r="R69" i="39"/>
  <c r="G70" i="39"/>
  <c r="M69" i="39"/>
  <c r="Z68" i="39"/>
  <c r="AA66" i="39"/>
  <c r="G67" i="39"/>
  <c r="I67" i="39"/>
  <c r="G64" i="39"/>
  <c r="L71" i="39"/>
  <c r="Z69" i="39"/>
  <c r="R126" i="60"/>
  <c r="Y130" i="60"/>
  <c r="I124" i="60"/>
  <c r="F127" i="60"/>
  <c r="Y129" i="60"/>
  <c r="W114" i="60"/>
  <c r="V129" i="60"/>
  <c r="F113" i="60"/>
  <c r="F7" i="60" s="1"/>
  <c r="F10" i="60" s="1"/>
  <c r="J130" i="60"/>
  <c r="AA125" i="60"/>
  <c r="V119" i="60"/>
  <c r="F118" i="60"/>
  <c r="M116" i="60"/>
  <c r="P127" i="60"/>
  <c r="K120" i="60"/>
  <c r="I116" i="60"/>
  <c r="N124" i="60"/>
  <c r="E130" i="60"/>
  <c r="O121" i="60"/>
  <c r="T118" i="60"/>
  <c r="Q125" i="60"/>
  <c r="P124" i="60"/>
  <c r="F121" i="60"/>
  <c r="U116" i="60"/>
  <c r="Z130" i="60"/>
  <c r="Q130" i="60"/>
  <c r="F115" i="60"/>
  <c r="O122" i="60"/>
  <c r="P119" i="60"/>
  <c r="U121" i="60"/>
  <c r="H130" i="60"/>
  <c r="Q119" i="60"/>
  <c r="L130" i="60"/>
  <c r="U120" i="60"/>
  <c r="R130" i="60"/>
  <c r="R93" i="54" s="1"/>
  <c r="R40" i="56" s="1"/>
  <c r="L121" i="60"/>
  <c r="S129" i="60"/>
  <c r="X118" i="60"/>
  <c r="G120" i="60"/>
  <c r="T122" i="60"/>
  <c r="Z114" i="60"/>
  <c r="M118" i="60"/>
  <c r="S126" i="60"/>
  <c r="Z124" i="60"/>
  <c r="I121" i="60"/>
  <c r="S122" i="60"/>
  <c r="F130" i="60"/>
  <c r="M128" i="60"/>
  <c r="AB116" i="60"/>
  <c r="L115" i="60"/>
  <c r="G115" i="60"/>
  <c r="X129" i="60"/>
  <c r="U126" i="60"/>
  <c r="X126" i="60"/>
  <c r="W130" i="60"/>
  <c r="Y117" i="60"/>
  <c r="G113" i="60"/>
  <c r="G7" i="60" s="1"/>
  <c r="G10" i="60" s="1"/>
  <c r="W128" i="60"/>
  <c r="M129" i="60"/>
  <c r="J128" i="60"/>
  <c r="I77" i="36"/>
  <c r="U76" i="36"/>
  <c r="X62" i="36"/>
  <c r="X61" i="36" s="1"/>
  <c r="X74" i="36"/>
  <c r="K66" i="36"/>
  <c r="T66" i="36"/>
  <c r="V69" i="36"/>
  <c r="AB71" i="36"/>
  <c r="G70" i="36"/>
  <c r="T67" i="36"/>
  <c r="W74" i="36"/>
  <c r="T74" i="36"/>
  <c r="Z75" i="36"/>
  <c r="K63" i="36"/>
  <c r="Q78" i="36"/>
  <c r="F74" i="36"/>
  <c r="S71" i="36"/>
  <c r="Q122" i="61"/>
  <c r="I123" i="61"/>
  <c r="M123" i="61"/>
  <c r="AA125" i="61"/>
  <c r="F113" i="61"/>
  <c r="F7" i="61" s="1"/>
  <c r="F10" i="61" s="1"/>
  <c r="P119" i="61"/>
  <c r="E122" i="61"/>
  <c r="O116" i="61"/>
  <c r="J121" i="61"/>
  <c r="Z122" i="61"/>
  <c r="X122" i="61"/>
  <c r="L120" i="61"/>
  <c r="J115" i="61"/>
  <c r="L124" i="61"/>
  <c r="H121" i="61"/>
  <c r="H120" i="61"/>
  <c r="L123" i="61"/>
  <c r="P113" i="61"/>
  <c r="P7" i="61" s="1"/>
  <c r="P10" i="61" s="1"/>
  <c r="Y124" i="61"/>
  <c r="X123" i="61"/>
  <c r="E123" i="61"/>
  <c r="W120" i="61"/>
  <c r="T122" i="61"/>
  <c r="S123" i="61"/>
  <c r="R121" i="61"/>
  <c r="X124" i="61"/>
  <c r="F122" i="61"/>
  <c r="V123" i="61"/>
  <c r="Z125" i="61"/>
  <c r="W122" i="61"/>
  <c r="Q123" i="61"/>
  <c r="U113" i="61"/>
  <c r="U7" i="61" s="1"/>
  <c r="U10" i="61" s="1"/>
  <c r="G123" i="61"/>
  <c r="Y123" i="61"/>
  <c r="S118" i="61"/>
  <c r="G124" i="61"/>
  <c r="H124" i="61"/>
  <c r="I115" i="61"/>
  <c r="AB122" i="61"/>
  <c r="F125" i="61"/>
  <c r="Y122" i="61"/>
  <c r="W123" i="61"/>
  <c r="S122" i="61"/>
  <c r="R122" i="61"/>
  <c r="V120" i="61"/>
  <c r="P124" i="61"/>
  <c r="O122" i="61"/>
  <c r="N122" i="61"/>
  <c r="U123" i="61"/>
  <c r="T123" i="61"/>
  <c r="AA124" i="61"/>
  <c r="K125" i="61"/>
  <c r="Z124" i="61"/>
  <c r="U122" i="61"/>
  <c r="J123" i="61"/>
  <c r="I118" i="61"/>
  <c r="S124" i="61"/>
  <c r="U114" i="61"/>
  <c r="R119" i="61"/>
  <c r="T124" i="61"/>
  <c r="L122" i="61"/>
  <c r="K124" i="61"/>
  <c r="G122" i="61"/>
  <c r="R125" i="61"/>
  <c r="P123" i="61"/>
  <c r="V122" i="61"/>
  <c r="F118" i="61"/>
  <c r="G125" i="61"/>
  <c r="X121" i="61"/>
  <c r="J119" i="61"/>
  <c r="F123" i="61"/>
  <c r="I125" i="61"/>
  <c r="K123" i="61"/>
  <c r="F124" i="61"/>
  <c r="O123" i="61"/>
  <c r="Y121" i="61"/>
  <c r="J122" i="61"/>
  <c r="H117" i="61"/>
  <c r="J125" i="61"/>
  <c r="H122" i="61"/>
  <c r="K122" i="61"/>
  <c r="E124" i="61"/>
  <c r="M125" i="61"/>
  <c r="I124" i="61"/>
  <c r="O124" i="61"/>
  <c r="T120" i="61"/>
  <c r="U124" i="61"/>
  <c r="H125" i="61"/>
  <c r="S125" i="61"/>
  <c r="AB124" i="61"/>
  <c r="M124" i="61"/>
  <c r="R124" i="61"/>
  <c r="W125" i="61"/>
  <c r="U125" i="61"/>
  <c r="W124" i="61"/>
  <c r="P122" i="61"/>
  <c r="M120" i="61"/>
  <c r="Y125" i="61"/>
  <c r="AB123" i="61"/>
  <c r="W116" i="59"/>
  <c r="E113" i="59"/>
  <c r="Q117" i="59"/>
  <c r="G115" i="59"/>
  <c r="Y113" i="64"/>
  <c r="Y7" i="64" s="1"/>
  <c r="Y10" i="64" s="1"/>
  <c r="L113" i="64"/>
  <c r="L7" i="64" s="1"/>
  <c r="L10" i="64" s="1"/>
  <c r="S113" i="64"/>
  <c r="S7" i="64" s="1"/>
  <c r="S10" i="64" s="1"/>
  <c r="AB114" i="64"/>
  <c r="S114" i="64"/>
  <c r="Q114" i="64"/>
  <c r="G114" i="64"/>
  <c r="X113" i="64"/>
  <c r="X7" i="64" s="1"/>
  <c r="X10" i="64" s="1"/>
  <c r="H113" i="64"/>
  <c r="H7" i="64" s="1"/>
  <c r="H10" i="64" s="1"/>
  <c r="P125" i="61"/>
  <c r="H116" i="63"/>
  <c r="W122" i="63"/>
  <c r="G115" i="63"/>
  <c r="H127" i="63"/>
  <c r="Q197" i="59"/>
  <c r="Q11" i="59" s="1"/>
  <c r="G197" i="62"/>
  <c r="G11" i="62" s="1"/>
  <c r="E70" i="35"/>
  <c r="V74" i="34"/>
  <c r="V66" i="39"/>
  <c r="J79" i="37"/>
  <c r="O125" i="61"/>
  <c r="Z123" i="61"/>
  <c r="E125" i="61"/>
  <c r="M122" i="61"/>
  <c r="J124" i="61"/>
  <c r="L125" i="61"/>
  <c r="R121" i="63"/>
  <c r="F115" i="63"/>
  <c r="I122" i="61"/>
  <c r="W113" i="63"/>
  <c r="W7" i="63" s="1"/>
  <c r="W10" i="63" s="1"/>
  <c r="U121" i="61"/>
  <c r="E127" i="63"/>
  <c r="J66" i="35"/>
  <c r="N78" i="34"/>
  <c r="X75" i="34"/>
  <c r="AA65" i="39"/>
  <c r="P65" i="38"/>
  <c r="R72" i="38"/>
  <c r="AA126" i="61"/>
  <c r="Q124" i="61"/>
  <c r="T125" i="61"/>
  <c r="K128" i="61"/>
  <c r="F45" i="23"/>
  <c r="F46" i="23" s="1"/>
  <c r="F47" i="23" s="1"/>
  <c r="J65" i="36"/>
  <c r="P64" i="35"/>
  <c r="F45" i="25"/>
  <c r="F46" i="25" s="1"/>
  <c r="F47" i="25" s="1"/>
  <c r="N115" i="62"/>
  <c r="F45" i="24"/>
  <c r="F46" i="24" s="1"/>
  <c r="F47" i="24" s="1"/>
  <c r="R74" i="37"/>
  <c r="G126" i="63"/>
  <c r="K71" i="40"/>
  <c r="J62" i="34"/>
  <c r="J61" i="34" s="1"/>
  <c r="Z114" i="57"/>
  <c r="F45" i="27"/>
  <c r="F46" i="27" s="1"/>
  <c r="F47" i="27" s="1"/>
  <c r="E65" i="40"/>
  <c r="S197" i="64"/>
  <c r="S11" i="64" s="1"/>
  <c r="V119" i="61"/>
  <c r="Y197" i="62"/>
  <c r="Y11" i="62" s="1"/>
  <c r="U63" i="39"/>
  <c r="R63" i="39"/>
  <c r="P62" i="39"/>
  <c r="P61" i="39" s="1"/>
  <c r="H63" i="39"/>
  <c r="X63" i="39"/>
  <c r="L62" i="39"/>
  <c r="L61" i="39" s="1"/>
  <c r="X62" i="39"/>
  <c r="X61" i="39" s="1"/>
  <c r="V63" i="39"/>
  <c r="S62" i="39"/>
  <c r="S61" i="39" s="1"/>
  <c r="S63" i="39"/>
  <c r="F62" i="39"/>
  <c r="F61" i="39" s="1"/>
  <c r="AA63" i="39"/>
  <c r="E62" i="39"/>
  <c r="E61" i="39" s="1"/>
  <c r="F63" i="39"/>
  <c r="O62" i="39"/>
  <c r="O61" i="39" s="1"/>
  <c r="R62" i="39"/>
  <c r="R61" i="39" s="1"/>
  <c r="Z63" i="39"/>
  <c r="O63" i="39"/>
  <c r="M62" i="39"/>
  <c r="M61" i="39" s="1"/>
  <c r="P63" i="39"/>
  <c r="Z62" i="39"/>
  <c r="Z61" i="39" s="1"/>
  <c r="AB62" i="39"/>
  <c r="AB61" i="39" s="1"/>
  <c r="I62" i="39"/>
  <c r="I61" i="39" s="1"/>
  <c r="L63" i="39"/>
  <c r="I63" i="39"/>
  <c r="H62" i="39"/>
  <c r="H61" i="39" s="1"/>
  <c r="T63" i="39"/>
  <c r="G62" i="39"/>
  <c r="G61" i="39" s="1"/>
  <c r="N62" i="39"/>
  <c r="N61" i="39" s="1"/>
  <c r="Q62" i="39"/>
  <c r="Q61" i="39" s="1"/>
  <c r="E63" i="39"/>
  <c r="V62" i="39"/>
  <c r="V61" i="39" s="1"/>
  <c r="W63" i="39"/>
  <c r="T62" i="39"/>
  <c r="T61" i="39" s="1"/>
  <c r="Q63" i="39"/>
  <c r="G63" i="39"/>
  <c r="K63" i="39"/>
  <c r="Y63" i="39"/>
  <c r="Y62" i="39"/>
  <c r="Y61" i="39" s="1"/>
  <c r="AB63" i="39"/>
  <c r="J63" i="39"/>
  <c r="K62" i="39"/>
  <c r="K61" i="39" s="1"/>
  <c r="J62" i="39"/>
  <c r="J61" i="39" s="1"/>
  <c r="M63" i="39"/>
  <c r="U62" i="39"/>
  <c r="U61" i="39" s="1"/>
  <c r="AA62" i="39"/>
  <c r="AA61" i="39" s="1"/>
  <c r="V62" i="33"/>
  <c r="Q65" i="33"/>
  <c r="L68" i="33"/>
  <c r="G71" i="33"/>
  <c r="Y73" i="33"/>
  <c r="T76" i="33"/>
  <c r="U64" i="33"/>
  <c r="P67" i="33"/>
  <c r="K70" i="33"/>
  <c r="F73" i="33"/>
  <c r="X75" i="33"/>
  <c r="S65" i="33"/>
  <c r="I71" i="33"/>
  <c r="V76" i="33"/>
  <c r="Q79" i="33"/>
  <c r="Q62" i="33"/>
  <c r="Q61" i="33" s="1"/>
  <c r="G68" i="33"/>
  <c r="T73" i="33"/>
  <c r="AB77" i="33"/>
  <c r="Y67" i="33"/>
  <c r="Y77" i="33"/>
  <c r="Q67" i="33"/>
  <c r="N63" i="33"/>
  <c r="L69" i="33"/>
  <c r="S78" i="33"/>
  <c r="T62" i="33"/>
  <c r="T61" i="33" s="1"/>
  <c r="W79" i="33"/>
  <c r="V77" i="33"/>
  <c r="Z62" i="33"/>
  <c r="U65" i="33"/>
  <c r="P68" i="33"/>
  <c r="K71" i="33"/>
  <c r="F74" i="33"/>
  <c r="G62" i="33"/>
  <c r="Y64" i="33"/>
  <c r="T67" i="33"/>
  <c r="O70" i="33"/>
  <c r="J73" i="33"/>
  <c r="AB75" i="33"/>
  <c r="AA65" i="33"/>
  <c r="Q71" i="33"/>
  <c r="Z76" i="33"/>
  <c r="U79" i="33"/>
  <c r="Y62" i="33"/>
  <c r="O68" i="33"/>
  <c r="AB73" i="33"/>
  <c r="I78" i="33"/>
  <c r="R68" i="33"/>
  <c r="J78" i="33"/>
  <c r="S69" i="33"/>
  <c r="E79" i="33"/>
  <c r="P79" i="33"/>
  <c r="AB69" i="33"/>
  <c r="AA78" i="33"/>
  <c r="M63" i="33"/>
  <c r="O78" i="33"/>
  <c r="W63" i="33"/>
  <c r="M69" i="33"/>
  <c r="Z74" i="33"/>
  <c r="V65" i="33"/>
  <c r="L71" i="33"/>
  <c r="H62" i="33"/>
  <c r="H61" i="33" s="1"/>
  <c r="K73" i="33"/>
  <c r="I70" i="33"/>
  <c r="F79" i="33"/>
  <c r="F72" i="33"/>
  <c r="R76" i="33"/>
  <c r="M62" i="33"/>
  <c r="M61" i="33" s="1"/>
  <c r="W64" i="33"/>
  <c r="R62" i="33"/>
  <c r="H68" i="33"/>
  <c r="U73" i="33"/>
  <c r="Q64" i="33"/>
  <c r="G70" i="33"/>
  <c r="T75" i="33"/>
  <c r="X70" i="33"/>
  <c r="M79" i="33"/>
  <c r="V67" i="33"/>
  <c r="X77" i="33"/>
  <c r="I67" i="33"/>
  <c r="H66" i="33"/>
  <c r="F63" i="33"/>
  <c r="I66" i="33"/>
  <c r="T64" i="33"/>
  <c r="J70" i="33"/>
  <c r="W75" i="33"/>
  <c r="S66" i="33"/>
  <c r="I72" i="33"/>
  <c r="Y63" i="33"/>
  <c r="AB74" i="33"/>
  <c r="Z71" i="33"/>
  <c r="Z79" i="33"/>
  <c r="Q75" i="33"/>
  <c r="U71" i="33"/>
  <c r="T79" i="33"/>
  <c r="E71" i="33"/>
  <c r="G63" i="33"/>
  <c r="S70" i="33"/>
  <c r="W68" i="33"/>
  <c r="K68" i="33"/>
  <c r="K62" i="33"/>
  <c r="T63" i="33"/>
  <c r="L70" i="33"/>
  <c r="S75" i="33"/>
  <c r="T74" i="33"/>
  <c r="X74" i="33"/>
  <c r="M70" i="33"/>
  <c r="J63" i="33"/>
  <c r="K67" i="33"/>
  <c r="AA76" i="33"/>
  <c r="O63" i="33"/>
  <c r="J66" i="33"/>
  <c r="AB68" i="33"/>
  <c r="W71" i="33"/>
  <c r="R74" i="33"/>
  <c r="S62" i="33"/>
  <c r="N65" i="33"/>
  <c r="I68" i="33"/>
  <c r="AA70" i="33"/>
  <c r="V73" i="33"/>
  <c r="Q76" i="33"/>
  <c r="AB66" i="33"/>
  <c r="R72" i="33"/>
  <c r="O77" i="33"/>
  <c r="Z63" i="33"/>
  <c r="P69" i="33"/>
  <c r="F75" i="33"/>
  <c r="U78" i="33"/>
  <c r="T70" i="33"/>
  <c r="K79" i="33"/>
  <c r="W73" i="33"/>
  <c r="T69" i="33"/>
  <c r="E78" i="33"/>
  <c r="G72" i="33"/>
  <c r="AB79" i="33"/>
  <c r="X66" i="33"/>
  <c r="U62" i="33"/>
  <c r="S63" i="33"/>
  <c r="N66" i="33"/>
  <c r="I69" i="33"/>
  <c r="AA71" i="33"/>
  <c r="V74" i="33"/>
  <c r="W62" i="33"/>
  <c r="R65" i="33"/>
  <c r="M68" i="33"/>
  <c r="H71" i="33"/>
  <c r="Z73" i="33"/>
  <c r="U76" i="33"/>
  <c r="M67" i="33"/>
  <c r="Z72" i="33"/>
  <c r="S77" i="33"/>
  <c r="K64" i="33"/>
  <c r="X69" i="33"/>
  <c r="N75" i="33"/>
  <c r="Y78" i="33"/>
  <c r="M71" i="33"/>
  <c r="S79" i="33"/>
  <c r="I75" i="33"/>
  <c r="P65" i="33"/>
  <c r="E70" i="33"/>
  <c r="W72" i="33"/>
  <c r="J68" i="33"/>
  <c r="G64" i="33"/>
  <c r="I65" i="33"/>
  <c r="V70" i="33"/>
  <c r="L76" i="33"/>
  <c r="H67" i="33"/>
  <c r="U72" i="33"/>
  <c r="Z64" i="33"/>
  <c r="F76" i="33"/>
  <c r="AA72" i="33"/>
  <c r="I77" i="33"/>
  <c r="E67" i="33"/>
  <c r="Z67" i="33"/>
  <c r="E72" i="33"/>
  <c r="Z75" i="33"/>
  <c r="AA63" i="33"/>
  <c r="Q69" i="33"/>
  <c r="G75" i="33"/>
  <c r="Z65" i="33"/>
  <c r="P71" i="33"/>
  <c r="P62" i="33"/>
  <c r="P61" i="33" s="1"/>
  <c r="S73" i="33"/>
  <c r="Q70" i="33"/>
  <c r="J79" i="33"/>
  <c r="V72" i="33"/>
  <c r="AB76" i="33"/>
  <c r="S68" i="33"/>
  <c r="E68" i="33"/>
  <c r="F77" i="33"/>
  <c r="F66" i="33"/>
  <c r="S71" i="33"/>
  <c r="O62" i="33"/>
  <c r="AB67" i="33"/>
  <c r="R73" i="33"/>
  <c r="T66" i="33"/>
  <c r="K77" i="33"/>
  <c r="R63" i="33"/>
  <c r="U74" i="33"/>
  <c r="Z78" i="33"/>
  <c r="X65" i="33"/>
  <c r="O65" i="33"/>
  <c r="V71" i="33"/>
  <c r="T68" i="33"/>
  <c r="I76" i="33"/>
  <c r="M78" i="33"/>
  <c r="L79" i="33"/>
  <c r="N73" i="33"/>
  <c r="R78" i="33"/>
  <c r="G69" i="33"/>
  <c r="V64" i="33"/>
  <c r="O66" i="33"/>
  <c r="G78" i="33"/>
  <c r="O71" i="33"/>
  <c r="J69" i="33"/>
  <c r="U63" i="33"/>
  <c r="F62" i="33"/>
  <c r="S67" i="33"/>
  <c r="I73" i="33"/>
  <c r="AB63" i="33"/>
  <c r="R69" i="33"/>
  <c r="H75" i="33"/>
  <c r="W69" i="33"/>
  <c r="X78" i="33"/>
  <c r="L65" i="33"/>
  <c r="O76" i="33"/>
  <c r="O73" i="33"/>
  <c r="F78" i="33"/>
  <c r="J77" i="33"/>
  <c r="M77" i="33"/>
  <c r="E65" i="33"/>
  <c r="G67" i="33"/>
  <c r="T72" i="33"/>
  <c r="P63" i="33"/>
  <c r="F69" i="33"/>
  <c r="S74" i="33"/>
  <c r="V68" i="33"/>
  <c r="L78" i="33"/>
  <c r="S72" i="33"/>
  <c r="W65" i="33"/>
  <c r="E69" i="33"/>
  <c r="S76" i="33"/>
  <c r="R77" i="33"/>
  <c r="G73" i="33"/>
  <c r="Q74" i="33"/>
  <c r="R66" i="33"/>
  <c r="AA62" i="33"/>
  <c r="AA61" i="33" s="1"/>
  <c r="G74" i="33"/>
  <c r="W77" i="33"/>
  <c r="S64" i="33"/>
  <c r="F64" i="33"/>
  <c r="Z77" i="33"/>
  <c r="Z70" i="33"/>
  <c r="L67" i="33"/>
  <c r="K65" i="33"/>
  <c r="G76" i="33"/>
  <c r="K78" i="33"/>
  <c r="E66" i="33"/>
  <c r="AB72" i="33"/>
  <c r="N69" i="33"/>
  <c r="O69" i="33"/>
  <c r="Q78" i="33"/>
  <c r="O72" i="33"/>
  <c r="Y75" i="33"/>
  <c r="J74" i="33"/>
  <c r="K69" i="33"/>
  <c r="G77" i="33"/>
  <c r="X72" i="33"/>
  <c r="F70" i="33"/>
  <c r="R71" i="33"/>
  <c r="X67" i="33"/>
  <c r="E63" i="33"/>
  <c r="H64" i="33"/>
  <c r="U69" i="33"/>
  <c r="K75" i="33"/>
  <c r="G66" i="33"/>
  <c r="T71" i="33"/>
  <c r="X62" i="33"/>
  <c r="AA73" i="33"/>
  <c r="U66" i="33"/>
  <c r="L77" i="33"/>
  <c r="J76" i="33"/>
  <c r="V63" i="33"/>
  <c r="R67" i="33"/>
  <c r="J62" i="33"/>
  <c r="W67" i="33"/>
  <c r="M73" i="33"/>
  <c r="I64" i="33"/>
  <c r="V69" i="33"/>
  <c r="L75" i="33"/>
  <c r="H70" i="33"/>
  <c r="AB78" i="33"/>
  <c r="T65" i="33"/>
  <c r="W76" i="33"/>
  <c r="H74" i="33"/>
  <c r="V78" i="33"/>
  <c r="O64" i="33"/>
  <c r="U77" i="33"/>
  <c r="AA67" i="33"/>
  <c r="M64" i="33"/>
  <c r="P75" i="33"/>
  <c r="I79" i="33"/>
  <c r="N67" i="33"/>
  <c r="X73" i="33"/>
  <c r="E74" i="33"/>
  <c r="L72" i="33"/>
  <c r="U68" i="33"/>
  <c r="F68" i="33"/>
  <c r="I62" i="33"/>
  <c r="Y66" i="33"/>
  <c r="K63" i="33"/>
  <c r="N74" i="33"/>
  <c r="W70" i="33"/>
  <c r="J72" i="33"/>
  <c r="M66" i="33"/>
  <c r="E77" i="33"/>
  <c r="F65" i="33"/>
  <c r="O79" i="33"/>
  <c r="M74" i="33"/>
  <c r="AB65" i="33"/>
  <c r="AB71" i="33"/>
  <c r="V79" i="33"/>
  <c r="L66" i="33"/>
  <c r="W74" i="33"/>
  <c r="P72" i="33"/>
  <c r="Y68" i="33"/>
  <c r="N68" i="33"/>
  <c r="N79" i="33"/>
  <c r="L62" i="33"/>
  <c r="Q66" i="33"/>
  <c r="N72" i="33"/>
  <c r="AB64" i="33"/>
  <c r="H76" i="33"/>
  <c r="Q72" i="33"/>
  <c r="U75" i="33"/>
  <c r="F67" i="33"/>
  <c r="X76" i="33"/>
  <c r="J67" i="33"/>
  <c r="E76" i="33"/>
  <c r="E64" i="33"/>
  <c r="Q68" i="33"/>
  <c r="N78" i="33"/>
  <c r="P76" i="33"/>
  <c r="N76" i="33"/>
  <c r="L73" i="33"/>
  <c r="AB70" i="33"/>
  <c r="X63" i="33"/>
  <c r="T78" i="33"/>
  <c r="H77" i="33"/>
  <c r="N71" i="33"/>
  <c r="E62" i="33"/>
  <c r="Y65" i="33"/>
  <c r="P64" i="33"/>
  <c r="K76" i="33"/>
  <c r="X64" i="33"/>
  <c r="AA75" i="33"/>
  <c r="M72" i="33"/>
  <c r="M75" i="33"/>
  <c r="G65" i="33"/>
  <c r="J75" i="33"/>
  <c r="Y74" i="33"/>
  <c r="H73" i="33"/>
  <c r="Y69" i="33"/>
  <c r="K66" i="33"/>
  <c r="I63" i="33"/>
  <c r="J71" i="33"/>
  <c r="R75" i="33"/>
  <c r="N62" i="33"/>
  <c r="N61" i="33" s="1"/>
  <c r="Z69" i="33"/>
  <c r="P73" i="33"/>
  <c r="H63" i="33"/>
  <c r="AA77" i="33"/>
  <c r="N77" i="33"/>
  <c r="G79" i="33"/>
  <c r="J65" i="33"/>
  <c r="Y76" i="33"/>
  <c r="Y71" i="33"/>
  <c r="Q63" i="33"/>
  <c r="N197" i="44"/>
  <c r="N11" i="44" s="1"/>
  <c r="L197" i="44"/>
  <c r="L11" i="44" s="1"/>
  <c r="AB197" i="44"/>
  <c r="AB11" i="44" s="1"/>
  <c r="Y197" i="44"/>
  <c r="Y11" i="44" s="1"/>
  <c r="Z197" i="44"/>
  <c r="Z11" i="44" s="1"/>
  <c r="M197" i="44"/>
  <c r="M11" i="44" s="1"/>
  <c r="O197" i="44"/>
  <c r="O11" i="44" s="1"/>
  <c r="I197" i="44"/>
  <c r="I11" i="44" s="1"/>
  <c r="V197" i="44"/>
  <c r="V11" i="44" s="1"/>
  <c r="Q197" i="44"/>
  <c r="Q11" i="44" s="1"/>
  <c r="W197" i="44"/>
  <c r="W11" i="44" s="1"/>
  <c r="U197" i="44"/>
  <c r="U11" i="44" s="1"/>
  <c r="G197" i="44"/>
  <c r="G11" i="44" s="1"/>
  <c r="R197" i="44"/>
  <c r="R11" i="44" s="1"/>
  <c r="AA197" i="44"/>
  <c r="AA11" i="44" s="1"/>
  <c r="X197" i="44"/>
  <c r="X11" i="44" s="1"/>
  <c r="E197" i="44"/>
  <c r="E11" i="44" s="1"/>
  <c r="K197" i="44"/>
  <c r="K11" i="44" s="1"/>
  <c r="F45" i="28"/>
  <c r="F46" i="28" s="1"/>
  <c r="F47" i="28" s="1"/>
  <c r="E121" i="57"/>
  <c r="F122" i="57"/>
  <c r="Z124" i="57"/>
  <c r="X114" i="57"/>
  <c r="T123" i="57"/>
  <c r="R118" i="57"/>
  <c r="Z117" i="57"/>
  <c r="I114" i="57"/>
  <c r="P114" i="57"/>
  <c r="I116" i="57"/>
  <c r="Q125" i="57"/>
  <c r="R123" i="57"/>
  <c r="P120" i="57"/>
  <c r="L118" i="57"/>
  <c r="AA113" i="57"/>
  <c r="AA7" i="57" s="1"/>
  <c r="AA10" i="57" s="1"/>
  <c r="P123" i="57"/>
  <c r="O120" i="57"/>
  <c r="K114" i="57"/>
  <c r="L122" i="57"/>
  <c r="AA118" i="57"/>
  <c r="Q118" i="57"/>
  <c r="W120" i="57"/>
  <c r="L123" i="57"/>
  <c r="AB114" i="57"/>
  <c r="Q123" i="57"/>
  <c r="M122" i="57"/>
  <c r="K121" i="57"/>
  <c r="V115" i="57"/>
  <c r="P115" i="57"/>
  <c r="X122" i="57"/>
  <c r="Z125" i="57"/>
  <c r="W126" i="57"/>
  <c r="N115" i="59"/>
  <c r="M113" i="59"/>
  <c r="P120" i="59"/>
  <c r="X114" i="59"/>
  <c r="K120" i="59"/>
  <c r="U115" i="59"/>
  <c r="V116" i="59"/>
  <c r="I126" i="59"/>
  <c r="L120" i="59"/>
  <c r="U117" i="59"/>
  <c r="M115" i="59"/>
  <c r="K124" i="59"/>
  <c r="E120" i="59"/>
  <c r="O122" i="59"/>
  <c r="V114" i="59"/>
  <c r="K128" i="59"/>
  <c r="P117" i="59"/>
  <c r="H125" i="59"/>
  <c r="K122" i="59"/>
  <c r="W123" i="59"/>
  <c r="N120" i="59"/>
  <c r="F127" i="59"/>
  <c r="R124" i="59"/>
  <c r="E128" i="59"/>
  <c r="N124" i="59"/>
  <c r="O115" i="62"/>
  <c r="AA115" i="62"/>
  <c r="M117" i="62"/>
  <c r="J113" i="62"/>
  <c r="J7" i="62" s="1"/>
  <c r="J10" i="62" s="1"/>
  <c r="P114" i="62"/>
  <c r="E117" i="62"/>
  <c r="I114" i="62"/>
  <c r="S116" i="62"/>
  <c r="K118" i="61"/>
  <c r="X119" i="61"/>
  <c r="N117" i="61"/>
  <c r="E114" i="61"/>
  <c r="U115" i="61"/>
  <c r="E117" i="61"/>
  <c r="P116" i="61"/>
  <c r="AA117" i="64"/>
  <c r="R120" i="64"/>
  <c r="AB118" i="64"/>
  <c r="K119" i="64"/>
  <c r="F115" i="64"/>
  <c r="P113" i="64"/>
  <c r="P7" i="64" s="1"/>
  <c r="P10" i="64" s="1"/>
  <c r="S116" i="64"/>
  <c r="W122" i="64"/>
  <c r="X126" i="64"/>
  <c r="U126" i="64"/>
  <c r="N116" i="64"/>
  <c r="AA116" i="64"/>
  <c r="F126" i="64"/>
  <c r="Q113" i="64"/>
  <c r="Q7" i="64" s="1"/>
  <c r="Q10" i="64" s="1"/>
  <c r="U123" i="64"/>
  <c r="Y114" i="64"/>
  <c r="T117" i="64"/>
  <c r="W116" i="64"/>
  <c r="X120" i="64"/>
  <c r="R122" i="64"/>
  <c r="Q117" i="61"/>
  <c r="I113" i="61"/>
  <c r="I7" i="61" s="1"/>
  <c r="I10" i="61" s="1"/>
  <c r="M131" i="59"/>
  <c r="M197" i="64"/>
  <c r="M11" i="64" s="1"/>
  <c r="AA197" i="61"/>
  <c r="AA11" i="61" s="1"/>
  <c r="E62" i="35"/>
  <c r="E61" i="35" s="1"/>
  <c r="T68" i="34"/>
  <c r="AA70" i="34"/>
  <c r="P66" i="34"/>
  <c r="F65" i="34"/>
  <c r="AB64" i="34"/>
  <c r="W70" i="34"/>
  <c r="M76" i="33"/>
  <c r="K74" i="33"/>
  <c r="T77" i="33"/>
  <c r="P70" i="33"/>
  <c r="AA66" i="33"/>
  <c r="W78" i="33"/>
  <c r="L63" i="33"/>
  <c r="F63" i="36"/>
  <c r="T64" i="36"/>
  <c r="H64" i="36"/>
  <c r="J69" i="40"/>
  <c r="F65" i="40"/>
  <c r="R128" i="60"/>
  <c r="AB125" i="60"/>
  <c r="L123" i="60"/>
  <c r="Y128" i="60"/>
  <c r="I126" i="60"/>
  <c r="S123" i="60"/>
  <c r="Z125" i="60"/>
  <c r="X120" i="60"/>
  <c r="H118" i="60"/>
  <c r="N115" i="60"/>
  <c r="S128" i="60"/>
  <c r="E123" i="60"/>
  <c r="M119" i="60"/>
  <c r="W116" i="60"/>
  <c r="J120" i="60"/>
  <c r="V114" i="60"/>
  <c r="J127" i="60"/>
  <c r="Z118" i="60"/>
  <c r="Y113" i="60"/>
  <c r="Y7" i="60" s="1"/>
  <c r="Y10" i="60" s="1"/>
  <c r="Q120" i="60"/>
  <c r="U129" i="60"/>
  <c r="Y114" i="60"/>
  <c r="Z113" i="60"/>
  <c r="Z7" i="60" s="1"/>
  <c r="Z10" i="60" s="1"/>
  <c r="Y118" i="60"/>
  <c r="Z128" i="60"/>
  <c r="T123" i="60"/>
  <c r="Q128" i="60"/>
  <c r="K123" i="60"/>
  <c r="P126" i="60"/>
  <c r="P118" i="60"/>
  <c r="I129" i="60"/>
  <c r="U119" i="60"/>
  <c r="O114" i="60"/>
  <c r="T115" i="60"/>
  <c r="J118" i="60"/>
  <c r="Y116" i="60"/>
  <c r="AA115" i="60"/>
  <c r="F126" i="60"/>
  <c r="W125" i="60"/>
  <c r="AB120" i="60"/>
  <c r="R115" i="60"/>
  <c r="AA124" i="60"/>
  <c r="Q117" i="60"/>
  <c r="R120" i="60"/>
  <c r="X124" i="60"/>
  <c r="M113" i="60"/>
  <c r="M7" i="60" s="1"/>
  <c r="M10" i="60" s="1"/>
  <c r="W124" i="60"/>
  <c r="Q114" i="60"/>
  <c r="N128" i="60"/>
  <c r="X125" i="60"/>
  <c r="H123" i="60"/>
  <c r="U128" i="60"/>
  <c r="E126" i="60"/>
  <c r="O123" i="60"/>
  <c r="R125" i="60"/>
  <c r="T120" i="60"/>
  <c r="Z117" i="60"/>
  <c r="J115" i="60"/>
  <c r="K128" i="60"/>
  <c r="W122" i="60"/>
  <c r="I119" i="60"/>
  <c r="S116" i="60"/>
  <c r="N129" i="60"/>
  <c r="AB119" i="60"/>
  <c r="N114" i="60"/>
  <c r="F129" i="60"/>
  <c r="X119" i="60"/>
  <c r="R114" i="60"/>
  <c r="Y123" i="60"/>
  <c r="O128" i="60"/>
  <c r="J114" i="60"/>
  <c r="M125" i="60"/>
  <c r="W117" i="60"/>
  <c r="P113" i="60"/>
  <c r="P7" i="60" s="1"/>
  <c r="P10" i="60" s="1"/>
  <c r="Z126" i="60"/>
  <c r="T121" i="60"/>
  <c r="AA127" i="60"/>
  <c r="Q122" i="60"/>
  <c r="J125" i="60"/>
  <c r="V117" i="60"/>
  <c r="O120" i="60"/>
  <c r="E115" i="60"/>
  <c r="T119" i="60"/>
  <c r="P128" i="60"/>
  <c r="K114" i="60"/>
  <c r="E121" i="60"/>
  <c r="AA122" i="60"/>
  <c r="P125" i="60"/>
  <c r="M126" i="60"/>
  <c r="G121" i="60"/>
  <c r="H122" i="60"/>
  <c r="L116" i="60"/>
  <c r="G126" i="60"/>
  <c r="K118" i="60"/>
  <c r="H128" i="60"/>
  <c r="E114" i="60"/>
  <c r="H119" i="60"/>
  <c r="U118" i="60"/>
  <c r="G128" i="60"/>
  <c r="O124" i="60"/>
  <c r="AB127" i="60"/>
  <c r="L125" i="60"/>
  <c r="R122" i="60"/>
  <c r="I128" i="60"/>
  <c r="S125" i="60"/>
  <c r="Y122" i="60"/>
  <c r="Z129" i="60"/>
  <c r="T124" i="60"/>
  <c r="H120" i="60"/>
  <c r="N117" i="60"/>
  <c r="X114" i="60"/>
  <c r="E127" i="60"/>
  <c r="Y121" i="60"/>
  <c r="W118" i="60"/>
  <c r="G116" i="60"/>
  <c r="R127" i="60"/>
  <c r="V118" i="60"/>
  <c r="AA113" i="60"/>
  <c r="AA7" i="60" s="1"/>
  <c r="AA10" i="60" s="1"/>
  <c r="H124" i="60"/>
  <c r="T117" i="60"/>
  <c r="I113" i="60"/>
  <c r="I7" i="60" s="1"/>
  <c r="I10" i="60" s="1"/>
  <c r="E118" i="60"/>
  <c r="Q123" i="60"/>
  <c r="L113" i="60"/>
  <c r="L7" i="60" s="1"/>
  <c r="L10" i="60" s="1"/>
  <c r="Y127" i="60"/>
  <c r="I120" i="60"/>
  <c r="F114" i="60"/>
  <c r="T127" i="60"/>
  <c r="J122" i="60"/>
  <c r="K127" i="60"/>
  <c r="AA121" i="60"/>
  <c r="V123" i="60"/>
  <c r="F117" i="60"/>
  <c r="O126" i="60"/>
  <c r="O118" i="60"/>
  <c r="L126" i="60"/>
  <c r="S113" i="60"/>
  <c r="S7" i="60" s="1"/>
  <c r="S10" i="60" s="1"/>
  <c r="P115" i="60"/>
  <c r="I127" i="60"/>
  <c r="W115" i="60"/>
  <c r="V124" i="60"/>
  <c r="W129" i="60"/>
  <c r="M124" i="60"/>
  <c r="AB128" i="60"/>
  <c r="R119" i="60"/>
  <c r="L114" i="60"/>
  <c r="G122" i="60"/>
  <c r="K116" i="60"/>
  <c r="X117" i="60"/>
  <c r="N120" i="60"/>
  <c r="M121" i="60"/>
  <c r="AA117" i="60"/>
  <c r="K115" i="60"/>
  <c r="X127" i="60"/>
  <c r="H125" i="60"/>
  <c r="N122" i="60"/>
  <c r="E128" i="60"/>
  <c r="O125" i="60"/>
  <c r="U122" i="60"/>
  <c r="R129" i="60"/>
  <c r="L124" i="60"/>
  <c r="Z119" i="60"/>
  <c r="J117" i="60"/>
  <c r="T114" i="60"/>
  <c r="W126" i="60"/>
  <c r="Q121" i="60"/>
  <c r="S118" i="60"/>
  <c r="Y115" i="60"/>
  <c r="AB126" i="60"/>
  <c r="N118" i="60"/>
  <c r="W113" i="60"/>
  <c r="W7" i="60" s="1"/>
  <c r="W10" i="60" s="1"/>
  <c r="T126" i="60"/>
  <c r="R118" i="60"/>
  <c r="U113" i="60"/>
  <c r="U7" i="60" s="1"/>
  <c r="U10" i="60" s="1"/>
  <c r="AA119" i="60"/>
  <c r="K122" i="60"/>
  <c r="I123" i="60"/>
  <c r="I118" i="60"/>
  <c r="R113" i="60"/>
  <c r="R7" i="60" s="1"/>
  <c r="R10" i="60" s="1"/>
  <c r="T125" i="60"/>
  <c r="Q126" i="60"/>
  <c r="K121" i="60"/>
  <c r="P122" i="60"/>
  <c r="P116" i="60"/>
  <c r="U127" i="60"/>
  <c r="E119" i="60"/>
  <c r="Z116" i="60"/>
  <c r="AB122" i="60"/>
  <c r="Q127" i="60"/>
  <c r="E116" i="60"/>
  <c r="AA126" i="60"/>
  <c r="P129" i="60"/>
  <c r="F124" i="60"/>
  <c r="G125" i="60"/>
  <c r="L120" i="60"/>
  <c r="AB114" i="60"/>
  <c r="M123" i="60"/>
  <c r="AA116" i="60"/>
  <c r="J123" i="60"/>
  <c r="N116" i="60"/>
  <c r="N113" i="60"/>
  <c r="N7" i="60" s="1"/>
  <c r="N10" i="60" s="1"/>
  <c r="S119" i="60"/>
  <c r="E129" i="60"/>
  <c r="F114" i="44"/>
  <c r="AA129" i="44"/>
  <c r="F113" i="44"/>
  <c r="F115" i="44"/>
  <c r="M129" i="44"/>
  <c r="Q129" i="44"/>
  <c r="Q92" i="54" s="1"/>
  <c r="Q39" i="56" s="1"/>
  <c r="E129" i="44"/>
  <c r="Y129" i="44"/>
  <c r="T129" i="44"/>
  <c r="H129" i="44"/>
  <c r="L129" i="44"/>
  <c r="E128" i="44"/>
  <c r="AA127" i="44"/>
  <c r="H126" i="44"/>
  <c r="J126" i="44"/>
  <c r="AA126" i="44"/>
  <c r="M128" i="44"/>
  <c r="W128" i="44"/>
  <c r="W126" i="44"/>
  <c r="N126" i="44"/>
  <c r="Z126" i="44"/>
  <c r="W127" i="44"/>
  <c r="K126" i="44"/>
  <c r="V127" i="44"/>
  <c r="E127" i="44"/>
  <c r="V126" i="44"/>
  <c r="U126" i="44"/>
  <c r="Z128" i="44"/>
  <c r="G127" i="44"/>
  <c r="P129" i="44"/>
  <c r="V129" i="44"/>
  <c r="AB129" i="44"/>
  <c r="K129" i="44"/>
  <c r="W129" i="44"/>
  <c r="H128" i="44"/>
  <c r="O126" i="44"/>
  <c r="P128" i="44"/>
  <c r="L126" i="44"/>
  <c r="Q122" i="44"/>
  <c r="F127" i="44"/>
  <c r="S127" i="44"/>
  <c r="L128" i="44"/>
  <c r="X126" i="44"/>
  <c r="F128" i="44"/>
  <c r="Y127" i="44"/>
  <c r="U127" i="44"/>
  <c r="G128" i="44"/>
  <c r="E126" i="44"/>
  <c r="T128" i="44"/>
  <c r="V128" i="44"/>
  <c r="J128" i="44"/>
  <c r="AB127" i="44"/>
  <c r="U128" i="44"/>
  <c r="N128" i="44"/>
  <c r="O128" i="44"/>
  <c r="O119" i="61"/>
  <c r="Y114" i="61"/>
  <c r="N120" i="61"/>
  <c r="AB117" i="61"/>
  <c r="L113" i="61"/>
  <c r="L7" i="61" s="1"/>
  <c r="L10" i="61" s="1"/>
  <c r="L119" i="61"/>
  <c r="J116" i="61"/>
  <c r="L121" i="61"/>
  <c r="M121" i="61"/>
  <c r="Z119" i="61"/>
  <c r="P114" i="61"/>
  <c r="V115" i="61"/>
  <c r="G116" i="61"/>
  <c r="AB116" i="61"/>
  <c r="J117" i="61"/>
  <c r="F121" i="61"/>
  <c r="K116" i="61"/>
  <c r="S113" i="61"/>
  <c r="S7" i="61" s="1"/>
  <c r="S10" i="61" s="1"/>
  <c r="M116" i="61"/>
  <c r="X118" i="61"/>
  <c r="Y118" i="61"/>
  <c r="W119" i="61"/>
  <c r="S121" i="61"/>
  <c r="Y116" i="61"/>
  <c r="Y115" i="61"/>
  <c r="AA113" i="61"/>
  <c r="AA7" i="61" s="1"/>
  <c r="AA10" i="61" s="1"/>
  <c r="AB120" i="61"/>
  <c r="L116" i="61"/>
  <c r="G120" i="61"/>
  <c r="AA121" i="61"/>
  <c r="Q120" i="61"/>
  <c r="AA120" i="61"/>
  <c r="V117" i="61"/>
  <c r="AB113" i="61"/>
  <c r="AB7" i="61" s="1"/>
  <c r="AB10" i="61" s="1"/>
  <c r="M117" i="61"/>
  <c r="S117" i="61"/>
  <c r="T114" i="61"/>
  <c r="T118" i="61"/>
  <c r="X117" i="61"/>
  <c r="P115" i="61"/>
  <c r="Y120" i="61"/>
  <c r="T121" i="61"/>
  <c r="H119" i="61"/>
  <c r="I119" i="61"/>
  <c r="I121" i="61"/>
  <c r="S119" i="61"/>
  <c r="V121" i="61"/>
  <c r="V114" i="61"/>
  <c r="N118" i="61"/>
  <c r="X120" i="61"/>
  <c r="U117" i="61"/>
  <c r="E120" i="61"/>
  <c r="K121" i="61"/>
  <c r="U118" i="61"/>
  <c r="Q121" i="61"/>
  <c r="E119" i="61"/>
  <c r="R113" i="61"/>
  <c r="R7" i="61" s="1"/>
  <c r="R10" i="61" s="1"/>
  <c r="M118" i="61"/>
  <c r="O121" i="61"/>
  <c r="N114" i="61"/>
  <c r="AA119" i="61"/>
  <c r="G114" i="61"/>
  <c r="Z116" i="61"/>
  <c r="AA114" i="61"/>
  <c r="Z114" i="61"/>
  <c r="G121" i="61"/>
  <c r="Z115" i="61"/>
  <c r="R114" i="61"/>
  <c r="P120" i="61"/>
  <c r="F114" i="61"/>
  <c r="M119" i="61"/>
  <c r="R120" i="61"/>
  <c r="P118" i="61"/>
  <c r="O118" i="61"/>
  <c r="W113" i="61"/>
  <c r="W7" i="61" s="1"/>
  <c r="W10" i="61" s="1"/>
  <c r="AB115" i="61"/>
  <c r="Y119" i="61"/>
  <c r="W116" i="61"/>
  <c r="V116" i="61"/>
  <c r="Y113" i="61"/>
  <c r="Y7" i="61" s="1"/>
  <c r="Y10" i="61" s="1"/>
  <c r="Q113" i="61"/>
  <c r="Q7" i="61" s="1"/>
  <c r="Q10" i="61" s="1"/>
  <c r="E116" i="61"/>
  <c r="E118" i="61"/>
  <c r="U119" i="61"/>
  <c r="S120" i="61"/>
  <c r="G115" i="61"/>
  <c r="H118" i="61"/>
  <c r="N116" i="61"/>
  <c r="X116" i="61"/>
  <c r="F115" i="61"/>
  <c r="Z120" i="61"/>
  <c r="O117" i="61"/>
  <c r="AA118" i="61"/>
  <c r="Y117" i="61"/>
  <c r="Z118" i="61"/>
  <c r="Q116" i="61"/>
  <c r="G113" i="61"/>
  <c r="G7" i="61" s="1"/>
  <c r="G10" i="61" s="1"/>
  <c r="X115" i="61"/>
  <c r="N121" i="61"/>
  <c r="W115" i="61"/>
  <c r="T119" i="61"/>
  <c r="G117" i="61"/>
  <c r="S115" i="61"/>
  <c r="T117" i="61"/>
  <c r="Q115" i="61"/>
  <c r="L117" i="61"/>
  <c r="V118" i="61"/>
  <c r="S116" i="61"/>
  <c r="W114" i="61"/>
  <c r="AA116" i="61"/>
  <c r="P121" i="61"/>
  <c r="Q114" i="61"/>
  <c r="H115" i="61"/>
  <c r="G114" i="44"/>
  <c r="P113" i="44"/>
  <c r="S118" i="44"/>
  <c r="V118" i="44"/>
  <c r="P117" i="44"/>
  <c r="I120" i="44"/>
  <c r="U114" i="44"/>
  <c r="M115" i="44"/>
  <c r="P120" i="44"/>
  <c r="X124" i="44"/>
  <c r="AA114" i="44"/>
  <c r="R116" i="44"/>
  <c r="V123" i="44"/>
  <c r="S117" i="44"/>
  <c r="E115" i="44"/>
  <c r="T113" i="44"/>
  <c r="T7" i="44" s="1"/>
  <c r="U123" i="44"/>
  <c r="AB120" i="44"/>
  <c r="J115" i="44"/>
  <c r="J116" i="44"/>
  <c r="I118" i="44"/>
  <c r="L118" i="44"/>
  <c r="R117" i="44"/>
  <c r="U124" i="44"/>
  <c r="Z115" i="44"/>
  <c r="G118" i="44"/>
  <c r="Y119" i="44"/>
  <c r="H113" i="44"/>
  <c r="H7" i="44" s="1"/>
  <c r="H10" i="44" s="1"/>
  <c r="L114" i="44"/>
  <c r="K120" i="44"/>
  <c r="J113" i="44"/>
  <c r="J7" i="44" s="1"/>
  <c r="X115" i="44"/>
  <c r="AA120" i="44"/>
  <c r="L124" i="44"/>
  <c r="Q125" i="44"/>
  <c r="Q119" i="44"/>
  <c r="T125" i="44"/>
  <c r="AA125" i="44"/>
  <c r="N120" i="44"/>
  <c r="M125" i="44"/>
  <c r="J125" i="44"/>
  <c r="S116" i="44"/>
  <c r="R121" i="44"/>
  <c r="E125" i="44"/>
  <c r="S125" i="44"/>
  <c r="R122" i="57"/>
  <c r="Y119" i="57"/>
  <c r="J116" i="57"/>
  <c r="N113" i="57"/>
  <c r="N7" i="57" s="1"/>
  <c r="N10" i="57" s="1"/>
  <c r="P124" i="57"/>
  <c r="V124" i="57"/>
  <c r="S121" i="57"/>
  <c r="N114" i="57"/>
  <c r="F113" i="57"/>
  <c r="F7" i="57" s="1"/>
  <c r="F10" i="57" s="1"/>
  <c r="S117" i="57"/>
  <c r="P125" i="57"/>
  <c r="M123" i="57"/>
  <c r="J115" i="57"/>
  <c r="Z120" i="57"/>
  <c r="H119" i="57"/>
  <c r="X124" i="57"/>
  <c r="F124" i="57"/>
  <c r="I122" i="57"/>
  <c r="F116" i="57"/>
  <c r="Q121" i="44"/>
  <c r="U121" i="57"/>
  <c r="Y117" i="57"/>
  <c r="W119" i="57"/>
  <c r="X120" i="57"/>
  <c r="H114" i="57"/>
  <c r="M121" i="57"/>
  <c r="S115" i="57"/>
  <c r="W114" i="57"/>
  <c r="U125" i="57"/>
  <c r="R115" i="57"/>
  <c r="J120" i="57"/>
  <c r="N120" i="57"/>
  <c r="F121" i="57"/>
  <c r="N119" i="57"/>
  <c r="U117" i="57"/>
  <c r="M118" i="57"/>
  <c r="R113" i="57"/>
  <c r="R7" i="57" s="1"/>
  <c r="R10" i="57" s="1"/>
  <c r="V113" i="57"/>
  <c r="V7" i="57" s="1"/>
  <c r="V10" i="57" s="1"/>
  <c r="M125" i="57"/>
  <c r="J117" i="57"/>
  <c r="K116" i="57"/>
  <c r="E118" i="57"/>
  <c r="J118" i="57"/>
  <c r="S124" i="57"/>
  <c r="P113" i="57"/>
  <c r="P7" i="57" s="1"/>
  <c r="P10" i="57" s="1"/>
  <c r="M115" i="57"/>
  <c r="Y125" i="57"/>
  <c r="E125" i="57"/>
  <c r="Y115" i="57"/>
  <c r="E113" i="57"/>
  <c r="E7" i="57" s="1"/>
  <c r="X118" i="57"/>
  <c r="H113" i="57"/>
  <c r="H7" i="57" s="1"/>
  <c r="H10" i="57" s="1"/>
  <c r="W116" i="57"/>
  <c r="W124" i="57"/>
  <c r="X125" i="57"/>
  <c r="N123" i="57"/>
  <c r="G116" i="57"/>
  <c r="R119" i="57"/>
  <c r="AA122" i="57"/>
  <c r="Z115" i="57"/>
  <c r="O123" i="57"/>
  <c r="N126" i="57"/>
  <c r="P127" i="44"/>
  <c r="G126" i="44"/>
  <c r="Z127" i="57"/>
  <c r="AB128" i="44"/>
  <c r="X127" i="57"/>
  <c r="L127" i="57"/>
  <c r="I127" i="44"/>
  <c r="P126" i="44"/>
  <c r="H127" i="44"/>
  <c r="N127" i="44"/>
  <c r="U127" i="57"/>
  <c r="W127" i="57"/>
  <c r="S126" i="44"/>
  <c r="S120" i="59"/>
  <c r="S119" i="59"/>
  <c r="Y113" i="59"/>
  <c r="Y7" i="59" s="1"/>
  <c r="Y10" i="59" s="1"/>
  <c r="X121" i="59"/>
  <c r="J116" i="59"/>
  <c r="F115" i="59"/>
  <c r="V121" i="59"/>
  <c r="I117" i="59"/>
  <c r="L121" i="59"/>
  <c r="N118" i="59"/>
  <c r="AA114" i="59"/>
  <c r="AB117" i="59"/>
  <c r="J120" i="59"/>
  <c r="I116" i="59"/>
  <c r="I118" i="59"/>
  <c r="F126" i="57"/>
  <c r="R126" i="59"/>
  <c r="Q125" i="59"/>
  <c r="T127" i="59"/>
  <c r="K126" i="59"/>
  <c r="U122" i="59"/>
  <c r="AA125" i="59"/>
  <c r="T119" i="59"/>
  <c r="J123" i="59"/>
  <c r="V126" i="59"/>
  <c r="M125" i="59"/>
  <c r="AB122" i="59"/>
  <c r="AA123" i="59"/>
  <c r="S121" i="59"/>
  <c r="P130" i="59"/>
  <c r="P93" i="54" s="1"/>
  <c r="P40" i="56" s="1"/>
  <c r="AA115" i="59"/>
  <c r="AA129" i="59"/>
  <c r="S123" i="59"/>
  <c r="J127" i="59"/>
  <c r="P125" i="59"/>
  <c r="AA130" i="59"/>
  <c r="O115" i="60"/>
  <c r="L122" i="60"/>
  <c r="L119" i="60"/>
  <c r="AA120" i="60"/>
  <c r="AB118" i="60"/>
  <c r="M122" i="60"/>
  <c r="V126" i="60"/>
  <c r="K119" i="60"/>
  <c r="I114" i="60"/>
  <c r="O116" i="60"/>
  <c r="P120" i="60"/>
  <c r="K125" i="60"/>
  <c r="Z122" i="60"/>
  <c r="H113" i="60"/>
  <c r="H7" i="60" s="1"/>
  <c r="H10" i="60" s="1"/>
  <c r="G119" i="60"/>
  <c r="E113" i="60"/>
  <c r="E7" i="60" s="1"/>
  <c r="R123" i="60"/>
  <c r="H117" i="60"/>
  <c r="I115" i="60"/>
  <c r="S120" i="60"/>
  <c r="J119" i="60"/>
  <c r="L128" i="60"/>
  <c r="E124" i="60"/>
  <c r="O129" i="60"/>
  <c r="H121" i="60"/>
  <c r="N126" i="60"/>
  <c r="U114" i="60"/>
  <c r="H115" i="60"/>
  <c r="V125" i="60"/>
  <c r="M127" i="60"/>
  <c r="N123" i="60"/>
  <c r="G123" i="60"/>
  <c r="F122" i="60"/>
  <c r="AB113" i="60"/>
  <c r="AB7" i="60" s="1"/>
  <c r="AB10" i="60" s="1"/>
  <c r="V120" i="60"/>
  <c r="U115" i="60"/>
  <c r="P114" i="60"/>
  <c r="J129" i="60"/>
  <c r="AA129" i="60"/>
  <c r="U125" i="60"/>
  <c r="S115" i="60"/>
  <c r="F116" i="60"/>
  <c r="K113" i="60"/>
  <c r="K7" i="60" s="1"/>
  <c r="K10" i="60" s="1"/>
  <c r="F125" i="60"/>
  <c r="M117" i="60"/>
  <c r="S124" i="60"/>
  <c r="H116" i="60"/>
  <c r="Z121" i="60"/>
  <c r="Y124" i="60"/>
  <c r="AB121" i="60"/>
  <c r="L127" i="60"/>
  <c r="L130" i="59"/>
  <c r="W122" i="59"/>
  <c r="Z124" i="59"/>
  <c r="E116" i="59"/>
  <c r="G120" i="59"/>
  <c r="N122" i="59"/>
  <c r="O126" i="59"/>
  <c r="K130" i="59"/>
  <c r="K93" i="54" s="1"/>
  <c r="K40" i="56" s="1"/>
  <c r="K123" i="59"/>
  <c r="W120" i="59"/>
  <c r="Z128" i="59"/>
  <c r="Z115" i="59"/>
  <c r="S128" i="59"/>
  <c r="AB126" i="59"/>
  <c r="P122" i="59"/>
  <c r="F128" i="59"/>
  <c r="S129" i="44"/>
  <c r="V115" i="59"/>
  <c r="E126" i="59"/>
  <c r="N129" i="44"/>
  <c r="G118" i="62"/>
  <c r="L116" i="62"/>
  <c r="U116" i="62"/>
  <c r="R114" i="62"/>
  <c r="AB117" i="62"/>
  <c r="K113" i="62"/>
  <c r="K7" i="62" s="1"/>
  <c r="K10" i="62" s="1"/>
  <c r="F115" i="62"/>
  <c r="Q114" i="62"/>
  <c r="H115" i="62"/>
  <c r="K115" i="62"/>
  <c r="T113" i="62"/>
  <c r="T7" i="62" s="1"/>
  <c r="T10" i="62" s="1"/>
  <c r="U117" i="62"/>
  <c r="T118" i="62"/>
  <c r="X115" i="62"/>
  <c r="S115" i="62"/>
  <c r="AB115" i="62"/>
  <c r="I117" i="62"/>
  <c r="H124" i="59"/>
  <c r="I120" i="61"/>
  <c r="X114" i="61"/>
  <c r="J120" i="61"/>
  <c r="N119" i="61"/>
  <c r="K120" i="61"/>
  <c r="L118" i="61"/>
  <c r="O113" i="61"/>
  <c r="O7" i="61" s="1"/>
  <c r="O10" i="61" s="1"/>
  <c r="I114" i="61"/>
  <c r="H113" i="61"/>
  <c r="H7" i="61" s="1"/>
  <c r="H10" i="61" s="1"/>
  <c r="P117" i="61"/>
  <c r="R117" i="61"/>
  <c r="T115" i="61"/>
  <c r="K119" i="61"/>
  <c r="X113" i="61"/>
  <c r="X7" i="61" s="1"/>
  <c r="X10" i="61" s="1"/>
  <c r="Y126" i="63"/>
  <c r="M117" i="63"/>
  <c r="Q116" i="63"/>
  <c r="H121" i="63"/>
  <c r="K124" i="63"/>
  <c r="M114" i="63"/>
  <c r="AB120" i="63"/>
  <c r="P118" i="63"/>
  <c r="S113" i="63"/>
  <c r="S7" i="63" s="1"/>
  <c r="S10" i="63" s="1"/>
  <c r="M124" i="63"/>
  <c r="M121" i="63"/>
  <c r="H116" i="61"/>
  <c r="N113" i="61"/>
  <c r="N7" i="61" s="1"/>
  <c r="N10" i="61" s="1"/>
  <c r="Q119" i="61"/>
  <c r="J129" i="44"/>
  <c r="X120" i="63"/>
  <c r="Z118" i="63"/>
  <c r="H123" i="63"/>
  <c r="I119" i="63"/>
  <c r="G119" i="63"/>
  <c r="Q122" i="63"/>
  <c r="O114" i="63"/>
  <c r="W124" i="63"/>
  <c r="H115" i="63"/>
  <c r="Q114" i="63"/>
  <c r="G118" i="61"/>
  <c r="U120" i="61"/>
  <c r="R116" i="61"/>
  <c r="U116" i="61"/>
  <c r="Y129" i="59"/>
  <c r="L125" i="63"/>
  <c r="Y121" i="63"/>
  <c r="E118" i="63"/>
  <c r="N122" i="63"/>
  <c r="Q121" i="63"/>
  <c r="U113" i="63"/>
  <c r="U7" i="63" s="1"/>
  <c r="U10" i="63" s="1"/>
  <c r="AA124" i="63"/>
  <c r="V119" i="63"/>
  <c r="P119" i="63"/>
  <c r="F122" i="63"/>
  <c r="H119" i="63"/>
  <c r="G119" i="61"/>
  <c r="W117" i="61"/>
  <c r="E115" i="61"/>
  <c r="R129" i="44"/>
  <c r="W124" i="64"/>
  <c r="N120" i="64"/>
  <c r="K116" i="64"/>
  <c r="L120" i="64"/>
  <c r="G125" i="64"/>
  <c r="V122" i="64"/>
  <c r="Q127" i="64"/>
  <c r="U127" i="64"/>
  <c r="P116" i="64"/>
  <c r="K121" i="64"/>
  <c r="Y118" i="64"/>
  <c r="J113" i="64"/>
  <c r="J7" i="64" s="1"/>
  <c r="J10" i="64" s="1"/>
  <c r="M114" i="64"/>
  <c r="X115" i="64"/>
  <c r="N121" i="64"/>
  <c r="I117" i="64"/>
  <c r="K124" i="64"/>
  <c r="J115" i="64"/>
  <c r="T120" i="64"/>
  <c r="O123" i="64"/>
  <c r="X123" i="64"/>
  <c r="M120" i="64"/>
  <c r="Z127" i="64"/>
  <c r="AA120" i="64"/>
  <c r="R115" i="64"/>
  <c r="M125" i="64"/>
  <c r="P115" i="64"/>
  <c r="L126" i="64"/>
  <c r="O126" i="64"/>
  <c r="J121" i="64"/>
  <c r="AA121" i="64"/>
  <c r="T127" i="64"/>
  <c r="G115" i="64"/>
  <c r="I120" i="64"/>
  <c r="Q123" i="64"/>
  <c r="Z118" i="64"/>
  <c r="AA113" i="64"/>
  <c r="AA7" i="64" s="1"/>
  <c r="AA10" i="64" s="1"/>
  <c r="R127" i="64"/>
  <c r="W118" i="64"/>
  <c r="E127" i="64"/>
  <c r="X114" i="64"/>
  <c r="S125" i="64"/>
  <c r="S115" i="63"/>
  <c r="U115" i="63"/>
  <c r="M114" i="61"/>
  <c r="Y120" i="63"/>
  <c r="L118" i="63"/>
  <c r="Z113" i="61"/>
  <c r="Z7" i="61" s="1"/>
  <c r="Z10" i="61" s="1"/>
  <c r="P131" i="59"/>
  <c r="P94" i="54" s="1"/>
  <c r="P41" i="56" s="1"/>
  <c r="AB114" i="61"/>
  <c r="S114" i="61"/>
  <c r="W118" i="61"/>
  <c r="S197" i="44"/>
  <c r="S11" i="44" s="1"/>
  <c r="T197" i="44"/>
  <c r="T11" i="44" s="1"/>
  <c r="K197" i="62"/>
  <c r="K11" i="62" s="1"/>
  <c r="E197" i="64"/>
  <c r="E11" i="64" s="1"/>
  <c r="U197" i="61"/>
  <c r="U11" i="61" s="1"/>
  <c r="K62" i="35"/>
  <c r="K61" i="35" s="1"/>
  <c r="N65" i="35"/>
  <c r="I78" i="35"/>
  <c r="L68" i="35"/>
  <c r="H66" i="35"/>
  <c r="V64" i="35"/>
  <c r="P67" i="35"/>
  <c r="G63" i="35"/>
  <c r="Y76" i="35"/>
  <c r="J74" i="35"/>
  <c r="AA70" i="35"/>
  <c r="H72" i="35"/>
  <c r="F62" i="35"/>
  <c r="F61" i="35" s="1"/>
  <c r="L69" i="35"/>
  <c r="U73" i="35"/>
  <c r="H65" i="35"/>
  <c r="Y64" i="35"/>
  <c r="J73" i="35"/>
  <c r="O70" i="35"/>
  <c r="T71" i="35"/>
  <c r="Z70" i="35"/>
  <c r="AA71" i="35"/>
  <c r="P78" i="35"/>
  <c r="U74" i="35"/>
  <c r="N72" i="35"/>
  <c r="Q72" i="35"/>
  <c r="O73" i="35"/>
  <c r="G63" i="34"/>
  <c r="F68" i="34"/>
  <c r="Y64" i="34"/>
  <c r="H69" i="34"/>
  <c r="E63" i="34"/>
  <c r="R65" i="34"/>
  <c r="O70" i="34"/>
  <c r="P78" i="33"/>
  <c r="H65" i="33"/>
  <c r="H69" i="33"/>
  <c r="AA74" i="33"/>
  <c r="I74" i="33"/>
  <c r="Y72" i="33"/>
  <c r="Z68" i="33"/>
  <c r="P66" i="33"/>
  <c r="V75" i="33"/>
  <c r="U67" i="33"/>
  <c r="AA68" i="33"/>
  <c r="F71" i="33"/>
  <c r="P77" i="33"/>
  <c r="L74" i="33"/>
  <c r="O75" i="33"/>
  <c r="J64" i="33"/>
  <c r="N70" i="33"/>
  <c r="V68" i="36"/>
  <c r="Q67" i="36"/>
  <c r="Y75" i="36"/>
  <c r="AA69" i="36"/>
  <c r="R65" i="36"/>
  <c r="E75" i="36"/>
  <c r="AA66" i="36"/>
  <c r="I76" i="36"/>
  <c r="E65" i="36"/>
  <c r="AB70" i="36"/>
  <c r="P78" i="36"/>
  <c r="R69" i="36"/>
  <c r="Z66" i="40"/>
  <c r="Z69" i="40"/>
  <c r="S65" i="40"/>
  <c r="K67" i="40"/>
  <c r="N63" i="39"/>
  <c r="O75" i="37"/>
  <c r="R131" i="59"/>
  <c r="R94" i="54" s="1"/>
  <c r="R41" i="56" s="1"/>
  <c r="G131" i="59"/>
  <c r="J131" i="59"/>
  <c r="O131" i="59"/>
  <c r="O94" i="54" s="1"/>
  <c r="O41" i="56" s="1"/>
  <c r="Y131" i="59"/>
  <c r="O130" i="59"/>
  <c r="S130" i="59"/>
  <c r="Z131" i="59"/>
  <c r="Z94" i="54" s="1"/>
  <c r="Z41" i="56" s="1"/>
  <c r="U131" i="59"/>
  <c r="AA131" i="59"/>
  <c r="S131" i="59"/>
  <c r="S94" i="54" s="1"/>
  <c r="S41" i="56" s="1"/>
  <c r="M126" i="59"/>
  <c r="I131" i="59"/>
  <c r="I94" i="54" s="1"/>
  <c r="I41" i="56" s="1"/>
  <c r="H131" i="59"/>
  <c r="AB120" i="59"/>
  <c r="X131" i="59"/>
  <c r="X94" i="54" s="1"/>
  <c r="X41" i="56" s="1"/>
  <c r="L131" i="59"/>
  <c r="L94" i="54" s="1"/>
  <c r="L41" i="56" s="1"/>
  <c r="AB131" i="59"/>
  <c r="W131" i="59"/>
  <c r="W94" i="54" s="1"/>
  <c r="W41" i="56" s="1"/>
  <c r="F131" i="59"/>
  <c r="F94" i="54" s="1"/>
  <c r="F41" i="56" s="1"/>
  <c r="J129" i="59"/>
  <c r="Z129" i="59"/>
  <c r="I127" i="59"/>
  <c r="L127" i="59"/>
  <c r="I124" i="59"/>
  <c r="P116" i="59"/>
  <c r="G127" i="59"/>
  <c r="Q122" i="59"/>
  <c r="U129" i="59"/>
  <c r="J124" i="59"/>
  <c r="O124" i="59"/>
  <c r="P115" i="59"/>
  <c r="Q121" i="59"/>
  <c r="S126" i="59"/>
  <c r="T115" i="59"/>
  <c r="X129" i="59"/>
  <c r="K127" i="59"/>
  <c r="W126" i="59"/>
  <c r="AB115" i="59"/>
  <c r="F123" i="59"/>
  <c r="AA126" i="59"/>
  <c r="AA128" i="59"/>
  <c r="T125" i="59"/>
  <c r="S122" i="59"/>
  <c r="E115" i="59"/>
  <c r="G123" i="59"/>
  <c r="N127" i="59"/>
  <c r="X127" i="59"/>
  <c r="R116" i="59"/>
  <c r="K125" i="59"/>
  <c r="V128" i="59"/>
  <c r="W129" i="59"/>
  <c r="J125" i="59"/>
  <c r="G128" i="59"/>
  <c r="AA127" i="59"/>
  <c r="H116" i="59"/>
  <c r="AB124" i="59"/>
  <c r="L125" i="59"/>
  <c r="R118" i="59"/>
  <c r="Q126" i="59"/>
  <c r="V130" i="59"/>
  <c r="Q119" i="59"/>
  <c r="T121" i="59"/>
  <c r="O128" i="59"/>
  <c r="Y128" i="59"/>
  <c r="J113" i="59"/>
  <c r="J7" i="59" s="1"/>
  <c r="J10" i="59" s="1"/>
  <c r="X122" i="59"/>
  <c r="H123" i="59"/>
  <c r="E125" i="59"/>
  <c r="R117" i="59"/>
  <c r="V124" i="59"/>
  <c r="F120" i="59"/>
  <c r="J121" i="59"/>
  <c r="W119" i="59"/>
  <c r="G129" i="59"/>
  <c r="X118" i="59"/>
  <c r="R125" i="59"/>
  <c r="AB125" i="59"/>
  <c r="S115" i="59"/>
  <c r="L118" i="59"/>
  <c r="G114" i="59"/>
  <c r="M123" i="59"/>
  <c r="T128" i="59"/>
  <c r="U125" i="59"/>
  <c r="Y124" i="59"/>
  <c r="I129" i="59"/>
  <c r="N123" i="59"/>
  <c r="N126" i="59"/>
  <c r="W114" i="59"/>
  <c r="P126" i="59"/>
  <c r="Q124" i="59"/>
  <c r="T122" i="59"/>
  <c r="W115" i="59"/>
  <c r="G125" i="59"/>
  <c r="W130" i="59"/>
  <c r="L126" i="59"/>
  <c r="Q120" i="59"/>
  <c r="R119" i="59"/>
  <c r="Q115" i="59"/>
  <c r="Z114" i="59"/>
  <c r="O118" i="59"/>
  <c r="T120" i="59"/>
  <c r="Y121" i="59"/>
  <c r="F116" i="59"/>
  <c r="F117" i="59"/>
  <c r="H113" i="59"/>
  <c r="H7" i="59" s="1"/>
  <c r="H10" i="59" s="1"/>
  <c r="S116" i="59"/>
  <c r="N119" i="59"/>
  <c r="W117" i="59"/>
  <c r="N116" i="59"/>
  <c r="U121" i="59"/>
  <c r="M119" i="59"/>
  <c r="S117" i="59"/>
  <c r="P119" i="59"/>
  <c r="M116" i="59"/>
  <c r="Y116" i="59"/>
  <c r="O114" i="59"/>
  <c r="T116" i="59"/>
  <c r="E118" i="59"/>
  <c r="L116" i="59"/>
  <c r="F114" i="59"/>
  <c r="V119" i="59"/>
  <c r="G113" i="59"/>
  <c r="G7" i="59" s="1"/>
  <c r="G10" i="59" s="1"/>
  <c r="I115" i="59"/>
  <c r="H118" i="59"/>
  <c r="K131" i="59"/>
  <c r="N131" i="59"/>
  <c r="N94" i="54" s="1"/>
  <c r="N41" i="56" s="1"/>
  <c r="T131" i="59"/>
  <c r="T94" i="54" s="1"/>
  <c r="T41" i="56" s="1"/>
  <c r="AA122" i="59"/>
  <c r="AA121" i="59"/>
  <c r="U120" i="59"/>
  <c r="K121" i="59"/>
  <c r="K115" i="59"/>
  <c r="X126" i="59"/>
  <c r="F122" i="59"/>
  <c r="I122" i="59"/>
  <c r="G118" i="59"/>
  <c r="K119" i="59"/>
  <c r="O125" i="59"/>
  <c r="Y126" i="59"/>
  <c r="O127" i="59"/>
  <c r="G126" i="59"/>
  <c r="E119" i="59"/>
  <c r="W124" i="59"/>
  <c r="Z123" i="59"/>
  <c r="R129" i="59"/>
  <c r="U126" i="59"/>
  <c r="P128" i="59"/>
  <c r="M121" i="59"/>
  <c r="F119" i="59"/>
  <c r="J130" i="59"/>
  <c r="Z116" i="59"/>
  <c r="O120" i="59"/>
  <c r="M128" i="59"/>
  <c r="H130" i="59"/>
  <c r="N130" i="59"/>
  <c r="N93" i="54" s="1"/>
  <c r="N40" i="56" s="1"/>
  <c r="I128" i="59"/>
  <c r="V123" i="59"/>
  <c r="M129" i="59"/>
  <c r="AA124" i="59"/>
  <c r="T130" i="59"/>
  <c r="T93" i="54" s="1"/>
  <c r="T40" i="56" s="1"/>
  <c r="M114" i="59"/>
  <c r="Y115" i="59"/>
  <c r="O123" i="59"/>
  <c r="R127" i="59"/>
  <c r="AB127" i="59"/>
  <c r="O129" i="59"/>
  <c r="P124" i="59"/>
  <c r="Y127" i="59"/>
  <c r="Y122" i="59"/>
  <c r="Z126" i="59"/>
  <c r="Q127" i="59"/>
  <c r="O116" i="59"/>
  <c r="T118" i="59"/>
  <c r="N125" i="59"/>
  <c r="X125" i="59"/>
  <c r="L119" i="59"/>
  <c r="W127" i="59"/>
  <c r="F130" i="59"/>
  <c r="K116" i="59"/>
  <c r="T126" i="59"/>
  <c r="AA119" i="59"/>
  <c r="S118" i="59"/>
  <c r="U124" i="59"/>
  <c r="L128" i="59"/>
  <c r="R128" i="59"/>
  <c r="O121" i="59"/>
  <c r="K129" i="59"/>
  <c r="U113" i="59"/>
  <c r="U7" i="59" s="1"/>
  <c r="U10" i="59" s="1"/>
  <c r="V113" i="59"/>
  <c r="V7" i="59" s="1"/>
  <c r="V10" i="59" s="1"/>
  <c r="Z122" i="59"/>
  <c r="E114" i="59"/>
  <c r="E130" i="59"/>
  <c r="T114" i="59"/>
  <c r="H126" i="59"/>
  <c r="H129" i="59"/>
  <c r="E127" i="59"/>
  <c r="F126" i="59"/>
  <c r="AA118" i="59"/>
  <c r="Z127" i="59"/>
  <c r="Q123" i="59"/>
  <c r="M130" i="59"/>
  <c r="M93" i="54" s="1"/>
  <c r="M40" i="56" s="1"/>
  <c r="H120" i="59"/>
  <c r="AB128" i="59"/>
  <c r="L117" i="59"/>
  <c r="G117" i="59"/>
  <c r="AA120" i="59"/>
  <c r="T117" i="59"/>
  <c r="I121" i="59"/>
  <c r="I113" i="59"/>
  <c r="I7" i="59" s="1"/>
  <c r="I10" i="59" s="1"/>
  <c r="L114" i="59"/>
  <c r="W121" i="59"/>
  <c r="Y118" i="59"/>
  <c r="X115" i="59"/>
  <c r="I119" i="59"/>
  <c r="R121" i="59"/>
  <c r="U114" i="59"/>
  <c r="S114" i="59"/>
  <c r="Y120" i="59"/>
  <c r="AB116" i="59"/>
  <c r="O119" i="59"/>
  <c r="K118" i="59"/>
  <c r="Q114" i="59"/>
  <c r="T113" i="59"/>
  <c r="E117" i="59"/>
  <c r="J119" i="59"/>
  <c r="L115" i="59"/>
  <c r="F121" i="59"/>
  <c r="V118" i="59"/>
  <c r="I114" i="59"/>
  <c r="N114" i="59"/>
  <c r="Y117" i="59"/>
  <c r="W197" i="59"/>
  <c r="W11" i="59" s="1"/>
  <c r="Z197" i="59"/>
  <c r="Z11" i="59" s="1"/>
  <c r="N197" i="59"/>
  <c r="N11" i="59" s="1"/>
  <c r="K197" i="59"/>
  <c r="K11" i="59" s="1"/>
  <c r="AA197" i="59"/>
  <c r="AA11" i="59" s="1"/>
  <c r="H197" i="59"/>
  <c r="H11" i="59" s="1"/>
  <c r="T197" i="59"/>
  <c r="T11" i="59" s="1"/>
  <c r="S197" i="59"/>
  <c r="S11" i="59" s="1"/>
  <c r="P197" i="59"/>
  <c r="P11" i="59" s="1"/>
  <c r="O197" i="59"/>
  <c r="O11" i="59" s="1"/>
  <c r="X197" i="59"/>
  <c r="X11" i="59" s="1"/>
  <c r="AB197" i="59"/>
  <c r="AB11" i="59" s="1"/>
  <c r="M197" i="59"/>
  <c r="M11" i="59" s="1"/>
  <c r="G197" i="59"/>
  <c r="G11" i="59" s="1"/>
  <c r="Y197" i="59"/>
  <c r="Y11" i="59" s="1"/>
  <c r="F197" i="59"/>
  <c r="F11" i="59" s="1"/>
  <c r="R197" i="59"/>
  <c r="R11" i="59" s="1"/>
  <c r="I197" i="59"/>
  <c r="I11" i="59" s="1"/>
  <c r="R78" i="38"/>
  <c r="N78" i="38"/>
  <c r="V77" i="38"/>
  <c r="AA77" i="38"/>
  <c r="M76" i="38"/>
  <c r="Z75" i="38"/>
  <c r="I74" i="38"/>
  <c r="F78" i="38"/>
  <c r="H78" i="38"/>
  <c r="T77" i="38"/>
  <c r="X77" i="38"/>
  <c r="V76" i="38"/>
  <c r="P75" i="38"/>
  <c r="AB74" i="38"/>
  <c r="R74" i="38"/>
  <c r="H73" i="38"/>
  <c r="Y77" i="38"/>
  <c r="W76" i="38"/>
  <c r="G75" i="38"/>
  <c r="T74" i="38"/>
  <c r="Y73" i="38"/>
  <c r="Q72" i="38"/>
  <c r="P71" i="38"/>
  <c r="H71" i="38"/>
  <c r="O70" i="38"/>
  <c r="AB69" i="38"/>
  <c r="L69" i="38"/>
  <c r="S68" i="38"/>
  <c r="G67" i="38"/>
  <c r="T67" i="38"/>
  <c r="P66" i="38"/>
  <c r="M65" i="38"/>
  <c r="K65" i="38"/>
  <c r="Q64" i="38"/>
  <c r="O62" i="38"/>
  <c r="O61" i="38" s="1"/>
  <c r="P77" i="38"/>
  <c r="T76" i="38"/>
  <c r="M75" i="38"/>
  <c r="AA74" i="38"/>
  <c r="M73" i="38"/>
  <c r="W72" i="38"/>
  <c r="J72" i="38"/>
  <c r="F71" i="38"/>
  <c r="L70" i="38"/>
  <c r="T70" i="38"/>
  <c r="K69" i="38"/>
  <c r="Z68" i="38"/>
  <c r="F68" i="38"/>
  <c r="K67" i="38"/>
  <c r="H66" i="38"/>
  <c r="U66" i="38"/>
  <c r="Z65" i="38"/>
  <c r="P64" i="38"/>
  <c r="J64" i="38"/>
  <c r="Z78" i="38"/>
  <c r="V75" i="38"/>
  <c r="S73" i="38"/>
  <c r="Y71" i="38"/>
  <c r="E70" i="38"/>
  <c r="V69" i="38"/>
  <c r="Y67" i="38"/>
  <c r="Z66" i="38"/>
  <c r="W65" i="38"/>
  <c r="R63" i="38"/>
  <c r="K77" i="38"/>
  <c r="Y75" i="38"/>
  <c r="T73" i="38"/>
  <c r="AA71" i="38"/>
  <c r="AB70" i="38"/>
  <c r="G69" i="38"/>
  <c r="O67" i="38"/>
  <c r="L66" i="38"/>
  <c r="T65" i="38"/>
  <c r="S63" i="38"/>
  <c r="U76" i="38"/>
  <c r="P72" i="38"/>
  <c r="Y69" i="38"/>
  <c r="X67" i="38"/>
  <c r="X64" i="38"/>
  <c r="L72" i="38"/>
  <c r="M66" i="38"/>
  <c r="F74" i="38"/>
  <c r="S71" i="38"/>
  <c r="E68" i="38"/>
  <c r="W66" i="38"/>
  <c r="S78" i="38"/>
  <c r="P78" i="38"/>
  <c r="H76" i="38"/>
  <c r="I76" i="38"/>
  <c r="AA75" i="38"/>
  <c r="L75" i="38"/>
  <c r="L74" i="38"/>
  <c r="L78" i="38"/>
  <c r="W78" i="38"/>
  <c r="O76" i="38"/>
  <c r="G77" i="38"/>
  <c r="P76" i="38"/>
  <c r="W75" i="38"/>
  <c r="Y74" i="38"/>
  <c r="P74" i="38"/>
  <c r="I73" i="38"/>
  <c r="F77" i="38"/>
  <c r="N76" i="38"/>
  <c r="W74" i="38"/>
  <c r="V73" i="38"/>
  <c r="K73" i="38"/>
  <c r="X72" i="38"/>
  <c r="G71" i="38"/>
  <c r="K70" i="38"/>
  <c r="Z70" i="38"/>
  <c r="E69" i="38"/>
  <c r="P68" i="38"/>
  <c r="J68" i="38"/>
  <c r="S67" i="38"/>
  <c r="S66" i="38"/>
  <c r="E66" i="38"/>
  <c r="V65" i="38"/>
  <c r="U64" i="38"/>
  <c r="AB64" i="38"/>
  <c r="AA78" i="38"/>
  <c r="S77" i="38"/>
  <c r="K75" i="38"/>
  <c r="U74" i="38"/>
  <c r="E73" i="38"/>
  <c r="O72" i="38"/>
  <c r="M71" i="38"/>
  <c r="N71" i="38"/>
  <c r="W70" i="38"/>
  <c r="P69" i="38"/>
  <c r="J69" i="38"/>
  <c r="Q68" i="38"/>
  <c r="N67" i="38"/>
  <c r="P67" i="38"/>
  <c r="R66" i="38"/>
  <c r="X65" i="38"/>
  <c r="AA65" i="38"/>
  <c r="T64" i="38"/>
  <c r="AB63" i="38"/>
  <c r="N77" i="38"/>
  <c r="N74" i="38"/>
  <c r="N72" i="38"/>
  <c r="Z71" i="38"/>
  <c r="V70" i="38"/>
  <c r="O68" i="38"/>
  <c r="W67" i="38"/>
  <c r="Y66" i="38"/>
  <c r="AA64" i="38"/>
  <c r="G62" i="38"/>
  <c r="G61" i="38" s="1"/>
  <c r="AB77" i="38"/>
  <c r="M74" i="38"/>
  <c r="H72" i="38"/>
  <c r="I71" i="38"/>
  <c r="S70" i="38"/>
  <c r="Y68" i="38"/>
  <c r="L67" i="38"/>
  <c r="V66" i="38"/>
  <c r="W64" i="38"/>
  <c r="AB62" i="38"/>
  <c r="AB61" i="38" s="1"/>
  <c r="O74" i="38"/>
  <c r="AB71" i="38"/>
  <c r="O69" i="38"/>
  <c r="F66" i="38"/>
  <c r="T63" i="38"/>
  <c r="I70" i="38"/>
  <c r="Q65" i="38"/>
  <c r="M77" i="38"/>
  <c r="W73" i="38"/>
  <c r="R70" i="38"/>
  <c r="U68" i="38"/>
  <c r="S65" i="38"/>
  <c r="U78" i="38"/>
  <c r="Z76" i="38"/>
  <c r="O75" i="38"/>
  <c r="K74" i="38"/>
  <c r="M78" i="38"/>
  <c r="O77" i="38"/>
  <c r="Q75" i="38"/>
  <c r="V74" i="38"/>
  <c r="G76" i="38"/>
  <c r="Z74" i="38"/>
  <c r="AA72" i="38"/>
  <c r="L71" i="38"/>
  <c r="Q70" i="38"/>
  <c r="G68" i="38"/>
  <c r="R67" i="38"/>
  <c r="O66" i="38"/>
  <c r="H64" i="38"/>
  <c r="AB76" i="38"/>
  <c r="G73" i="38"/>
  <c r="S72" i="38"/>
  <c r="Q71" i="38"/>
  <c r="M70" i="38"/>
  <c r="H68" i="38"/>
  <c r="F67" i="38"/>
  <c r="J66" i="38"/>
  <c r="E64" i="38"/>
  <c r="Y62" i="38"/>
  <c r="Y61" i="38" s="1"/>
  <c r="T78" i="38"/>
  <c r="Q73" i="38"/>
  <c r="Y70" i="38"/>
  <c r="V68" i="38"/>
  <c r="I65" i="38"/>
  <c r="O78" i="38"/>
  <c r="X73" i="38"/>
  <c r="P70" i="38"/>
  <c r="N68" i="38"/>
  <c r="E65" i="38"/>
  <c r="H77" i="38"/>
  <c r="X70" i="38"/>
  <c r="Y65" i="38"/>
  <c r="AA68" i="38"/>
  <c r="S76" i="38"/>
  <c r="J70" i="38"/>
  <c r="O64" i="38"/>
  <c r="J75" i="38"/>
  <c r="U70" i="38"/>
  <c r="I64" i="38"/>
  <c r="P73" i="38"/>
  <c r="AB72" i="38"/>
  <c r="W69" i="38"/>
  <c r="AA70" i="38"/>
  <c r="K71" i="38"/>
  <c r="Y78" i="38"/>
  <c r="J78" i="38"/>
  <c r="L77" i="38"/>
  <c r="X75" i="38"/>
  <c r="E77" i="38"/>
  <c r="N75" i="38"/>
  <c r="E75" i="38"/>
  <c r="U73" i="38"/>
  <c r="R77" i="38"/>
  <c r="H74" i="38"/>
  <c r="I72" i="38"/>
  <c r="T71" i="38"/>
  <c r="M69" i="38"/>
  <c r="K68" i="38"/>
  <c r="V67" i="38"/>
  <c r="H65" i="38"/>
  <c r="N64" i="38"/>
  <c r="R76" i="38"/>
  <c r="S74" i="38"/>
  <c r="M72" i="38"/>
  <c r="U71" i="38"/>
  <c r="F69" i="38"/>
  <c r="X68" i="38"/>
  <c r="U67" i="38"/>
  <c r="N65" i="38"/>
  <c r="R64" i="38"/>
  <c r="J76" i="38"/>
  <c r="Z72" i="38"/>
  <c r="T69" i="38"/>
  <c r="M67" i="38"/>
  <c r="G64" i="38"/>
  <c r="X76" i="38"/>
  <c r="T72" i="38"/>
  <c r="H69" i="38"/>
  <c r="Z67" i="38"/>
  <c r="L64" i="38"/>
  <c r="O73" i="38"/>
  <c r="I68" i="38"/>
  <c r="Q76" i="38"/>
  <c r="Z64" i="38"/>
  <c r="S75" i="38"/>
  <c r="N69" i="38"/>
  <c r="V64" i="38"/>
  <c r="J74" i="38"/>
  <c r="T68" i="38"/>
  <c r="Z63" i="38"/>
  <c r="J71" i="38"/>
  <c r="E67" i="38"/>
  <c r="J63" i="38"/>
  <c r="J67" i="38"/>
  <c r="Y76" i="38"/>
  <c r="Q66" i="38"/>
  <c r="W77" i="38"/>
  <c r="U75" i="38"/>
  <c r="Z77" i="38"/>
  <c r="G74" i="38"/>
  <c r="R75" i="38"/>
  <c r="Y72" i="38"/>
  <c r="S69" i="38"/>
  <c r="T66" i="38"/>
  <c r="S64" i="38"/>
  <c r="L73" i="38"/>
  <c r="H70" i="38"/>
  <c r="AB68" i="38"/>
  <c r="G65" i="38"/>
  <c r="X74" i="38"/>
  <c r="W68" i="38"/>
  <c r="E71" i="38"/>
  <c r="R65" i="38"/>
  <c r="X71" i="38"/>
  <c r="AA69" i="38"/>
  <c r="E72" i="38"/>
  <c r="V78" i="38"/>
  <c r="AA66" i="38"/>
  <c r="AB65" i="38"/>
  <c r="R73" i="38"/>
  <c r="Z69" i="38"/>
  <c r="AA76" i="38"/>
  <c r="J77" i="38"/>
  <c r="N73" i="38"/>
  <c r="AB75" i="38"/>
  <c r="R71" i="38"/>
  <c r="I69" i="38"/>
  <c r="I66" i="38"/>
  <c r="AA63" i="38"/>
  <c r="I77" i="38"/>
  <c r="F73" i="38"/>
  <c r="F70" i="38"/>
  <c r="D70" i="38" s="1"/>
  <c r="AA67" i="38"/>
  <c r="L65" i="38"/>
  <c r="G72" i="38"/>
  <c r="X66" i="38"/>
  <c r="K76" i="38"/>
  <c r="X69" i="38"/>
  <c r="M64" i="38"/>
  <c r="AB67" i="38"/>
  <c r="N62" i="38"/>
  <c r="N61" i="38" s="1"/>
  <c r="I67" i="38"/>
  <c r="F72" i="38"/>
  <c r="AA62" i="38"/>
  <c r="AA61" i="38" s="1"/>
  <c r="O65" i="38"/>
  <c r="K64" i="38"/>
  <c r="F76" i="38"/>
  <c r="I78" i="38"/>
  <c r="K78" i="38"/>
  <c r="Q78" i="38"/>
  <c r="G70" i="38"/>
  <c r="F65" i="38"/>
  <c r="E76" i="38"/>
  <c r="Q69" i="38"/>
  <c r="F64" i="38"/>
  <c r="J65" i="38"/>
  <c r="V72" i="38"/>
  <c r="AA73" i="38"/>
  <c r="K72" i="38"/>
  <c r="H67" i="38"/>
  <c r="Q74" i="38"/>
  <c r="T75" i="38"/>
  <c r="L76" i="38"/>
  <c r="U72" i="38"/>
  <c r="L68" i="38"/>
  <c r="I75" i="38"/>
  <c r="U69" i="38"/>
  <c r="I63" i="38"/>
  <c r="H75" i="38"/>
  <c r="Y64" i="38"/>
  <c r="R68" i="38"/>
  <c r="U65" i="38"/>
  <c r="G66" i="38"/>
  <c r="E78" i="38"/>
  <c r="Q77" i="38"/>
  <c r="G78" i="38"/>
  <c r="N70" i="38"/>
  <c r="N66" i="38"/>
  <c r="E74" i="38"/>
  <c r="F75" i="38"/>
  <c r="Q67" i="38"/>
  <c r="K66" i="38"/>
  <c r="W71" i="38"/>
  <c r="AB66" i="38"/>
  <c r="J73" i="38"/>
  <c r="X78" i="38"/>
  <c r="Z73" i="38"/>
  <c r="AB78" i="38"/>
  <c r="V71" i="38"/>
  <c r="O71" i="38"/>
  <c r="R69" i="38"/>
  <c r="M68" i="38"/>
  <c r="N117" i="62"/>
  <c r="X114" i="62"/>
  <c r="S118" i="62"/>
  <c r="Y115" i="62"/>
  <c r="N118" i="62"/>
  <c r="X113" i="62"/>
  <c r="X7" i="62" s="1"/>
  <c r="X10" i="62" s="1"/>
  <c r="E118" i="62"/>
  <c r="S113" i="62"/>
  <c r="S7" i="62" s="1"/>
  <c r="S10" i="62" s="1"/>
  <c r="V116" i="62"/>
  <c r="S117" i="62"/>
  <c r="J117" i="62"/>
  <c r="T114" i="62"/>
  <c r="O116" i="62"/>
  <c r="T115" i="62"/>
  <c r="E114" i="62"/>
  <c r="R118" i="62"/>
  <c r="R113" i="62"/>
  <c r="R7" i="62" s="1"/>
  <c r="R10" i="62" s="1"/>
  <c r="AA117" i="62"/>
  <c r="P116" i="62"/>
  <c r="K118" i="62"/>
  <c r="Q115" i="62"/>
  <c r="X117" i="62"/>
  <c r="P113" i="62"/>
  <c r="P7" i="62" s="1"/>
  <c r="P10" i="62" s="1"/>
  <c r="I116" i="62"/>
  <c r="P115" i="62"/>
  <c r="E113" i="62"/>
  <c r="E7" i="62" s="1"/>
  <c r="G114" i="62"/>
  <c r="L118" i="62"/>
  <c r="R115" i="62"/>
  <c r="W116" i="62"/>
  <c r="V114" i="62"/>
  <c r="M118" i="62"/>
  <c r="W113" i="62"/>
  <c r="W7" i="62" s="1"/>
  <c r="W10" i="62" s="1"/>
  <c r="H114" i="62"/>
  <c r="W115" i="62"/>
  <c r="X116" i="62"/>
  <c r="Y117" i="62"/>
  <c r="I115" i="62"/>
  <c r="H117" i="62"/>
  <c r="H113" i="62"/>
  <c r="H7" i="62" s="1"/>
  <c r="H10" i="62" s="1"/>
  <c r="Y116" i="62"/>
  <c r="L114" i="62"/>
  <c r="Z118" i="62"/>
  <c r="Q118" i="62"/>
  <c r="K114" i="62"/>
  <c r="Y118" i="62"/>
  <c r="T116" i="62"/>
  <c r="O118" i="62"/>
  <c r="U115" i="62"/>
  <c r="J114" i="62"/>
  <c r="W117" i="62"/>
  <c r="O113" i="62"/>
  <c r="O7" i="62" s="1"/>
  <c r="O10" i="62" s="1"/>
  <c r="F116" i="62"/>
  <c r="U113" i="62"/>
  <c r="U7" i="62" s="1"/>
  <c r="U10" i="62" s="1"/>
  <c r="M116" i="62"/>
  <c r="P118" i="62"/>
  <c r="V115" i="62"/>
  <c r="Q117" i="62"/>
  <c r="AA114" i="62"/>
  <c r="R116" i="62"/>
  <c r="U114" i="62"/>
  <c r="N113" i="62"/>
  <c r="N7" i="62" s="1"/>
  <c r="N10" i="62" s="1"/>
  <c r="T117" i="62"/>
  <c r="E116" i="62"/>
  <c r="R117" i="62"/>
  <c r="AB114" i="62"/>
  <c r="W118" i="62"/>
  <c r="G116" i="62"/>
  <c r="V118" i="62"/>
  <c r="AB113" i="62"/>
  <c r="AB7" i="62" s="1"/>
  <c r="AB10" i="62" s="1"/>
  <c r="G117" i="62"/>
  <c r="G113" i="62"/>
  <c r="G7" i="62" s="1"/>
  <c r="G10" i="62" s="1"/>
  <c r="L117" i="62"/>
  <c r="G115" i="62"/>
  <c r="T70" i="34"/>
  <c r="G72" i="34"/>
  <c r="J71" i="34"/>
  <c r="Z67" i="34"/>
  <c r="J65" i="34"/>
  <c r="I70" i="34"/>
  <c r="M67" i="34"/>
  <c r="U64" i="34"/>
  <c r="X69" i="34"/>
  <c r="P64" i="34"/>
  <c r="P62" i="34"/>
  <c r="P61" i="34" s="1"/>
  <c r="K67" i="34"/>
  <c r="G69" i="34"/>
  <c r="W63" i="34"/>
  <c r="F70" i="34"/>
  <c r="S63" i="34"/>
  <c r="AB72" i="34"/>
  <c r="R70" i="34"/>
  <c r="Z64" i="34"/>
  <c r="U67" i="34"/>
  <c r="M62" i="34"/>
  <c r="M61" i="34" s="1"/>
  <c r="H65" i="34"/>
  <c r="X71" i="34"/>
  <c r="S70" i="34"/>
  <c r="F69" i="34"/>
  <c r="N66" i="34"/>
  <c r="V63" i="34"/>
  <c r="I69" i="34"/>
  <c r="Q66" i="34"/>
  <c r="Y63" i="34"/>
  <c r="H68" i="34"/>
  <c r="X62" i="34"/>
  <c r="X61" i="34" s="1"/>
  <c r="T69" i="34"/>
  <c r="AA63" i="34"/>
  <c r="G66" i="34"/>
  <c r="AB63" i="34"/>
  <c r="S65" i="34"/>
  <c r="L72" i="34"/>
  <c r="J68" i="34"/>
  <c r="Z62" i="34"/>
  <c r="Z61" i="34" s="1"/>
  <c r="I72" i="34"/>
  <c r="U65" i="34"/>
  <c r="X63" i="34"/>
  <c r="U72" i="34"/>
  <c r="V68" i="34"/>
  <c r="S68" i="34"/>
  <c r="G68" i="34"/>
  <c r="AB67" i="34"/>
  <c r="O62" i="34"/>
  <c r="O61" i="34" s="1"/>
  <c r="J70" i="34"/>
  <c r="U70" i="34"/>
  <c r="F64" i="34"/>
  <c r="W65" i="34"/>
  <c r="H70" i="34"/>
  <c r="S71" i="34"/>
  <c r="N65" i="34"/>
  <c r="I66" i="34"/>
  <c r="L68" i="34"/>
  <c r="H62" i="34"/>
  <c r="H61" i="34" s="1"/>
  <c r="AA66" i="34"/>
  <c r="I68" i="34"/>
  <c r="AA65" i="34"/>
  <c r="AA64" i="34"/>
  <c r="K70" i="34"/>
  <c r="T72" i="34"/>
  <c r="AB69" i="34"/>
  <c r="O71" i="34"/>
  <c r="Z69" i="34"/>
  <c r="J67" i="34"/>
  <c r="R64" i="34"/>
  <c r="M69" i="34"/>
  <c r="U66" i="34"/>
  <c r="E64" i="34"/>
  <c r="P68" i="34"/>
  <c r="H63" i="34"/>
  <c r="V70" i="34"/>
  <c r="S64" i="34"/>
  <c r="W67" i="34"/>
  <c r="R62" i="34"/>
  <c r="R61" i="34" s="1"/>
  <c r="L67" i="34"/>
  <c r="T71" i="34"/>
  <c r="Z68" i="34"/>
  <c r="R63" i="34"/>
  <c r="M66" i="34"/>
  <c r="S62" i="34"/>
  <c r="S61" i="34" s="1"/>
  <c r="H71" i="34"/>
  <c r="S72" i="34"/>
  <c r="AA69" i="34"/>
  <c r="J72" i="34"/>
  <c r="N68" i="34"/>
  <c r="V65" i="34"/>
  <c r="F63" i="34"/>
  <c r="Q72" i="34"/>
  <c r="Q68" i="34"/>
  <c r="Y65" i="34"/>
  <c r="I63" i="34"/>
  <c r="X66" i="34"/>
  <c r="E62" i="34"/>
  <c r="E61" i="34" s="1"/>
  <c r="AB66" i="34"/>
  <c r="M70" i="34"/>
  <c r="W64" i="34"/>
  <c r="AA62" i="34"/>
  <c r="AA61" i="34" s="1"/>
  <c r="AB70" i="34"/>
  <c r="O72" i="34"/>
  <c r="Z66" i="34"/>
  <c r="U69" i="34"/>
  <c r="M64" i="34"/>
  <c r="X70" i="34"/>
  <c r="K72" i="34"/>
  <c r="F66" i="34"/>
  <c r="Q69" i="34"/>
  <c r="P67" i="34"/>
  <c r="K63" i="34"/>
  <c r="O65" i="34"/>
  <c r="V62" i="34"/>
  <c r="V61" i="34" s="1"/>
  <c r="H72" i="34"/>
  <c r="V64" i="34"/>
  <c r="N70" i="34"/>
  <c r="W66" i="34"/>
  <c r="AA72" i="34"/>
  <c r="Q70" i="34"/>
  <c r="M71" i="34"/>
  <c r="Q63" i="34"/>
  <c r="AA67" i="34"/>
  <c r="W69" i="34"/>
  <c r="V72" i="34"/>
  <c r="F62" i="34"/>
  <c r="F61" i="34" s="1"/>
  <c r="Y62" i="34"/>
  <c r="Y61" i="34" s="1"/>
  <c r="O69" i="34"/>
  <c r="Q67" i="34"/>
  <c r="J69" i="34"/>
  <c r="Z63" i="34"/>
  <c r="Y72" i="34"/>
  <c r="E66" i="34"/>
  <c r="H67" i="34"/>
  <c r="O66" i="34"/>
  <c r="T64" i="34"/>
  <c r="AA68" i="34"/>
  <c r="J66" i="34"/>
  <c r="U63" i="34"/>
  <c r="V67" i="34"/>
  <c r="Y69" i="34"/>
  <c r="Q64" i="34"/>
  <c r="H64" i="34"/>
  <c r="G62" i="34"/>
  <c r="G61" i="34" s="1"/>
  <c r="S66" i="34"/>
  <c r="L62" i="34"/>
  <c r="L61" i="34" s="1"/>
  <c r="T66" i="34"/>
  <c r="J64" i="34"/>
  <c r="M68" i="34"/>
  <c r="N63" i="34"/>
  <c r="I64" i="34"/>
  <c r="Y71" i="34"/>
  <c r="L63" i="34"/>
  <c r="H66" i="34"/>
  <c r="G67" i="34"/>
  <c r="N67" i="34"/>
  <c r="G64" i="34"/>
  <c r="W72" i="34"/>
  <c r="R68" i="34"/>
  <c r="J63" i="34"/>
  <c r="Q71" i="34"/>
  <c r="M65" i="34"/>
  <c r="X65" i="34"/>
  <c r="T67" i="34"/>
  <c r="E70" i="34"/>
  <c r="G65" i="34"/>
  <c r="K62" i="34"/>
  <c r="K61" i="34" s="1"/>
  <c r="K66" i="34"/>
  <c r="L70" i="34"/>
  <c r="W71" i="34"/>
  <c r="Y70" i="34"/>
  <c r="L66" i="34"/>
  <c r="P72" i="34"/>
  <c r="AA71" i="34"/>
  <c r="F67" i="34"/>
  <c r="Y67" i="34"/>
  <c r="Q62" i="34"/>
  <c r="Q61" i="34" s="1"/>
  <c r="V71" i="34"/>
  <c r="W68" i="34"/>
  <c r="G71" i="34"/>
  <c r="Z71" i="34"/>
  <c r="E67" i="34"/>
  <c r="AB68" i="34"/>
  <c r="U71" i="34"/>
  <c r="S67" i="34"/>
  <c r="Q65" i="34"/>
  <c r="N69" i="34"/>
  <c r="K65" i="34"/>
  <c r="K64" i="34"/>
  <c r="X72" i="34"/>
  <c r="T62" i="34"/>
  <c r="T61" i="34" s="1"/>
  <c r="O64" i="34"/>
  <c r="L65" i="34"/>
  <c r="O68" i="34"/>
  <c r="S69" i="34"/>
  <c r="L71" i="34"/>
  <c r="R66" i="34"/>
  <c r="U68" i="34"/>
  <c r="I62" i="34"/>
  <c r="I61" i="34" s="1"/>
  <c r="E69" i="34"/>
  <c r="X67" i="34"/>
  <c r="K71" i="34"/>
  <c r="Z70" i="34"/>
  <c r="I67" i="34"/>
  <c r="K69" i="34"/>
  <c r="K68" i="34"/>
  <c r="F72" i="34"/>
  <c r="T65" i="34"/>
  <c r="P71" i="34"/>
  <c r="AB62" i="34"/>
  <c r="AB61" i="34" s="1"/>
  <c r="Z65" i="34"/>
  <c r="E68" i="34"/>
  <c r="E65" i="34"/>
  <c r="P70" i="34"/>
  <c r="V69" i="34"/>
  <c r="I65" i="34"/>
  <c r="P69" i="34"/>
  <c r="L64" i="34"/>
  <c r="O67" i="34"/>
  <c r="L69" i="34"/>
  <c r="R69" i="34"/>
  <c r="T63" i="34"/>
  <c r="Y66" i="34"/>
  <c r="M72" i="34"/>
  <c r="X64" i="34"/>
  <c r="F197" i="64"/>
  <c r="F11" i="64" s="1"/>
  <c r="W197" i="64"/>
  <c r="W11" i="64" s="1"/>
  <c r="P197" i="64"/>
  <c r="P11" i="64" s="1"/>
  <c r="AA197" i="64"/>
  <c r="AA11" i="64" s="1"/>
  <c r="R197" i="64"/>
  <c r="R11" i="64" s="1"/>
  <c r="G197" i="64"/>
  <c r="G11" i="64" s="1"/>
  <c r="Q197" i="64"/>
  <c r="Q11" i="64" s="1"/>
  <c r="T197" i="64"/>
  <c r="T11" i="64" s="1"/>
  <c r="V197" i="64"/>
  <c r="V11" i="64" s="1"/>
  <c r="Z197" i="64"/>
  <c r="Z11" i="64" s="1"/>
  <c r="X197" i="64"/>
  <c r="X11" i="64" s="1"/>
  <c r="J197" i="64"/>
  <c r="J11" i="64" s="1"/>
  <c r="O197" i="64"/>
  <c r="O11" i="64" s="1"/>
  <c r="U197" i="64"/>
  <c r="U11" i="64" s="1"/>
  <c r="L197" i="64"/>
  <c r="L11" i="64" s="1"/>
  <c r="N197" i="64"/>
  <c r="N11" i="64" s="1"/>
  <c r="I197" i="64"/>
  <c r="I11" i="64" s="1"/>
  <c r="H197" i="64"/>
  <c r="H11" i="64" s="1"/>
  <c r="L127" i="64"/>
  <c r="R124" i="64"/>
  <c r="AB121" i="64"/>
  <c r="S127" i="64"/>
  <c r="Y124" i="64"/>
  <c r="I122" i="64"/>
  <c r="F123" i="64"/>
  <c r="N119" i="64"/>
  <c r="X116" i="64"/>
  <c r="R126" i="64"/>
  <c r="AB123" i="64"/>
  <c r="L121" i="64"/>
  <c r="Y126" i="64"/>
  <c r="I124" i="64"/>
  <c r="S121" i="64"/>
  <c r="F127" i="64"/>
  <c r="Z121" i="64"/>
  <c r="X118" i="64"/>
  <c r="H116" i="64"/>
  <c r="L125" i="64"/>
  <c r="Y122" i="64"/>
  <c r="Z125" i="64"/>
  <c r="H118" i="64"/>
  <c r="Y125" i="64"/>
  <c r="W120" i="64"/>
  <c r="G118" i="64"/>
  <c r="M115" i="64"/>
  <c r="F125" i="64"/>
  <c r="P117" i="64"/>
  <c r="K113" i="64"/>
  <c r="K7" i="64" s="1"/>
  <c r="K10" i="64" s="1"/>
  <c r="V121" i="64"/>
  <c r="F116" i="64"/>
  <c r="S115" i="64"/>
  <c r="W119" i="64"/>
  <c r="U125" i="64"/>
  <c r="U121" i="64"/>
  <c r="Z124" i="64"/>
  <c r="Q124" i="64"/>
  <c r="V119" i="64"/>
  <c r="P114" i="64"/>
  <c r="I121" i="64"/>
  <c r="U115" i="64"/>
  <c r="F118" i="64"/>
  <c r="V120" i="64"/>
  <c r="S122" i="64"/>
  <c r="AB113" i="64"/>
  <c r="AB7" i="64" s="1"/>
  <c r="AB10" i="64" s="1"/>
  <c r="AA126" i="64"/>
  <c r="P123" i="64"/>
  <c r="G123" i="64"/>
  <c r="H126" i="64"/>
  <c r="L118" i="64"/>
  <c r="Q119" i="64"/>
  <c r="R116" i="64"/>
  <c r="L122" i="64"/>
  <c r="K126" i="64"/>
  <c r="O115" i="64"/>
  <c r="AA122" i="64"/>
  <c r="X127" i="64"/>
  <c r="H125" i="64"/>
  <c r="N122" i="64"/>
  <c r="O125" i="64"/>
  <c r="U122" i="64"/>
  <c r="L124" i="64"/>
  <c r="Z119" i="64"/>
  <c r="J117" i="64"/>
  <c r="T114" i="64"/>
  <c r="W126" i="64"/>
  <c r="Q121" i="64"/>
  <c r="S118" i="64"/>
  <c r="Y115" i="64"/>
  <c r="AB126" i="64"/>
  <c r="N118" i="64"/>
  <c r="W113" i="64"/>
  <c r="W7" i="64" s="1"/>
  <c r="W10" i="64" s="1"/>
  <c r="T126" i="64"/>
  <c r="R118" i="64"/>
  <c r="U113" i="64"/>
  <c r="U7" i="64" s="1"/>
  <c r="U10" i="64" s="1"/>
  <c r="AA119" i="64"/>
  <c r="K122" i="64"/>
  <c r="I123" i="64"/>
  <c r="Y127" i="64"/>
  <c r="R113" i="64"/>
  <c r="R7" i="64" s="1"/>
  <c r="R10" i="64" s="1"/>
  <c r="S126" i="64"/>
  <c r="Z122" i="64"/>
  <c r="AA123" i="64"/>
  <c r="V127" i="64"/>
  <c r="F119" i="64"/>
  <c r="O122" i="64"/>
  <c r="O116" i="64"/>
  <c r="Z123" i="64"/>
  <c r="V116" i="64"/>
  <c r="V113" i="64"/>
  <c r="V7" i="64" s="1"/>
  <c r="V10" i="64" s="1"/>
  <c r="Y120" i="64"/>
  <c r="V126" i="64"/>
  <c r="P121" i="64"/>
  <c r="W127" i="64"/>
  <c r="M122" i="64"/>
  <c r="AB124" i="64"/>
  <c r="R117" i="64"/>
  <c r="K120" i="64"/>
  <c r="AA114" i="64"/>
  <c r="L115" i="64"/>
  <c r="AB117" i="64"/>
  <c r="I116" i="64"/>
  <c r="T113" i="64"/>
  <c r="T7" i="64" s="1"/>
  <c r="T10" i="64" s="1"/>
  <c r="E120" i="64"/>
  <c r="L123" i="64"/>
  <c r="I126" i="64"/>
  <c r="T124" i="64"/>
  <c r="N117" i="64"/>
  <c r="S124" i="64"/>
  <c r="G120" i="64"/>
  <c r="M117" i="64"/>
  <c r="W114" i="64"/>
  <c r="T122" i="64"/>
  <c r="J116" i="64"/>
  <c r="F120" i="64"/>
  <c r="Z114" i="64"/>
  <c r="E125" i="64"/>
  <c r="F113" i="64"/>
  <c r="F7" i="64" s="1"/>
  <c r="F10" i="64" s="1"/>
  <c r="K117" i="64"/>
  <c r="M118" i="64"/>
  <c r="U120" i="64"/>
  <c r="G124" i="64"/>
  <c r="T123" i="64"/>
  <c r="K123" i="64"/>
  <c r="P126" i="64"/>
  <c r="P118" i="64"/>
  <c r="U119" i="64"/>
  <c r="O114" i="64"/>
  <c r="T115" i="64"/>
  <c r="J118" i="64"/>
  <c r="Y116" i="64"/>
  <c r="AA115" i="64"/>
  <c r="F114" i="64"/>
  <c r="P127" i="64"/>
  <c r="F122" i="64"/>
  <c r="G127" i="64"/>
  <c r="W121" i="64"/>
  <c r="N123" i="64"/>
  <c r="AB116" i="64"/>
  <c r="G126" i="64"/>
  <c r="K118" i="64"/>
  <c r="E114" i="64"/>
  <c r="H119" i="64"/>
  <c r="U118" i="64"/>
  <c r="W117" i="64"/>
  <c r="H127" i="64"/>
  <c r="N124" i="64"/>
  <c r="X121" i="64"/>
  <c r="O127" i="64"/>
  <c r="U124" i="64"/>
  <c r="E122" i="64"/>
  <c r="X122" i="64"/>
  <c r="J119" i="64"/>
  <c r="T116" i="64"/>
  <c r="Q125" i="64"/>
  <c r="S120" i="64"/>
  <c r="Y117" i="64"/>
  <c r="I115" i="64"/>
  <c r="P124" i="64"/>
  <c r="H117" i="64"/>
  <c r="G113" i="64"/>
  <c r="G7" i="64" s="1"/>
  <c r="G10" i="64" s="1"/>
  <c r="R123" i="64"/>
  <c r="L117" i="64"/>
  <c r="E113" i="64"/>
  <c r="O117" i="64"/>
  <c r="G119" i="64"/>
  <c r="G117" i="64"/>
  <c r="O119" i="64"/>
  <c r="M116" i="64"/>
  <c r="S117" i="64"/>
  <c r="Z126" i="64"/>
  <c r="T121" i="64"/>
  <c r="AA127" i="64"/>
  <c r="Q122" i="64"/>
  <c r="J125" i="64"/>
  <c r="V117" i="64"/>
  <c r="O120" i="64"/>
  <c r="E115" i="64"/>
  <c r="T119" i="64"/>
  <c r="K114" i="64"/>
  <c r="E121" i="64"/>
  <c r="P125" i="64"/>
  <c r="M126" i="64"/>
  <c r="G121" i="64"/>
  <c r="H122" i="64"/>
  <c r="L116" i="64"/>
  <c r="M127" i="64"/>
  <c r="AA118" i="64"/>
  <c r="V125" i="64"/>
  <c r="O113" i="64"/>
  <c r="O7" i="64" s="1"/>
  <c r="O10" i="64" s="1"/>
  <c r="H115" i="64"/>
  <c r="U114" i="64"/>
  <c r="N197" i="61"/>
  <c r="N11" i="61" s="1"/>
  <c r="M197" i="61"/>
  <c r="M11" i="61" s="1"/>
  <c r="Q197" i="61"/>
  <c r="Q11" i="61" s="1"/>
  <c r="S197" i="61"/>
  <c r="S11" i="61" s="1"/>
  <c r="Z197" i="61"/>
  <c r="Z11" i="61" s="1"/>
  <c r="R197" i="61"/>
  <c r="R11" i="61" s="1"/>
  <c r="P197" i="61"/>
  <c r="P11" i="61" s="1"/>
  <c r="I197" i="61"/>
  <c r="I11" i="61" s="1"/>
  <c r="T197" i="61"/>
  <c r="T11" i="61" s="1"/>
  <c r="K197" i="61"/>
  <c r="K11" i="61" s="1"/>
  <c r="G197" i="61"/>
  <c r="G11" i="61" s="1"/>
  <c r="V197" i="61"/>
  <c r="V11" i="61" s="1"/>
  <c r="J197" i="61"/>
  <c r="J11" i="61" s="1"/>
  <c r="H197" i="61"/>
  <c r="H11" i="61" s="1"/>
  <c r="Y197" i="61"/>
  <c r="Y11" i="61" s="1"/>
  <c r="F197" i="61"/>
  <c r="F11" i="61" s="1"/>
  <c r="E197" i="61"/>
  <c r="E11" i="61" s="1"/>
  <c r="W197" i="61"/>
  <c r="W11" i="61" s="1"/>
  <c r="M124" i="57"/>
  <c r="E120" i="57"/>
  <c r="K122" i="57"/>
  <c r="AB119" i="57"/>
  <c r="I124" i="57"/>
  <c r="AB122" i="57"/>
  <c r="AA116" i="57"/>
  <c r="W115" i="57"/>
  <c r="S122" i="57"/>
  <c r="W117" i="57"/>
  <c r="O124" i="57"/>
  <c r="AA125" i="57"/>
  <c r="G119" i="57"/>
  <c r="AA114" i="57"/>
  <c r="T122" i="57"/>
  <c r="S116" i="57"/>
  <c r="V123" i="57"/>
  <c r="X113" i="57"/>
  <c r="X7" i="57" s="1"/>
  <c r="X10" i="57" s="1"/>
  <c r="Q116" i="57"/>
  <c r="Z119" i="57"/>
  <c r="W125" i="57"/>
  <c r="N121" i="57"/>
  <c r="E119" i="57"/>
  <c r="AA117" i="57"/>
  <c r="K113" i="57"/>
  <c r="K7" i="57" s="1"/>
  <c r="K10" i="57" s="1"/>
  <c r="O114" i="57"/>
  <c r="O125" i="57"/>
  <c r="L114" i="57"/>
  <c r="X121" i="57"/>
  <c r="K117" i="59"/>
  <c r="E121" i="59"/>
  <c r="Z118" i="59"/>
  <c r="P121" i="59"/>
  <c r="F113" i="59"/>
  <c r="G121" i="59"/>
  <c r="G116" i="59"/>
  <c r="O115" i="59"/>
  <c r="Y123" i="59"/>
  <c r="G130" i="59"/>
  <c r="G93" i="54" s="1"/>
  <c r="G40" i="56" s="1"/>
  <c r="X128" i="59"/>
  <c r="J128" i="59"/>
  <c r="F118" i="59"/>
  <c r="AB130" i="59"/>
  <c r="AB93" i="54" s="1"/>
  <c r="AB40" i="56" s="1"/>
  <c r="J126" i="59"/>
  <c r="U130" i="59"/>
  <c r="U93" i="54" s="1"/>
  <c r="U40" i="56" s="1"/>
  <c r="H128" i="59"/>
  <c r="E129" i="59"/>
  <c r="E123" i="59"/>
  <c r="R122" i="59"/>
  <c r="Z130" i="59"/>
  <c r="AB114" i="59"/>
  <c r="J117" i="59"/>
  <c r="AA116" i="59"/>
  <c r="N121" i="59"/>
  <c r="P127" i="59"/>
  <c r="L124" i="59"/>
  <c r="V122" i="59"/>
  <c r="P117" i="62"/>
  <c r="U118" i="62"/>
  <c r="AA118" i="62"/>
  <c r="Y113" i="62"/>
  <c r="Y7" i="62" s="1"/>
  <c r="Y10" i="62" s="1"/>
  <c r="Z117" i="62"/>
  <c r="Z113" i="62"/>
  <c r="Z7" i="62" s="1"/>
  <c r="Z10" i="62" s="1"/>
  <c r="N114" i="62"/>
  <c r="X118" i="62"/>
  <c r="N113" i="59"/>
  <c r="F116" i="61"/>
  <c r="O115" i="61"/>
  <c r="I125" i="59"/>
  <c r="M113" i="61"/>
  <c r="M7" i="61" s="1"/>
  <c r="M10" i="61" s="1"/>
  <c r="G122" i="59"/>
  <c r="M113" i="64"/>
  <c r="M7" i="64" s="1"/>
  <c r="M10" i="64" s="1"/>
  <c r="AA124" i="64"/>
  <c r="W123" i="64"/>
  <c r="H114" i="64"/>
  <c r="I125" i="64"/>
  <c r="T125" i="64"/>
  <c r="Q116" i="64"/>
  <c r="R114" i="64"/>
  <c r="AB119" i="64"/>
  <c r="T118" i="64"/>
  <c r="O121" i="64"/>
  <c r="H123" i="64"/>
  <c r="J123" i="64"/>
  <c r="L114" i="64"/>
  <c r="I118" i="64"/>
  <c r="Z120" i="64"/>
  <c r="F117" i="64"/>
  <c r="J126" i="64"/>
  <c r="Q120" i="64"/>
  <c r="J120" i="64"/>
  <c r="E123" i="64"/>
  <c r="S123" i="64"/>
  <c r="T116" i="61"/>
  <c r="P197" i="44"/>
  <c r="P11" i="44" s="1"/>
  <c r="AB197" i="64"/>
  <c r="AB11" i="64" s="1"/>
  <c r="O197" i="61"/>
  <c r="O11" i="61" s="1"/>
  <c r="P63" i="35"/>
  <c r="R62" i="35"/>
  <c r="R61" i="35" s="1"/>
  <c r="K65" i="35"/>
  <c r="X68" i="34"/>
  <c r="N71" i="34"/>
  <c r="W62" i="34"/>
  <c r="W61" i="34" s="1"/>
  <c r="R67" i="34"/>
  <c r="E71" i="34"/>
  <c r="M63" i="34"/>
  <c r="U70" i="33"/>
  <c r="X79" i="33"/>
  <c r="AA79" i="33"/>
  <c r="AB62" i="33"/>
  <c r="R79" i="33"/>
  <c r="R33" i="67" s="1"/>
  <c r="Y70" i="33"/>
  <c r="H78" i="33"/>
  <c r="Z62" i="36"/>
  <c r="Z61" i="36" s="1"/>
  <c r="AB127" i="57"/>
  <c r="T126" i="57"/>
  <c r="Z126" i="57"/>
  <c r="G126" i="57"/>
  <c r="AA126" i="57"/>
  <c r="J127" i="57"/>
  <c r="Q127" i="57"/>
  <c r="M127" i="57"/>
  <c r="Y126" i="57"/>
  <c r="O126" i="57"/>
  <c r="F127" i="57"/>
  <c r="N127" i="57"/>
  <c r="P127" i="57"/>
  <c r="V117" i="57"/>
  <c r="N122" i="57"/>
  <c r="R116" i="57"/>
  <c r="P121" i="57"/>
  <c r="F125" i="57"/>
  <c r="P117" i="57"/>
  <c r="J121" i="57"/>
  <c r="O113" i="57"/>
  <c r="O7" i="57" s="1"/>
  <c r="O10" i="57" s="1"/>
  <c r="G120" i="57"/>
  <c r="T121" i="57"/>
  <c r="J124" i="57"/>
  <c r="K123" i="57"/>
  <c r="Q115" i="57"/>
  <c r="J119" i="57"/>
  <c r="R121" i="57"/>
  <c r="M120" i="57"/>
  <c r="M116" i="57"/>
  <c r="G113" i="57"/>
  <c r="G7" i="57" s="1"/>
  <c r="G10" i="57" s="1"/>
  <c r="H117" i="57"/>
  <c r="U119" i="57"/>
  <c r="J122" i="57"/>
  <c r="V125" i="57"/>
  <c r="S123" i="57"/>
  <c r="Q124" i="57"/>
  <c r="S118" i="57"/>
  <c r="L120" i="57"/>
  <c r="Z121" i="57"/>
  <c r="M119" i="57"/>
  <c r="G114" i="57"/>
  <c r="AB121" i="57"/>
  <c r="P119" i="57"/>
  <c r="U120" i="57"/>
  <c r="H125" i="57"/>
  <c r="F119" i="57"/>
  <c r="S126" i="57"/>
  <c r="P126" i="57"/>
  <c r="M126" i="57"/>
  <c r="E126" i="57"/>
  <c r="U126" i="57"/>
  <c r="Y127" i="57"/>
  <c r="AB126" i="57"/>
  <c r="J126" i="57"/>
  <c r="S127" i="57"/>
  <c r="Q126" i="57"/>
  <c r="K126" i="57"/>
  <c r="I113" i="57"/>
  <c r="I7" i="57" s="1"/>
  <c r="I10" i="57" s="1"/>
  <c r="I123" i="57"/>
  <c r="Z116" i="57"/>
  <c r="I118" i="57"/>
  <c r="Y122" i="57"/>
  <c r="V120" i="57"/>
  <c r="I115" i="57"/>
  <c r="Z113" i="57"/>
  <c r="Z7" i="57" s="1"/>
  <c r="Z10" i="57" s="1"/>
  <c r="G125" i="57"/>
  <c r="U124" i="57"/>
  <c r="I121" i="57"/>
  <c r="E116" i="57"/>
  <c r="T113" i="57"/>
  <c r="T7" i="57" s="1"/>
  <c r="T10" i="57" s="1"/>
  <c r="K118" i="57"/>
  <c r="H123" i="57"/>
  <c r="L124" i="57"/>
  <c r="E114" i="57"/>
  <c r="Z118" i="57"/>
  <c r="G117" i="57"/>
  <c r="AB123" i="57"/>
  <c r="E124" i="57"/>
  <c r="AA120" i="57"/>
  <c r="Y118" i="57"/>
  <c r="AB117" i="57"/>
  <c r="AB113" i="57"/>
  <c r="AB7" i="57" s="1"/>
  <c r="AB10" i="57" s="1"/>
  <c r="AA121" i="57"/>
  <c r="L125" i="57"/>
  <c r="T124" i="57"/>
  <c r="F115" i="57"/>
  <c r="Y120" i="57"/>
  <c r="G124" i="57"/>
  <c r="AB115" i="57"/>
  <c r="J113" i="57"/>
  <c r="J7" i="57" s="1"/>
  <c r="J10" i="57" s="1"/>
  <c r="M117" i="57"/>
  <c r="Z122" i="57"/>
  <c r="K77" i="37"/>
  <c r="R78" i="37"/>
  <c r="Q77" i="37"/>
  <c r="G77" i="37"/>
  <c r="R76" i="37"/>
  <c r="E74" i="37"/>
  <c r="H74" i="37"/>
  <c r="H73" i="37"/>
  <c r="U72" i="37"/>
  <c r="Y71" i="37"/>
  <c r="AA70" i="37"/>
  <c r="E69" i="37"/>
  <c r="H68" i="37"/>
  <c r="U68" i="37"/>
  <c r="K67" i="37"/>
  <c r="M66" i="37"/>
  <c r="S65" i="37"/>
  <c r="V64" i="37"/>
  <c r="T63" i="37"/>
  <c r="AB62" i="37"/>
  <c r="AB61" i="37" s="1"/>
  <c r="S77" i="37"/>
  <c r="F76" i="37"/>
  <c r="V75" i="37"/>
  <c r="I74" i="37"/>
  <c r="P73" i="37"/>
  <c r="S72" i="37"/>
  <c r="U71" i="37"/>
  <c r="P70" i="37"/>
  <c r="H70" i="37"/>
  <c r="Q69" i="37"/>
  <c r="K68" i="37"/>
  <c r="T67" i="37"/>
  <c r="T77" i="37"/>
  <c r="AB78" i="37"/>
  <c r="U76" i="37"/>
  <c r="Y77" i="37"/>
  <c r="G78" i="37"/>
  <c r="O77" i="37"/>
  <c r="Z76" i="37"/>
  <c r="M75" i="37"/>
  <c r="Y74" i="37"/>
  <c r="F73" i="37"/>
  <c r="AB72" i="37"/>
  <c r="L71" i="37"/>
  <c r="O70" i="37"/>
  <c r="F69" i="37"/>
  <c r="AA68" i="37"/>
  <c r="E67" i="37"/>
  <c r="W66" i="37"/>
  <c r="O66" i="37"/>
  <c r="W65" i="37"/>
  <c r="F64" i="37"/>
  <c r="K63" i="37"/>
  <c r="R62" i="37"/>
  <c r="R61" i="37" s="1"/>
  <c r="N77" i="37"/>
  <c r="E76" i="37"/>
  <c r="V74" i="37"/>
  <c r="N74" i="37"/>
  <c r="U73" i="37"/>
  <c r="H72" i="37"/>
  <c r="O71" i="37"/>
  <c r="Z70" i="37"/>
  <c r="O69" i="37"/>
  <c r="M68" i="37"/>
  <c r="P68" i="37"/>
  <c r="W77" i="37"/>
  <c r="X75" i="37"/>
  <c r="O72" i="37"/>
  <c r="K71" i="37"/>
  <c r="R69" i="37"/>
  <c r="AB67" i="37"/>
  <c r="V65" i="37"/>
  <c r="H64" i="37"/>
  <c r="Y62" i="37"/>
  <c r="Y61" i="37" s="1"/>
  <c r="J78" i="37"/>
  <c r="P75" i="37"/>
  <c r="F74" i="37"/>
  <c r="E72" i="37"/>
  <c r="AB70" i="37"/>
  <c r="Y68" i="37"/>
  <c r="F67" i="37"/>
  <c r="H66" i="37"/>
  <c r="Z65" i="37"/>
  <c r="M64" i="37"/>
  <c r="Y63" i="37"/>
  <c r="AA62" i="37"/>
  <c r="AA61" i="37" s="1"/>
  <c r="F75" i="37"/>
  <c r="Q75" i="37"/>
  <c r="W73" i="37"/>
  <c r="R71" i="37"/>
  <c r="T70" i="37"/>
  <c r="S68" i="37"/>
  <c r="R67" i="37"/>
  <c r="AB66" i="37"/>
  <c r="Z64" i="37"/>
  <c r="I63" i="37"/>
  <c r="E62" i="37"/>
  <c r="E61" i="37" s="1"/>
  <c r="H77" i="37"/>
  <c r="T74" i="37"/>
  <c r="J71" i="37"/>
  <c r="L69" i="37"/>
  <c r="I66" i="37"/>
  <c r="U63" i="37"/>
  <c r="I78" i="37"/>
  <c r="Y75" i="37"/>
  <c r="W72" i="37"/>
  <c r="V70" i="37"/>
  <c r="H67" i="37"/>
  <c r="Q64" i="37"/>
  <c r="U62" i="37"/>
  <c r="U61" i="37" s="1"/>
  <c r="K78" i="37"/>
  <c r="I76" i="37"/>
  <c r="P74" i="37"/>
  <c r="L73" i="37"/>
  <c r="M72" i="37"/>
  <c r="Q71" i="37"/>
  <c r="K69" i="37"/>
  <c r="G68" i="37"/>
  <c r="N67" i="37"/>
  <c r="R65" i="37"/>
  <c r="N64" i="37"/>
  <c r="R63" i="37"/>
  <c r="Z75" i="37"/>
  <c r="K73" i="37"/>
  <c r="W70" i="37"/>
  <c r="F68" i="37"/>
  <c r="X65" i="37"/>
  <c r="M62" i="37"/>
  <c r="M61" i="37" s="1"/>
  <c r="H76" i="37"/>
  <c r="G74" i="37"/>
  <c r="S71" i="37"/>
  <c r="J69" i="37"/>
  <c r="Z66" i="37"/>
  <c r="N63" i="37"/>
  <c r="V76" i="37"/>
  <c r="O76" i="37"/>
  <c r="K74" i="37"/>
  <c r="Q72" i="37"/>
  <c r="M70" i="37"/>
  <c r="I69" i="37"/>
  <c r="W67" i="37"/>
  <c r="Q65" i="37"/>
  <c r="H63" i="37"/>
  <c r="W62" i="37"/>
  <c r="W61" i="37" s="1"/>
  <c r="N78" i="37"/>
  <c r="P77" i="37"/>
  <c r="AB75" i="37"/>
  <c r="M73" i="37"/>
  <c r="V72" i="37"/>
  <c r="J70" i="37"/>
  <c r="X68" i="37"/>
  <c r="Y66" i="37"/>
  <c r="J66" i="37"/>
  <c r="M65" i="37"/>
  <c r="L64" i="37"/>
  <c r="F63" i="37"/>
  <c r="V62" i="37"/>
  <c r="V61" i="37" s="1"/>
  <c r="X76" i="37"/>
  <c r="W74" i="37"/>
  <c r="X72" i="37"/>
  <c r="X71" i="37"/>
  <c r="Z69" i="37"/>
  <c r="T68" i="37"/>
  <c r="Q67" i="37"/>
  <c r="I65" i="37"/>
  <c r="X64" i="37"/>
  <c r="J63" i="37"/>
  <c r="I75" i="37"/>
  <c r="R73" i="37"/>
  <c r="F71" i="37"/>
  <c r="J68" i="37"/>
  <c r="P65" i="37"/>
  <c r="Q63" i="37"/>
  <c r="Z77" i="37"/>
  <c r="AA75" i="37"/>
  <c r="N72" i="37"/>
  <c r="AB69" i="37"/>
  <c r="L66" i="37"/>
  <c r="G64" i="37"/>
  <c r="L78" i="37"/>
  <c r="P76" i="37"/>
  <c r="T75" i="37"/>
  <c r="S73" i="37"/>
  <c r="J72" i="37"/>
  <c r="R70" i="37"/>
  <c r="N69" i="37"/>
  <c r="N68" i="37"/>
  <c r="S66" i="37"/>
  <c r="O65" i="37"/>
  <c r="U64" i="37"/>
  <c r="P62" i="37"/>
  <c r="P61" i="37" s="1"/>
  <c r="E78" i="37"/>
  <c r="K75" i="37"/>
  <c r="G72" i="37"/>
  <c r="S70" i="37"/>
  <c r="L67" i="37"/>
  <c r="E64" i="37"/>
  <c r="H62" i="37"/>
  <c r="H61" i="37" s="1"/>
  <c r="M76" i="37"/>
  <c r="J73" i="37"/>
  <c r="H71" i="37"/>
  <c r="W68" i="37"/>
  <c r="T65" i="37"/>
  <c r="S63" i="37"/>
  <c r="W78" i="37"/>
  <c r="P78" i="37"/>
  <c r="Y78" i="37"/>
  <c r="W76" i="37"/>
  <c r="U78" i="37"/>
  <c r="AB76" i="37"/>
  <c r="P72" i="37"/>
  <c r="I70" i="37"/>
  <c r="U66" i="37"/>
  <c r="N62" i="37"/>
  <c r="N61" i="37" s="1"/>
  <c r="O74" i="37"/>
  <c r="E71" i="37"/>
  <c r="Y67" i="37"/>
  <c r="AA65" i="37"/>
  <c r="Y64" i="37"/>
  <c r="Z62" i="37"/>
  <c r="Z61" i="37" s="1"/>
  <c r="AA77" i="37"/>
  <c r="G73" i="37"/>
  <c r="Y70" i="37"/>
  <c r="AB68" i="37"/>
  <c r="K65" i="37"/>
  <c r="J62" i="37"/>
  <c r="J61" i="37" s="1"/>
  <c r="I72" i="37"/>
  <c r="G67" i="37"/>
  <c r="I73" i="37"/>
  <c r="Z68" i="37"/>
  <c r="T62" i="37"/>
  <c r="T61" i="37" s="1"/>
  <c r="L77" i="37"/>
  <c r="G75" i="37"/>
  <c r="G71" i="37"/>
  <c r="T69" i="37"/>
  <c r="K66" i="37"/>
  <c r="L63" i="37"/>
  <c r="L74" i="37"/>
  <c r="O68" i="37"/>
  <c r="X63" i="37"/>
  <c r="L75" i="37"/>
  <c r="U69" i="37"/>
  <c r="O64" i="37"/>
  <c r="F78" i="37"/>
  <c r="Z78" i="37"/>
  <c r="V77" i="37"/>
  <c r="M78" i="37"/>
  <c r="H78" i="37"/>
  <c r="Q74" i="37"/>
  <c r="T72" i="37"/>
  <c r="Q68" i="37"/>
  <c r="W64" i="37"/>
  <c r="E75" i="37"/>
  <c r="AB71" i="37"/>
  <c r="O67" i="37"/>
  <c r="U65" i="37"/>
  <c r="AA63" i="37"/>
  <c r="K62" i="37"/>
  <c r="K61" i="37" s="1"/>
  <c r="Y76" i="37"/>
  <c r="V73" i="37"/>
  <c r="E70" i="37"/>
  <c r="I67" i="37"/>
  <c r="G65" i="37"/>
  <c r="X62" i="37"/>
  <c r="X61" i="37" s="1"/>
  <c r="N75" i="37"/>
  <c r="X70" i="37"/>
  <c r="L65" i="37"/>
  <c r="J77" i="37"/>
  <c r="I71" i="37"/>
  <c r="R66" i="37"/>
  <c r="R77" i="37"/>
  <c r="J74" i="37"/>
  <c r="Z71" i="37"/>
  <c r="V68" i="37"/>
  <c r="G66" i="37"/>
  <c r="W63" i="37"/>
  <c r="F77" i="37"/>
  <c r="R72" i="37"/>
  <c r="P66" i="37"/>
  <c r="Z73" i="37"/>
  <c r="V67" i="37"/>
  <c r="L62" i="37"/>
  <c r="L61" i="37" s="1"/>
  <c r="AA76" i="37"/>
  <c r="Q70" i="37"/>
  <c r="Z63" i="37"/>
  <c r="Y73" i="37"/>
  <c r="X66" i="37"/>
  <c r="E63" i="37"/>
  <c r="AA74" i="37"/>
  <c r="M69" i="37"/>
  <c r="AB64" i="37"/>
  <c r="J67" i="37"/>
  <c r="L76" i="37"/>
  <c r="AB65" i="37"/>
  <c r="V78" i="37"/>
  <c r="T73" i="37"/>
  <c r="P67" i="37"/>
  <c r="O62" i="37"/>
  <c r="O61" i="37" s="1"/>
  <c r="T71" i="37"/>
  <c r="F70" i="37"/>
  <c r="S75" i="37"/>
  <c r="R68" i="37"/>
  <c r="L72" i="37"/>
  <c r="AA66" i="37"/>
  <c r="S62" i="37"/>
  <c r="S61" i="37" s="1"/>
  <c r="U75" i="37"/>
  <c r="H69" i="37"/>
  <c r="G63" i="37"/>
  <c r="R75" i="37"/>
  <c r="S64" i="37"/>
  <c r="M74" i="37"/>
  <c r="P63" i="37"/>
  <c r="J76" i="37"/>
  <c r="U70" i="37"/>
  <c r="Y65" i="37"/>
  <c r="Y69" i="37"/>
  <c r="M67" i="37"/>
  <c r="N71" i="37"/>
  <c r="M77" i="37"/>
  <c r="I64" i="37"/>
  <c r="K72" i="37"/>
  <c r="V69" i="37"/>
  <c r="I68" i="37"/>
  <c r="AB73" i="37"/>
  <c r="Q62" i="37"/>
  <c r="Q61" i="37" s="1"/>
  <c r="T66" i="37"/>
  <c r="Q76" i="37"/>
  <c r="G76" i="37"/>
  <c r="V66" i="37"/>
  <c r="T76" i="37"/>
  <c r="AA64" i="37"/>
  <c r="P71" i="37"/>
  <c r="G62" i="37"/>
  <c r="G61" i="37" s="1"/>
  <c r="L70" i="37"/>
  <c r="T64" i="37"/>
  <c r="Z72" i="37"/>
  <c r="P69" i="37"/>
  <c r="Q66" i="37"/>
  <c r="J64" i="37"/>
  <c r="X73" i="37"/>
  <c r="AA69" i="37"/>
  <c r="E66" i="37"/>
  <c r="O73" i="37"/>
  <c r="Y116" i="63"/>
  <c r="L117" i="63"/>
  <c r="J123" i="63"/>
  <c r="F126" i="63"/>
  <c r="P122" i="63"/>
  <c r="T123" i="63"/>
  <c r="G123" i="63"/>
  <c r="O117" i="63"/>
  <c r="S126" i="63"/>
  <c r="I122" i="63"/>
  <c r="J119" i="63"/>
  <c r="AB117" i="63"/>
  <c r="J126" i="63"/>
  <c r="X121" i="63"/>
  <c r="X113" i="63"/>
  <c r="X7" i="63" s="1"/>
  <c r="X10" i="63" s="1"/>
  <c r="M115" i="63"/>
  <c r="Y124" i="63"/>
  <c r="G114" i="63"/>
  <c r="J118" i="63"/>
  <c r="P116" i="63"/>
  <c r="M118" i="63"/>
  <c r="Q125" i="63"/>
  <c r="L120" i="63"/>
  <c r="F125" i="63"/>
  <c r="AA122" i="63"/>
  <c r="F123" i="63"/>
  <c r="M123" i="63"/>
  <c r="Q126" i="63"/>
  <c r="E116" i="63"/>
  <c r="T119" i="63"/>
  <c r="I115" i="63"/>
  <c r="U125" i="63"/>
  <c r="R123" i="63"/>
  <c r="X122" i="63"/>
  <c r="S119" i="63"/>
  <c r="Y125" i="63"/>
  <c r="G117" i="63"/>
  <c r="K121" i="63"/>
  <c r="V122" i="63"/>
  <c r="I114" i="63"/>
  <c r="E113" i="63"/>
  <c r="E7" i="63" s="1"/>
  <c r="E10" i="63" s="1"/>
  <c r="T116" i="63"/>
  <c r="N124" i="63"/>
  <c r="G118" i="63"/>
  <c r="W125" i="63"/>
  <c r="R126" i="63"/>
  <c r="AA114" i="63"/>
  <c r="K113" i="63"/>
  <c r="K7" i="63" s="1"/>
  <c r="K10" i="63" s="1"/>
  <c r="O118" i="63"/>
  <c r="L122" i="63"/>
  <c r="Q113" i="63"/>
  <c r="Q7" i="63" s="1"/>
  <c r="Q10" i="63" s="1"/>
  <c r="M116" i="63"/>
  <c r="P124" i="63"/>
  <c r="U124" i="63"/>
  <c r="AB121" i="63"/>
  <c r="S117" i="63"/>
  <c r="E114" i="63"/>
  <c r="U120" i="63"/>
  <c r="K116" i="63"/>
  <c r="G124" i="63"/>
  <c r="AA126" i="63"/>
  <c r="T115" i="63"/>
  <c r="O122" i="63"/>
  <c r="V123" i="63"/>
  <c r="J124" i="63"/>
  <c r="AB116" i="63"/>
  <c r="M125" i="63"/>
  <c r="R118" i="63"/>
  <c r="AB126" i="63"/>
  <c r="W126" i="63"/>
  <c r="L124" i="63"/>
  <c r="H125" i="63"/>
  <c r="O119" i="63"/>
  <c r="I113" i="63"/>
  <c r="I7" i="63" s="1"/>
  <c r="I10" i="63" s="1"/>
  <c r="V118" i="63"/>
  <c r="X114" i="63"/>
  <c r="Y122" i="63"/>
  <c r="L119" i="63"/>
  <c r="R120" i="63"/>
  <c r="K118" i="63"/>
  <c r="P123" i="63"/>
  <c r="K115" i="63"/>
  <c r="Z116" i="63"/>
  <c r="U119" i="63"/>
  <c r="P120" i="63"/>
  <c r="J122" i="63"/>
  <c r="M126" i="63"/>
  <c r="Y123" i="63"/>
  <c r="AB119" i="63"/>
  <c r="J115" i="63"/>
  <c r="O123" i="63"/>
  <c r="Q119" i="63"/>
  <c r="Q120" i="63"/>
  <c r="J120" i="63"/>
  <c r="N115" i="63"/>
  <c r="S123" i="63"/>
  <c r="N116" i="63"/>
  <c r="E120" i="63"/>
  <c r="K120" i="63"/>
  <c r="V124" i="63"/>
  <c r="V113" i="63"/>
  <c r="V7" i="63" s="1"/>
  <c r="V10" i="63" s="1"/>
  <c r="F118" i="63"/>
  <c r="O120" i="63"/>
  <c r="J121" i="63"/>
  <c r="Z122" i="63"/>
  <c r="W121" i="63"/>
  <c r="H113" i="63"/>
  <c r="H7" i="63" s="1"/>
  <c r="H10" i="63" s="1"/>
  <c r="X115" i="63"/>
  <c r="S114" i="63"/>
  <c r="Z115" i="63"/>
  <c r="O121" i="63"/>
  <c r="X123" i="63"/>
  <c r="W123" i="63"/>
  <c r="F113" i="63"/>
  <c r="F7" i="63" s="1"/>
  <c r="F10" i="63" s="1"/>
  <c r="J116" i="63"/>
  <c r="G120" i="63"/>
  <c r="Z121" i="63"/>
  <c r="L121" i="63"/>
  <c r="N125" i="63"/>
  <c r="U114" i="63"/>
  <c r="W120" i="63"/>
  <c r="W119" i="63"/>
  <c r="E122" i="63"/>
  <c r="G113" i="63"/>
  <c r="G7" i="63" s="1"/>
  <c r="G10" i="63" s="1"/>
  <c r="J114" i="63"/>
  <c r="AA120" i="63"/>
  <c r="S120" i="63"/>
  <c r="X116" i="63"/>
  <c r="P113" i="63"/>
  <c r="P7" i="63" s="1"/>
  <c r="P10" i="63" s="1"/>
  <c r="AA123" i="63"/>
  <c r="M113" i="63"/>
  <c r="M7" i="63" s="1"/>
  <c r="M10" i="63" s="1"/>
  <c r="X124" i="63"/>
  <c r="R119" i="63"/>
  <c r="T113" i="63"/>
  <c r="T7" i="63" s="1"/>
  <c r="T10" i="63" s="1"/>
  <c r="K119" i="63"/>
  <c r="Z120" i="63"/>
  <c r="P114" i="63"/>
  <c r="AA121" i="63"/>
  <c r="Z126" i="63"/>
  <c r="G125" i="63"/>
  <c r="I123" i="63"/>
  <c r="T126" i="63"/>
  <c r="Y115" i="63"/>
  <c r="T114" i="63"/>
  <c r="U122" i="63"/>
  <c r="AA116" i="63"/>
  <c r="E121" i="63"/>
  <c r="T117" i="63"/>
  <c r="G116" i="63"/>
  <c r="N117" i="63"/>
  <c r="S125" i="63"/>
  <c r="L115" i="63"/>
  <c r="L113" i="63"/>
  <c r="L7" i="63" s="1"/>
  <c r="L10" i="63" s="1"/>
  <c r="L114" i="63"/>
  <c r="F114" i="63"/>
  <c r="S122" i="63"/>
  <c r="Z123" i="63"/>
  <c r="U123" i="63"/>
  <c r="J125" i="63"/>
  <c r="Z124" i="63"/>
  <c r="P125" i="63"/>
  <c r="R114" i="63"/>
  <c r="S116" i="63"/>
  <c r="Z117" i="63"/>
  <c r="E126" i="63"/>
  <c r="R115" i="63"/>
  <c r="Y113" i="63"/>
  <c r="Y7" i="63" s="1"/>
  <c r="Y10" i="63" s="1"/>
  <c r="W116" i="63"/>
  <c r="H118" i="63"/>
  <c r="I126" i="63"/>
  <c r="K126" i="63"/>
  <c r="J113" i="63"/>
  <c r="J7" i="63" s="1"/>
  <c r="J10" i="63" s="1"/>
  <c r="L116" i="63"/>
  <c r="W115" i="63"/>
  <c r="V116" i="63"/>
  <c r="L126" i="63"/>
  <c r="I125" i="63"/>
  <c r="P126" i="63"/>
  <c r="T125" i="63"/>
  <c r="P121" i="63"/>
  <c r="Y114" i="63"/>
  <c r="F121" i="63"/>
  <c r="I117" i="63"/>
  <c r="T118" i="63"/>
  <c r="E124" i="63"/>
  <c r="N126" i="63"/>
  <c r="AA117" i="63"/>
  <c r="E125" i="63"/>
  <c r="T122" i="63"/>
  <c r="S124" i="63"/>
  <c r="S121" i="63"/>
  <c r="AB123" i="63"/>
  <c r="O81" i="36"/>
  <c r="V80" i="36"/>
  <c r="N81" i="36"/>
  <c r="H79" i="36"/>
  <c r="I79" i="36"/>
  <c r="U78" i="36"/>
  <c r="M78" i="36"/>
  <c r="J77" i="36"/>
  <c r="H76" i="36"/>
  <c r="Z76" i="36"/>
  <c r="O75" i="36"/>
  <c r="J74" i="36"/>
  <c r="S74" i="36"/>
  <c r="Q73" i="36"/>
  <c r="V72" i="36"/>
  <c r="Z72" i="36"/>
  <c r="W71" i="36"/>
  <c r="W70" i="36"/>
  <c r="E70" i="36"/>
  <c r="H69" i="36"/>
  <c r="H68" i="36"/>
  <c r="AA68" i="36"/>
  <c r="M67" i="36"/>
  <c r="E66" i="36"/>
  <c r="Y66" i="36"/>
  <c r="F65" i="36"/>
  <c r="N64" i="36"/>
  <c r="L64" i="36"/>
  <c r="R63" i="36"/>
  <c r="T62" i="36"/>
  <c r="T61" i="36" s="1"/>
  <c r="Y62" i="36"/>
  <c r="Y61" i="36" s="1"/>
  <c r="E81" i="36"/>
  <c r="AA80" i="36"/>
  <c r="Z80" i="36"/>
  <c r="I78" i="36"/>
  <c r="E78" i="36"/>
  <c r="K77" i="36"/>
  <c r="E76" i="36"/>
  <c r="T76" i="36"/>
  <c r="S76" i="36"/>
  <c r="E74" i="36"/>
  <c r="L73" i="36"/>
  <c r="H73" i="36"/>
  <c r="H72" i="36"/>
  <c r="Y72" i="36"/>
  <c r="M71" i="36"/>
  <c r="K70" i="36"/>
  <c r="J81" i="36"/>
  <c r="P80" i="36"/>
  <c r="F81" i="36"/>
  <c r="N80" i="36"/>
  <c r="N79" i="36"/>
  <c r="V77" i="36"/>
  <c r="K78" i="36"/>
  <c r="U77" i="36"/>
  <c r="F77" i="36"/>
  <c r="Y76" i="36"/>
  <c r="I75" i="36"/>
  <c r="Q74" i="36"/>
  <c r="O74" i="36"/>
  <c r="I73" i="36"/>
  <c r="AA72" i="36"/>
  <c r="U71" i="36"/>
  <c r="I71" i="36"/>
  <c r="J70" i="36"/>
  <c r="K69" i="36"/>
  <c r="O69" i="36"/>
  <c r="N68" i="36"/>
  <c r="Z67" i="36"/>
  <c r="O67" i="36"/>
  <c r="O66" i="36"/>
  <c r="Y65" i="36"/>
  <c r="Z65" i="36"/>
  <c r="AA64" i="36"/>
  <c r="H63" i="36"/>
  <c r="Y63" i="36"/>
  <c r="E62" i="36"/>
  <c r="H81" i="36"/>
  <c r="H35" i="67" s="1"/>
  <c r="G81" i="36"/>
  <c r="Y79" i="36"/>
  <c r="J79" i="36"/>
  <c r="W78" i="36"/>
  <c r="O78" i="36"/>
  <c r="E77" i="36"/>
  <c r="U80" i="36"/>
  <c r="M80" i="36"/>
  <c r="Q77" i="36"/>
  <c r="AA77" i="36"/>
  <c r="J76" i="36"/>
  <c r="Y74" i="36"/>
  <c r="L72" i="36"/>
  <c r="V71" i="36"/>
  <c r="S70" i="36"/>
  <c r="F68" i="36"/>
  <c r="W67" i="36"/>
  <c r="W66" i="36"/>
  <c r="AB64" i="36"/>
  <c r="Q63" i="36"/>
  <c r="M62" i="36"/>
  <c r="M61" i="36" s="1"/>
  <c r="M79" i="36"/>
  <c r="X79" i="36"/>
  <c r="F78" i="36"/>
  <c r="S75" i="36"/>
  <c r="N76" i="36"/>
  <c r="K74" i="36"/>
  <c r="X73" i="36"/>
  <c r="T73" i="36"/>
  <c r="W72" i="36"/>
  <c r="AA71" i="36"/>
  <c r="Z70" i="36"/>
  <c r="I69" i="36"/>
  <c r="L69" i="36"/>
  <c r="S68" i="36"/>
  <c r="S67" i="36"/>
  <c r="H67" i="36"/>
  <c r="F66" i="36"/>
  <c r="N65" i="36"/>
  <c r="S65" i="36"/>
  <c r="M64" i="36"/>
  <c r="O63" i="36"/>
  <c r="I63" i="36"/>
  <c r="P62" i="36"/>
  <c r="P61" i="36" s="1"/>
  <c r="Z81" i="36"/>
  <c r="L79" i="36"/>
  <c r="R78" i="36"/>
  <c r="L77" i="36"/>
  <c r="P75" i="36"/>
  <c r="U74" i="36"/>
  <c r="T72" i="36"/>
  <c r="Y71" i="36"/>
  <c r="X70" i="36"/>
  <c r="E68" i="36"/>
  <c r="Y67" i="36"/>
  <c r="Z66" i="36"/>
  <c r="R64" i="36"/>
  <c r="J63" i="36"/>
  <c r="W62" i="36"/>
  <c r="W61" i="36" s="1"/>
  <c r="L81" i="36"/>
  <c r="T79" i="36"/>
  <c r="Y78" i="36"/>
  <c r="T77" i="36"/>
  <c r="AA76" i="36"/>
  <c r="V74" i="36"/>
  <c r="F73" i="36"/>
  <c r="Q72" i="36"/>
  <c r="L70" i="36"/>
  <c r="Q69" i="36"/>
  <c r="M68" i="36"/>
  <c r="X66" i="36"/>
  <c r="M65" i="36"/>
  <c r="J64" i="36"/>
  <c r="Q62" i="36"/>
  <c r="Q61" i="36" s="1"/>
  <c r="S80" i="36"/>
  <c r="R80" i="36"/>
  <c r="N77" i="36"/>
  <c r="Z74" i="36"/>
  <c r="Z71" i="36"/>
  <c r="T69" i="36"/>
  <c r="V66" i="36"/>
  <c r="V63" i="36"/>
  <c r="V79" i="36"/>
  <c r="AB74" i="36"/>
  <c r="J68" i="36"/>
  <c r="L63" i="36"/>
  <c r="G80" i="36"/>
  <c r="M74" i="36"/>
  <c r="Y69" i="36"/>
  <c r="E64" i="36"/>
  <c r="F80" i="36"/>
  <c r="M76" i="36"/>
  <c r="P74" i="36"/>
  <c r="N71" i="36"/>
  <c r="Z69" i="36"/>
  <c r="AB66" i="36"/>
  <c r="Z63" i="36"/>
  <c r="E80" i="36"/>
  <c r="E34" i="41" s="1"/>
  <c r="X75" i="36"/>
  <c r="J69" i="36"/>
  <c r="G64" i="36"/>
  <c r="T78" i="36"/>
  <c r="J72" i="36"/>
  <c r="K67" i="36"/>
  <c r="AB62" i="36"/>
  <c r="AB61" i="36" s="1"/>
  <c r="V81" i="36"/>
  <c r="S79" i="36"/>
  <c r="AA79" i="36"/>
  <c r="M77" i="36"/>
  <c r="R75" i="36"/>
  <c r="U75" i="36"/>
  <c r="M73" i="36"/>
  <c r="S72" i="36"/>
  <c r="Q71" i="36"/>
  <c r="S69" i="36"/>
  <c r="P68" i="36"/>
  <c r="U67" i="36"/>
  <c r="V65" i="36"/>
  <c r="X64" i="36"/>
  <c r="G63" i="36"/>
  <c r="Q81" i="36"/>
  <c r="U79" i="36"/>
  <c r="G78" i="36"/>
  <c r="S77" i="36"/>
  <c r="AB75" i="36"/>
  <c r="J75" i="36"/>
  <c r="I74" i="36"/>
  <c r="Z73" i="36"/>
  <c r="E72" i="36"/>
  <c r="G71" i="36"/>
  <c r="P71" i="36"/>
  <c r="Y70" i="36"/>
  <c r="N69" i="36"/>
  <c r="Z68" i="36"/>
  <c r="Q68" i="36"/>
  <c r="AA67" i="36"/>
  <c r="N66" i="36"/>
  <c r="I66" i="36"/>
  <c r="O65" i="36"/>
  <c r="U64" i="36"/>
  <c r="O64" i="36"/>
  <c r="N63" i="36"/>
  <c r="H62" i="36"/>
  <c r="H61" i="36" s="1"/>
  <c r="L62" i="36"/>
  <c r="L61" i="36" s="1"/>
  <c r="K79" i="36"/>
  <c r="F79" i="36"/>
  <c r="N78" i="36"/>
  <c r="Q75" i="36"/>
  <c r="M75" i="36"/>
  <c r="V73" i="36"/>
  <c r="O72" i="36"/>
  <c r="T71" i="36"/>
  <c r="X69" i="36"/>
  <c r="AB68" i="36"/>
  <c r="L67" i="36"/>
  <c r="K65" i="36"/>
  <c r="F64" i="36"/>
  <c r="AB63" i="36"/>
  <c r="S81" i="36"/>
  <c r="S35" i="67" s="1"/>
  <c r="U81" i="36"/>
  <c r="U35" i="67" s="1"/>
  <c r="O80" i="36"/>
  <c r="X78" i="36"/>
  <c r="X76" i="36"/>
  <c r="G76" i="36"/>
  <c r="L74" i="36"/>
  <c r="E73" i="36"/>
  <c r="O71" i="36"/>
  <c r="AA70" i="36"/>
  <c r="E69" i="36"/>
  <c r="X67" i="36"/>
  <c r="R66" i="36"/>
  <c r="L65" i="36"/>
  <c r="U63" i="36"/>
  <c r="AA62" i="36"/>
  <c r="AA61" i="36" s="1"/>
  <c r="W81" i="36"/>
  <c r="W79" i="36"/>
  <c r="V75" i="36"/>
  <c r="J73" i="36"/>
  <c r="H71" i="36"/>
  <c r="L68" i="36"/>
  <c r="T65" i="36"/>
  <c r="P63" i="36"/>
  <c r="H78" i="36"/>
  <c r="P72" i="36"/>
  <c r="AB67" i="36"/>
  <c r="I62" i="36"/>
  <c r="I61" i="36" s="1"/>
  <c r="AA78" i="36"/>
  <c r="AA73" i="36"/>
  <c r="O68" i="36"/>
  <c r="R62" i="36"/>
  <c r="R61" i="36" s="1"/>
  <c r="O79" i="36"/>
  <c r="W76" i="36"/>
  <c r="N73" i="36"/>
  <c r="E71" i="36"/>
  <c r="X68" i="36"/>
  <c r="U65" i="36"/>
  <c r="T63" i="36"/>
  <c r="V78" i="36"/>
  <c r="K73" i="36"/>
  <c r="U68" i="36"/>
  <c r="N62" i="36"/>
  <c r="N61" i="36" s="1"/>
  <c r="L76" i="36"/>
  <c r="F71" i="36"/>
  <c r="H66" i="36"/>
  <c r="R81" i="36"/>
  <c r="R35" i="67" s="1"/>
  <c r="R79" i="36"/>
  <c r="P76" i="36"/>
  <c r="G73" i="36"/>
  <c r="F70" i="36"/>
  <c r="K68" i="36"/>
  <c r="I65" i="36"/>
  <c r="K62" i="36"/>
  <c r="K61" i="36" s="1"/>
  <c r="AB80" i="36"/>
  <c r="V76" i="36"/>
  <c r="AA74" i="36"/>
  <c r="AB73" i="36"/>
  <c r="K71" i="36"/>
  <c r="M70" i="36"/>
  <c r="G68" i="36"/>
  <c r="P67" i="36"/>
  <c r="Q66" i="36"/>
  <c r="P64" i="36"/>
  <c r="S63" i="36"/>
  <c r="U62" i="36"/>
  <c r="U61" i="36" s="1"/>
  <c r="Z78" i="36"/>
  <c r="K75" i="36"/>
  <c r="Y73" i="36"/>
  <c r="V70" i="36"/>
  <c r="Y68" i="36"/>
  <c r="AA65" i="36"/>
  <c r="V62" i="36"/>
  <c r="V61" i="36" s="1"/>
  <c r="T80" i="36"/>
  <c r="T34" i="67" s="1"/>
  <c r="Y77" i="36"/>
  <c r="L75" i="36"/>
  <c r="X72" i="36"/>
  <c r="U70" i="36"/>
  <c r="R67" i="36"/>
  <c r="V64" i="36"/>
  <c r="S62" i="36"/>
  <c r="S61" i="36" s="1"/>
  <c r="S78" i="36"/>
  <c r="O73" i="36"/>
  <c r="J67" i="36"/>
  <c r="J62" i="36"/>
  <c r="J61" i="36" s="1"/>
  <c r="L71" i="36"/>
  <c r="K81" i="36"/>
  <c r="G72" i="36"/>
  <c r="I81" i="36"/>
  <c r="F75" i="36"/>
  <c r="T70" i="36"/>
  <c r="W65" i="36"/>
  <c r="P77" i="36"/>
  <c r="G66" i="36"/>
  <c r="N75" i="36"/>
  <c r="Z64" i="36"/>
  <c r="P81" i="36"/>
  <c r="AB78" i="36"/>
  <c r="F76" i="36"/>
  <c r="U73" i="36"/>
  <c r="H70" i="36"/>
  <c r="G67" i="36"/>
  <c r="G65" i="36"/>
  <c r="F62" i="36"/>
  <c r="F61" i="36" s="1"/>
  <c r="J78" i="36"/>
  <c r="R76" i="36"/>
  <c r="W75" i="36"/>
  <c r="S73" i="36"/>
  <c r="R71" i="36"/>
  <c r="P69" i="36"/>
  <c r="T68" i="36"/>
  <c r="E67" i="36"/>
  <c r="Q65" i="36"/>
  <c r="I64" i="36"/>
  <c r="E63" i="36"/>
  <c r="J80" i="36"/>
  <c r="Z77" i="36"/>
  <c r="O76" i="36"/>
  <c r="R73" i="36"/>
  <c r="O70" i="36"/>
  <c r="I67" i="36"/>
  <c r="X65" i="36"/>
  <c r="O62" i="36"/>
  <c r="O61" i="36" s="1"/>
  <c r="Z79" i="36"/>
  <c r="H77" i="36"/>
  <c r="H75" i="36"/>
  <c r="M72" i="36"/>
  <c r="AB69" i="36"/>
  <c r="N67" i="36"/>
  <c r="Y64" i="36"/>
  <c r="I80" i="36"/>
  <c r="AB77" i="36"/>
  <c r="R72" i="36"/>
  <c r="F67" i="36"/>
  <c r="X81" i="36"/>
  <c r="N70" i="36"/>
  <c r="T81" i="36"/>
  <c r="R70" i="36"/>
  <c r="X80" i="36"/>
  <c r="AA75" i="36"/>
  <c r="W69" i="36"/>
  <c r="Q64" i="36"/>
  <c r="T75" i="36"/>
  <c r="P65" i="36"/>
  <c r="G74" i="36"/>
  <c r="AA63" i="36"/>
  <c r="X77" i="36"/>
  <c r="J71" i="36"/>
  <c r="L66" i="36"/>
  <c r="P79" i="36"/>
  <c r="Q76" i="36"/>
  <c r="I72" i="36"/>
  <c r="M69" i="36"/>
  <c r="P66" i="36"/>
  <c r="X63" i="36"/>
  <c r="Y80" i="36"/>
  <c r="H74" i="36"/>
  <c r="F69" i="36"/>
  <c r="W63" i="36"/>
  <c r="AB79" i="36"/>
  <c r="P73" i="36"/>
  <c r="I68" i="36"/>
  <c r="M63" i="36"/>
  <c r="G75" i="36"/>
  <c r="W64" i="36"/>
  <c r="K64" i="36"/>
  <c r="H65" i="36"/>
  <c r="AB72" i="36"/>
  <c r="Y81" i="36"/>
  <c r="E79" i="36"/>
  <c r="Q79" i="36"/>
  <c r="N74" i="36"/>
  <c r="U69" i="36"/>
  <c r="S64" i="36"/>
  <c r="W77" i="36"/>
  <c r="R74" i="36"/>
  <c r="I70" i="36"/>
  <c r="R68" i="36"/>
  <c r="AB65" i="36"/>
  <c r="G62" i="36"/>
  <c r="G61" i="36" s="1"/>
  <c r="O77" i="36"/>
  <c r="F72" i="36"/>
  <c r="J66" i="36"/>
  <c r="AB81" i="36"/>
  <c r="G77" i="36"/>
  <c r="X71" i="36"/>
  <c r="M66" i="36"/>
  <c r="M81" i="36"/>
  <c r="P70" i="36"/>
  <c r="R77" i="36"/>
  <c r="K76" i="36"/>
  <c r="L78" i="36"/>
  <c r="V67" i="36"/>
  <c r="N72" i="36"/>
  <c r="Q70" i="36"/>
  <c r="Y77" i="40"/>
  <c r="F78" i="40"/>
  <c r="H76" i="40"/>
  <c r="AA76" i="40"/>
  <c r="Q76" i="40"/>
  <c r="Q75" i="40"/>
  <c r="F74" i="40"/>
  <c r="X73" i="40"/>
  <c r="P73" i="40"/>
  <c r="L72" i="40"/>
  <c r="U71" i="40"/>
  <c r="S71" i="40"/>
  <c r="AA70" i="40"/>
  <c r="I69" i="40"/>
  <c r="V69" i="40"/>
  <c r="X68" i="40"/>
  <c r="M67" i="40"/>
  <c r="AA67" i="40"/>
  <c r="G66" i="40"/>
  <c r="Z65" i="40"/>
  <c r="M65" i="40"/>
  <c r="T64" i="40"/>
  <c r="J63" i="40"/>
  <c r="AB63" i="40"/>
  <c r="I62" i="40"/>
  <c r="I61" i="40" s="1"/>
  <c r="P78" i="40"/>
  <c r="AA77" i="40"/>
  <c r="U76" i="40"/>
  <c r="F77" i="40"/>
  <c r="W75" i="40"/>
  <c r="G75" i="40"/>
  <c r="J74" i="40"/>
  <c r="O74" i="40"/>
  <c r="AA73" i="40"/>
  <c r="Z72" i="40"/>
  <c r="G72" i="40"/>
  <c r="I71" i="40"/>
  <c r="Y70" i="40"/>
  <c r="Z70" i="40"/>
  <c r="M69" i="40"/>
  <c r="AA68" i="40"/>
  <c r="U68" i="40"/>
  <c r="F67" i="40"/>
  <c r="AB66" i="40"/>
  <c r="P66" i="40"/>
  <c r="J65" i="40"/>
  <c r="V64" i="40"/>
  <c r="M64" i="40"/>
  <c r="X63" i="40"/>
  <c r="T62" i="40"/>
  <c r="T61" i="40" s="1"/>
  <c r="Q62" i="40"/>
  <c r="Q61" i="40" s="1"/>
  <c r="AB78" i="40"/>
  <c r="J77" i="40"/>
  <c r="R75" i="40"/>
  <c r="AB74" i="40"/>
  <c r="T72" i="40"/>
  <c r="M71" i="40"/>
  <c r="O70" i="40"/>
  <c r="Z68" i="40"/>
  <c r="Q67" i="40"/>
  <c r="J66" i="40"/>
  <c r="R64" i="40"/>
  <c r="Z63" i="40"/>
  <c r="Z78" i="40"/>
  <c r="S78" i="40"/>
  <c r="Y78" i="40"/>
  <c r="V77" i="40"/>
  <c r="M76" i="40"/>
  <c r="AB75" i="40"/>
  <c r="Y75" i="40"/>
  <c r="AA74" i="40"/>
  <c r="Y73" i="40"/>
  <c r="V73" i="40"/>
  <c r="F72" i="40"/>
  <c r="J71" i="40"/>
  <c r="P71" i="40"/>
  <c r="R70" i="40"/>
  <c r="AB69" i="40"/>
  <c r="Y69" i="40"/>
  <c r="E68" i="40"/>
  <c r="G67" i="40"/>
  <c r="Y67" i="40"/>
  <c r="K66" i="40"/>
  <c r="AA65" i="40"/>
  <c r="I65" i="40"/>
  <c r="Z64" i="40"/>
  <c r="E63" i="40"/>
  <c r="Y63" i="40"/>
  <c r="N62" i="40"/>
  <c r="N61" i="40" s="1"/>
  <c r="M78" i="40"/>
  <c r="H78" i="40"/>
  <c r="Q77" i="40"/>
  <c r="L76" i="40"/>
  <c r="G76" i="40"/>
  <c r="Z75" i="40"/>
  <c r="E74" i="40"/>
  <c r="Z73" i="40"/>
  <c r="U73" i="40"/>
  <c r="W72" i="40"/>
  <c r="L71" i="40"/>
  <c r="N71" i="40"/>
  <c r="S70" i="40"/>
  <c r="O69" i="40"/>
  <c r="Q69" i="40"/>
  <c r="J68" i="40"/>
  <c r="Z67" i="40"/>
  <c r="O67" i="40"/>
  <c r="R66" i="40"/>
  <c r="N65" i="40"/>
  <c r="X65" i="40"/>
  <c r="K64" i="40"/>
  <c r="N63" i="40"/>
  <c r="AA63" i="40"/>
  <c r="M62" i="40"/>
  <c r="M61" i="40" s="1"/>
  <c r="N77" i="40"/>
  <c r="F75" i="40"/>
  <c r="I75" i="40"/>
  <c r="L73" i="40"/>
  <c r="N72" i="40"/>
  <c r="AB71" i="40"/>
  <c r="S69" i="40"/>
  <c r="R68" i="40"/>
  <c r="P67" i="40"/>
  <c r="V65" i="40"/>
  <c r="I64" i="40"/>
  <c r="L63" i="40"/>
  <c r="N76" i="40"/>
  <c r="P76" i="40"/>
  <c r="K74" i="40"/>
  <c r="T73" i="40"/>
  <c r="M72" i="40"/>
  <c r="V70" i="40"/>
  <c r="X69" i="40"/>
  <c r="G68" i="40"/>
  <c r="S66" i="40"/>
  <c r="H65" i="40"/>
  <c r="U64" i="40"/>
  <c r="Y62" i="40"/>
  <c r="Y61" i="40" s="1"/>
  <c r="E77" i="40"/>
  <c r="G77" i="40"/>
  <c r="U75" i="40"/>
  <c r="T74" i="40"/>
  <c r="R73" i="40"/>
  <c r="H71" i="40"/>
  <c r="AB70" i="40"/>
  <c r="K69" i="40"/>
  <c r="J67" i="40"/>
  <c r="E66" i="40"/>
  <c r="O65" i="40"/>
  <c r="V63" i="40"/>
  <c r="X62" i="40"/>
  <c r="X61" i="40" s="1"/>
  <c r="K77" i="40"/>
  <c r="R76" i="40"/>
  <c r="O73" i="40"/>
  <c r="I70" i="40"/>
  <c r="W67" i="40"/>
  <c r="L65" i="40"/>
  <c r="J62" i="40"/>
  <c r="J61" i="40" s="1"/>
  <c r="R78" i="40"/>
  <c r="N75" i="40"/>
  <c r="K73" i="40"/>
  <c r="R71" i="40"/>
  <c r="AB68" i="40"/>
  <c r="K65" i="40"/>
  <c r="M63" i="40"/>
  <c r="W78" i="40"/>
  <c r="S76" i="40"/>
  <c r="P75" i="40"/>
  <c r="M74" i="40"/>
  <c r="V72" i="40"/>
  <c r="Z71" i="40"/>
  <c r="N70" i="40"/>
  <c r="S68" i="40"/>
  <c r="H67" i="40"/>
  <c r="T66" i="40"/>
  <c r="W64" i="40"/>
  <c r="U63" i="40"/>
  <c r="Z62" i="40"/>
  <c r="Z61" i="40" s="1"/>
  <c r="V78" i="40"/>
  <c r="J76" i="40"/>
  <c r="Q73" i="40"/>
  <c r="L70" i="40"/>
  <c r="P68" i="40"/>
  <c r="U65" i="40"/>
  <c r="H62" i="40"/>
  <c r="H61" i="40" s="1"/>
  <c r="S73" i="40"/>
  <c r="I68" i="40"/>
  <c r="G63" i="40"/>
  <c r="H74" i="40"/>
  <c r="O63" i="40"/>
  <c r="T68" i="40"/>
  <c r="K78" i="40"/>
  <c r="M73" i="40"/>
  <c r="W68" i="40"/>
  <c r="F62" i="40"/>
  <c r="F61" i="40" s="1"/>
  <c r="G70" i="40"/>
  <c r="W70" i="40"/>
  <c r="U78" i="40"/>
  <c r="L78" i="40"/>
  <c r="O77" i="40"/>
  <c r="X76" i="40"/>
  <c r="V74" i="40"/>
  <c r="AB73" i="40"/>
  <c r="U72" i="40"/>
  <c r="P70" i="40"/>
  <c r="N69" i="40"/>
  <c r="N68" i="40"/>
  <c r="N66" i="40"/>
  <c r="R65" i="40"/>
  <c r="S64" i="40"/>
  <c r="G62" i="40"/>
  <c r="G61" i="40" s="1"/>
  <c r="G78" i="40"/>
  <c r="R77" i="40"/>
  <c r="H75" i="40"/>
  <c r="S74" i="40"/>
  <c r="K72" i="40"/>
  <c r="W71" i="40"/>
  <c r="T70" i="40"/>
  <c r="V68" i="40"/>
  <c r="S67" i="40"/>
  <c r="L66" i="40"/>
  <c r="J64" i="40"/>
  <c r="I63" i="40"/>
  <c r="AA62" i="40"/>
  <c r="AA61" i="40" s="1"/>
  <c r="S77" i="40"/>
  <c r="Z74" i="40"/>
  <c r="J72" i="40"/>
  <c r="W69" i="40"/>
  <c r="Y66" i="40"/>
  <c r="Y64" i="40"/>
  <c r="K62" i="40"/>
  <c r="K61" i="40" s="1"/>
  <c r="N78" i="40"/>
  <c r="T76" i="40"/>
  <c r="F73" i="40"/>
  <c r="K70" i="40"/>
  <c r="T67" i="40"/>
  <c r="P65" i="40"/>
  <c r="AB62" i="40"/>
  <c r="AB61" i="40" s="1"/>
  <c r="Z77" i="40"/>
  <c r="M75" i="40"/>
  <c r="E75" i="40"/>
  <c r="H73" i="40"/>
  <c r="O72" i="40"/>
  <c r="Y71" i="40"/>
  <c r="R69" i="40"/>
  <c r="Q68" i="40"/>
  <c r="R67" i="40"/>
  <c r="Y65" i="40"/>
  <c r="L64" i="40"/>
  <c r="S63" i="40"/>
  <c r="T77" i="40"/>
  <c r="J75" i="40"/>
  <c r="Y72" i="40"/>
  <c r="M70" i="40"/>
  <c r="AB67" i="40"/>
  <c r="Q64" i="40"/>
  <c r="W62" i="40"/>
  <c r="W61" i="40" s="1"/>
  <c r="M77" i="40"/>
  <c r="Q72" i="40"/>
  <c r="I67" i="40"/>
  <c r="E71" i="40"/>
  <c r="L77" i="40"/>
  <c r="Q66" i="40"/>
  <c r="I76" i="40"/>
  <c r="I72" i="40"/>
  <c r="F66" i="40"/>
  <c r="Q78" i="40"/>
  <c r="N67" i="40"/>
  <c r="T78" i="40"/>
  <c r="U67" i="40"/>
  <c r="AB76" i="40"/>
  <c r="Q74" i="40"/>
  <c r="V71" i="40"/>
  <c r="O68" i="40"/>
  <c r="M66" i="40"/>
  <c r="Q63" i="40"/>
  <c r="AA78" i="40"/>
  <c r="AA75" i="40"/>
  <c r="AA72" i="40"/>
  <c r="P69" i="40"/>
  <c r="H66" i="40"/>
  <c r="AB64" i="40"/>
  <c r="AB77" i="40"/>
  <c r="N73" i="40"/>
  <c r="H68" i="40"/>
  <c r="R62" i="40"/>
  <c r="R61" i="40" s="1"/>
  <c r="P77" i="40"/>
  <c r="O71" i="40"/>
  <c r="W66" i="40"/>
  <c r="J78" i="40"/>
  <c r="W76" i="40"/>
  <c r="G73" i="40"/>
  <c r="F70" i="40"/>
  <c r="X67" i="40"/>
  <c r="G65" i="40"/>
  <c r="V62" i="40"/>
  <c r="V61" i="40" s="1"/>
  <c r="X77" i="40"/>
  <c r="AB72" i="40"/>
  <c r="AA66" i="40"/>
  <c r="V75" i="40"/>
  <c r="E64" i="40"/>
  <c r="U69" i="40"/>
  <c r="K63" i="40"/>
  <c r="U70" i="40"/>
  <c r="Z76" i="40"/>
  <c r="S62" i="40"/>
  <c r="S61" i="40" s="1"/>
  <c r="W77" i="40"/>
  <c r="O75" i="40"/>
  <c r="E72" i="40"/>
  <c r="X70" i="40"/>
  <c r="L67" i="40"/>
  <c r="O64" i="40"/>
  <c r="O62" i="40"/>
  <c r="O61" i="40" s="1"/>
  <c r="Y76" i="40"/>
  <c r="W73" i="40"/>
  <c r="Q71" i="40"/>
  <c r="L68" i="40"/>
  <c r="T65" i="40"/>
  <c r="T63" i="40"/>
  <c r="F76" i="40"/>
  <c r="T71" i="40"/>
  <c r="U66" i="40"/>
  <c r="S75" i="40"/>
  <c r="F69" i="40"/>
  <c r="H64" i="40"/>
  <c r="X78" i="40"/>
  <c r="X74" i="40"/>
  <c r="S72" i="40"/>
  <c r="H69" i="40"/>
  <c r="I66" i="40"/>
  <c r="AA64" i="40"/>
  <c r="U77" i="40"/>
  <c r="F71" i="40"/>
  <c r="V66" i="40"/>
  <c r="AA71" i="40"/>
  <c r="O66" i="40"/>
  <c r="G69" i="40"/>
  <c r="I73" i="40"/>
  <c r="Y74" i="40"/>
  <c r="W74" i="40"/>
  <c r="Y68" i="40"/>
  <c r="R63" i="40"/>
  <c r="K75" i="40"/>
  <c r="T69" i="40"/>
  <c r="P64" i="40"/>
  <c r="R74" i="40"/>
  <c r="F63" i="40"/>
  <c r="P74" i="40"/>
  <c r="W63" i="40"/>
  <c r="L74" i="40"/>
  <c r="E69" i="40"/>
  <c r="P63" i="40"/>
  <c r="M68" i="40"/>
  <c r="W65" i="40"/>
  <c r="G74" i="40"/>
  <c r="I74" i="40"/>
  <c r="P62" i="40"/>
  <c r="P61" i="40" s="1"/>
  <c r="E78" i="40"/>
  <c r="R72" i="40"/>
  <c r="E67" i="40"/>
  <c r="E62" i="40"/>
  <c r="J73" i="40"/>
  <c r="F68" i="40"/>
  <c r="U62" i="40"/>
  <c r="U61" i="40" s="1"/>
  <c r="J70" i="40"/>
  <c r="P72" i="40"/>
  <c r="E73" i="40"/>
  <c r="K68" i="40"/>
  <c r="L62" i="40"/>
  <c r="L61" i="40" s="1"/>
  <c r="U74" i="40"/>
  <c r="X64" i="40"/>
  <c r="X71" i="40"/>
  <c r="Q65" i="40"/>
  <c r="K76" i="40"/>
  <c r="X66" i="40"/>
  <c r="X72" i="40"/>
  <c r="V67" i="40"/>
  <c r="G71" i="40"/>
  <c r="L69" i="40"/>
  <c r="F64" i="40"/>
  <c r="G64" i="40"/>
  <c r="X75" i="40"/>
  <c r="N64" i="40"/>
  <c r="H70" i="40"/>
  <c r="L75" i="40"/>
  <c r="Q70" i="40"/>
  <c r="H63" i="40"/>
  <c r="V76" i="40"/>
  <c r="I77" i="40"/>
  <c r="AB65" i="40"/>
  <c r="AB77" i="35"/>
  <c r="L75" i="35"/>
  <c r="T72" i="35"/>
  <c r="AB69" i="35"/>
  <c r="W76" i="35"/>
  <c r="G74" i="35"/>
  <c r="O71" i="35"/>
  <c r="J75" i="35"/>
  <c r="Z69" i="35"/>
  <c r="J67" i="35"/>
  <c r="R64" i="35"/>
  <c r="I75" i="35"/>
  <c r="L77" i="35"/>
  <c r="AB73" i="35"/>
  <c r="T70" i="35"/>
  <c r="G76" i="35"/>
  <c r="W72" i="35"/>
  <c r="R76" i="35"/>
  <c r="J69" i="35"/>
  <c r="Z65" i="35"/>
  <c r="Q76" i="35"/>
  <c r="Y69" i="35"/>
  <c r="I67" i="35"/>
  <c r="Q64" i="35"/>
  <c r="V77" i="35"/>
  <c r="P68" i="35"/>
  <c r="H63" i="35"/>
  <c r="E75" i="35"/>
  <c r="G67" i="35"/>
  <c r="V72" i="35"/>
  <c r="AB65" i="35"/>
  <c r="S69" i="35"/>
  <c r="V62" i="35"/>
  <c r="V61" i="35" s="1"/>
  <c r="AA62" i="35"/>
  <c r="AA61" i="35" s="1"/>
  <c r="X77" i="35"/>
  <c r="H75" i="35"/>
  <c r="P72" i="35"/>
  <c r="S76" i="35"/>
  <c r="AA73" i="35"/>
  <c r="K71" i="35"/>
  <c r="Z74" i="35"/>
  <c r="V69" i="35"/>
  <c r="AB78" i="35"/>
  <c r="L76" i="35"/>
  <c r="T73" i="35"/>
  <c r="AB70" i="35"/>
  <c r="W77" i="35"/>
  <c r="G75" i="35"/>
  <c r="O72" i="35"/>
  <c r="Z75" i="35"/>
  <c r="R70" i="35"/>
  <c r="R67" i="35"/>
  <c r="Z64" i="35"/>
  <c r="Q74" i="35"/>
  <c r="Q69" i="35"/>
  <c r="Y66" i="35"/>
  <c r="I64" i="35"/>
  <c r="H69" i="35"/>
  <c r="X63" i="35"/>
  <c r="G69" i="35"/>
  <c r="V76" i="35"/>
  <c r="AB67" i="35"/>
  <c r="W62" i="35"/>
  <c r="W61" i="35" s="1"/>
  <c r="E76" i="35"/>
  <c r="S67" i="35"/>
  <c r="G65" i="35"/>
  <c r="P62" i="35"/>
  <c r="P61" i="35" s="1"/>
  <c r="X76" i="35"/>
  <c r="H74" i="35"/>
  <c r="P71" i="35"/>
  <c r="K78" i="35"/>
  <c r="S75" i="35"/>
  <c r="AA72" i="35"/>
  <c r="K70" i="35"/>
  <c r="Z76" i="35"/>
  <c r="R71" i="35"/>
  <c r="F68" i="35"/>
  <c r="V63" i="35"/>
  <c r="Q71" i="35"/>
  <c r="M65" i="35"/>
  <c r="P69" i="35"/>
  <c r="V78" i="35"/>
  <c r="T63" i="35"/>
  <c r="S66" i="35"/>
  <c r="V65" i="35"/>
  <c r="M67" i="35"/>
  <c r="Z62" i="35"/>
  <c r="Z61" i="35" s="1"/>
  <c r="T67" i="35"/>
  <c r="AA64" i="35"/>
  <c r="M68" i="35"/>
  <c r="Q62" i="35"/>
  <c r="Q61" i="35" s="1"/>
  <c r="L64" i="35"/>
  <c r="O64" i="35"/>
  <c r="N63" i="35"/>
  <c r="Q73" i="35"/>
  <c r="M66" i="35"/>
  <c r="F73" i="35"/>
  <c r="N77" i="35"/>
  <c r="AB62" i="35"/>
  <c r="AB61" i="35" s="1"/>
  <c r="AA65" i="35"/>
  <c r="F67" i="35"/>
  <c r="Y72" i="35"/>
  <c r="V71" i="35"/>
  <c r="G66" i="35"/>
  <c r="AA67" i="35"/>
  <c r="E67" i="35"/>
  <c r="N70" i="35"/>
  <c r="V74" i="35"/>
  <c r="K63" i="35"/>
  <c r="T76" i="35"/>
  <c r="L73" i="35"/>
  <c r="W78" i="35"/>
  <c r="O75" i="35"/>
  <c r="G72" i="35"/>
  <c r="Z73" i="35"/>
  <c r="R68" i="35"/>
  <c r="J65" i="35"/>
  <c r="Y73" i="35"/>
  <c r="I69" i="35"/>
  <c r="Q66" i="35"/>
  <c r="Y63" i="35"/>
  <c r="F75" i="35"/>
  <c r="H67" i="35"/>
  <c r="M62" i="35"/>
  <c r="M61" i="35" s="1"/>
  <c r="M72" i="35"/>
  <c r="F70" i="35"/>
  <c r="T64" i="35"/>
  <c r="M77" i="35"/>
  <c r="K68" i="35"/>
  <c r="W64" i="35"/>
  <c r="O63" i="35"/>
  <c r="H77" i="35"/>
  <c r="H31" i="41" s="1"/>
  <c r="P74" i="35"/>
  <c r="X71" i="35"/>
  <c r="S78" i="35"/>
  <c r="AA75" i="35"/>
  <c r="K73" i="35"/>
  <c r="S70" i="35"/>
  <c r="Z78" i="35"/>
  <c r="R73" i="35"/>
  <c r="F69" i="35"/>
  <c r="L78" i="35"/>
  <c r="T75" i="35"/>
  <c r="AB72" i="35"/>
  <c r="L70" i="35"/>
  <c r="G77" i="35"/>
  <c r="O74" i="35"/>
  <c r="W71" i="35"/>
  <c r="R74" i="35"/>
  <c r="R69" i="35"/>
  <c r="Z66" i="35"/>
  <c r="J64" i="35"/>
  <c r="Q78" i="35"/>
  <c r="I73" i="35"/>
  <c r="Y68" i="35"/>
  <c r="I66" i="35"/>
  <c r="Q63" i="35"/>
  <c r="N76" i="35"/>
  <c r="X67" i="35"/>
  <c r="U62" i="35"/>
  <c r="U61" i="35" s="1"/>
  <c r="M76" i="35"/>
  <c r="W67" i="35"/>
  <c r="F74" i="35"/>
  <c r="T66" i="35"/>
  <c r="G62" i="35"/>
  <c r="G61" i="35" s="1"/>
  <c r="M73" i="35"/>
  <c r="K66" i="35"/>
  <c r="T62" i="35"/>
  <c r="T61" i="35" s="1"/>
  <c r="X78" i="35"/>
  <c r="H76" i="35"/>
  <c r="P73" i="35"/>
  <c r="X70" i="35"/>
  <c r="S77" i="35"/>
  <c r="AA74" i="35"/>
  <c r="K72" i="35"/>
  <c r="R75" i="35"/>
  <c r="J70" i="35"/>
  <c r="N67" i="35"/>
  <c r="M69" i="35"/>
  <c r="E64" i="35"/>
  <c r="X66" i="35"/>
  <c r="U75" i="35"/>
  <c r="N73" i="35"/>
  <c r="N62" i="35"/>
  <c r="N61" i="35" s="1"/>
  <c r="F63" i="35"/>
  <c r="U64" i="35"/>
  <c r="W68" i="35"/>
  <c r="S62" i="35"/>
  <c r="S61" i="35" s="1"/>
  <c r="V66" i="35"/>
  <c r="U65" i="35"/>
  <c r="U71" i="35"/>
  <c r="H62" i="35"/>
  <c r="H61" i="35" s="1"/>
  <c r="Y70" i="35"/>
  <c r="E65" i="35"/>
  <c r="X68" i="35"/>
  <c r="M74" i="35"/>
  <c r="F72" i="35"/>
  <c r="E78" i="35"/>
  <c r="J62" i="35"/>
  <c r="J61" i="35" s="1"/>
  <c r="N64" i="35"/>
  <c r="U68" i="35"/>
  <c r="P65" i="35"/>
  <c r="V70" i="35"/>
  <c r="W65" i="35"/>
  <c r="Q77" i="35"/>
  <c r="M64" i="35"/>
  <c r="X64" i="35"/>
  <c r="AB66" i="35"/>
  <c r="S63" i="35"/>
  <c r="T74" i="35"/>
  <c r="O77" i="35"/>
  <c r="G70" i="35"/>
  <c r="Z77" i="35"/>
  <c r="R66" i="35"/>
  <c r="I71" i="35"/>
  <c r="I65" i="35"/>
  <c r="X69" i="35"/>
  <c r="U77" i="35"/>
  <c r="F78" i="35"/>
  <c r="L63" i="35"/>
  <c r="E72" i="35"/>
  <c r="S65" i="35"/>
  <c r="X75" i="35"/>
  <c r="P70" i="35"/>
  <c r="K75" i="35"/>
  <c r="AA69" i="35"/>
  <c r="J76" i="35"/>
  <c r="V67" i="35"/>
  <c r="L74" i="35"/>
  <c r="O78" i="35"/>
  <c r="G73" i="35"/>
  <c r="Z71" i="35"/>
  <c r="R65" i="35"/>
  <c r="I77" i="35"/>
  <c r="I68" i="35"/>
  <c r="Y62" i="35"/>
  <c r="Y61" i="35" s="1"/>
  <c r="F71" i="35"/>
  <c r="O66" i="35"/>
  <c r="L65" i="35"/>
  <c r="U70" i="35"/>
  <c r="K64" i="35"/>
  <c r="P75" i="35"/>
  <c r="H70" i="35"/>
  <c r="K74" i="35"/>
  <c r="Z72" i="35"/>
  <c r="F65" i="35"/>
  <c r="E68" i="35"/>
  <c r="H64" i="35"/>
  <c r="O67" i="35"/>
  <c r="E74" i="35"/>
  <c r="Q75" i="35"/>
  <c r="F64" i="35"/>
  <c r="K67" i="35"/>
  <c r="Y78" i="35"/>
  <c r="U63" i="35"/>
  <c r="T65" i="35"/>
  <c r="G64" i="35"/>
  <c r="M63" i="35"/>
  <c r="U76" i="35"/>
  <c r="Y74" i="35"/>
  <c r="E77" i="35"/>
  <c r="AB71" i="35"/>
  <c r="W74" i="35"/>
  <c r="R72" i="35"/>
  <c r="Z63" i="35"/>
  <c r="Q68" i="35"/>
  <c r="I63" i="35"/>
  <c r="X65" i="35"/>
  <c r="W69" i="35"/>
  <c r="N75" i="35"/>
  <c r="O62" i="35"/>
  <c r="O61" i="35" s="1"/>
  <c r="AA66" i="35"/>
  <c r="X73" i="35"/>
  <c r="S74" i="35"/>
  <c r="J72" i="35"/>
  <c r="T77" i="35"/>
  <c r="L72" i="35"/>
  <c r="O76" i="35"/>
  <c r="G71" i="35"/>
  <c r="R78" i="35"/>
  <c r="Z68" i="35"/>
  <c r="R63" i="35"/>
  <c r="Y75" i="35"/>
  <c r="Q67" i="35"/>
  <c r="P66" i="35"/>
  <c r="AB63" i="35"/>
  <c r="AA68" i="35"/>
  <c r="O65" i="35"/>
  <c r="X74" i="35"/>
  <c r="AA78" i="35"/>
  <c r="S73" i="35"/>
  <c r="N69" i="35"/>
  <c r="U66" i="35"/>
  <c r="I62" i="35"/>
  <c r="I61" i="35" s="1"/>
  <c r="AB68" i="35"/>
  <c r="K69" i="35"/>
  <c r="I70" i="35"/>
  <c r="F76" i="35"/>
  <c r="I72" i="35"/>
  <c r="I26" i="41" s="1"/>
  <c r="T69" i="35"/>
  <c r="F66" i="35"/>
  <c r="I76" i="35"/>
  <c r="N78" i="35"/>
  <c r="O69" i="35"/>
  <c r="U72" i="35"/>
  <c r="M78" i="35"/>
  <c r="X62" i="35"/>
  <c r="X61" i="35" s="1"/>
  <c r="U69" i="35"/>
  <c r="G68" i="35"/>
  <c r="L197" i="62"/>
  <c r="L11" i="62" s="1"/>
  <c r="T197" i="62"/>
  <c r="T11" i="62" s="1"/>
  <c r="V197" i="62"/>
  <c r="V11" i="62" s="1"/>
  <c r="P197" i="62"/>
  <c r="P11" i="62" s="1"/>
  <c r="O197" i="62"/>
  <c r="O11" i="62" s="1"/>
  <c r="E197" i="62"/>
  <c r="AA197" i="62"/>
  <c r="AA11" i="62" s="1"/>
  <c r="W197" i="62"/>
  <c r="W11" i="62" s="1"/>
  <c r="F197" i="62"/>
  <c r="F11" i="62" s="1"/>
  <c r="Q197" i="62"/>
  <c r="Q11" i="62" s="1"/>
  <c r="X197" i="62"/>
  <c r="X11" i="62" s="1"/>
  <c r="AB197" i="62"/>
  <c r="AB11" i="62" s="1"/>
  <c r="R197" i="62"/>
  <c r="R11" i="62" s="1"/>
  <c r="S197" i="62"/>
  <c r="S11" i="62" s="1"/>
  <c r="U197" i="62"/>
  <c r="U11" i="62" s="1"/>
  <c r="I197" i="62"/>
  <c r="I11" i="62" s="1"/>
  <c r="J197" i="62"/>
  <c r="J11" i="62" s="1"/>
  <c r="H197" i="62"/>
  <c r="H11" i="62" s="1"/>
  <c r="X114" i="44"/>
  <c r="M113" i="44"/>
  <c r="Q116" i="44"/>
  <c r="Y116" i="44"/>
  <c r="G123" i="44"/>
  <c r="K113" i="44"/>
  <c r="K7" i="44" s="1"/>
  <c r="J119" i="44"/>
  <c r="L115" i="44"/>
  <c r="T117" i="44"/>
  <c r="E117" i="44"/>
  <c r="H121" i="44"/>
  <c r="W115" i="44"/>
  <c r="R114" i="44"/>
  <c r="U120" i="44"/>
  <c r="AA117" i="44"/>
  <c r="L113" i="44"/>
  <c r="L7" i="44" s="1"/>
  <c r="AB114" i="44"/>
  <c r="I113" i="44"/>
  <c r="I7" i="44" s="1"/>
  <c r="I10" i="44" s="1"/>
  <c r="O121" i="44"/>
  <c r="K114" i="44"/>
  <c r="T116" i="44"/>
  <c r="S120" i="44"/>
  <c r="T124" i="44"/>
  <c r="P124" i="44"/>
  <c r="G120" i="44"/>
  <c r="O116" i="44"/>
  <c r="H123" i="44"/>
  <c r="U115" i="44"/>
  <c r="K118" i="44"/>
  <c r="Z119" i="44"/>
  <c r="O123" i="44"/>
  <c r="Z117" i="44"/>
  <c r="W113" i="44"/>
  <c r="J114" i="44"/>
  <c r="Q120" i="44"/>
  <c r="I114" i="44"/>
  <c r="K123" i="44"/>
  <c r="K86" i="54" s="1"/>
  <c r="K33" i="56" s="1"/>
  <c r="T120" i="44"/>
  <c r="Y120" i="44"/>
  <c r="AA116" i="44"/>
  <c r="V122" i="44"/>
  <c r="N115" i="44"/>
  <c r="H118" i="44"/>
  <c r="Z123" i="44"/>
  <c r="P118" i="44"/>
  <c r="K121" i="44"/>
  <c r="O118" i="44"/>
  <c r="R120" i="44"/>
  <c r="T119" i="44"/>
  <c r="V121" i="44"/>
  <c r="AA124" i="44"/>
  <c r="E122" i="44"/>
  <c r="L123" i="44"/>
  <c r="L86" i="54" s="1"/>
  <c r="L33" i="56" s="1"/>
  <c r="F120" i="44"/>
  <c r="S122" i="44"/>
  <c r="N122" i="44"/>
  <c r="F123" i="44"/>
  <c r="O117" i="44"/>
  <c r="V117" i="44"/>
  <c r="T122" i="44"/>
  <c r="V116" i="44"/>
  <c r="R115" i="44"/>
  <c r="H115" i="44"/>
  <c r="N117" i="44"/>
  <c r="W120" i="44"/>
  <c r="G124" i="44"/>
  <c r="P119" i="44"/>
  <c r="AA123" i="44"/>
  <c r="T114" i="44"/>
  <c r="J120" i="44"/>
  <c r="Z114" i="44"/>
  <c r="R123" i="44"/>
  <c r="N121" i="44"/>
  <c r="I121" i="44"/>
  <c r="AB118" i="44"/>
  <c r="AB122" i="44"/>
  <c r="E118" i="44"/>
  <c r="AA122" i="44"/>
  <c r="G122" i="44"/>
  <c r="M120" i="44"/>
  <c r="N114" i="44"/>
  <c r="Q117" i="44"/>
  <c r="R122" i="44"/>
  <c r="W119" i="44"/>
  <c r="E113" i="44"/>
  <c r="Z116" i="44"/>
  <c r="Q118" i="44"/>
  <c r="X119" i="44"/>
  <c r="S114" i="44"/>
  <c r="Z113" i="44"/>
  <c r="Z7" i="44" s="1"/>
  <c r="M116" i="44"/>
  <c r="M118" i="44"/>
  <c r="E124" i="44"/>
  <c r="F119" i="44"/>
  <c r="X116" i="44"/>
  <c r="G117" i="44"/>
  <c r="L125" i="44"/>
  <c r="U122" i="44"/>
  <c r="Y124" i="44"/>
  <c r="N125" i="44"/>
  <c r="E114" i="44"/>
  <c r="Z125" i="44"/>
  <c r="R125" i="44"/>
  <c r="K124" i="44"/>
  <c r="Y125" i="44"/>
  <c r="Y121" i="44"/>
  <c r="H124" i="44"/>
  <c r="J123" i="57"/>
  <c r="AB118" i="57"/>
  <c r="I117" i="57"/>
  <c r="I120" i="57"/>
  <c r="K117" i="57"/>
  <c r="V121" i="57"/>
  <c r="H120" i="57"/>
  <c r="O118" i="57"/>
  <c r="AA119" i="57"/>
  <c r="U116" i="57"/>
  <c r="F114" i="57"/>
  <c r="W121" i="57"/>
  <c r="AB125" i="57"/>
  <c r="W123" i="57"/>
  <c r="T115" i="57"/>
  <c r="G121" i="57"/>
  <c r="H122" i="57"/>
  <c r="V119" i="57"/>
  <c r="W118" i="57"/>
  <c r="M113" i="57"/>
  <c r="M7" i="57" s="1"/>
  <c r="M10" i="57" s="1"/>
  <c r="X123" i="57"/>
  <c r="R124" i="57"/>
  <c r="H115" i="57"/>
  <c r="O116" i="57"/>
  <c r="U122" i="57"/>
  <c r="T118" i="57"/>
  <c r="T117" i="57"/>
  <c r="H121" i="57"/>
  <c r="E123" i="57"/>
  <c r="G123" i="57"/>
  <c r="V114" i="57"/>
  <c r="Y114" i="57"/>
  <c r="K124" i="57"/>
  <c r="X116" i="57"/>
  <c r="E115" i="57"/>
  <c r="W113" i="57"/>
  <c r="W7" i="57" s="1"/>
  <c r="W10" i="57" s="1"/>
  <c r="G118" i="57"/>
  <c r="X115" i="57"/>
  <c r="W122" i="57"/>
  <c r="T114" i="57"/>
  <c r="T119" i="57"/>
  <c r="S113" i="57"/>
  <c r="S7" i="57" s="1"/>
  <c r="S10" i="57" s="1"/>
  <c r="G115" i="57"/>
  <c r="Y121" i="57"/>
  <c r="K115" i="57"/>
  <c r="AB120" i="57"/>
  <c r="T125" i="57"/>
  <c r="O122" i="57"/>
  <c r="V118" i="57"/>
  <c r="F120" i="57"/>
  <c r="H116" i="57"/>
  <c r="AA123" i="57"/>
  <c r="L119" i="57"/>
  <c r="G122" i="57"/>
  <c r="F118" i="57"/>
  <c r="Y123" i="57"/>
  <c r="R120" i="57"/>
  <c r="S120" i="57"/>
  <c r="H118" i="57"/>
  <c r="Q117" i="57"/>
  <c r="X117" i="57"/>
  <c r="R127" i="57"/>
  <c r="Y128" i="44"/>
  <c r="T126" i="44"/>
  <c r="R126" i="57"/>
  <c r="R126" i="44"/>
  <c r="V127" i="57"/>
  <c r="X126" i="57"/>
  <c r="K128" i="44"/>
  <c r="K91" i="54" s="1"/>
  <c r="K38" i="56" s="1"/>
  <c r="G127" i="57"/>
  <c r="Q126" i="44"/>
  <c r="Z127" i="44"/>
  <c r="O127" i="57"/>
  <c r="X119" i="59"/>
  <c r="P114" i="59"/>
  <c r="W118" i="59"/>
  <c r="Z113" i="59"/>
  <c r="Z7" i="59" s="1"/>
  <c r="Z10" i="59" s="1"/>
  <c r="G119" i="59"/>
  <c r="P113" i="59"/>
  <c r="P7" i="59" s="1"/>
  <c r="P10" i="59" s="1"/>
  <c r="AB119" i="59"/>
  <c r="X113" i="59"/>
  <c r="X7" i="59" s="1"/>
  <c r="X10" i="59" s="1"/>
  <c r="X116" i="59"/>
  <c r="O117" i="59"/>
  <c r="U118" i="59"/>
  <c r="Z117" i="59"/>
  <c r="K114" i="59"/>
  <c r="R113" i="59"/>
  <c r="R7" i="59" s="1"/>
  <c r="R10" i="59" s="1"/>
  <c r="AB123" i="59"/>
  <c r="Y119" i="59"/>
  <c r="J122" i="59"/>
  <c r="K113" i="59"/>
  <c r="K7" i="59" s="1"/>
  <c r="K10" i="59" s="1"/>
  <c r="AA117" i="59"/>
  <c r="Z119" i="59"/>
  <c r="J114" i="59"/>
  <c r="S125" i="59"/>
  <c r="V125" i="59"/>
  <c r="N117" i="59"/>
  <c r="I130" i="59"/>
  <c r="I93" i="54" s="1"/>
  <c r="I40" i="56" s="1"/>
  <c r="X117" i="59"/>
  <c r="M127" i="59"/>
  <c r="F125" i="59"/>
  <c r="N128" i="59"/>
  <c r="M124" i="59"/>
  <c r="J118" i="59"/>
  <c r="Z121" i="59"/>
  <c r="V129" i="59"/>
  <c r="Q116" i="59"/>
  <c r="E120" i="60"/>
  <c r="M120" i="60"/>
  <c r="Z127" i="60"/>
  <c r="AA128" i="60"/>
  <c r="AB124" i="60"/>
  <c r="W123" i="60"/>
  <c r="F128" i="60"/>
  <c r="Y120" i="60"/>
  <c r="V116" i="60"/>
  <c r="Z123" i="60"/>
  <c r="U117" i="60"/>
  <c r="V127" i="60"/>
  <c r="K129" i="60"/>
  <c r="J124" i="60"/>
  <c r="S117" i="60"/>
  <c r="J113" i="60"/>
  <c r="J7" i="60" s="1"/>
  <c r="J10" i="60" s="1"/>
  <c r="M114" i="60"/>
  <c r="X115" i="60"/>
  <c r="N121" i="60"/>
  <c r="I117" i="60"/>
  <c r="K124" i="60"/>
  <c r="Z115" i="60"/>
  <c r="R121" i="60"/>
  <c r="U124" i="60"/>
  <c r="X121" i="60"/>
  <c r="H127" i="60"/>
  <c r="T113" i="60"/>
  <c r="T7" i="60" s="1"/>
  <c r="T10" i="60" s="1"/>
  <c r="AB117" i="60"/>
  <c r="AA114" i="60"/>
  <c r="H126" i="60"/>
  <c r="G127" i="60"/>
  <c r="P123" i="60"/>
  <c r="Q118" i="60"/>
  <c r="N125" i="60"/>
  <c r="E117" i="60"/>
  <c r="V115" i="60"/>
  <c r="X113" i="60"/>
  <c r="X7" i="60" s="1"/>
  <c r="X10" i="60" s="1"/>
  <c r="K117" i="60"/>
  <c r="E125" i="60"/>
  <c r="F120" i="60"/>
  <c r="J116" i="60"/>
  <c r="G118" i="60"/>
  <c r="Y125" i="60"/>
  <c r="X116" i="60"/>
  <c r="F123" i="60"/>
  <c r="S121" i="60"/>
  <c r="Y126" i="60"/>
  <c r="AB123" i="60"/>
  <c r="L129" i="60"/>
  <c r="L122" i="59"/>
  <c r="M122" i="59"/>
  <c r="S129" i="59"/>
  <c r="P123" i="59"/>
  <c r="O113" i="59"/>
  <c r="O7" i="59" s="1"/>
  <c r="O10" i="59" s="1"/>
  <c r="X124" i="59"/>
  <c r="S127" i="59"/>
  <c r="Z125" i="59"/>
  <c r="P129" i="59"/>
  <c r="M120" i="59"/>
  <c r="L129" i="59"/>
  <c r="V127" i="59"/>
  <c r="T129" i="59"/>
  <c r="W128" i="59"/>
  <c r="H127" i="59"/>
  <c r="F129" i="44"/>
  <c r="I123" i="59"/>
  <c r="U116" i="59"/>
  <c r="X128" i="44"/>
  <c r="G129" i="44"/>
  <c r="N116" i="62"/>
  <c r="F113" i="62"/>
  <c r="F7" i="62" s="1"/>
  <c r="F10" i="62" s="1"/>
  <c r="L113" i="62"/>
  <c r="L7" i="62" s="1"/>
  <c r="L10" i="62" s="1"/>
  <c r="W114" i="62"/>
  <c r="AB116" i="62"/>
  <c r="AA113" i="62"/>
  <c r="AA7" i="62" s="1"/>
  <c r="AA10" i="62" s="1"/>
  <c r="F114" i="62"/>
  <c r="K116" i="62"/>
  <c r="F117" i="62"/>
  <c r="J118" i="62"/>
  <c r="V113" i="62"/>
  <c r="V7" i="62" s="1"/>
  <c r="V10" i="62" s="1"/>
  <c r="Q116" i="62"/>
  <c r="Z116" i="62"/>
  <c r="O114" i="62"/>
  <c r="J115" i="62"/>
  <c r="I118" i="62"/>
  <c r="M113" i="62"/>
  <c r="M7" i="62" s="1"/>
  <c r="M10" i="62" s="1"/>
  <c r="H116" i="62"/>
  <c r="S113" i="59"/>
  <c r="S7" i="59" s="1"/>
  <c r="S10" i="59" s="1"/>
  <c r="L113" i="59"/>
  <c r="L7" i="59" s="1"/>
  <c r="L10" i="59" s="1"/>
  <c r="I116" i="61"/>
  <c r="N115" i="61"/>
  <c r="O114" i="61"/>
  <c r="AA115" i="61"/>
  <c r="I117" i="61"/>
  <c r="J113" i="61"/>
  <c r="J7" i="61" s="1"/>
  <c r="J10" i="61" s="1"/>
  <c r="W121" i="61"/>
  <c r="L114" i="61"/>
  <c r="J114" i="61"/>
  <c r="Q118" i="61"/>
  <c r="E121" i="61"/>
  <c r="F120" i="61"/>
  <c r="AB121" i="61"/>
  <c r="E113" i="61"/>
  <c r="E7" i="61" s="1"/>
  <c r="V113" i="61"/>
  <c r="V7" i="61" s="1"/>
  <c r="V10" i="61" s="1"/>
  <c r="T113" i="61"/>
  <c r="T7" i="61" s="1"/>
  <c r="T10" i="61" s="1"/>
  <c r="M115" i="61"/>
  <c r="K113" i="61"/>
  <c r="K7" i="61" s="1"/>
  <c r="K10" i="61" s="1"/>
  <c r="Z121" i="61"/>
  <c r="I124" i="63"/>
  <c r="W114" i="63"/>
  <c r="K122" i="63"/>
  <c r="U126" i="63"/>
  <c r="Y119" i="63"/>
  <c r="AA115" i="63"/>
  <c r="AA118" i="63"/>
  <c r="V115" i="63"/>
  <c r="AB122" i="63"/>
  <c r="H126" i="63"/>
  <c r="R116" i="63"/>
  <c r="AA117" i="61"/>
  <c r="F119" i="61"/>
  <c r="R115" i="61"/>
  <c r="F117" i="61"/>
  <c r="AB125" i="63"/>
  <c r="E123" i="63"/>
  <c r="H114" i="63"/>
  <c r="R125" i="63"/>
  <c r="N114" i="63"/>
  <c r="AB118" i="63"/>
  <c r="V117" i="63"/>
  <c r="V120" i="63"/>
  <c r="M122" i="63"/>
  <c r="Q123" i="63"/>
  <c r="R118" i="61"/>
  <c r="K115" i="61"/>
  <c r="K117" i="61"/>
  <c r="H121" i="59"/>
  <c r="R122" i="63"/>
  <c r="W118" i="63"/>
  <c r="O124" i="63"/>
  <c r="O125" i="63"/>
  <c r="S118" i="63"/>
  <c r="AA119" i="63"/>
  <c r="Q115" i="63"/>
  <c r="F117" i="63"/>
  <c r="K114" i="63"/>
  <c r="G121" i="63"/>
  <c r="I120" i="63"/>
  <c r="H114" i="61"/>
  <c r="X124" i="64"/>
  <c r="Q117" i="64"/>
  <c r="N127" i="64"/>
  <c r="F124" i="64"/>
  <c r="P119" i="64"/>
  <c r="I114" i="64"/>
  <c r="U117" i="64"/>
  <c r="P120" i="64"/>
  <c r="K125" i="64"/>
  <c r="J114" i="64"/>
  <c r="Y123" i="64"/>
  <c r="X119" i="64"/>
  <c r="N114" i="64"/>
  <c r="I119" i="64"/>
  <c r="Z115" i="64"/>
  <c r="R121" i="64"/>
  <c r="E124" i="64"/>
  <c r="X125" i="64"/>
  <c r="O124" i="64"/>
  <c r="N113" i="64"/>
  <c r="N7" i="64" s="1"/>
  <c r="N10" i="64" s="1"/>
  <c r="M123" i="64"/>
  <c r="R119" i="64"/>
  <c r="M124" i="64"/>
  <c r="Q118" i="64"/>
  <c r="N125" i="64"/>
  <c r="E117" i="64"/>
  <c r="V123" i="64"/>
  <c r="AA125" i="64"/>
  <c r="K115" i="64"/>
  <c r="Z113" i="64"/>
  <c r="Z7" i="64" s="1"/>
  <c r="Z10" i="64" s="1"/>
  <c r="I113" i="64"/>
  <c r="I7" i="64" s="1"/>
  <c r="I10" i="64" s="1"/>
  <c r="H124" i="64"/>
  <c r="V114" i="64"/>
  <c r="M119" i="64"/>
  <c r="M82" i="54" s="1"/>
  <c r="M29" i="56" s="1"/>
  <c r="N115" i="64"/>
  <c r="AB127" i="64"/>
  <c r="R124" i="63"/>
  <c r="N119" i="63"/>
  <c r="AB118" i="61"/>
  <c r="O126" i="63"/>
  <c r="I121" i="63"/>
  <c r="J118" i="61"/>
  <c r="I118" i="63"/>
  <c r="V131" i="59"/>
  <c r="V94" i="54" s="1"/>
  <c r="V41" i="56" s="1"/>
  <c r="F122" i="44"/>
  <c r="H197" i="44"/>
  <c r="H11" i="44" s="1"/>
  <c r="F197" i="44"/>
  <c r="F11" i="44" s="1"/>
  <c r="V197" i="59"/>
  <c r="V11" i="59" s="1"/>
  <c r="N197" i="62"/>
  <c r="N11" i="62" s="1"/>
  <c r="K197" i="64"/>
  <c r="K11" i="64" s="1"/>
  <c r="U197" i="59"/>
  <c r="U11" i="59" s="1"/>
  <c r="L197" i="59"/>
  <c r="L11" i="59" s="1"/>
  <c r="Z197" i="62"/>
  <c r="Z11" i="62" s="1"/>
  <c r="AB197" i="61"/>
  <c r="AB11" i="61" s="1"/>
  <c r="V75" i="35"/>
  <c r="AB64" i="35"/>
  <c r="W66" i="35"/>
  <c r="U67" i="35"/>
  <c r="M75" i="35"/>
  <c r="E63" i="35"/>
  <c r="H68" i="35"/>
  <c r="N74" i="35"/>
  <c r="J78" i="35"/>
  <c r="S71" i="35"/>
  <c r="X72" i="35"/>
  <c r="AA63" i="35"/>
  <c r="N71" i="35"/>
  <c r="V73" i="35"/>
  <c r="Q65" i="35"/>
  <c r="J77" i="35"/>
  <c r="W73" i="35"/>
  <c r="AB74" i="35"/>
  <c r="R77" i="35"/>
  <c r="S72" i="35"/>
  <c r="H71" i="35"/>
  <c r="O68" i="35"/>
  <c r="Y77" i="35"/>
  <c r="J63" i="35"/>
  <c r="G78" i="35"/>
  <c r="AB65" i="34"/>
  <c r="Y68" i="34"/>
  <c r="R71" i="34"/>
  <c r="N62" i="34"/>
  <c r="N61" i="34" s="1"/>
  <c r="Z72" i="34"/>
  <c r="E72" i="34"/>
  <c r="O63" i="34"/>
  <c r="F71" i="34"/>
  <c r="AB71" i="34"/>
  <c r="H79" i="33"/>
  <c r="P74" i="33"/>
  <c r="AA69" i="33"/>
  <c r="X68" i="33"/>
  <c r="AA64" i="33"/>
  <c r="V66" i="33"/>
  <c r="Q73" i="33"/>
  <c r="R64" i="33"/>
  <c r="R70" i="33"/>
  <c r="E73" i="33"/>
  <c r="O74" i="33"/>
  <c r="Z66" i="33"/>
  <c r="AA81" i="36"/>
  <c r="AA35" i="67" s="1"/>
  <c r="W73" i="36"/>
  <c r="S66" i="36"/>
  <c r="AB76" i="36"/>
  <c r="W68" i="36"/>
  <c r="G79" i="36"/>
  <c r="G69" i="36"/>
  <c r="K80" i="36"/>
  <c r="U66" i="36"/>
  <c r="U72" i="36"/>
  <c r="Q80" i="36"/>
  <c r="K72" i="36"/>
  <c r="H72" i="40"/>
  <c r="O76" i="40"/>
  <c r="O78" i="40"/>
  <c r="AA69" i="40"/>
  <c r="E76" i="40"/>
  <c r="E65" i="37"/>
  <c r="U77" i="37"/>
  <c r="AB73" i="38"/>
  <c r="AB81" i="37"/>
  <c r="O80" i="37"/>
  <c r="U80" i="37"/>
  <c r="G81" i="37"/>
  <c r="G35" i="41" s="1"/>
  <c r="E79" i="37"/>
  <c r="Z79" i="37"/>
  <c r="T78" i="37"/>
  <c r="I77" i="37"/>
  <c r="R81" i="37"/>
  <c r="R35" i="41" s="1"/>
  <c r="M81" i="37"/>
  <c r="S80" i="37"/>
  <c r="Q78" i="37"/>
  <c r="O79" i="37"/>
  <c r="O78" i="37"/>
  <c r="X77" i="37"/>
  <c r="R80" i="37"/>
  <c r="G80" i="37"/>
  <c r="S78" i="37"/>
  <c r="S76" i="37"/>
  <c r="N76" i="37"/>
  <c r="W75" i="37"/>
  <c r="H75" i="37"/>
  <c r="S74" i="37"/>
  <c r="AA73" i="37"/>
  <c r="E73" i="37"/>
  <c r="AA72" i="37"/>
  <c r="M71" i="37"/>
  <c r="W71" i="37"/>
  <c r="K70" i="37"/>
  <c r="W69" i="37"/>
  <c r="G69" i="37"/>
  <c r="L68" i="37"/>
  <c r="X67" i="37"/>
  <c r="U67" i="37"/>
  <c r="F66" i="37"/>
  <c r="J65" i="37"/>
  <c r="N65" i="37"/>
  <c r="K64" i="37"/>
  <c r="AB63" i="37"/>
  <c r="M63" i="37"/>
  <c r="F62" i="37"/>
  <c r="F61" i="37" s="1"/>
  <c r="L81" i="37"/>
  <c r="Q81" i="37"/>
  <c r="AA79" i="37"/>
  <c r="AA78" i="37"/>
  <c r="AB77" i="37"/>
  <c r="K76" i="37"/>
  <c r="Z74" i="37"/>
  <c r="J75" i="37"/>
  <c r="AB74" i="37"/>
  <c r="Q73" i="37"/>
  <c r="N73" i="37"/>
  <c r="Y72" i="37"/>
  <c r="V71" i="37"/>
  <c r="AA71" i="37"/>
  <c r="N70" i="37"/>
  <c r="S69" i="37"/>
  <c r="X69" i="37"/>
  <c r="E68" i="37"/>
  <c r="Z67" i="37"/>
  <c r="AA67" i="37"/>
  <c r="N66" i="37"/>
  <c r="F65" i="37"/>
  <c r="H65" i="37"/>
  <c r="P64" i="37"/>
  <c r="O63" i="37"/>
  <c r="V63" i="37"/>
  <c r="I62" i="37"/>
  <c r="I61" i="37" s="1"/>
  <c r="I80" i="37"/>
  <c r="X78" i="37"/>
  <c r="E77" i="37"/>
  <c r="X74" i="37"/>
  <c r="U74" i="37"/>
  <c r="F72" i="37"/>
  <c r="F63" i="38"/>
  <c r="P62" i="38"/>
  <c r="P61" i="38" s="1"/>
  <c r="H62" i="38"/>
  <c r="H61" i="38" s="1"/>
  <c r="U63" i="38"/>
  <c r="X62" i="38"/>
  <c r="X61" i="38" s="1"/>
  <c r="I62" i="38"/>
  <c r="I61" i="38" s="1"/>
  <c r="Z62" i="38"/>
  <c r="Z61" i="38" s="1"/>
  <c r="V62" i="38"/>
  <c r="V61" i="38" s="1"/>
  <c r="K62" i="38"/>
  <c r="K61" i="38" s="1"/>
  <c r="E62" i="38"/>
  <c r="E61" i="38" s="1"/>
  <c r="E63" i="38"/>
  <c r="R62" i="38"/>
  <c r="R61" i="38" s="1"/>
  <c r="N63" i="38"/>
  <c r="X63" i="38"/>
  <c r="T62" i="38"/>
  <c r="T61" i="38" s="1"/>
  <c r="Q63" i="38"/>
  <c r="G63" i="38"/>
  <c r="L62" i="38"/>
  <c r="L61" i="38" s="1"/>
  <c r="Y63" i="38"/>
  <c r="U62" i="38"/>
  <c r="U61" i="38" s="1"/>
  <c r="W63" i="38"/>
  <c r="F62" i="38"/>
  <c r="F61" i="38" s="1"/>
  <c r="M62" i="38"/>
  <c r="M61" i="38" s="1"/>
  <c r="M63" i="38"/>
  <c r="W62" i="38"/>
  <c r="W61" i="38" s="1"/>
  <c r="Q62" i="38"/>
  <c r="Q61" i="38" s="1"/>
  <c r="V63" i="38"/>
  <c r="J62" i="38"/>
  <c r="J61" i="38" s="1"/>
  <c r="S62" i="38"/>
  <c r="S61" i="38" s="1"/>
  <c r="L63" i="38"/>
  <c r="K63" i="38"/>
  <c r="O63" i="38"/>
  <c r="P63" i="38"/>
  <c r="H63" i="38"/>
  <c r="AF43" i="56"/>
  <c r="D75" i="39"/>
  <c r="D80" i="40"/>
  <c r="D73" i="39"/>
  <c r="D77" i="39"/>
  <c r="E61" i="40"/>
  <c r="D76" i="39"/>
  <c r="D72" i="39"/>
  <c r="D80" i="38"/>
  <c r="D78" i="39"/>
  <c r="D81" i="38"/>
  <c r="D81" i="39"/>
  <c r="D80" i="39"/>
  <c r="D74" i="39"/>
  <c r="D79" i="38"/>
  <c r="L11" i="54"/>
  <c r="L12" i="56" s="1"/>
  <c r="H48" i="4" s="1"/>
  <c r="D197" i="57"/>
  <c r="E11" i="57"/>
  <c r="D11" i="57" s="1"/>
  <c r="D197" i="60"/>
  <c r="E11" i="60"/>
  <c r="D11" i="60" s="1"/>
  <c r="X91" i="54"/>
  <c r="X38" i="56" s="1"/>
  <c r="Y93" i="54"/>
  <c r="Y40" i="56" s="1"/>
  <c r="I92" i="54"/>
  <c r="I39" i="56" s="1"/>
  <c r="V93" i="54"/>
  <c r="V40" i="56" s="1"/>
  <c r="S91" i="54"/>
  <c r="S38" i="56" s="1"/>
  <c r="F93" i="54"/>
  <c r="F40" i="56" s="1"/>
  <c r="K89" i="54"/>
  <c r="K36" i="56" s="1"/>
  <c r="O92" i="54"/>
  <c r="O39" i="56" s="1"/>
  <c r="AA93" i="54"/>
  <c r="AA40" i="56" s="1"/>
  <c r="U91" i="54"/>
  <c r="U38" i="56" s="1"/>
  <c r="M77" i="54"/>
  <c r="M24" i="56" s="1"/>
  <c r="M92" i="54"/>
  <c r="M39" i="56" s="1"/>
  <c r="H94" i="54"/>
  <c r="H41" i="56" s="1"/>
  <c r="Y94" i="54"/>
  <c r="Y41" i="56" s="1"/>
  <c r="J94" i="54"/>
  <c r="J41" i="56" s="1"/>
  <c r="AB94" i="54"/>
  <c r="AB41" i="56" s="1"/>
  <c r="X93" i="54"/>
  <c r="X40" i="56" s="1"/>
  <c r="M94" i="54"/>
  <c r="M41" i="56" s="1"/>
  <c r="W93" i="54"/>
  <c r="W40" i="56" s="1"/>
  <c r="P79" i="54"/>
  <c r="P26" i="56" s="1"/>
  <c r="O93" i="54"/>
  <c r="O40" i="56" s="1"/>
  <c r="E94" i="54"/>
  <c r="E41" i="56" s="1"/>
  <c r="AA94" i="54"/>
  <c r="AA41" i="56" s="1"/>
  <c r="U94" i="54"/>
  <c r="U41" i="56" s="1"/>
  <c r="H93" i="54"/>
  <c r="H40" i="56" s="1"/>
  <c r="M91" i="54"/>
  <c r="M38" i="56" s="1"/>
  <c r="S93" i="54"/>
  <c r="S40" i="56" s="1"/>
  <c r="Q93" i="54"/>
  <c r="Q40" i="56" s="1"/>
  <c r="U86" i="54"/>
  <c r="U33" i="56" s="1"/>
  <c r="Z93" i="54"/>
  <c r="Z40" i="56" s="1"/>
  <c r="G94" i="54"/>
  <c r="G41" i="56" s="1"/>
  <c r="Q94" i="54"/>
  <c r="Q41" i="56" s="1"/>
  <c r="K94" i="54"/>
  <c r="K41" i="56" s="1"/>
  <c r="Q7" i="59"/>
  <c r="Q10" i="59" s="1"/>
  <c r="N7" i="59"/>
  <c r="N10" i="59" s="1"/>
  <c r="M7" i="59"/>
  <c r="M10" i="59" s="1"/>
  <c r="F7" i="59"/>
  <c r="F10" i="59" s="1"/>
  <c r="W7" i="59"/>
  <c r="W10" i="59" s="1"/>
  <c r="AA7" i="59"/>
  <c r="AA10" i="59" s="1"/>
  <c r="W42" i="56"/>
  <c r="I42" i="56"/>
  <c r="X42" i="56"/>
  <c r="K42" i="56"/>
  <c r="S42" i="56"/>
  <c r="M42" i="56"/>
  <c r="G42" i="56"/>
  <c r="Y42" i="56"/>
  <c r="AA42" i="56"/>
  <c r="L42" i="56"/>
  <c r="J42" i="56"/>
  <c r="H42" i="56"/>
  <c r="V42" i="56"/>
  <c r="N42" i="56"/>
  <c r="Q42" i="56"/>
  <c r="F42" i="56"/>
  <c r="U42" i="56"/>
  <c r="R42" i="56"/>
  <c r="AB42" i="56"/>
  <c r="O42" i="56"/>
  <c r="P42" i="56"/>
  <c r="E42" i="56"/>
  <c r="Z42" i="56"/>
  <c r="T42" i="56"/>
  <c r="K36" i="41"/>
  <c r="T36" i="41"/>
  <c r="G36" i="41"/>
  <c r="D145" i="44"/>
  <c r="D158" i="44"/>
  <c r="D153" i="44"/>
  <c r="D154" i="44"/>
  <c r="D150" i="44"/>
  <c r="D148" i="44"/>
  <c r="D157" i="44"/>
  <c r="D149" i="44"/>
  <c r="D144" i="44"/>
  <c r="D151" i="44"/>
  <c r="D147" i="44"/>
  <c r="D152" i="44"/>
  <c r="D155" i="44"/>
  <c r="D156" i="44"/>
  <c r="D159" i="44"/>
  <c r="F7" i="44"/>
  <c r="R36" i="41"/>
  <c r="E37" i="41"/>
  <c r="T37" i="41"/>
  <c r="W37" i="41"/>
  <c r="N36" i="41"/>
  <c r="J37" i="41"/>
  <c r="V36" i="41"/>
  <c r="H37" i="41"/>
  <c r="W36" i="41"/>
  <c r="U37" i="41"/>
  <c r="M37" i="41"/>
  <c r="N37" i="41"/>
  <c r="K37" i="41"/>
  <c r="V37" i="41"/>
  <c r="Q36" i="41"/>
  <c r="G37" i="41"/>
  <c r="V34" i="41"/>
  <c r="F37" i="41"/>
  <c r="AB37" i="41"/>
  <c r="E36" i="41"/>
  <c r="P36" i="41"/>
  <c r="Y36" i="41"/>
  <c r="X36" i="41"/>
  <c r="Q37" i="41"/>
  <c r="X37" i="41"/>
  <c r="L36" i="41"/>
  <c r="S36" i="41"/>
  <c r="L37" i="41"/>
  <c r="J36" i="41"/>
  <c r="S37" i="41"/>
  <c r="AA36" i="41"/>
  <c r="M34" i="41"/>
  <c r="AA37" i="41"/>
  <c r="U36" i="41"/>
  <c r="D83" i="35"/>
  <c r="D81" i="35"/>
  <c r="H36" i="41"/>
  <c r="O37" i="41"/>
  <c r="Z37" i="41"/>
  <c r="D82" i="35"/>
  <c r="D80" i="35"/>
  <c r="O36" i="41"/>
  <c r="M36" i="41"/>
  <c r="K34" i="41"/>
  <c r="E35" i="41"/>
  <c r="D83" i="34"/>
  <c r="Z36" i="41"/>
  <c r="I37" i="41"/>
  <c r="Y37" i="41"/>
  <c r="P37" i="41"/>
  <c r="R37" i="41"/>
  <c r="AB36" i="41"/>
  <c r="I36" i="41"/>
  <c r="F36" i="41"/>
  <c r="D75" i="34"/>
  <c r="D80" i="34"/>
  <c r="D79" i="35"/>
  <c r="N34" i="41"/>
  <c r="L34" i="41"/>
  <c r="I33" i="41"/>
  <c r="N35" i="41"/>
  <c r="D81" i="34"/>
  <c r="D82" i="34"/>
  <c r="D81" i="33"/>
  <c r="D129" i="64"/>
  <c r="D130" i="63"/>
  <c r="D131" i="63"/>
  <c r="D131" i="44"/>
  <c r="D80" i="33"/>
  <c r="D123" i="62"/>
  <c r="D121" i="62"/>
  <c r="D129" i="61"/>
  <c r="D130" i="61"/>
  <c r="D130" i="64"/>
  <c r="D131" i="64"/>
  <c r="D128" i="64"/>
  <c r="D126" i="61"/>
  <c r="D127" i="61"/>
  <c r="D128" i="61"/>
  <c r="Y61" i="33"/>
  <c r="D131" i="61"/>
  <c r="D125" i="62"/>
  <c r="D129" i="62"/>
  <c r="D126" i="62"/>
  <c r="D119" i="62"/>
  <c r="D128" i="62"/>
  <c r="D131" i="62"/>
  <c r="D120" i="62"/>
  <c r="D124" i="62"/>
  <c r="D127" i="62"/>
  <c r="D122" i="62"/>
  <c r="D130" i="62"/>
  <c r="D115" i="59"/>
  <c r="D131" i="60"/>
  <c r="D128" i="57"/>
  <c r="E7" i="59"/>
  <c r="D130" i="57"/>
  <c r="D131" i="57"/>
  <c r="D129" i="57"/>
  <c r="S61" i="33"/>
  <c r="U61" i="33"/>
  <c r="W61" i="33"/>
  <c r="K61" i="33"/>
  <c r="AB7" i="44"/>
  <c r="AA7" i="44"/>
  <c r="F61" i="33"/>
  <c r="S7" i="44"/>
  <c r="S10" i="44" s="1"/>
  <c r="Q7" i="44"/>
  <c r="G7" i="44"/>
  <c r="R7" i="44"/>
  <c r="V7" i="44"/>
  <c r="Y7" i="44"/>
  <c r="Z61" i="33"/>
  <c r="L61" i="33"/>
  <c r="N7" i="44"/>
  <c r="O7" i="44"/>
  <c r="M7" i="44"/>
  <c r="D96" i="54"/>
  <c r="AO35" i="67" l="1"/>
  <c r="U24" i="67"/>
  <c r="Y78" i="54"/>
  <c r="Y25" i="56" s="1"/>
  <c r="Q17" i="67"/>
  <c r="AQ17" i="67" s="1"/>
  <c r="G33" i="67"/>
  <c r="H27" i="67"/>
  <c r="AH27" i="67" s="1"/>
  <c r="AB24" i="67"/>
  <c r="BB24" i="67" s="1"/>
  <c r="Q20" i="67"/>
  <c r="AQ20" i="67" s="1"/>
  <c r="V33" i="67"/>
  <c r="O33" i="67"/>
  <c r="J26" i="67"/>
  <c r="AJ26" i="67" s="1"/>
  <c r="L26" i="67"/>
  <c r="I33" i="67"/>
  <c r="U31" i="67"/>
  <c r="AU31" i="67" s="1"/>
  <c r="J30" i="67"/>
  <c r="AJ30" i="67" s="1"/>
  <c r="U23" i="41"/>
  <c r="K23" i="67"/>
  <c r="AK23" i="67" s="1"/>
  <c r="Q32" i="67"/>
  <c r="S18" i="67"/>
  <c r="AS18" i="67" s="1"/>
  <c r="P17" i="67"/>
  <c r="M31" i="67"/>
  <c r="M32" i="67"/>
  <c r="L30" i="67"/>
  <c r="Z26" i="67"/>
  <c r="AZ26" i="67" s="1"/>
  <c r="G26" i="67"/>
  <c r="AG26" i="67" s="1"/>
  <c r="K33" i="67"/>
  <c r="I22" i="67"/>
  <c r="AI22" i="67" s="1"/>
  <c r="T17" i="67"/>
  <c r="AB27" i="67"/>
  <c r="BB27" i="67" s="1"/>
  <c r="T30" i="67"/>
  <c r="Y33" i="41"/>
  <c r="Y33" i="67"/>
  <c r="Z92" i="54"/>
  <c r="Z39" i="56" s="1"/>
  <c r="S34" i="67"/>
  <c r="Y34" i="67"/>
  <c r="K34" i="67"/>
  <c r="U34" i="67"/>
  <c r="AU34" i="67" s="1"/>
  <c r="D79" i="40"/>
  <c r="D81" i="40"/>
  <c r="X34" i="67"/>
  <c r="W35" i="67"/>
  <c r="X35" i="41"/>
  <c r="X35" i="67"/>
  <c r="AX35" i="67" s="1"/>
  <c r="M35" i="67"/>
  <c r="L35" i="67"/>
  <c r="F34" i="67"/>
  <c r="AF34" i="67" s="1"/>
  <c r="Z35" i="67"/>
  <c r="AZ35" i="67" s="1"/>
  <c r="AW35" i="67"/>
  <c r="P35" i="41"/>
  <c r="H33" i="67"/>
  <c r="AY33" i="67"/>
  <c r="J35" i="67"/>
  <c r="Y26" i="67"/>
  <c r="AY26" i="67" s="1"/>
  <c r="E34" i="67"/>
  <c r="M34" i="67"/>
  <c r="W34" i="67"/>
  <c r="AW34" i="67" s="1"/>
  <c r="O34" i="67"/>
  <c r="T35" i="67"/>
  <c r="N34" i="67"/>
  <c r="I34" i="67"/>
  <c r="AI34" i="67" s="1"/>
  <c r="AA34" i="67"/>
  <c r="P35" i="67"/>
  <c r="AP35" i="67" s="1"/>
  <c r="D130" i="44"/>
  <c r="N35" i="67"/>
  <c r="AN35" i="67" s="1"/>
  <c r="Y35" i="67"/>
  <c r="AH41" i="56" a="1"/>
  <c r="AH41" i="56" s="1"/>
  <c r="AY35" i="67"/>
  <c r="AH42" i="56" a="1"/>
  <c r="AH42" i="56" s="1"/>
  <c r="AK34" i="67"/>
  <c r="Z20" i="67"/>
  <c r="BB34" i="67"/>
  <c r="G35" i="67"/>
  <c r="AN34" i="67"/>
  <c r="H32" i="67"/>
  <c r="AH32" i="67" s="1"/>
  <c r="AA33" i="67"/>
  <c r="V34" i="67"/>
  <c r="Z34" i="67"/>
  <c r="AZ34" i="67" s="1"/>
  <c r="J34" i="67"/>
  <c r="AJ34" i="67" s="1"/>
  <c r="K35" i="67"/>
  <c r="P34" i="67"/>
  <c r="E35" i="67"/>
  <c r="AB35" i="67"/>
  <c r="N31" i="67"/>
  <c r="M26" i="67"/>
  <c r="AM26" i="67" s="1"/>
  <c r="Q22" i="67"/>
  <c r="AQ22" i="67" s="1"/>
  <c r="AB25" i="67"/>
  <c r="P29" i="67"/>
  <c r="L31" i="67"/>
  <c r="J28" i="67"/>
  <c r="W31" i="67"/>
  <c r="T26" i="67"/>
  <c r="G32" i="67"/>
  <c r="K31" i="67"/>
  <c r="AA17" i="67"/>
  <c r="W26" i="67"/>
  <c r="S33" i="67"/>
  <c r="M22" i="67"/>
  <c r="Z17" i="67"/>
  <c r="K21" i="67"/>
  <c r="Y17" i="67"/>
  <c r="M33" i="67"/>
  <c r="F33" i="67"/>
  <c r="W17" i="67"/>
  <c r="Q25" i="67"/>
  <c r="Y31" i="67"/>
  <c r="Y27" i="67"/>
  <c r="K26" i="67"/>
  <c r="J29" i="67"/>
  <c r="AJ29" i="67" s="1"/>
  <c r="N30" i="67"/>
  <c r="AN30" i="67" s="1"/>
  <c r="N33" i="67"/>
  <c r="AN33" i="67" s="1"/>
  <c r="V32" i="67"/>
  <c r="AV32" i="67" s="1"/>
  <c r="U20" i="67"/>
  <c r="AU20" i="67" s="1"/>
  <c r="Y29" i="67"/>
  <c r="AY29" i="67" s="1"/>
  <c r="G28" i="67"/>
  <c r="AG28" i="67" s="1"/>
  <c r="G21" i="67"/>
  <c r="AG21" i="67" s="1"/>
  <c r="U17" i="67"/>
  <c r="AU17" i="67" s="1"/>
  <c r="Z32" i="67"/>
  <c r="AZ32" i="67" s="1"/>
  <c r="Q24" i="67"/>
  <c r="AQ24" i="67" s="1"/>
  <c r="U26" i="67"/>
  <c r="AU26" i="67" s="1"/>
  <c r="K18" i="67"/>
  <c r="AK18" i="67" s="1"/>
  <c r="X20" i="67"/>
  <c r="AX20" i="67" s="1"/>
  <c r="V27" i="67"/>
  <c r="AV27" i="67" s="1"/>
  <c r="K22" i="67"/>
  <c r="AK22" i="67" s="1"/>
  <c r="Z33" i="67"/>
  <c r="T18" i="67"/>
  <c r="AT18" i="67" s="1"/>
  <c r="I24" i="67"/>
  <c r="O32" i="67"/>
  <c r="P33" i="67"/>
  <c r="R22" i="67"/>
  <c r="AR22" i="67" s="1"/>
  <c r="V31" i="67"/>
  <c r="AV31" i="67" s="1"/>
  <c r="Q35" i="41"/>
  <c r="AQ34" i="67"/>
  <c r="Q27" i="67"/>
  <c r="AQ27" i="67" s="1"/>
  <c r="S90" i="54"/>
  <c r="S37" i="56" s="1"/>
  <c r="S30" i="67" s="1"/>
  <c r="AS30" i="67" s="1"/>
  <c r="V90" i="54"/>
  <c r="V37" i="56" s="1"/>
  <c r="V30" i="67" s="1"/>
  <c r="AV30" i="67" s="1"/>
  <c r="F81" i="54"/>
  <c r="F28" i="56" s="1"/>
  <c r="F21" i="67" s="1"/>
  <c r="AF21" i="67" s="1"/>
  <c r="W85" i="54"/>
  <c r="W32" i="56" s="1"/>
  <c r="W25" i="67" s="1"/>
  <c r="AW25" i="67" s="1"/>
  <c r="J83" i="54"/>
  <c r="J30" i="56" s="1"/>
  <c r="Z17" i="41"/>
  <c r="P23" i="41"/>
  <c r="V22" i="41"/>
  <c r="AT34" i="67"/>
  <c r="AU35" i="67"/>
  <c r="AM34" i="67"/>
  <c r="AH35" i="67"/>
  <c r="AF35" i="67"/>
  <c r="AV34" i="67"/>
  <c r="AB78" i="54"/>
  <c r="AB25" i="56" s="1"/>
  <c r="AB18" i="67" s="1"/>
  <c r="X33" i="67"/>
  <c r="G79" i="54"/>
  <c r="G26" i="56" s="1"/>
  <c r="Z81" i="54"/>
  <c r="Z28" i="56" s="1"/>
  <c r="Z21" i="67" s="1"/>
  <c r="AZ21" i="67" s="1"/>
  <c r="D67" i="34"/>
  <c r="X25" i="41"/>
  <c r="D68" i="38"/>
  <c r="E90" i="54"/>
  <c r="E37" i="56" s="1"/>
  <c r="AH37" i="56" s="1" a="1"/>
  <c r="AH37" i="56" s="1"/>
  <c r="E93" i="54"/>
  <c r="E40" i="56" s="1"/>
  <c r="K90" i="54"/>
  <c r="K37" i="56" s="1"/>
  <c r="K30" i="67" s="1"/>
  <c r="F25" i="67"/>
  <c r="E78" i="54"/>
  <c r="E25" i="56" s="1"/>
  <c r="N92" i="54"/>
  <c r="N39" i="56" s="1"/>
  <c r="N32" i="67" s="1"/>
  <c r="AN32" i="67" s="1"/>
  <c r="M84" i="54"/>
  <c r="M31" i="56" s="1"/>
  <c r="U77" i="54"/>
  <c r="U24" i="56" s="1"/>
  <c r="AA83" i="54"/>
  <c r="AA30" i="56" s="1"/>
  <c r="AA23" i="67" s="1"/>
  <c r="BA23" i="67" s="1"/>
  <c r="J91" i="54"/>
  <c r="J38" i="56" s="1"/>
  <c r="J31" i="67" s="1"/>
  <c r="G91" i="54"/>
  <c r="G38" i="56" s="1"/>
  <c r="G31" i="67" s="1"/>
  <c r="AG31" i="67" s="1"/>
  <c r="G88" i="54"/>
  <c r="G35" i="56" s="1"/>
  <c r="L88" i="54"/>
  <c r="L35" i="56" s="1"/>
  <c r="L28" i="67" s="1"/>
  <c r="AL28" i="67" s="1"/>
  <c r="W32" i="67"/>
  <c r="AW32" i="67" s="1"/>
  <c r="G11" i="54"/>
  <c r="G12" i="56" s="1"/>
  <c r="H43" i="4" s="1"/>
  <c r="D63" i="33"/>
  <c r="G19" i="67"/>
  <c r="AG19" i="67" s="1"/>
  <c r="L20" i="67"/>
  <c r="AL20" i="67" s="1"/>
  <c r="H24" i="67"/>
  <c r="AH24" i="67" s="1"/>
  <c r="K29" i="67"/>
  <c r="AK29" i="67" s="1"/>
  <c r="D77" i="33"/>
  <c r="R31" i="67"/>
  <c r="AR31" i="67" s="1"/>
  <c r="O27" i="67"/>
  <c r="AO27" i="67" s="1"/>
  <c r="J23" i="67"/>
  <c r="R27" i="67"/>
  <c r="AR27" i="67" s="1"/>
  <c r="G29" i="67"/>
  <c r="AG29" i="67" s="1"/>
  <c r="G18" i="67"/>
  <c r="AG18" i="67" s="1"/>
  <c r="P19" i="67"/>
  <c r="S31" i="67"/>
  <c r="Z27" i="67"/>
  <c r="AZ27" i="67" s="1"/>
  <c r="AB33" i="67"/>
  <c r="F29" i="67"/>
  <c r="AF29" i="67" s="1"/>
  <c r="O17" i="67"/>
  <c r="AO17" i="67" s="1"/>
  <c r="M24" i="67"/>
  <c r="T33" i="41"/>
  <c r="T33" i="67"/>
  <c r="I20" i="67"/>
  <c r="AI20" i="67" s="1"/>
  <c r="X31" i="67"/>
  <c r="R30" i="67"/>
  <c r="AR30" i="67" s="1"/>
  <c r="M17" i="67"/>
  <c r="E33" i="67"/>
  <c r="AE33" i="67" s="1"/>
  <c r="I32" i="67"/>
  <c r="U33" i="67"/>
  <c r="Y18" i="67"/>
  <c r="AY18" i="67" s="1"/>
  <c r="W33" i="67"/>
  <c r="Q33" i="41"/>
  <c r="Q33" i="67"/>
  <c r="U18" i="67"/>
  <c r="Q87" i="54"/>
  <c r="Q34" i="56" s="1"/>
  <c r="D123" i="61"/>
  <c r="AB25" i="41"/>
  <c r="D70" i="39"/>
  <c r="Q28" i="41"/>
  <c r="N18" i="67"/>
  <c r="AN18" i="67" s="1"/>
  <c r="D10" i="63"/>
  <c r="K17" i="41"/>
  <c r="R31" i="41"/>
  <c r="W20" i="41"/>
  <c r="F85" i="54"/>
  <c r="F32" i="56" s="1"/>
  <c r="L82" i="54"/>
  <c r="L29" i="56" s="1"/>
  <c r="L22" i="67" s="1"/>
  <c r="AL22" i="67" s="1"/>
  <c r="AA86" i="54"/>
  <c r="AA33" i="56" s="1"/>
  <c r="AA26" i="67" s="1"/>
  <c r="BA26" i="67" s="1"/>
  <c r="W78" i="54"/>
  <c r="W25" i="56" s="1"/>
  <c r="W18" i="67" s="1"/>
  <c r="T29" i="41"/>
  <c r="W24" i="41"/>
  <c r="AB29" i="41"/>
  <c r="L33" i="41"/>
  <c r="F35" i="41"/>
  <c r="U35" i="41"/>
  <c r="H35" i="41"/>
  <c r="R34" i="41"/>
  <c r="L77" i="54"/>
  <c r="L24" i="56" s="1"/>
  <c r="L17" i="67" s="1"/>
  <c r="AL17" i="67" s="1"/>
  <c r="F92" i="54"/>
  <c r="F39" i="56" s="1"/>
  <c r="F32" i="67" s="1"/>
  <c r="AF32" i="67" s="1"/>
  <c r="O85" i="54"/>
  <c r="O32" i="56" s="1"/>
  <c r="O25" i="67" s="1"/>
  <c r="AO25" i="67" s="1"/>
  <c r="D74" i="33"/>
  <c r="I82" i="54"/>
  <c r="I29" i="56" s="1"/>
  <c r="V83" i="54"/>
  <c r="V30" i="56" s="1"/>
  <c r="V23" i="67" s="1"/>
  <c r="AV23" i="67" s="1"/>
  <c r="AA81" i="54"/>
  <c r="AA28" i="56" s="1"/>
  <c r="AA21" i="67" s="1"/>
  <c r="V92" i="54"/>
  <c r="V39" i="56" s="1"/>
  <c r="J85" i="54"/>
  <c r="J32" i="56" s="1"/>
  <c r="J25" i="67" s="1"/>
  <c r="AJ25" i="67" s="1"/>
  <c r="R90" i="54"/>
  <c r="R37" i="56" s="1"/>
  <c r="V82" i="54"/>
  <c r="V29" i="56" s="1"/>
  <c r="V22" i="67" s="1"/>
  <c r="S77" i="54"/>
  <c r="S24" i="56" s="1"/>
  <c r="S17" i="67" s="1"/>
  <c r="AS17" i="67" s="1"/>
  <c r="E81" i="54"/>
  <c r="E28" i="56" s="1"/>
  <c r="W83" i="54"/>
  <c r="W30" i="56" s="1"/>
  <c r="W23" i="67" s="1"/>
  <c r="AW23" i="67" s="1"/>
  <c r="P81" i="54"/>
  <c r="P28" i="56" s="1"/>
  <c r="P21" i="67" s="1"/>
  <c r="AP21" i="67" s="1"/>
  <c r="AB77" i="54"/>
  <c r="AB24" i="56" s="1"/>
  <c r="AB17" i="67" s="1"/>
  <c r="BB17" i="67" s="1"/>
  <c r="R77" i="54"/>
  <c r="R24" i="56" s="1"/>
  <c r="R17" i="67" s="1"/>
  <c r="AR17" i="67" s="1"/>
  <c r="Y28" i="41"/>
  <c r="U24" i="41"/>
  <c r="W32" i="41"/>
  <c r="S33" i="41"/>
  <c r="J33" i="41"/>
  <c r="P88" i="54"/>
  <c r="P35" i="56" s="1"/>
  <c r="P28" i="67" s="1"/>
  <c r="AP28" i="67" s="1"/>
  <c r="E92" i="54"/>
  <c r="E39" i="56" s="1"/>
  <c r="E32" i="67" s="1"/>
  <c r="O91" i="54"/>
  <c r="O38" i="56" s="1"/>
  <c r="O31" i="67" s="1"/>
  <c r="AO31" i="67" s="1"/>
  <c r="X92" i="54"/>
  <c r="X39" i="56" s="1"/>
  <c r="X32" i="67" s="1"/>
  <c r="AX32" i="67" s="1"/>
  <c r="W34" i="41"/>
  <c r="H34" i="41"/>
  <c r="K80" i="54"/>
  <c r="K27" i="56" s="1"/>
  <c r="K20" i="67" s="1"/>
  <c r="T81" i="54"/>
  <c r="T28" i="56" s="1"/>
  <c r="T21" i="67" s="1"/>
  <c r="AT21" i="67" s="1"/>
  <c r="T80" i="54"/>
  <c r="T27" i="56" s="1"/>
  <c r="T20" i="67" s="1"/>
  <c r="AT20" i="67" s="1"/>
  <c r="X77" i="54"/>
  <c r="X24" i="56" s="1"/>
  <c r="X17" i="67" s="1"/>
  <c r="O27" i="41"/>
  <c r="K31" i="41"/>
  <c r="E82" i="54"/>
  <c r="E29" i="56" s="1"/>
  <c r="P91" i="54"/>
  <c r="P38" i="56" s="1"/>
  <c r="P31" i="67" s="1"/>
  <c r="AP31" i="67" s="1"/>
  <c r="E91" i="54"/>
  <c r="E38" i="56" s="1"/>
  <c r="E31" i="67" s="1"/>
  <c r="W26" i="41"/>
  <c r="D128" i="59"/>
  <c r="G86" i="54"/>
  <c r="G33" i="56" s="1"/>
  <c r="T24" i="41"/>
  <c r="Z85" i="54"/>
  <c r="Z32" i="56" s="1"/>
  <c r="Z25" i="67" s="1"/>
  <c r="AZ25" i="67" s="1"/>
  <c r="Y89" i="54"/>
  <c r="Y36" i="56" s="1"/>
  <c r="K85" i="54"/>
  <c r="K32" i="56" s="1"/>
  <c r="K25" i="67" s="1"/>
  <c r="J11" i="54"/>
  <c r="J12" i="56" s="1"/>
  <c r="H46" i="4" s="1"/>
  <c r="D69" i="34"/>
  <c r="M22" i="41"/>
  <c r="N24" i="41"/>
  <c r="N22" i="41"/>
  <c r="M26" i="41"/>
  <c r="D77" i="38"/>
  <c r="D76" i="38"/>
  <c r="N82" i="54"/>
  <c r="N29" i="56" s="1"/>
  <c r="N22" i="67" s="1"/>
  <c r="AN22" i="67" s="1"/>
  <c r="D116" i="59"/>
  <c r="X81" i="54"/>
  <c r="X28" i="56" s="1"/>
  <c r="X21" i="67" s="1"/>
  <c r="AX21" i="67" s="1"/>
  <c r="Z24" i="41"/>
  <c r="I90" i="54"/>
  <c r="I37" i="56" s="1"/>
  <c r="I30" i="67" s="1"/>
  <c r="J78" i="54"/>
  <c r="J25" i="56" s="1"/>
  <c r="J18" i="67" s="1"/>
  <c r="AJ18" i="67" s="1"/>
  <c r="AB83" i="54"/>
  <c r="AB30" i="56" s="1"/>
  <c r="AB23" i="67" s="1"/>
  <c r="S78" i="54"/>
  <c r="S25" i="56" s="1"/>
  <c r="N91" i="54"/>
  <c r="N38" i="56" s="1"/>
  <c r="D129" i="44"/>
  <c r="W89" i="54"/>
  <c r="W36" i="56" s="1"/>
  <c r="W29" i="67" s="1"/>
  <c r="AW29" i="67" s="1"/>
  <c r="V87" i="54"/>
  <c r="V34" i="56" s="1"/>
  <c r="O77" i="54"/>
  <c r="O24" i="56" s="1"/>
  <c r="R91" i="54"/>
  <c r="R38" i="56" s="1"/>
  <c r="D126" i="64"/>
  <c r="O83" i="54"/>
  <c r="O30" i="56" s="1"/>
  <c r="O23" i="67" s="1"/>
  <c r="Z21" i="41"/>
  <c r="T17" i="41"/>
  <c r="Q21" i="41"/>
  <c r="H88" i="54"/>
  <c r="H35" i="56" s="1"/>
  <c r="H28" i="67" s="1"/>
  <c r="D122" i="61"/>
  <c r="D125" i="61"/>
  <c r="D124" i="61"/>
  <c r="U89" i="54"/>
  <c r="U36" i="56" s="1"/>
  <c r="U29" i="67" s="1"/>
  <c r="AU29" i="67" s="1"/>
  <c r="L93" i="54"/>
  <c r="L40" i="56" s="1"/>
  <c r="L33" i="67" s="1"/>
  <c r="AL33" i="67" s="1"/>
  <c r="D130" i="60"/>
  <c r="D68" i="39"/>
  <c r="D69" i="39"/>
  <c r="D71" i="39"/>
  <c r="D67" i="39"/>
  <c r="D64" i="39"/>
  <c r="D66" i="39"/>
  <c r="D65" i="39"/>
  <c r="D77" i="34"/>
  <c r="D76" i="34"/>
  <c r="D73" i="34"/>
  <c r="M33" i="41"/>
  <c r="D74" i="34"/>
  <c r="D78" i="34"/>
  <c r="D79" i="34"/>
  <c r="T90" i="54"/>
  <c r="T37" i="56" s="1"/>
  <c r="D127" i="63"/>
  <c r="W33" i="41"/>
  <c r="K35" i="41"/>
  <c r="Z34" i="41"/>
  <c r="Q91" i="54"/>
  <c r="Q38" i="56" s="1"/>
  <c r="Q31" i="67" s="1"/>
  <c r="AQ31" i="67" s="1"/>
  <c r="U82" i="54"/>
  <c r="U29" i="56" s="1"/>
  <c r="U22" i="67" s="1"/>
  <c r="AU22" i="67" s="1"/>
  <c r="X83" i="54"/>
  <c r="X30" i="56" s="1"/>
  <c r="X23" i="67" s="1"/>
  <c r="D128" i="63"/>
  <c r="D129" i="63"/>
  <c r="T91" i="54"/>
  <c r="T38" i="56" s="1"/>
  <c r="T31" i="67" s="1"/>
  <c r="AT31" i="67" s="1"/>
  <c r="U79" i="54"/>
  <c r="U26" i="56" s="1"/>
  <c r="U19" i="67" s="1"/>
  <c r="AA84" i="54"/>
  <c r="AA31" i="56" s="1"/>
  <c r="AA24" i="67" s="1"/>
  <c r="AB92" i="54"/>
  <c r="AB39" i="56" s="1"/>
  <c r="AB32" i="67" s="1"/>
  <c r="BB32" i="67" s="1"/>
  <c r="U76" i="54"/>
  <c r="U23" i="56" s="1"/>
  <c r="E26" i="41"/>
  <c r="X26" i="41"/>
  <c r="D115" i="64"/>
  <c r="L85" i="54"/>
  <c r="L32" i="56" s="1"/>
  <c r="L25" i="67" s="1"/>
  <c r="J87" i="54"/>
  <c r="J34" i="56" s="1"/>
  <c r="J27" i="67" s="1"/>
  <c r="AJ27" i="67" s="1"/>
  <c r="O90" i="54"/>
  <c r="O37" i="56" s="1"/>
  <c r="O30" i="67" s="1"/>
  <c r="M81" i="54"/>
  <c r="M28" i="56" s="1"/>
  <c r="M21" i="67" s="1"/>
  <c r="AM21" i="67" s="1"/>
  <c r="N85" i="54"/>
  <c r="N32" i="56" s="1"/>
  <c r="N25" i="67" s="1"/>
  <c r="AN25" i="67" s="1"/>
  <c r="AA79" i="54"/>
  <c r="AA26" i="56" s="1"/>
  <c r="AA19" i="67" s="1"/>
  <c r="BA19" i="67" s="1"/>
  <c r="U78" i="54"/>
  <c r="U25" i="56" s="1"/>
  <c r="Y79" i="54"/>
  <c r="Y26" i="56" s="1"/>
  <c r="Y19" i="67" s="1"/>
  <c r="AY19" i="67" s="1"/>
  <c r="X29" i="41"/>
  <c r="H18" i="41"/>
  <c r="L18" i="41"/>
  <c r="X30" i="41"/>
  <c r="O19" i="41"/>
  <c r="U29" i="41"/>
  <c r="AB33" i="41"/>
  <c r="AY34" i="67"/>
  <c r="F33" i="41"/>
  <c r="U33" i="41"/>
  <c r="F89" i="54"/>
  <c r="F36" i="56" s="1"/>
  <c r="H91" i="54"/>
  <c r="H38" i="56" s="1"/>
  <c r="H31" i="67" s="1"/>
  <c r="AH31" i="67" s="1"/>
  <c r="J93" i="54"/>
  <c r="J40" i="56" s="1"/>
  <c r="J33" i="67" s="1"/>
  <c r="AH34" i="67"/>
  <c r="Y76" i="54"/>
  <c r="Y23" i="56" s="1"/>
  <c r="S23" i="41"/>
  <c r="R87" i="54"/>
  <c r="R34" i="56" s="1"/>
  <c r="F88" i="54"/>
  <c r="F35" i="56" s="1"/>
  <c r="F28" i="67" s="1"/>
  <c r="T85" i="54"/>
  <c r="T32" i="56" s="1"/>
  <c r="T25" i="67" s="1"/>
  <c r="AT25" i="67" s="1"/>
  <c r="P87" i="54"/>
  <c r="P34" i="56" s="1"/>
  <c r="P27" i="67" s="1"/>
  <c r="AP27" i="67" s="1"/>
  <c r="L78" i="54"/>
  <c r="L25" i="56" s="1"/>
  <c r="L18" i="67" s="1"/>
  <c r="AL18" i="67" s="1"/>
  <c r="S27" i="41"/>
  <c r="Y29" i="41"/>
  <c r="J26" i="41"/>
  <c r="S32" i="41"/>
  <c r="J16" i="41"/>
  <c r="D46" i="4" s="1"/>
  <c r="Y35" i="41"/>
  <c r="Y16" i="41"/>
  <c r="D61" i="4" s="1"/>
  <c r="H92" i="54"/>
  <c r="H39" i="56" s="1"/>
  <c r="D197" i="63"/>
  <c r="V11" i="54"/>
  <c r="V12" i="56" s="1"/>
  <c r="H58" i="4" s="1"/>
  <c r="D119" i="61"/>
  <c r="D127" i="44"/>
  <c r="T87" i="54"/>
  <c r="T34" i="56" s="1"/>
  <c r="T27" i="67" s="1"/>
  <c r="AT27" i="67" s="1"/>
  <c r="J82" i="54"/>
  <c r="J29" i="56" s="1"/>
  <c r="J22" i="67" s="1"/>
  <c r="AJ22" i="67" s="1"/>
  <c r="M32" i="41"/>
  <c r="I30" i="41"/>
  <c r="Q22" i="41"/>
  <c r="I27" i="41"/>
  <c r="G31" i="41"/>
  <c r="S24" i="41"/>
  <c r="Y27" i="41"/>
  <c r="V26" i="41"/>
  <c r="AX34" i="67"/>
  <c r="AK35" i="67"/>
  <c r="K82" i="54"/>
  <c r="K29" i="56" s="1"/>
  <c r="S82" i="54"/>
  <c r="S29" i="56" s="1"/>
  <c r="S22" i="67" s="1"/>
  <c r="AS22" i="67" s="1"/>
  <c r="O35" i="41"/>
  <c r="D11" i="63"/>
  <c r="N19" i="41"/>
  <c r="E33" i="41"/>
  <c r="AA18" i="41"/>
  <c r="H22" i="41"/>
  <c r="K88" i="54"/>
  <c r="K35" i="56" s="1"/>
  <c r="K28" i="67" s="1"/>
  <c r="AK28" i="67" s="1"/>
  <c r="D126" i="60"/>
  <c r="W86" i="54"/>
  <c r="W33" i="56" s="1"/>
  <c r="V81" i="54"/>
  <c r="V28" i="56" s="1"/>
  <c r="V21" i="67" s="1"/>
  <c r="X86" i="54"/>
  <c r="X33" i="56" s="1"/>
  <c r="X26" i="67" s="1"/>
  <c r="AX26" i="67" s="1"/>
  <c r="G80" i="54"/>
  <c r="G27" i="56" s="1"/>
  <c r="G20" i="67" s="1"/>
  <c r="AG20" i="67" s="1"/>
  <c r="W82" i="54"/>
  <c r="W29" i="56" s="1"/>
  <c r="W22" i="67" s="1"/>
  <c r="AW22" i="67" s="1"/>
  <c r="R86" i="54"/>
  <c r="R33" i="56" s="1"/>
  <c r="R26" i="67" s="1"/>
  <c r="AR26" i="67" s="1"/>
  <c r="R83" i="54"/>
  <c r="R30" i="56" s="1"/>
  <c r="R23" i="67" s="1"/>
  <c r="N32" i="41"/>
  <c r="W35" i="41"/>
  <c r="F34" i="41"/>
  <c r="M29" i="41"/>
  <c r="U80" i="54"/>
  <c r="U27" i="56" s="1"/>
  <c r="N90" i="54"/>
  <c r="N37" i="56" s="1"/>
  <c r="I83" i="54"/>
  <c r="I30" i="56" s="1"/>
  <c r="I23" i="67" s="1"/>
  <c r="AI23" i="67" s="1"/>
  <c r="Q78" i="54"/>
  <c r="Q25" i="56" s="1"/>
  <c r="Q18" i="67" s="1"/>
  <c r="AQ18" i="67" s="1"/>
  <c r="AA91" i="54"/>
  <c r="AA38" i="56" s="1"/>
  <c r="AA31" i="67" s="1"/>
  <c r="BA31" i="67" s="1"/>
  <c r="D124" i="59"/>
  <c r="P77" i="54"/>
  <c r="P24" i="56" s="1"/>
  <c r="T88" i="54"/>
  <c r="T35" i="56" s="1"/>
  <c r="T28" i="67" s="1"/>
  <c r="T83" i="54"/>
  <c r="T30" i="56" s="1"/>
  <c r="T23" i="67" s="1"/>
  <c r="AT23" i="67" s="1"/>
  <c r="P11" i="54"/>
  <c r="P12" i="56" s="1"/>
  <c r="H52" i="4" s="1"/>
  <c r="Z26" i="41"/>
  <c r="AA26" i="41"/>
  <c r="P26" i="41"/>
  <c r="V31" i="41"/>
  <c r="Z23" i="41"/>
  <c r="W30" i="41"/>
  <c r="P33" i="41"/>
  <c r="I80" i="54"/>
  <c r="I27" i="56" s="1"/>
  <c r="N88" i="54"/>
  <c r="N35" i="56" s="1"/>
  <c r="N28" i="67" s="1"/>
  <c r="AN28" i="67" s="1"/>
  <c r="D77" i="40"/>
  <c r="M35" i="41"/>
  <c r="D75" i="36"/>
  <c r="AB31" i="41"/>
  <c r="Z22" i="41"/>
  <c r="D68" i="36"/>
  <c r="D129" i="59"/>
  <c r="Z78" i="54"/>
  <c r="Z25" i="56" s="1"/>
  <c r="Z18" i="67" s="1"/>
  <c r="Z80" i="54"/>
  <c r="Z27" i="56" s="1"/>
  <c r="D115" i="63"/>
  <c r="Q34" i="41"/>
  <c r="D61" i="40"/>
  <c r="AB30" i="41"/>
  <c r="L92" i="54"/>
  <c r="L39" i="56" s="1"/>
  <c r="L32" i="67" s="1"/>
  <c r="AL32" i="67" s="1"/>
  <c r="U19" i="41"/>
  <c r="V23" i="41"/>
  <c r="O82" i="54"/>
  <c r="O29" i="56" s="1"/>
  <c r="O22" i="67" s="1"/>
  <c r="N80" i="54"/>
  <c r="N27" i="56" s="1"/>
  <c r="N20" i="67" s="1"/>
  <c r="AN20" i="67" s="1"/>
  <c r="Y34" i="41"/>
  <c r="R24" i="41"/>
  <c r="J34" i="41"/>
  <c r="L22" i="41"/>
  <c r="K26" i="41"/>
  <c r="AZ20" i="67"/>
  <c r="D119" i="64"/>
  <c r="D123" i="63"/>
  <c r="AB85" i="54"/>
  <c r="AB32" i="56" s="1"/>
  <c r="Y82" i="54"/>
  <c r="Y29" i="56" s="1"/>
  <c r="Y22" i="67" s="1"/>
  <c r="AY22" i="67" s="1"/>
  <c r="W77" i="54"/>
  <c r="W24" i="56" s="1"/>
  <c r="K87" i="54"/>
  <c r="K34" i="56" s="1"/>
  <c r="K27" i="67" s="1"/>
  <c r="AK27" i="67" s="1"/>
  <c r="D121" i="57"/>
  <c r="G85" i="54"/>
  <c r="G32" i="56" s="1"/>
  <c r="G25" i="67" s="1"/>
  <c r="AG25" i="67" s="1"/>
  <c r="H78" i="54"/>
  <c r="H25" i="56" s="1"/>
  <c r="H18" i="67" s="1"/>
  <c r="F19" i="41"/>
  <c r="I31" i="41"/>
  <c r="U18" i="41"/>
  <c r="N30" i="41"/>
  <c r="G26" i="41"/>
  <c r="M21" i="41"/>
  <c r="K24" i="41"/>
  <c r="G19" i="41"/>
  <c r="R30" i="41"/>
  <c r="L29" i="41"/>
  <c r="F23" i="41"/>
  <c r="O25" i="41"/>
  <c r="D78" i="40"/>
  <c r="K32" i="41"/>
  <c r="D63" i="40"/>
  <c r="V24" i="41"/>
  <c r="I34" i="41"/>
  <c r="Z32" i="41"/>
  <c r="H21" i="41"/>
  <c r="H27" i="41"/>
  <c r="V85" i="54"/>
  <c r="V32" i="56" s="1"/>
  <c r="V25" i="67" s="1"/>
  <c r="AV25" i="67" s="1"/>
  <c r="T20" i="41"/>
  <c r="Y92" i="54"/>
  <c r="Y39" i="56" s="1"/>
  <c r="Y32" i="67" s="1"/>
  <c r="AY32" i="67" s="1"/>
  <c r="D118" i="61"/>
  <c r="V77" i="54"/>
  <c r="V24" i="56" s="1"/>
  <c r="V17" i="67" s="1"/>
  <c r="AV17" i="67" s="1"/>
  <c r="G87" i="54"/>
  <c r="G34" i="56" s="1"/>
  <c r="G27" i="67" s="1"/>
  <c r="AG27" i="67" s="1"/>
  <c r="D117" i="44"/>
  <c r="F28" i="41"/>
  <c r="D79" i="36"/>
  <c r="K19" i="41"/>
  <c r="Z27" i="41"/>
  <c r="M28" i="41"/>
  <c r="L35" i="41"/>
  <c r="D77" i="36"/>
  <c r="K78" i="54"/>
  <c r="K25" i="56" s="1"/>
  <c r="D125" i="59"/>
  <c r="K81" i="54"/>
  <c r="K28" i="56" s="1"/>
  <c r="D78" i="35"/>
  <c r="D113" i="57"/>
  <c r="E86" i="54"/>
  <c r="E33" i="56" s="1"/>
  <c r="W15" i="67"/>
  <c r="S15" i="67"/>
  <c r="D62" i="34"/>
  <c r="O16" i="41"/>
  <c r="D51" i="4" s="1"/>
  <c r="AB34" i="41"/>
  <c r="D11" i="59"/>
  <c r="D72" i="34"/>
  <c r="D118" i="60"/>
  <c r="J86" i="54"/>
  <c r="J33" i="56" s="1"/>
  <c r="E85" i="54"/>
  <c r="E32" i="56" s="1"/>
  <c r="Q77" i="54"/>
  <c r="Q24" i="56" s="1"/>
  <c r="H87" i="54"/>
  <c r="H34" i="56" s="1"/>
  <c r="D63" i="36"/>
  <c r="D70" i="36"/>
  <c r="D126" i="57"/>
  <c r="AA33" i="41"/>
  <c r="D78" i="38"/>
  <c r="P31" i="41"/>
  <c r="V29" i="41"/>
  <c r="S92" i="54"/>
  <c r="S39" i="56" s="1"/>
  <c r="S32" i="67" s="1"/>
  <c r="AS32" i="67" s="1"/>
  <c r="S89" i="54"/>
  <c r="S36" i="56" s="1"/>
  <c r="S29" i="67" s="1"/>
  <c r="AS29" i="67" s="1"/>
  <c r="H90" i="54"/>
  <c r="H37" i="56" s="1"/>
  <c r="H30" i="67" s="1"/>
  <c r="E88" i="54"/>
  <c r="E35" i="56" s="1"/>
  <c r="E28" i="67" s="1"/>
  <c r="M78" i="54"/>
  <c r="M25" i="56" s="1"/>
  <c r="M18" i="67" s="1"/>
  <c r="AM18" i="67" s="1"/>
  <c r="F90" i="54"/>
  <c r="F37" i="56" s="1"/>
  <c r="F30" i="67" s="1"/>
  <c r="AF30" i="67" s="1"/>
  <c r="D117" i="62"/>
  <c r="R11" i="54"/>
  <c r="R12" i="56" s="1"/>
  <c r="H54" i="4" s="1"/>
  <c r="Q11" i="54"/>
  <c r="Q12" i="56" s="1"/>
  <c r="H53" i="4" s="1"/>
  <c r="Y30" i="41"/>
  <c r="AA31" i="41"/>
  <c r="N15" i="67"/>
  <c r="K20" i="41"/>
  <c r="AA29" i="41"/>
  <c r="F21" i="41"/>
  <c r="X27" i="41"/>
  <c r="N23" i="41"/>
  <c r="Z31" i="41"/>
  <c r="G27" i="41"/>
  <c r="O20" i="41"/>
  <c r="T22" i="41"/>
  <c r="Z19" i="41"/>
  <c r="U26" i="41"/>
  <c r="I19" i="41"/>
  <c r="U30" i="41"/>
  <c r="T23" i="41"/>
  <c r="O31" i="41"/>
  <c r="V27" i="41"/>
  <c r="K22" i="41"/>
  <c r="X24" i="41"/>
  <c r="M15" i="67"/>
  <c r="L23" i="41"/>
  <c r="Q15" i="67"/>
  <c r="D72" i="35"/>
  <c r="D68" i="33"/>
  <c r="D113" i="61"/>
  <c r="L16" i="41"/>
  <c r="D48" i="4" s="1"/>
  <c r="D121" i="61"/>
  <c r="K15" i="67"/>
  <c r="Y15" i="67"/>
  <c r="E16" i="41"/>
  <c r="D41" i="4" s="1"/>
  <c r="X34" i="41"/>
  <c r="Z35" i="41"/>
  <c r="T34" i="41"/>
  <c r="AB16" i="41"/>
  <c r="D64" i="4" s="1"/>
  <c r="X76" i="54"/>
  <c r="X23" i="56" s="1"/>
  <c r="Q76" i="54"/>
  <c r="Q23" i="56" s="1"/>
  <c r="D75" i="37"/>
  <c r="D79" i="37"/>
  <c r="O34" i="41"/>
  <c r="W27" i="41"/>
  <c r="S26" i="41"/>
  <c r="H11" i="54"/>
  <c r="H12" i="56" s="1"/>
  <c r="H44" i="4" s="1"/>
  <c r="J81" i="54"/>
  <c r="J28" i="56" s="1"/>
  <c r="J21" i="67" s="1"/>
  <c r="AJ21" i="67" s="1"/>
  <c r="D117" i="64"/>
  <c r="Q80" i="54"/>
  <c r="Q27" i="56" s="1"/>
  <c r="D118" i="62"/>
  <c r="M85" i="54"/>
  <c r="M32" i="56" s="1"/>
  <c r="M25" i="67" s="1"/>
  <c r="AM25" i="67" s="1"/>
  <c r="D127" i="60"/>
  <c r="D119" i="59"/>
  <c r="D127" i="57"/>
  <c r="R89" i="54"/>
  <c r="R36" i="56" s="1"/>
  <c r="R29" i="67" s="1"/>
  <c r="AR29" i="67" s="1"/>
  <c r="S83" i="54"/>
  <c r="S30" i="56" s="1"/>
  <c r="S23" i="67" s="1"/>
  <c r="AS23" i="67" s="1"/>
  <c r="D122" i="57"/>
  <c r="F83" i="54"/>
  <c r="F30" i="56" s="1"/>
  <c r="F23" i="67" s="1"/>
  <c r="AF23" i="67" s="1"/>
  <c r="V84" i="54"/>
  <c r="V31" i="56" s="1"/>
  <c r="V24" i="67" s="1"/>
  <c r="E77" i="54"/>
  <c r="E24" i="56" s="1"/>
  <c r="E17" i="67" s="1"/>
  <c r="D124" i="44"/>
  <c r="D118" i="44"/>
  <c r="T77" i="54"/>
  <c r="T24" i="56" s="1"/>
  <c r="V79" i="54"/>
  <c r="V26" i="56" s="1"/>
  <c r="V19" i="67" s="1"/>
  <c r="AV19" i="67" s="1"/>
  <c r="D123" i="44"/>
  <c r="T82" i="54"/>
  <c r="T29" i="56" s="1"/>
  <c r="T22" i="67" s="1"/>
  <c r="AT22" i="67" s="1"/>
  <c r="W76" i="54"/>
  <c r="W23" i="56" s="1"/>
  <c r="T79" i="54"/>
  <c r="T26" i="56" s="1"/>
  <c r="T19" i="67" s="1"/>
  <c r="R26" i="41"/>
  <c r="F18" i="41"/>
  <c r="K28" i="41"/>
  <c r="R29" i="41"/>
  <c r="J18" i="41"/>
  <c r="R27" i="41"/>
  <c r="M20" i="41"/>
  <c r="M19" i="41"/>
  <c r="G29" i="41"/>
  <c r="D71" i="40"/>
  <c r="M24" i="41"/>
  <c r="P30" i="41"/>
  <c r="X33" i="41"/>
  <c r="I88" i="54"/>
  <c r="I35" i="56" s="1"/>
  <c r="I28" i="67" s="1"/>
  <c r="AI28" i="67" s="1"/>
  <c r="Y85" i="54"/>
  <c r="Y32" i="56" s="1"/>
  <c r="Y25" i="67" s="1"/>
  <c r="AY25" i="67" s="1"/>
  <c r="W88" i="54"/>
  <c r="W35" i="56" s="1"/>
  <c r="W28" i="67" s="1"/>
  <c r="AW28" i="67" s="1"/>
  <c r="J89" i="54"/>
  <c r="J36" i="56" s="1"/>
  <c r="Y81" i="54"/>
  <c r="Y28" i="56" s="1"/>
  <c r="Y21" i="67" s="1"/>
  <c r="AY21" i="67" s="1"/>
  <c r="Y90" i="54"/>
  <c r="Y37" i="56" s="1"/>
  <c r="Y30" i="67" s="1"/>
  <c r="AY30" i="67" s="1"/>
  <c r="D116" i="64"/>
  <c r="R80" i="54"/>
  <c r="R27" i="56" s="1"/>
  <c r="R20" i="67" s="1"/>
  <c r="AR20" i="67" s="1"/>
  <c r="D71" i="38"/>
  <c r="AB91" i="54"/>
  <c r="AB38" i="56" s="1"/>
  <c r="AB31" i="67" s="1"/>
  <c r="BB31" i="67" s="1"/>
  <c r="W87" i="54"/>
  <c r="W34" i="56" s="1"/>
  <c r="W27" i="67" s="1"/>
  <c r="AW27" i="67" s="1"/>
  <c r="X32" i="41"/>
  <c r="D63" i="35"/>
  <c r="D121" i="63"/>
  <c r="D117" i="61"/>
  <c r="D122" i="63"/>
  <c r="F91" i="54"/>
  <c r="F38" i="56" s="1"/>
  <c r="F31" i="67" s="1"/>
  <c r="AF31" i="67" s="1"/>
  <c r="X78" i="54"/>
  <c r="X25" i="56" s="1"/>
  <c r="X18" i="67" s="1"/>
  <c r="AX18" i="67" s="1"/>
  <c r="T31" i="41"/>
  <c r="R22" i="41"/>
  <c r="S29" i="41"/>
  <c r="R21" i="41"/>
  <c r="K25" i="41"/>
  <c r="G30" i="41"/>
  <c r="U32" i="41"/>
  <c r="P32" i="41"/>
  <c r="P90" i="54"/>
  <c r="P37" i="56" s="1"/>
  <c r="P30" i="67" s="1"/>
  <c r="AP30" i="67" s="1"/>
  <c r="Z91" i="54"/>
  <c r="Z38" i="56" s="1"/>
  <c r="Z31" i="67" s="1"/>
  <c r="AZ31" i="67" s="1"/>
  <c r="D72" i="37"/>
  <c r="O32" i="41"/>
  <c r="N28" i="41"/>
  <c r="R88" i="54"/>
  <c r="R35" i="56" s="1"/>
  <c r="R28" i="67" s="1"/>
  <c r="AR28" i="67" s="1"/>
  <c r="U20" i="41"/>
  <c r="W28" i="41"/>
  <c r="I23" i="41"/>
  <c r="AB32" i="41"/>
  <c r="J20" i="41"/>
  <c r="N33" i="41"/>
  <c r="AA23" i="41"/>
  <c r="O28" i="41"/>
  <c r="Z15" i="41"/>
  <c r="E62" i="4" s="1"/>
  <c r="Z15" i="67"/>
  <c r="T15" i="41"/>
  <c r="E56" i="4" s="1"/>
  <c r="T15" i="67"/>
  <c r="D61" i="38"/>
  <c r="D73" i="36"/>
  <c r="L15" i="41"/>
  <c r="E48" i="4" s="1"/>
  <c r="L15" i="67"/>
  <c r="AA15" i="41"/>
  <c r="E63" i="4" s="1"/>
  <c r="AA15" i="67"/>
  <c r="F15" i="41"/>
  <c r="E42" i="4" s="1"/>
  <c r="F15" i="67"/>
  <c r="U15" i="41"/>
  <c r="E57" i="4" s="1"/>
  <c r="U15" i="67"/>
  <c r="E27" i="41"/>
  <c r="V20" i="41"/>
  <c r="P28" i="41"/>
  <c r="O17" i="41"/>
  <c r="D7" i="61"/>
  <c r="D125" i="60"/>
  <c r="E80" i="54"/>
  <c r="E27" i="56" s="1"/>
  <c r="J77" i="54"/>
  <c r="J24" i="56" s="1"/>
  <c r="J17" i="67" s="1"/>
  <c r="AJ17" i="67" s="1"/>
  <c r="X79" i="54"/>
  <c r="X26" i="56" s="1"/>
  <c r="X19" i="67" s="1"/>
  <c r="AB81" i="54"/>
  <c r="AB28" i="56" s="1"/>
  <c r="AB21" i="67" s="1"/>
  <c r="BB21" i="67" s="1"/>
  <c r="Y88" i="54"/>
  <c r="Y35" i="56" s="1"/>
  <c r="Y28" i="67" s="1"/>
  <c r="E76" i="54"/>
  <c r="E23" i="56" s="1"/>
  <c r="N77" i="54"/>
  <c r="N24" i="56" s="1"/>
  <c r="N17" i="67" s="1"/>
  <c r="N84" i="54"/>
  <c r="N31" i="56" s="1"/>
  <c r="N24" i="67" s="1"/>
  <c r="AN24" i="67" s="1"/>
  <c r="D122" i="44"/>
  <c r="D120" i="44"/>
  <c r="D67" i="35"/>
  <c r="D65" i="35"/>
  <c r="D70" i="35"/>
  <c r="N18" i="41"/>
  <c r="D64" i="35"/>
  <c r="D77" i="35"/>
  <c r="D66" i="35"/>
  <c r="D76" i="35"/>
  <c r="D69" i="35"/>
  <c r="D75" i="35"/>
  <c r="J29" i="41"/>
  <c r="L28" i="41"/>
  <c r="O22" i="41"/>
  <c r="D66" i="40"/>
  <c r="D73" i="40"/>
  <c r="P15" i="41"/>
  <c r="E52" i="4" s="1"/>
  <c r="P15" i="67"/>
  <c r="H15" i="41"/>
  <c r="E44" i="4" s="1"/>
  <c r="H15" i="67"/>
  <c r="D11" i="61"/>
  <c r="D63" i="38"/>
  <c r="D76" i="40"/>
  <c r="AA35" i="41"/>
  <c r="BA35" i="67"/>
  <c r="H33" i="41"/>
  <c r="AH33" i="67"/>
  <c r="D124" i="64"/>
  <c r="Z82" i="54"/>
  <c r="Z29" i="56" s="1"/>
  <c r="Z22" i="67" s="1"/>
  <c r="X80" i="54"/>
  <c r="X27" i="56" s="1"/>
  <c r="D123" i="57"/>
  <c r="U85" i="54"/>
  <c r="U32" i="56" s="1"/>
  <c r="U25" i="67" s="1"/>
  <c r="AU25" i="67" s="1"/>
  <c r="AB88" i="54"/>
  <c r="AB35" i="56" s="1"/>
  <c r="AB28" i="67" s="1"/>
  <c r="BB28" i="67" s="1"/>
  <c r="AA82" i="54"/>
  <c r="AA29" i="56" s="1"/>
  <c r="AA22" i="67" s="1"/>
  <c r="BA22" i="67" s="1"/>
  <c r="X82" i="54"/>
  <c r="X29" i="56" s="1"/>
  <c r="X22" i="67" s="1"/>
  <c r="AX22" i="67" s="1"/>
  <c r="M83" i="54"/>
  <c r="M30" i="56" s="1"/>
  <c r="M23" i="67" s="1"/>
  <c r="Z86" i="54"/>
  <c r="Z33" i="56" s="1"/>
  <c r="I77" i="54"/>
  <c r="I24" i="56" s="1"/>
  <c r="I17" i="67" s="1"/>
  <c r="AI17" i="67" s="1"/>
  <c r="K77" i="54"/>
  <c r="K24" i="56" s="1"/>
  <c r="K17" i="67" s="1"/>
  <c r="AK17" i="67" s="1"/>
  <c r="D197" i="62"/>
  <c r="D71" i="35"/>
  <c r="U17" i="41"/>
  <c r="D68" i="35"/>
  <c r="D73" i="35"/>
  <c r="X22" i="41"/>
  <c r="N27" i="41"/>
  <c r="D74" i="35"/>
  <c r="AR35" i="67"/>
  <c r="AO34" i="67"/>
  <c r="AQ35" i="67"/>
  <c r="AG35" i="67"/>
  <c r="BA33" i="67"/>
  <c r="AR34" i="67"/>
  <c r="AL35" i="67"/>
  <c r="AX33" i="67"/>
  <c r="AF25" i="67"/>
  <c r="W22" i="41"/>
  <c r="D70" i="40"/>
  <c r="D68" i="40"/>
  <c r="Y24" i="41"/>
  <c r="AA27" i="41"/>
  <c r="AA21" i="41"/>
  <c r="D69" i="40"/>
  <c r="H28" i="41"/>
  <c r="D69" i="36"/>
  <c r="D66" i="36"/>
  <c r="G28" i="41"/>
  <c r="T35" i="41"/>
  <c r="AT35" i="67"/>
  <c r="I35" i="41"/>
  <c r="AI35" i="67"/>
  <c r="AA28" i="41"/>
  <c r="F25" i="41"/>
  <c r="K27" i="41"/>
  <c r="H32" i="41"/>
  <c r="S35" i="41"/>
  <c r="AS35" i="67"/>
  <c r="O26" i="41"/>
  <c r="I28" i="41"/>
  <c r="G34" i="41"/>
  <c r="AG34" i="67"/>
  <c r="AS34" i="67"/>
  <c r="T26" i="41"/>
  <c r="AB18" i="41"/>
  <c r="D62" i="36"/>
  <c r="P34" i="41"/>
  <c r="AP34" i="67"/>
  <c r="Y26" i="41"/>
  <c r="D74" i="36"/>
  <c r="AA34" i="41"/>
  <c r="BA34" i="67"/>
  <c r="S28" i="41"/>
  <c r="D76" i="36"/>
  <c r="D124" i="63"/>
  <c r="D126" i="63"/>
  <c r="N79" i="54"/>
  <c r="N26" i="56" s="1"/>
  <c r="N19" i="67" s="1"/>
  <c r="D120" i="63"/>
  <c r="D114" i="63"/>
  <c r="D7" i="63"/>
  <c r="D117" i="63"/>
  <c r="D116" i="63"/>
  <c r="AA85" i="54"/>
  <c r="AA32" i="56" s="1"/>
  <c r="AA25" i="67" s="1"/>
  <c r="I18" i="41"/>
  <c r="F24" i="41"/>
  <c r="J28" i="41"/>
  <c r="F32" i="41"/>
  <c r="L31" i="41"/>
  <c r="G21" i="41"/>
  <c r="D71" i="37"/>
  <c r="D78" i="37"/>
  <c r="M27" i="41"/>
  <c r="J23" i="41"/>
  <c r="I32" i="41"/>
  <c r="M18" i="41"/>
  <c r="D64" i="37"/>
  <c r="D67" i="37"/>
  <c r="L25" i="41"/>
  <c r="E23" i="41"/>
  <c r="D125" i="57"/>
  <c r="D117" i="57"/>
  <c r="H86" i="54"/>
  <c r="H33" i="56" s="1"/>
  <c r="H26" i="67" s="1"/>
  <c r="AH26" i="67" s="1"/>
  <c r="I84" i="54"/>
  <c r="I31" i="56" s="1"/>
  <c r="I78" i="54"/>
  <c r="I25" i="56" s="1"/>
  <c r="I18" i="67" s="1"/>
  <c r="AI18" i="67" s="1"/>
  <c r="Z79" i="54"/>
  <c r="Z26" i="56" s="1"/>
  <c r="Z19" i="67" s="1"/>
  <c r="AZ19" i="67" s="1"/>
  <c r="Q89" i="54"/>
  <c r="Q36" i="56" s="1"/>
  <c r="Q29" i="67" s="1"/>
  <c r="P89" i="54"/>
  <c r="P36" i="56" s="1"/>
  <c r="U83" i="54"/>
  <c r="U30" i="56" s="1"/>
  <c r="U23" i="67" s="1"/>
  <c r="AU23" i="67" s="1"/>
  <c r="P84" i="54"/>
  <c r="P31" i="56" s="1"/>
  <c r="P24" i="67" s="1"/>
  <c r="AA89" i="54"/>
  <c r="AA36" i="56" s="1"/>
  <c r="AA29" i="67" s="1"/>
  <c r="BA29" i="67" s="1"/>
  <c r="AB90" i="54"/>
  <c r="AB37" i="56" s="1"/>
  <c r="AB30" i="67" s="1"/>
  <c r="BB30" i="67" s="1"/>
  <c r="R33" i="41"/>
  <c r="AR33" i="67"/>
  <c r="AU24" i="67"/>
  <c r="D122" i="59"/>
  <c r="U81" i="54"/>
  <c r="U28" i="56" s="1"/>
  <c r="U21" i="67" s="1"/>
  <c r="AU21" i="67" s="1"/>
  <c r="G84" i="54"/>
  <c r="G31" i="56" s="1"/>
  <c r="G24" i="67" s="1"/>
  <c r="D121" i="59"/>
  <c r="O88" i="54"/>
  <c r="O35" i="56" s="1"/>
  <c r="O28" i="67" s="1"/>
  <c r="AO28" i="67" s="1"/>
  <c r="Q79" i="54"/>
  <c r="Q26" i="56" s="1"/>
  <c r="Q19" i="67" s="1"/>
  <c r="AQ19" i="67" s="1"/>
  <c r="O87" i="54"/>
  <c r="O34" i="56" s="1"/>
  <c r="D197" i="61"/>
  <c r="Z11" i="54"/>
  <c r="Z12" i="56" s="1"/>
  <c r="H62" i="4" s="1"/>
  <c r="V88" i="54"/>
  <c r="V35" i="56" s="1"/>
  <c r="V28" i="67" s="1"/>
  <c r="AV28" i="67" s="1"/>
  <c r="H85" i="54"/>
  <c r="H32" i="56" s="1"/>
  <c r="H25" i="67" s="1"/>
  <c r="AH25" i="67" s="1"/>
  <c r="D121" i="64"/>
  <c r="D127" i="64"/>
  <c r="D114" i="64"/>
  <c r="T78" i="54"/>
  <c r="T25" i="56" s="1"/>
  <c r="D125" i="64"/>
  <c r="AB80" i="54"/>
  <c r="AB27" i="56" s="1"/>
  <c r="AB20" i="67" s="1"/>
  <c r="BB20" i="67" s="1"/>
  <c r="F82" i="54"/>
  <c r="F29" i="56" s="1"/>
  <c r="F22" i="67" s="1"/>
  <c r="AF22" i="67" s="1"/>
  <c r="T89" i="54"/>
  <c r="T36" i="56" s="1"/>
  <c r="T29" i="67" s="1"/>
  <c r="AT29" i="67" s="1"/>
  <c r="D118" i="64"/>
  <c r="Z88" i="54"/>
  <c r="Z35" i="56" s="1"/>
  <c r="Z28" i="67" s="1"/>
  <c r="AZ28" i="67" s="1"/>
  <c r="I87" i="54"/>
  <c r="I34" i="56" s="1"/>
  <c r="I27" i="67" s="1"/>
  <c r="AI27" i="67" s="1"/>
  <c r="X18" i="41"/>
  <c r="R23" i="41"/>
  <c r="D65" i="34"/>
  <c r="X21" i="41"/>
  <c r="K18" i="41"/>
  <c r="Z25" i="41"/>
  <c r="L24" i="41"/>
  <c r="E24" i="41"/>
  <c r="G18" i="41"/>
  <c r="L17" i="41"/>
  <c r="S20" i="41"/>
  <c r="Y23" i="41"/>
  <c r="D66" i="34"/>
  <c r="D61" i="34"/>
  <c r="D71" i="34"/>
  <c r="P22" i="41"/>
  <c r="R18" i="41"/>
  <c r="AB23" i="41"/>
  <c r="AA19" i="41"/>
  <c r="H24" i="41"/>
  <c r="J24" i="41"/>
  <c r="S22" i="41"/>
  <c r="AA17" i="41"/>
  <c r="Y17" i="41"/>
  <c r="N20" i="41"/>
  <c r="P18" i="41"/>
  <c r="I24" i="41"/>
  <c r="D116" i="62"/>
  <c r="O81" i="54"/>
  <c r="O28" i="56" s="1"/>
  <c r="O21" i="67" s="1"/>
  <c r="AO21" i="67" s="1"/>
  <c r="F29" i="41"/>
  <c r="J19" i="41"/>
  <c r="D65" i="38"/>
  <c r="D72" i="38"/>
  <c r="D67" i="38"/>
  <c r="T25" i="41"/>
  <c r="O18" i="41"/>
  <c r="Y19" i="41"/>
  <c r="S19" i="41"/>
  <c r="D66" i="38"/>
  <c r="D73" i="38"/>
  <c r="D69" i="38"/>
  <c r="D64" i="38"/>
  <c r="F11" i="54"/>
  <c r="F12" i="56" s="1"/>
  <c r="H42" i="4" s="1"/>
  <c r="AB11" i="54"/>
  <c r="AB12" i="56" s="1"/>
  <c r="H64" i="4" s="1"/>
  <c r="K11" i="54"/>
  <c r="K12" i="56" s="1"/>
  <c r="H47" i="4" s="1"/>
  <c r="Y80" i="54"/>
  <c r="Y27" i="56" s="1"/>
  <c r="Y20" i="67" s="1"/>
  <c r="D113" i="59"/>
  <c r="AB79" i="54"/>
  <c r="AB26" i="56" s="1"/>
  <c r="AB19" i="67" s="1"/>
  <c r="BB19" i="67" s="1"/>
  <c r="W84" i="54"/>
  <c r="W31" i="56" s="1"/>
  <c r="W24" i="67" s="1"/>
  <c r="D114" i="59"/>
  <c r="X88" i="54"/>
  <c r="X35" i="56" s="1"/>
  <c r="X28" i="67" s="1"/>
  <c r="AX28" i="67" s="1"/>
  <c r="Q90" i="54"/>
  <c r="Q37" i="56" s="1"/>
  <c r="Q30" i="67" s="1"/>
  <c r="AA87" i="54"/>
  <c r="AA34" i="56" s="1"/>
  <c r="AA27" i="67" s="1"/>
  <c r="I85" i="54"/>
  <c r="I32" i="56" s="1"/>
  <c r="I25" i="67" s="1"/>
  <c r="K84" i="54"/>
  <c r="K31" i="56" s="1"/>
  <c r="K24" i="67" s="1"/>
  <c r="L79" i="54"/>
  <c r="L26" i="56" s="1"/>
  <c r="L19" i="67" s="1"/>
  <c r="AL19" i="67" s="1"/>
  <c r="Z77" i="54"/>
  <c r="Z24" i="56" s="1"/>
  <c r="N89" i="54"/>
  <c r="N36" i="56" s="1"/>
  <c r="N29" i="67" s="1"/>
  <c r="AN29" i="67" s="1"/>
  <c r="D118" i="59"/>
  <c r="H79" i="54"/>
  <c r="H26" i="56" s="1"/>
  <c r="H19" i="67" s="1"/>
  <c r="AH19" i="67" s="1"/>
  <c r="X90" i="54"/>
  <c r="X37" i="56" s="1"/>
  <c r="X30" i="67" s="1"/>
  <c r="S85" i="54"/>
  <c r="S32" i="56" s="1"/>
  <c r="S25" i="67" s="1"/>
  <c r="D123" i="59"/>
  <c r="Q85" i="54"/>
  <c r="Q32" i="56" s="1"/>
  <c r="M89" i="54"/>
  <c r="M36" i="56" s="1"/>
  <c r="M29" i="67" s="1"/>
  <c r="AM29" i="67" s="1"/>
  <c r="O29" i="41"/>
  <c r="AA22" i="41"/>
  <c r="AZ22" i="67"/>
  <c r="H23" i="41"/>
  <c r="R19" i="41"/>
  <c r="F22" i="41"/>
  <c r="N26" i="41"/>
  <c r="Y18" i="41"/>
  <c r="D61" i="35"/>
  <c r="T11" i="54"/>
  <c r="T12" i="56" s="1"/>
  <c r="H56" i="4" s="1"/>
  <c r="Y83" i="54"/>
  <c r="Y30" i="56" s="1"/>
  <c r="Y23" i="67" s="1"/>
  <c r="AY23" i="67" s="1"/>
  <c r="D120" i="64"/>
  <c r="J84" i="54"/>
  <c r="J31" i="56" s="1"/>
  <c r="J24" i="67" s="1"/>
  <c r="D119" i="63"/>
  <c r="J92" i="54"/>
  <c r="J39" i="56" s="1"/>
  <c r="J32" i="67" s="1"/>
  <c r="AJ32" i="67" s="1"/>
  <c r="D120" i="61"/>
  <c r="D115" i="62"/>
  <c r="D126" i="59"/>
  <c r="P85" i="54"/>
  <c r="P32" i="56" s="1"/>
  <c r="P25" i="67" s="1"/>
  <c r="V25" i="41"/>
  <c r="X17" i="41"/>
  <c r="AB19" i="41"/>
  <c r="H17" i="41"/>
  <c r="D62" i="40"/>
  <c r="D72" i="40"/>
  <c r="D64" i="40"/>
  <c r="D75" i="40"/>
  <c r="D67" i="40"/>
  <c r="AM35" i="67"/>
  <c r="AB35" i="41"/>
  <c r="BB35" i="67"/>
  <c r="R28" i="41"/>
  <c r="P19" i="41"/>
  <c r="Z33" i="41"/>
  <c r="D67" i="36"/>
  <c r="U27" i="41"/>
  <c r="D72" i="36"/>
  <c r="K29" i="41"/>
  <c r="V32" i="41"/>
  <c r="E25" i="41"/>
  <c r="V19" i="41"/>
  <c r="V35" i="41"/>
  <c r="AV35" i="67"/>
  <c r="T32" i="41"/>
  <c r="D80" i="36"/>
  <c r="AE34" i="67"/>
  <c r="Z28" i="41"/>
  <c r="Y32" i="41"/>
  <c r="E31" i="41"/>
  <c r="J35" i="41"/>
  <c r="AJ35" i="67"/>
  <c r="D78" i="36"/>
  <c r="D81" i="36"/>
  <c r="AE35" i="67"/>
  <c r="AB86" i="54"/>
  <c r="AB33" i="56" s="1"/>
  <c r="AB26" i="67" s="1"/>
  <c r="BB26" i="67" s="1"/>
  <c r="D125" i="63"/>
  <c r="D118" i="63"/>
  <c r="O80" i="54"/>
  <c r="O27" i="56" s="1"/>
  <c r="O20" i="67" s="1"/>
  <c r="AO20" i="67" s="1"/>
  <c r="O21" i="41"/>
  <c r="S25" i="41"/>
  <c r="Z29" i="41"/>
  <c r="Q31" i="41"/>
  <c r="U87" i="54"/>
  <c r="U34" i="56" s="1"/>
  <c r="U27" i="67" s="1"/>
  <c r="AU27" i="67" s="1"/>
  <c r="P82" i="54"/>
  <c r="P29" i="56" s="1"/>
  <c r="P22" i="67" s="1"/>
  <c r="AP22" i="67" s="1"/>
  <c r="Z84" i="54"/>
  <c r="Z31" i="56" s="1"/>
  <c r="Z24" i="67" s="1"/>
  <c r="S86" i="54"/>
  <c r="S33" i="56" s="1"/>
  <c r="S26" i="67" s="1"/>
  <c r="AS26" i="67" s="1"/>
  <c r="R84" i="54"/>
  <c r="R31" i="56" s="1"/>
  <c r="R24" i="67" s="1"/>
  <c r="AR24" i="67" s="1"/>
  <c r="R79" i="54"/>
  <c r="R26" i="56" s="1"/>
  <c r="R19" i="67" s="1"/>
  <c r="AB61" i="33"/>
  <c r="AB16" i="67"/>
  <c r="BB16" i="67" s="1"/>
  <c r="M17" i="41"/>
  <c r="D117" i="59"/>
  <c r="AA77" i="54"/>
  <c r="AA24" i="56" s="1"/>
  <c r="W80" i="54"/>
  <c r="W27" i="56" s="1"/>
  <c r="W20" i="67" s="1"/>
  <c r="AW20" i="67" s="1"/>
  <c r="D113" i="64"/>
  <c r="X84" i="54"/>
  <c r="X31" i="56" s="1"/>
  <c r="X24" i="67" s="1"/>
  <c r="AX24" i="67" s="1"/>
  <c r="AB87" i="54"/>
  <c r="AB34" i="56" s="1"/>
  <c r="D123" i="64"/>
  <c r="D68" i="34"/>
  <c r="I21" i="41"/>
  <c r="G25" i="41"/>
  <c r="Y21" i="41"/>
  <c r="L20" i="41"/>
  <c r="T21" i="41"/>
  <c r="J17" i="41"/>
  <c r="N21" i="41"/>
  <c r="W23" i="41"/>
  <c r="Q24" i="41"/>
  <c r="V18" i="41"/>
  <c r="AK26" i="67"/>
  <c r="Z20" i="41"/>
  <c r="X20" i="41"/>
  <c r="E18" i="41"/>
  <c r="I20" i="41"/>
  <c r="W19" i="41"/>
  <c r="AB26" i="41"/>
  <c r="W81" i="54"/>
  <c r="W28" i="56" s="1"/>
  <c r="W21" i="67" s="1"/>
  <c r="AW21" i="67" s="1"/>
  <c r="D114" i="62"/>
  <c r="D74" i="38"/>
  <c r="D75" i="38"/>
  <c r="U22" i="41"/>
  <c r="P21" i="41"/>
  <c r="S31" i="41"/>
  <c r="N11" i="54"/>
  <c r="N12" i="56" s="1"/>
  <c r="H50" i="4" s="1"/>
  <c r="O84" i="54"/>
  <c r="O31" i="56" s="1"/>
  <c r="O24" i="67" s="1"/>
  <c r="S81" i="54"/>
  <c r="S28" i="56" s="1"/>
  <c r="S21" i="67" s="1"/>
  <c r="AS21" i="67" s="1"/>
  <c r="M79" i="54"/>
  <c r="M26" i="56" s="1"/>
  <c r="M19" i="67" s="1"/>
  <c r="AM19" i="67" s="1"/>
  <c r="Y84" i="54"/>
  <c r="Y31" i="56" s="1"/>
  <c r="Y24" i="67" s="1"/>
  <c r="AY24" i="67" s="1"/>
  <c r="G92" i="54"/>
  <c r="G39" i="56" s="1"/>
  <c r="X85" i="54"/>
  <c r="X32" i="56" s="1"/>
  <c r="X25" i="67" s="1"/>
  <c r="AX25" i="67" s="1"/>
  <c r="T84" i="54"/>
  <c r="T31" i="56" s="1"/>
  <c r="T24" i="67" s="1"/>
  <c r="AT24" i="67" s="1"/>
  <c r="D127" i="59"/>
  <c r="D65" i="36"/>
  <c r="U21" i="41"/>
  <c r="H19" i="41"/>
  <c r="D63" i="34"/>
  <c r="U28" i="41"/>
  <c r="H26" i="41"/>
  <c r="S11" i="54"/>
  <c r="S12" i="56" s="1"/>
  <c r="H55" i="4" s="1"/>
  <c r="Q82" i="54"/>
  <c r="Q29" i="56" s="1"/>
  <c r="N16" i="67"/>
  <c r="AN16" i="67" s="1"/>
  <c r="AK20" i="67"/>
  <c r="BB18" i="67"/>
  <c r="AE31" i="67"/>
  <c r="AJ19" i="67"/>
  <c r="E61" i="33"/>
  <c r="E16" i="67"/>
  <c r="AE16" i="67" s="1"/>
  <c r="AX17" i="67"/>
  <c r="AM20" i="67"/>
  <c r="BA21" i="67"/>
  <c r="O89" i="54"/>
  <c r="O36" i="56" s="1"/>
  <c r="O29" i="67" s="1"/>
  <c r="AO29" i="67" s="1"/>
  <c r="Z87" i="54"/>
  <c r="Z34" i="56" s="1"/>
  <c r="AB84" i="54"/>
  <c r="AB31" i="56" s="1"/>
  <c r="D116" i="60"/>
  <c r="D129" i="60"/>
  <c r="M90" i="54"/>
  <c r="M37" i="56" s="1"/>
  <c r="M30" i="67" s="1"/>
  <c r="AM30" i="67" s="1"/>
  <c r="H80" i="54"/>
  <c r="H27" i="56" s="1"/>
  <c r="H20" i="67" s="1"/>
  <c r="AH20" i="67" s="1"/>
  <c r="O79" i="54"/>
  <c r="O26" i="56" s="1"/>
  <c r="O19" i="67" s="1"/>
  <c r="AO19" i="67" s="1"/>
  <c r="J90" i="54"/>
  <c r="J37" i="56" s="1"/>
  <c r="M88" i="54"/>
  <c r="M35" i="56" s="1"/>
  <c r="M28" i="67" s="1"/>
  <c r="AM28" i="67" s="1"/>
  <c r="Q88" i="54"/>
  <c r="Q35" i="56" s="1"/>
  <c r="Q28" i="67" s="1"/>
  <c r="AQ28" i="67" s="1"/>
  <c r="I79" i="54"/>
  <c r="I26" i="56" s="1"/>
  <c r="I19" i="67" s="1"/>
  <c r="AI19" i="67" s="1"/>
  <c r="N81" i="54"/>
  <c r="N28" i="56" s="1"/>
  <c r="N21" i="67" s="1"/>
  <c r="AN21" i="67" s="1"/>
  <c r="F78" i="54"/>
  <c r="Z90" i="54"/>
  <c r="Z37" i="56" s="1"/>
  <c r="Z30" i="67" s="1"/>
  <c r="AZ30" i="67" s="1"/>
  <c r="O86" i="54"/>
  <c r="O33" i="56" s="1"/>
  <c r="O26" i="67" s="1"/>
  <c r="AO26" i="67" s="1"/>
  <c r="D116" i="57"/>
  <c r="W79" i="54"/>
  <c r="W26" i="56" s="1"/>
  <c r="W19" i="67" s="1"/>
  <c r="K79" i="54"/>
  <c r="K26" i="56" s="1"/>
  <c r="K19" i="67" s="1"/>
  <c r="AK19" i="67" s="1"/>
  <c r="F84" i="54"/>
  <c r="F31" i="56" s="1"/>
  <c r="F24" i="67" s="1"/>
  <c r="U88" i="54"/>
  <c r="U35" i="56" s="1"/>
  <c r="U28" i="67" s="1"/>
  <c r="AU28" i="67" s="1"/>
  <c r="H77" i="54"/>
  <c r="H24" i="56" s="1"/>
  <c r="H17" i="67" s="1"/>
  <c r="AH17" i="67" s="1"/>
  <c r="U84" i="54"/>
  <c r="U31" i="56" s="1"/>
  <c r="D124" i="57"/>
  <c r="R85" i="54"/>
  <c r="R32" i="56" s="1"/>
  <c r="R25" i="67" s="1"/>
  <c r="S79" i="54"/>
  <c r="S26" i="56" s="1"/>
  <c r="S19" i="67" s="1"/>
  <c r="AS19" i="67" s="1"/>
  <c r="AA88" i="54"/>
  <c r="AA35" i="56" s="1"/>
  <c r="AA28" i="67" s="1"/>
  <c r="BA28" i="67" s="1"/>
  <c r="L87" i="54"/>
  <c r="L34" i="56" s="1"/>
  <c r="L27" i="67" s="1"/>
  <c r="AL27" i="67" s="1"/>
  <c r="K83" i="54"/>
  <c r="K30" i="56" s="1"/>
  <c r="G81" i="54"/>
  <c r="G28" i="56" s="1"/>
  <c r="L81" i="54"/>
  <c r="L28" i="56" s="1"/>
  <c r="L21" i="67" s="1"/>
  <c r="S80" i="54"/>
  <c r="S27" i="56" s="1"/>
  <c r="S20" i="67" s="1"/>
  <c r="X87" i="54"/>
  <c r="X34" i="56" s="1"/>
  <c r="X27" i="67" s="1"/>
  <c r="AX27" i="67" s="1"/>
  <c r="P76" i="54"/>
  <c r="P23" i="56" s="1"/>
  <c r="Z83" i="54"/>
  <c r="Z30" i="56" s="1"/>
  <c r="Z23" i="67" s="1"/>
  <c r="AZ23" i="67" s="1"/>
  <c r="M80" i="54"/>
  <c r="M27" i="56" s="1"/>
  <c r="M20" i="67" s="1"/>
  <c r="Q83" i="54"/>
  <c r="Q30" i="56" s="1"/>
  <c r="Q23" i="67" s="1"/>
  <c r="AQ23" i="67" s="1"/>
  <c r="V91" i="54"/>
  <c r="V38" i="56" s="1"/>
  <c r="U90" i="54"/>
  <c r="U37" i="56" s="1"/>
  <c r="U30" i="67" s="1"/>
  <c r="AU30" i="67" s="1"/>
  <c r="L91" i="54"/>
  <c r="L38" i="56" s="1"/>
  <c r="L89" i="54"/>
  <c r="L36" i="56" s="1"/>
  <c r="L29" i="67" s="1"/>
  <c r="AL29" i="67" s="1"/>
  <c r="W92" i="54"/>
  <c r="W39" i="56" s="1"/>
  <c r="P92" i="54"/>
  <c r="P39" i="56" s="1"/>
  <c r="P32" i="67" s="1"/>
  <c r="AP32" i="67" s="1"/>
  <c r="V89" i="54"/>
  <c r="V36" i="56" s="1"/>
  <c r="V29" i="67" s="1"/>
  <c r="AV29" i="67" s="1"/>
  <c r="W90" i="54"/>
  <c r="W37" i="56" s="1"/>
  <c r="W30" i="67" s="1"/>
  <c r="AW30" i="67" s="1"/>
  <c r="W91" i="54"/>
  <c r="W38" i="56" s="1"/>
  <c r="H89" i="54"/>
  <c r="H36" i="56" s="1"/>
  <c r="H29" i="67" s="1"/>
  <c r="AH29" i="67" s="1"/>
  <c r="AA92" i="54"/>
  <c r="AA39" i="56" s="1"/>
  <c r="AA32" i="67" s="1"/>
  <c r="D124" i="60"/>
  <c r="I86" i="54"/>
  <c r="I33" i="56" s="1"/>
  <c r="I26" i="67" s="1"/>
  <c r="AI26" i="67" s="1"/>
  <c r="R81" i="54"/>
  <c r="R28" i="56" s="1"/>
  <c r="R21" i="67" s="1"/>
  <c r="AR21" i="67" s="1"/>
  <c r="D128" i="60"/>
  <c r="D115" i="60"/>
  <c r="R82" i="54"/>
  <c r="R29" i="56" s="1"/>
  <c r="F80" i="54"/>
  <c r="D120" i="60"/>
  <c r="H82" i="54"/>
  <c r="H29" i="56" s="1"/>
  <c r="H22" i="67" s="1"/>
  <c r="G89" i="54"/>
  <c r="G36" i="56" s="1"/>
  <c r="AA90" i="54"/>
  <c r="AA37" i="56" s="1"/>
  <c r="AA30" i="67" s="1"/>
  <c r="BA30" i="67" s="1"/>
  <c r="Y86" i="54"/>
  <c r="Y33" i="56" s="1"/>
  <c r="R78" i="54"/>
  <c r="R25" i="56" s="1"/>
  <c r="R18" i="67" s="1"/>
  <c r="AR18" i="67" s="1"/>
  <c r="AA78" i="54"/>
  <c r="AA25" i="56" s="1"/>
  <c r="AA18" i="67" s="1"/>
  <c r="BA18" i="67" s="1"/>
  <c r="U92" i="54"/>
  <c r="U39" i="56" s="1"/>
  <c r="U32" i="67" s="1"/>
  <c r="AU32" i="67" s="1"/>
  <c r="H81" i="54"/>
  <c r="H28" i="56" s="1"/>
  <c r="H21" i="67" s="1"/>
  <c r="D64" i="36"/>
  <c r="AA20" i="41"/>
  <c r="M30" i="41"/>
  <c r="P20" i="41"/>
  <c r="X89" i="54"/>
  <c r="X36" i="56" s="1"/>
  <c r="X29" i="67" s="1"/>
  <c r="AX29" i="67" s="1"/>
  <c r="AA80" i="54"/>
  <c r="AA27" i="56" s="1"/>
  <c r="AA20" i="67" s="1"/>
  <c r="BA20" i="67" s="1"/>
  <c r="D114" i="61"/>
  <c r="N87" i="54"/>
  <c r="N34" i="56" s="1"/>
  <c r="N27" i="67" s="1"/>
  <c r="N83" i="54"/>
  <c r="N30" i="56" s="1"/>
  <c r="N23" i="67" s="1"/>
  <c r="AN23" i="67" s="1"/>
  <c r="D120" i="59"/>
  <c r="L83" i="54"/>
  <c r="L30" i="56" s="1"/>
  <c r="L23" i="67" s="1"/>
  <c r="AL23" i="67" s="1"/>
  <c r="N78" i="54"/>
  <c r="N25" i="56" s="1"/>
  <c r="P78" i="54"/>
  <c r="P25" i="56" s="1"/>
  <c r="P18" i="67" s="1"/>
  <c r="AP18" i="67" s="1"/>
  <c r="Q86" i="54"/>
  <c r="Q33" i="56" s="1"/>
  <c r="Q26" i="67" s="1"/>
  <c r="AQ26" i="67" s="1"/>
  <c r="D118" i="57"/>
  <c r="P83" i="54"/>
  <c r="P30" i="56" s="1"/>
  <c r="P23" i="67" s="1"/>
  <c r="AP23" i="67" s="1"/>
  <c r="T86" i="54"/>
  <c r="T33" i="56" s="1"/>
  <c r="E84" i="54"/>
  <c r="E31" i="56" s="1"/>
  <c r="X11" i="54"/>
  <c r="X12" i="56" s="1"/>
  <c r="H60" i="4" s="1"/>
  <c r="U11" i="54"/>
  <c r="U12" i="56" s="1"/>
  <c r="H57" i="4" s="1"/>
  <c r="I11" i="54"/>
  <c r="I12" i="56" s="1"/>
  <c r="H45" i="4" s="1"/>
  <c r="Y11" i="54"/>
  <c r="Y12" i="56" s="1"/>
  <c r="H61" i="4" s="1"/>
  <c r="Q17" i="41"/>
  <c r="G33" i="41"/>
  <c r="AG33" i="67"/>
  <c r="M87" i="54"/>
  <c r="M34" i="56" s="1"/>
  <c r="M27" i="67" s="1"/>
  <c r="AM27" i="67" s="1"/>
  <c r="AB89" i="54"/>
  <c r="AB36" i="56" s="1"/>
  <c r="AB29" i="67" s="1"/>
  <c r="Y87" i="54"/>
  <c r="Y34" i="56" s="1"/>
  <c r="D122" i="60"/>
  <c r="H84" i="54"/>
  <c r="H31" i="56" s="1"/>
  <c r="O78" i="54"/>
  <c r="O25" i="56" s="1"/>
  <c r="O18" i="67" s="1"/>
  <c r="AO18" i="67" s="1"/>
  <c r="S84" i="54"/>
  <c r="S31" i="56" s="1"/>
  <c r="S24" i="67" s="1"/>
  <c r="AS24" i="67" s="1"/>
  <c r="L84" i="54"/>
  <c r="L31" i="56" s="1"/>
  <c r="L24" i="67" s="1"/>
  <c r="J79" i="54"/>
  <c r="J26" i="56" s="1"/>
  <c r="J19" i="67" s="1"/>
  <c r="L90" i="54"/>
  <c r="L37" i="56" s="1"/>
  <c r="D126" i="44"/>
  <c r="N86" i="54"/>
  <c r="N33" i="56" s="1"/>
  <c r="N26" i="67" s="1"/>
  <c r="AN26" i="67" s="1"/>
  <c r="S87" i="54"/>
  <c r="S34" i="56" s="1"/>
  <c r="S27" i="67" s="1"/>
  <c r="J80" i="54"/>
  <c r="J27" i="56" s="1"/>
  <c r="J20" i="67" s="1"/>
  <c r="AJ20" i="67" s="1"/>
  <c r="Q84" i="54"/>
  <c r="Q31" i="56" s="1"/>
  <c r="M86" i="54"/>
  <c r="M33" i="56" s="1"/>
  <c r="S88" i="54"/>
  <c r="S35" i="56" s="1"/>
  <c r="S28" i="67" s="1"/>
  <c r="AS28" i="67" s="1"/>
  <c r="J88" i="54"/>
  <c r="J35" i="56" s="1"/>
  <c r="I81" i="54"/>
  <c r="I28" i="56" s="1"/>
  <c r="I21" i="67" s="1"/>
  <c r="V86" i="54"/>
  <c r="V33" i="56" s="1"/>
  <c r="V26" i="67" s="1"/>
  <c r="AV26" i="67" s="1"/>
  <c r="P80" i="54"/>
  <c r="P27" i="56" s="1"/>
  <c r="P20" i="67" s="1"/>
  <c r="AP20" i="67" s="1"/>
  <c r="G77" i="54"/>
  <c r="G24" i="56" s="1"/>
  <c r="G17" i="67" s="1"/>
  <c r="AG17" i="67" s="1"/>
  <c r="L80" i="54"/>
  <c r="L27" i="56" s="1"/>
  <c r="D115" i="61"/>
  <c r="G78" i="54"/>
  <c r="G25" i="56" s="1"/>
  <c r="E79" i="54"/>
  <c r="E26" i="56" s="1"/>
  <c r="E19" i="67" s="1"/>
  <c r="AE19" i="67" s="1"/>
  <c r="Y77" i="54"/>
  <c r="Y24" i="56" s="1"/>
  <c r="K92" i="54"/>
  <c r="K39" i="56" s="1"/>
  <c r="K32" i="67" s="1"/>
  <c r="AK32" i="67" s="1"/>
  <c r="Z89" i="54"/>
  <c r="Z36" i="56" s="1"/>
  <c r="Z29" i="67" s="1"/>
  <c r="T92" i="54"/>
  <c r="T39" i="56" s="1"/>
  <c r="T32" i="67" s="1"/>
  <c r="AT32" i="67" s="1"/>
  <c r="R92" i="54"/>
  <c r="R39" i="56" s="1"/>
  <c r="R32" i="67" s="1"/>
  <c r="I91" i="54"/>
  <c r="I38" i="56" s="1"/>
  <c r="I31" i="67" s="1"/>
  <c r="AI31" i="67" s="1"/>
  <c r="D114" i="60"/>
  <c r="V80" i="54"/>
  <c r="V27" i="56" s="1"/>
  <c r="V20" i="67" s="1"/>
  <c r="AV20" i="67" s="1"/>
  <c r="AB82" i="54"/>
  <c r="AB29" i="56" s="1"/>
  <c r="AB22" i="67" s="1"/>
  <c r="D123" i="60"/>
  <c r="Y91" i="54"/>
  <c r="Y38" i="56" s="1"/>
  <c r="D65" i="40"/>
  <c r="P24" i="41"/>
  <c r="AP24" i="67"/>
  <c r="AA24" i="41"/>
  <c r="M11" i="54"/>
  <c r="M12" i="56" s="1"/>
  <c r="H49" i="4" s="1"/>
  <c r="I89" i="54"/>
  <c r="I36" i="56" s="1"/>
  <c r="I29" i="67" s="1"/>
  <c r="V78" i="54"/>
  <c r="V25" i="56" s="1"/>
  <c r="V18" i="67" s="1"/>
  <c r="AV18" i="67" s="1"/>
  <c r="P86" i="54"/>
  <c r="P33" i="56" s="1"/>
  <c r="P26" i="67" s="1"/>
  <c r="AA11" i="54"/>
  <c r="AA12" i="56" s="1"/>
  <c r="H63" i="4" s="1"/>
  <c r="W11" i="54"/>
  <c r="W12" i="56" s="1"/>
  <c r="H59" i="4" s="1"/>
  <c r="O11" i="54"/>
  <c r="O12" i="56" s="1"/>
  <c r="H51" i="4" s="1"/>
  <c r="Y25" i="41"/>
  <c r="N31" i="41"/>
  <c r="AN31" i="67"/>
  <c r="I17" i="41"/>
  <c r="AY28" i="67"/>
  <c r="L27" i="41"/>
  <c r="AE17" i="67"/>
  <c r="AW19" i="67"/>
  <c r="AN27" i="67"/>
  <c r="AS25" i="67"/>
  <c r="AZ29" i="67"/>
  <c r="AR19" i="67"/>
  <c r="S16" i="67"/>
  <c r="AS16" i="67" s="1"/>
  <c r="AZ33" i="67"/>
  <c r="AI21" i="67"/>
  <c r="M16" i="67"/>
  <c r="AM16" i="67" s="1"/>
  <c r="AI24" i="67"/>
  <c r="AO32" i="67"/>
  <c r="AP33" i="67"/>
  <c r="Y16" i="67"/>
  <c r="AY16" i="67" s="1"/>
  <c r="AK25" i="67"/>
  <c r="Q16" i="67"/>
  <c r="AQ16" i="67" s="1"/>
  <c r="AH28" i="67"/>
  <c r="BA27" i="67"/>
  <c r="AA16" i="67"/>
  <c r="BA16" i="67" s="1"/>
  <c r="AJ23" i="67"/>
  <c r="AS27" i="67"/>
  <c r="AH21" i="67"/>
  <c r="AP19" i="67"/>
  <c r="AS31" i="67"/>
  <c r="W16" i="67"/>
  <c r="AW16" i="67" s="1"/>
  <c r="BB33" i="67"/>
  <c r="BA24" i="67"/>
  <c r="AM24" i="67"/>
  <c r="AL24" i="67"/>
  <c r="AT33" i="67"/>
  <c r="AS20" i="67"/>
  <c r="AX31" i="67"/>
  <c r="AH22" i="67"/>
  <c r="AM17" i="67"/>
  <c r="AI32" i="67"/>
  <c r="AU33" i="67"/>
  <c r="BB29" i="67"/>
  <c r="AW33" i="67"/>
  <c r="AN17" i="67"/>
  <c r="AQ33" i="67"/>
  <c r="AU18" i="67"/>
  <c r="P27" i="41"/>
  <c r="J25" i="41"/>
  <c r="AK30" i="67"/>
  <c r="N25" i="41"/>
  <c r="AB24" i="41"/>
  <c r="J21" i="41"/>
  <c r="Q26" i="41"/>
  <c r="Q20" i="41"/>
  <c r="Y22" i="41"/>
  <c r="V33" i="41"/>
  <c r="AV33" i="67"/>
  <c r="O33" i="41"/>
  <c r="AO33" i="67"/>
  <c r="Y20" i="41"/>
  <c r="AY20" i="67"/>
  <c r="L26" i="41"/>
  <c r="AL26" i="67"/>
  <c r="AI33" i="67"/>
  <c r="U31" i="41"/>
  <c r="W21" i="41"/>
  <c r="J30" i="41"/>
  <c r="X16" i="41"/>
  <c r="D60" i="4" s="1"/>
  <c r="X16" i="67"/>
  <c r="AX16" i="67" s="1"/>
  <c r="R25" i="41"/>
  <c r="AR25" i="67"/>
  <c r="K23" i="41"/>
  <c r="Q32" i="41"/>
  <c r="AQ32" i="67"/>
  <c r="D66" i="33"/>
  <c r="L21" i="41"/>
  <c r="AL21" i="67"/>
  <c r="S18" i="41"/>
  <c r="R20" i="41"/>
  <c r="L32" i="41"/>
  <c r="AP17" i="67"/>
  <c r="M31" i="41"/>
  <c r="AM31" i="67"/>
  <c r="O30" i="41"/>
  <c r="AO30" i="67"/>
  <c r="H29" i="41"/>
  <c r="S21" i="41"/>
  <c r="AM32" i="67"/>
  <c r="R17" i="41"/>
  <c r="AB21" i="41"/>
  <c r="F31" i="41"/>
  <c r="P16" i="41"/>
  <c r="D52" i="4" s="1"/>
  <c r="P16" i="67"/>
  <c r="AP16" i="67" s="1"/>
  <c r="Q23" i="41"/>
  <c r="F30" i="41"/>
  <c r="L30" i="41"/>
  <c r="AL30" i="67"/>
  <c r="J22" i="41"/>
  <c r="I29" i="41"/>
  <c r="AI29" i="67"/>
  <c r="N29" i="41"/>
  <c r="D71" i="33"/>
  <c r="V28" i="41"/>
  <c r="S17" i="41"/>
  <c r="K33" i="41"/>
  <c r="AK33" i="67"/>
  <c r="AB20" i="41"/>
  <c r="I22" i="41"/>
  <c r="W25" i="41"/>
  <c r="AA30" i="41"/>
  <c r="X28" i="41"/>
  <c r="AT17" i="67"/>
  <c r="U25" i="41"/>
  <c r="AB28" i="41"/>
  <c r="W29" i="41"/>
  <c r="V21" i="41"/>
  <c r="AV21" i="67"/>
  <c r="G24" i="41"/>
  <c r="AG24" i="67"/>
  <c r="R61" i="33"/>
  <c r="R16" i="67"/>
  <c r="AR16" i="67" s="1"/>
  <c r="D72" i="33"/>
  <c r="H16" i="41"/>
  <c r="D44" i="4" s="1"/>
  <c r="H16" i="67"/>
  <c r="AH16" i="67" s="1"/>
  <c r="M23" i="41"/>
  <c r="AM23" i="67"/>
  <c r="AA32" i="41"/>
  <c r="BA32" i="67"/>
  <c r="AB27" i="41"/>
  <c r="Z30" i="41"/>
  <c r="J27" i="41"/>
  <c r="G61" i="33"/>
  <c r="G16" i="67"/>
  <c r="AG16" i="67" s="1"/>
  <c r="AU19" i="67"/>
  <c r="T16" i="41"/>
  <c r="D56" i="4" s="1"/>
  <c r="T16" i="67"/>
  <c r="AT16" i="67" s="1"/>
  <c r="T27" i="41"/>
  <c r="V30" i="41"/>
  <c r="F27" i="41"/>
  <c r="T30" i="41"/>
  <c r="AT30" i="67"/>
  <c r="Q19" i="41"/>
  <c r="AX30" i="67"/>
  <c r="H30" i="41"/>
  <c r="AH30" i="67"/>
  <c r="L16" i="67"/>
  <c r="AL16" i="67" s="1"/>
  <c r="AP26" i="67"/>
  <c r="BB25" i="67"/>
  <c r="D65" i="33"/>
  <c r="AW24" i="67"/>
  <c r="I61" i="33"/>
  <c r="I16" i="67"/>
  <c r="AI16" i="67" s="1"/>
  <c r="AE28" i="67"/>
  <c r="P29" i="41"/>
  <c r="AP29" i="67"/>
  <c r="T19" i="41"/>
  <c r="AT19" i="67"/>
  <c r="J61" i="33"/>
  <c r="J16" i="67"/>
  <c r="AJ16" i="67" s="1"/>
  <c r="AL31" i="67"/>
  <c r="AH18" i="67"/>
  <c r="AF24" i="67"/>
  <c r="AJ28" i="67"/>
  <c r="O23" i="41"/>
  <c r="AO23" i="67"/>
  <c r="AZ24" i="67"/>
  <c r="W31" i="41"/>
  <c r="AW31" i="67"/>
  <c r="D69" i="33"/>
  <c r="AV22" i="67"/>
  <c r="AT26" i="67"/>
  <c r="J31" i="41"/>
  <c r="AJ31" i="67"/>
  <c r="L19" i="41"/>
  <c r="AR23" i="67"/>
  <c r="F16" i="41"/>
  <c r="D42" i="4" s="1"/>
  <c r="F16" i="67"/>
  <c r="AF16" i="67" s="1"/>
  <c r="G32" i="41"/>
  <c r="AG32" i="67"/>
  <c r="R32" i="41"/>
  <c r="AR32" i="67"/>
  <c r="AI30" i="67"/>
  <c r="X19" i="41"/>
  <c r="AX19" i="67"/>
  <c r="AK31" i="67"/>
  <c r="O61" i="33"/>
  <c r="O16" i="67"/>
  <c r="AO16" i="67" s="1"/>
  <c r="AJ33" i="67"/>
  <c r="P25" i="41"/>
  <c r="AP25" i="67"/>
  <c r="BA17" i="67"/>
  <c r="D67" i="33"/>
  <c r="Z18" i="41"/>
  <c r="AZ18" i="67"/>
  <c r="AV24" i="67"/>
  <c r="AW26" i="67"/>
  <c r="AS33" i="67"/>
  <c r="X23" i="41"/>
  <c r="AX23" i="67"/>
  <c r="AM22" i="67"/>
  <c r="BA25" i="67"/>
  <c r="U16" i="67"/>
  <c r="AU16" i="67" s="1"/>
  <c r="E32" i="41"/>
  <c r="AE32" i="67"/>
  <c r="AZ17" i="67"/>
  <c r="Q30" i="41"/>
  <c r="AQ30" i="67"/>
  <c r="AN19" i="67"/>
  <c r="AB22" i="41"/>
  <c r="BB22" i="67"/>
  <c r="K21" i="41"/>
  <c r="AK21" i="67"/>
  <c r="T28" i="41"/>
  <c r="AT28" i="67"/>
  <c r="K16" i="67"/>
  <c r="AK16" i="67" s="1"/>
  <c r="Q29" i="41"/>
  <c r="AQ29" i="67"/>
  <c r="AY17" i="67"/>
  <c r="AJ24" i="67"/>
  <c r="H20" i="41"/>
  <c r="AM33" i="67"/>
  <c r="Q18" i="41"/>
  <c r="W18" i="41"/>
  <c r="AW18" i="67"/>
  <c r="D79" i="33"/>
  <c r="AF33" i="67"/>
  <c r="AL25" i="67"/>
  <c r="AW17" i="67"/>
  <c r="BB23" i="67"/>
  <c r="J32" i="41"/>
  <c r="AO22" i="67"/>
  <c r="Q25" i="41"/>
  <c r="AQ25" i="67"/>
  <c r="O24" i="41"/>
  <c r="AO24" i="67"/>
  <c r="AF28" i="67"/>
  <c r="Z16" i="67"/>
  <c r="AZ16" i="67" s="1"/>
  <c r="Y31" i="41"/>
  <c r="AY31" i="67"/>
  <c r="G22" i="41"/>
  <c r="I25" i="41"/>
  <c r="AI25" i="67"/>
  <c r="AK24" i="67"/>
  <c r="AY27" i="67"/>
  <c r="V61" i="33"/>
  <c r="V16" i="67"/>
  <c r="AV16" i="67" s="1"/>
  <c r="D63" i="39"/>
  <c r="P7" i="44"/>
  <c r="P10" i="44" s="1"/>
  <c r="P10" i="54" s="1"/>
  <c r="D119" i="44"/>
  <c r="D128" i="44"/>
  <c r="D117" i="60"/>
  <c r="Q15" i="41"/>
  <c r="E53" i="4" s="1"/>
  <c r="D130" i="59"/>
  <c r="D131" i="59"/>
  <c r="V16" i="41"/>
  <c r="D58" i="4" s="1"/>
  <c r="F26" i="41"/>
  <c r="Z16" i="41"/>
  <c r="D62" i="4" s="1"/>
  <c r="G16" i="41"/>
  <c r="D43" i="4" s="1"/>
  <c r="R16" i="41"/>
  <c r="D54" i="4" s="1"/>
  <c r="T18" i="41"/>
  <c r="D70" i="34"/>
  <c r="AA76" i="54"/>
  <c r="AA23" i="56" s="1"/>
  <c r="R76" i="54"/>
  <c r="R23" i="56" s="1"/>
  <c r="Z76" i="54"/>
  <c r="Z23" i="56" s="1"/>
  <c r="L76" i="54"/>
  <c r="L23" i="56" s="1"/>
  <c r="J76" i="54"/>
  <c r="J23" i="56" s="1"/>
  <c r="V76" i="54"/>
  <c r="V23" i="56" s="1"/>
  <c r="T76" i="54"/>
  <c r="T23" i="56" s="1"/>
  <c r="E89" i="54"/>
  <c r="E36" i="56" s="1"/>
  <c r="AH36" i="56" s="1" a="1"/>
  <c r="AH36" i="56" s="1"/>
  <c r="G90" i="54"/>
  <c r="G37" i="56" s="1"/>
  <c r="G30" i="67" s="1"/>
  <c r="AG30" i="67" s="1"/>
  <c r="E87" i="54"/>
  <c r="E34" i="56" s="1"/>
  <c r="H83" i="54"/>
  <c r="H30" i="56" s="1"/>
  <c r="H23" i="67" s="1"/>
  <c r="AH23" i="67" s="1"/>
  <c r="F87" i="54"/>
  <c r="F34" i="56" s="1"/>
  <c r="F27" i="67" s="1"/>
  <c r="AF27" i="67" s="1"/>
  <c r="E83" i="54"/>
  <c r="E30" i="56" s="1"/>
  <c r="D74" i="40"/>
  <c r="W7" i="44"/>
  <c r="W10" i="44" s="1"/>
  <c r="W10" i="54" s="1"/>
  <c r="X61" i="33"/>
  <c r="D73" i="33"/>
  <c r="N15" i="41"/>
  <c r="E50" i="4" s="1"/>
  <c r="D125" i="44"/>
  <c r="D114" i="57"/>
  <c r="D119" i="57"/>
  <c r="D115" i="57"/>
  <c r="D119" i="60"/>
  <c r="D121" i="60"/>
  <c r="E10" i="61"/>
  <c r="D10" i="61" s="1"/>
  <c r="D113" i="63"/>
  <c r="E7" i="64"/>
  <c r="E10" i="64" s="1"/>
  <c r="D10" i="64" s="1"/>
  <c r="D116" i="61"/>
  <c r="E30" i="41"/>
  <c r="W16" i="41"/>
  <c r="D59" i="4" s="1"/>
  <c r="Q16" i="41"/>
  <c r="D53" i="4" s="1"/>
  <c r="E21" i="41"/>
  <c r="AA16" i="41"/>
  <c r="D63" i="4" s="1"/>
  <c r="N16" i="41"/>
  <c r="D50" i="4" s="1"/>
  <c r="E29" i="41"/>
  <c r="D64" i="34"/>
  <c r="E17" i="41"/>
  <c r="H25" i="41"/>
  <c r="G20" i="41"/>
  <c r="E19" i="41"/>
  <c r="I16" i="41"/>
  <c r="D45" i="4" s="1"/>
  <c r="E7" i="44"/>
  <c r="E10" i="44" s="1"/>
  <c r="D197" i="44"/>
  <c r="T7" i="59"/>
  <c r="T10" i="59" s="1"/>
  <c r="G82" i="54"/>
  <c r="G29" i="56" s="1"/>
  <c r="G22" i="67" s="1"/>
  <c r="AG22" i="67" s="1"/>
  <c r="F86" i="54"/>
  <c r="F33" i="56" s="1"/>
  <c r="F26" i="67" s="1"/>
  <c r="AF26" i="67" s="1"/>
  <c r="G83" i="54"/>
  <c r="G30" i="56" s="1"/>
  <c r="G23" i="67" s="1"/>
  <c r="AG23" i="67" s="1"/>
  <c r="Q81" i="54"/>
  <c r="Q28" i="56" s="1"/>
  <c r="Q21" i="67" s="1"/>
  <c r="AQ21" i="67" s="1"/>
  <c r="E11" i="62"/>
  <c r="D11" i="62" s="1"/>
  <c r="D11" i="64"/>
  <c r="D62" i="37"/>
  <c r="D70" i="37"/>
  <c r="D71" i="36"/>
  <c r="D61" i="39"/>
  <c r="E61" i="36"/>
  <c r="D61" i="36" s="1"/>
  <c r="D64" i="33"/>
  <c r="D70" i="33"/>
  <c r="D75" i="33"/>
  <c r="D121" i="44"/>
  <c r="D120" i="57"/>
  <c r="D113" i="60"/>
  <c r="Y15" i="41"/>
  <c r="E61" i="4" s="1"/>
  <c r="D122" i="64"/>
  <c r="U16" i="41"/>
  <c r="D57" i="4" s="1"/>
  <c r="E28" i="41"/>
  <c r="E20" i="41"/>
  <c r="AB76" i="54"/>
  <c r="AB23" i="56" s="1"/>
  <c r="G76" i="54"/>
  <c r="G23" i="56" s="1"/>
  <c r="F77" i="54"/>
  <c r="D197" i="59"/>
  <c r="D61" i="37"/>
  <c r="D62" i="33"/>
  <c r="D76" i="33"/>
  <c r="M15" i="41"/>
  <c r="E49" i="4" s="1"/>
  <c r="D78" i="33"/>
  <c r="D113" i="62"/>
  <c r="D62" i="35"/>
  <c r="M16" i="41"/>
  <c r="D49" i="4" s="1"/>
  <c r="O76" i="54"/>
  <c r="O23" i="56" s="1"/>
  <c r="F76" i="54"/>
  <c r="M76" i="54"/>
  <c r="M23" i="56" s="1"/>
  <c r="S76" i="54"/>
  <c r="S23" i="56" s="1"/>
  <c r="K76" i="54"/>
  <c r="K23" i="56" s="1"/>
  <c r="H76" i="54"/>
  <c r="H23" i="56" s="1"/>
  <c r="N76" i="54"/>
  <c r="N23" i="56" s="1"/>
  <c r="I76" i="54"/>
  <c r="I23" i="56" s="1"/>
  <c r="D197" i="64"/>
  <c r="D62" i="39"/>
  <c r="P17" i="41"/>
  <c r="W17" i="41"/>
  <c r="G17" i="41"/>
  <c r="N17" i="41"/>
  <c r="F17" i="41"/>
  <c r="D77" i="37"/>
  <c r="D63" i="37"/>
  <c r="D65" i="37"/>
  <c r="D68" i="37"/>
  <c r="AA25" i="41"/>
  <c r="D73" i="37"/>
  <c r="D76" i="37"/>
  <c r="AB17" i="41"/>
  <c r="D66" i="37"/>
  <c r="D69" i="37"/>
  <c r="M25" i="41"/>
  <c r="D74" i="37"/>
  <c r="S30" i="41"/>
  <c r="X31" i="41"/>
  <c r="D80" i="37"/>
  <c r="U34" i="41"/>
  <c r="S34" i="41"/>
  <c r="K30" i="41"/>
  <c r="X15" i="41"/>
  <c r="E60" i="4" s="1"/>
  <c r="S15" i="41"/>
  <c r="E55" i="4" s="1"/>
  <c r="G23" i="41"/>
  <c r="V17" i="41"/>
  <c r="F20" i="41"/>
  <c r="D62" i="38"/>
  <c r="Q27" i="41"/>
  <c r="S16" i="41"/>
  <c r="D55" i="4" s="1"/>
  <c r="D81" i="37"/>
  <c r="K15" i="41"/>
  <c r="E47" i="4" s="1"/>
  <c r="W15" i="41"/>
  <c r="E59" i="4" s="1"/>
  <c r="K16" i="41"/>
  <c r="D47" i="4" s="1"/>
  <c r="E22" i="41"/>
  <c r="I10" i="54"/>
  <c r="S10" i="54"/>
  <c r="L7" i="54"/>
  <c r="L8" i="56" s="1"/>
  <c r="L11" i="56" s="1"/>
  <c r="AB7" i="54"/>
  <c r="AB8" i="56" s="1"/>
  <c r="AB11" i="56" s="1"/>
  <c r="J7" i="54"/>
  <c r="J8" i="56" s="1"/>
  <c r="J11" i="56" s="1"/>
  <c r="G7" i="54"/>
  <c r="G8" i="56" s="1"/>
  <c r="G11" i="56" s="1"/>
  <c r="Z7" i="54"/>
  <c r="Z8" i="56" s="1"/>
  <c r="Z11" i="56" s="1"/>
  <c r="Q7" i="54"/>
  <c r="Q8" i="56" s="1"/>
  <c r="Q11" i="56" s="1"/>
  <c r="AA7" i="54"/>
  <c r="AA8" i="56" s="1"/>
  <c r="AA11" i="56" s="1"/>
  <c r="H10" i="54"/>
  <c r="D95" i="54"/>
  <c r="AD42" i="56"/>
  <c r="D42" i="56"/>
  <c r="AE42" i="56" s="1"/>
  <c r="D11" i="44"/>
  <c r="H7" i="54"/>
  <c r="H8" i="56" s="1"/>
  <c r="H11" i="56" s="1"/>
  <c r="D143" i="44"/>
  <c r="AD37" i="41"/>
  <c r="D36" i="41"/>
  <c r="D37" i="41"/>
  <c r="AD36" i="41"/>
  <c r="D7" i="64"/>
  <c r="D41" i="56"/>
  <c r="AE41" i="56" s="1"/>
  <c r="D94" i="54"/>
  <c r="AD41" i="56"/>
  <c r="E10" i="62"/>
  <c r="D10" i="62" s="1"/>
  <c r="D7" i="62"/>
  <c r="D7" i="60"/>
  <c r="E10" i="60"/>
  <c r="D10" i="60" s="1"/>
  <c r="E10" i="59"/>
  <c r="Z10" i="44"/>
  <c r="Z10" i="54" s="1"/>
  <c r="J10" i="44"/>
  <c r="J10" i="54" s="1"/>
  <c r="E10" i="57"/>
  <c r="D10" i="57" s="1"/>
  <c r="D7" i="57"/>
  <c r="AA10" i="44"/>
  <c r="AA10" i="54" s="1"/>
  <c r="T10" i="44"/>
  <c r="AB10" i="44"/>
  <c r="AB10" i="54" s="1"/>
  <c r="L10" i="44"/>
  <c r="L10" i="54" s="1"/>
  <c r="S7" i="54"/>
  <c r="S8" i="56" s="1"/>
  <c r="S11" i="56" s="1"/>
  <c r="Q10" i="44"/>
  <c r="Q10" i="54" s="1"/>
  <c r="I7" i="54"/>
  <c r="I8" i="56" s="1"/>
  <c r="I11" i="56" s="1"/>
  <c r="G10" i="44"/>
  <c r="G10" i="54" s="1"/>
  <c r="U7" i="54"/>
  <c r="U8" i="56" s="1"/>
  <c r="U11" i="56" s="1"/>
  <c r="U10" i="44"/>
  <c r="U10" i="54" s="1"/>
  <c r="V10" i="44"/>
  <c r="V10" i="54" s="1"/>
  <c r="V7" i="54"/>
  <c r="V8" i="56" s="1"/>
  <c r="V11" i="56" s="1"/>
  <c r="O10" i="44"/>
  <c r="O10" i="54" s="1"/>
  <c r="O7" i="54"/>
  <c r="O8" i="56" s="1"/>
  <c r="O11" i="56" s="1"/>
  <c r="R10" i="44"/>
  <c r="R10" i="54" s="1"/>
  <c r="R7" i="54"/>
  <c r="R8" i="56" s="1"/>
  <c r="R11" i="56" s="1"/>
  <c r="K7" i="54"/>
  <c r="K8" i="56" s="1"/>
  <c r="K11" i="56" s="1"/>
  <c r="K10" i="44"/>
  <c r="K10" i="54" s="1"/>
  <c r="N10" i="44"/>
  <c r="N10" i="54" s="1"/>
  <c r="N7" i="54"/>
  <c r="N8" i="56" s="1"/>
  <c r="N11" i="56" s="1"/>
  <c r="Y7" i="54"/>
  <c r="Y8" i="56" s="1"/>
  <c r="Y11" i="56" s="1"/>
  <c r="Y10" i="44"/>
  <c r="Y10" i="54" s="1"/>
  <c r="X7" i="54"/>
  <c r="X8" i="56" s="1"/>
  <c r="X11" i="56" s="1"/>
  <c r="X10" i="44"/>
  <c r="X10" i="54" s="1"/>
  <c r="M7" i="54"/>
  <c r="M8" i="56" s="1"/>
  <c r="M11" i="56" s="1"/>
  <c r="M10" i="44"/>
  <c r="M10" i="54" s="1"/>
  <c r="D35" i="56"/>
  <c r="AE35" i="56" s="1"/>
  <c r="AD40" i="56"/>
  <c r="AH31" i="56" l="1" a="1"/>
  <c r="AH31" i="56" s="1"/>
  <c r="E24" i="67"/>
  <c r="AE24" i="67" s="1"/>
  <c r="AH33" i="56" a="1"/>
  <c r="AH33" i="56" s="1"/>
  <c r="E26" i="67"/>
  <c r="AE26" i="67" s="1"/>
  <c r="AD26" i="67" s="1" a="1"/>
  <c r="AD26" i="67" s="1"/>
  <c r="G19" i="69" s="1"/>
  <c r="L19" i="69" s="1"/>
  <c r="N19" i="69" s="1" a="1"/>
  <c r="N19" i="69" s="1"/>
  <c r="E29" i="67"/>
  <c r="AE29" i="67" s="1"/>
  <c r="AH34" i="56" a="1"/>
  <c r="AH34" i="56" s="1"/>
  <c r="E27" i="67"/>
  <c r="AE27" i="67" s="1"/>
  <c r="AH32" i="56" a="1"/>
  <c r="AH32" i="56" s="1"/>
  <c r="E25" i="67"/>
  <c r="AE25" i="67" s="1"/>
  <c r="AH30" i="56" a="1"/>
  <c r="AH30" i="56" s="1"/>
  <c r="E23" i="67"/>
  <c r="AE23" i="67" s="1"/>
  <c r="AH29" i="56" a="1"/>
  <c r="AH29" i="56" s="1"/>
  <c r="E22" i="67"/>
  <c r="AE22" i="67" s="1"/>
  <c r="E30" i="67"/>
  <c r="AE30" i="67" s="1"/>
  <c r="AD16" i="67" a="1"/>
  <c r="AD16" i="67" s="1"/>
  <c r="G9" i="69" s="1"/>
  <c r="L9" i="69" s="1"/>
  <c r="N9" i="69" s="1" a="1"/>
  <c r="N9" i="69" s="1"/>
  <c r="AH38" i="56" a="1"/>
  <c r="AH38" i="56" s="1"/>
  <c r="AH28" i="56" a="1"/>
  <c r="AH28" i="56" s="1"/>
  <c r="E20" i="67"/>
  <c r="AE20" i="67" s="1"/>
  <c r="AH35" i="56" a="1"/>
  <c r="AH35" i="56" s="1"/>
  <c r="AH39" i="56" a="1"/>
  <c r="AH39" i="56" s="1"/>
  <c r="AH40" i="56" a="1"/>
  <c r="AH40" i="56" s="1"/>
  <c r="E18" i="67"/>
  <c r="AE18" i="67" s="1"/>
  <c r="E21" i="67"/>
  <c r="AE21" i="67" s="1"/>
  <c r="AD31" i="56"/>
  <c r="AD35" i="56"/>
  <c r="AD36" i="56"/>
  <c r="H30" i="9"/>
  <c r="H30" i="69"/>
  <c r="I30" i="69" s="1"/>
  <c r="O30" i="69" s="1"/>
  <c r="D28" i="56"/>
  <c r="AE28" i="56" s="1"/>
  <c r="H29" i="9"/>
  <c r="H29" i="69"/>
  <c r="I29" i="69" s="1"/>
  <c r="O29" i="69" s="1"/>
  <c r="D24" i="41"/>
  <c r="H17" i="9" s="1"/>
  <c r="D32" i="56"/>
  <c r="AE32" i="56" s="1"/>
  <c r="D33" i="41"/>
  <c r="D40" i="56"/>
  <c r="AE40" i="56" s="1"/>
  <c r="D30" i="56"/>
  <c r="AE30" i="56" s="1"/>
  <c r="AD26" i="41"/>
  <c r="T7" i="54"/>
  <c r="T8" i="56" s="1"/>
  <c r="T11" i="56" s="1"/>
  <c r="D91" i="54"/>
  <c r="D93" i="54"/>
  <c r="D32" i="41"/>
  <c r="D38" i="56"/>
  <c r="AE38" i="56" s="1"/>
  <c r="E15" i="41"/>
  <c r="E41" i="4" s="1"/>
  <c r="D18" i="41"/>
  <c r="D31" i="56"/>
  <c r="AE31" i="56" s="1"/>
  <c r="AD23" i="41"/>
  <c r="AD39" i="56"/>
  <c r="D35" i="41"/>
  <c r="AD38" i="56"/>
  <c r="D7" i="59"/>
  <c r="AD18" i="41"/>
  <c r="D39" i="56"/>
  <c r="AE39" i="56" s="1"/>
  <c r="T10" i="54"/>
  <c r="D89" i="54"/>
  <c r="D85" i="54"/>
  <c r="D92" i="54"/>
  <c r="AD35" i="41"/>
  <c r="AD27" i="41"/>
  <c r="D23" i="41"/>
  <c r="D33" i="56"/>
  <c r="AE33" i="56" s="1"/>
  <c r="AF33" i="56" s="1"/>
  <c r="AD34" i="56"/>
  <c r="D88" i="54"/>
  <c r="D36" i="56"/>
  <c r="AE36" i="56" s="1"/>
  <c r="D28" i="41"/>
  <c r="AD29" i="56"/>
  <c r="AD37" i="56"/>
  <c r="AD33" i="41"/>
  <c r="D25" i="41"/>
  <c r="AD19" i="41"/>
  <c r="AD31" i="41"/>
  <c r="D26" i="41"/>
  <c r="AD30" i="56"/>
  <c r="AF30" i="56" s="1"/>
  <c r="AD24" i="41"/>
  <c r="D29" i="41"/>
  <c r="D27" i="41"/>
  <c r="E11" i="54"/>
  <c r="D11" i="54" s="1"/>
  <c r="D19" i="41"/>
  <c r="D29" i="56"/>
  <c r="AE29" i="56" s="1"/>
  <c r="AF29" i="56" s="1"/>
  <c r="AD33" i="56"/>
  <c r="AD29" i="41"/>
  <c r="AD32" i="41"/>
  <c r="AD35" i="67" a="1"/>
  <c r="AD35" i="67" s="1"/>
  <c r="G28" i="69" s="1"/>
  <c r="L28" i="69" s="1"/>
  <c r="N28" i="69" s="1" a="1"/>
  <c r="N28" i="69" s="1"/>
  <c r="AD34" i="67" a="1"/>
  <c r="AD34" i="67" s="1"/>
  <c r="G27" i="69" s="1"/>
  <c r="L27" i="69" s="1"/>
  <c r="N27" i="69" s="1" a="1"/>
  <c r="N27" i="69" s="1"/>
  <c r="AD34" i="41"/>
  <c r="AD28" i="41"/>
  <c r="AD17" i="41"/>
  <c r="E7" i="54"/>
  <c r="E8" i="56" s="1"/>
  <c r="D31" i="41"/>
  <c r="D22" i="41"/>
  <c r="D21" i="41"/>
  <c r="W7" i="54"/>
  <c r="W8" i="56" s="1"/>
  <c r="W11" i="56" s="1"/>
  <c r="P7" i="54"/>
  <c r="P8" i="56" s="1"/>
  <c r="P11" i="56" s="1"/>
  <c r="AD32" i="67" a="1"/>
  <c r="AD32" i="67" s="1"/>
  <c r="G25" i="69" s="1"/>
  <c r="L25" i="69" s="1"/>
  <c r="N25" i="69" s="1" a="1"/>
  <c r="N25" i="69" s="1"/>
  <c r="AD30" i="67" a="1"/>
  <c r="AD30" i="67" s="1"/>
  <c r="G23" i="69" s="1"/>
  <c r="L23" i="69" s="1"/>
  <c r="N23" i="69" s="1" a="1"/>
  <c r="N23" i="69" s="1"/>
  <c r="AD21" i="67" a="1"/>
  <c r="AD21" i="67" s="1"/>
  <c r="G14" i="69" s="1"/>
  <c r="L14" i="69" s="1"/>
  <c r="N14" i="69" s="1" a="1"/>
  <c r="N14" i="69" s="1"/>
  <c r="AD28" i="67" a="1"/>
  <c r="AD28" i="67" s="1"/>
  <c r="G21" i="69" s="1"/>
  <c r="L21" i="69" s="1"/>
  <c r="N21" i="69" s="1" a="1"/>
  <c r="N21" i="69" s="1"/>
  <c r="AD33" i="67" a="1"/>
  <c r="AD33" i="67" s="1"/>
  <c r="G26" i="69" s="1"/>
  <c r="L26" i="69" s="1"/>
  <c r="N26" i="69" s="1" a="1"/>
  <c r="N26" i="69" s="1"/>
  <c r="AD25" i="67" a="1"/>
  <c r="AD25" i="67" s="1"/>
  <c r="G18" i="69" s="1"/>
  <c r="L18" i="69" s="1"/>
  <c r="N18" i="69" s="1" a="1"/>
  <c r="N18" i="69" s="1"/>
  <c r="AD24" i="67" a="1"/>
  <c r="AD24" i="67" s="1"/>
  <c r="G17" i="69" s="1"/>
  <c r="L17" i="69" s="1"/>
  <c r="N17" i="69" s="1" a="1"/>
  <c r="N17" i="69" s="1"/>
  <c r="AD31" i="67" a="1"/>
  <c r="AD31" i="67" s="1"/>
  <c r="G24" i="69" s="1"/>
  <c r="L24" i="69" s="1"/>
  <c r="N24" i="69" s="1" a="1"/>
  <c r="N24" i="69" s="1"/>
  <c r="AD29" i="67" a="1"/>
  <c r="AD29" i="67" s="1"/>
  <c r="G22" i="69" s="1"/>
  <c r="L22" i="69" s="1"/>
  <c r="N22" i="69" s="1" a="1"/>
  <c r="N22" i="69" s="1"/>
  <c r="AD22" i="67" a="1"/>
  <c r="AD22" i="67" s="1"/>
  <c r="G15" i="69" s="1"/>
  <c r="L15" i="69" s="1"/>
  <c r="N15" i="69" s="1" a="1"/>
  <c r="N15" i="69" s="1"/>
  <c r="AD23" i="67" a="1"/>
  <c r="AD23" i="67" s="1"/>
  <c r="G16" i="69" s="1"/>
  <c r="L16" i="69" s="1"/>
  <c r="N16" i="69" s="1" a="1"/>
  <c r="N16" i="69" s="1"/>
  <c r="AD27" i="67" a="1"/>
  <c r="AD27" i="67" s="1"/>
  <c r="G20" i="69" s="1"/>
  <c r="L20" i="69" s="1"/>
  <c r="N20" i="69" s="1" a="1"/>
  <c r="N20" i="69" s="1"/>
  <c r="D61" i="33"/>
  <c r="X15" i="67"/>
  <c r="V15" i="41"/>
  <c r="E58" i="4" s="1"/>
  <c r="V15" i="67"/>
  <c r="D32" i="67"/>
  <c r="G15" i="41"/>
  <c r="E43" i="4" s="1"/>
  <c r="G15" i="67"/>
  <c r="D30" i="67"/>
  <c r="E15" i="67"/>
  <c r="D21" i="67"/>
  <c r="O15" i="41"/>
  <c r="E51" i="4" s="1"/>
  <c r="O15" i="67"/>
  <c r="D28" i="67"/>
  <c r="R15" i="41"/>
  <c r="E54" i="4" s="1"/>
  <c r="R15" i="67"/>
  <c r="D33" i="67"/>
  <c r="J15" i="41"/>
  <c r="E46" i="4" s="1"/>
  <c r="J15" i="67"/>
  <c r="D25" i="67"/>
  <c r="D24" i="67"/>
  <c r="D31" i="67"/>
  <c r="D35" i="67"/>
  <c r="D34" i="67"/>
  <c r="D29" i="67"/>
  <c r="D65" i="4"/>
  <c r="D22" i="67"/>
  <c r="D23" i="67"/>
  <c r="I15" i="41"/>
  <c r="E45" i="4" s="1"/>
  <c r="I15" i="67"/>
  <c r="D16" i="67"/>
  <c r="AB15" i="41"/>
  <c r="E64" i="4" s="1"/>
  <c r="AB15" i="67"/>
  <c r="D27" i="67"/>
  <c r="D37" i="56"/>
  <c r="AE37" i="56" s="1"/>
  <c r="D16" i="41"/>
  <c r="AD16" i="41"/>
  <c r="D34" i="41"/>
  <c r="D30" i="41"/>
  <c r="AD20" i="41"/>
  <c r="AD25" i="41"/>
  <c r="D34" i="56"/>
  <c r="AE34" i="56" s="1"/>
  <c r="AF34" i="56" s="1"/>
  <c r="D17" i="41"/>
  <c r="D90" i="54"/>
  <c r="AD28" i="56"/>
  <c r="AF28" i="56" s="1"/>
  <c r="D87" i="54"/>
  <c r="AD21" i="41"/>
  <c r="D20" i="41"/>
  <c r="D86" i="54"/>
  <c r="D10" i="59"/>
  <c r="AD30" i="41"/>
  <c r="AD22" i="41"/>
  <c r="AF42" i="56"/>
  <c r="AE36" i="41"/>
  <c r="AF36" i="41" s="1"/>
  <c r="H28" i="9"/>
  <c r="AE37" i="41"/>
  <c r="AF37" i="41" s="1"/>
  <c r="AF41" i="56"/>
  <c r="AF36" i="56"/>
  <c r="AF38" i="56"/>
  <c r="E10" i="54"/>
  <c r="AF31" i="56"/>
  <c r="AD32" i="56"/>
  <c r="AF32" i="56" s="1"/>
  <c r="H15" i="9"/>
  <c r="E11" i="56"/>
  <c r="AF40" i="56"/>
  <c r="AF35" i="56"/>
  <c r="H26" i="9"/>
  <c r="H25" i="9"/>
  <c r="H16" i="9" l="1"/>
  <c r="D26" i="67"/>
  <c r="AF39" i="56"/>
  <c r="AE20" i="41"/>
  <c r="AF20" i="41" s="1"/>
  <c r="AE16" i="41"/>
  <c r="AF16" i="41" s="1"/>
  <c r="G9" i="9" s="1"/>
  <c r="H9" i="69"/>
  <c r="I9" i="69" s="1"/>
  <c r="O9" i="69" s="1"/>
  <c r="AE21" i="41"/>
  <c r="AF21" i="41" s="1"/>
  <c r="G14" i="9" s="1"/>
  <c r="H14" i="69"/>
  <c r="I14" i="69" s="1"/>
  <c r="O14" i="69" s="1"/>
  <c r="AE29" i="41"/>
  <c r="AF29" i="41" s="1"/>
  <c r="H22" i="69"/>
  <c r="I22" i="69" s="1"/>
  <c r="O22" i="69" s="1"/>
  <c r="AE33" i="41"/>
  <c r="AF33" i="41" s="1"/>
  <c r="G26" i="9" s="1"/>
  <c r="H26" i="69"/>
  <c r="I26" i="69" s="1"/>
  <c r="O26" i="69" s="1"/>
  <c r="AE17" i="41"/>
  <c r="AF17" i="41" s="1"/>
  <c r="AE30" i="41"/>
  <c r="AF30" i="41" s="1"/>
  <c r="H23" i="69"/>
  <c r="I23" i="69" s="1"/>
  <c r="O23" i="69" s="1"/>
  <c r="AE22" i="41"/>
  <c r="AF22" i="41" s="1"/>
  <c r="H15" i="69"/>
  <c r="I15" i="69" s="1"/>
  <c r="O15" i="69" s="1"/>
  <c r="AE19" i="41"/>
  <c r="AF19" i="41" s="1"/>
  <c r="AE32" i="41"/>
  <c r="AF32" i="41" s="1"/>
  <c r="H25" i="69"/>
  <c r="I25" i="69" s="1"/>
  <c r="O25" i="69" s="1"/>
  <c r="H14" i="9"/>
  <c r="AE31" i="41"/>
  <c r="AF31" i="41" s="1"/>
  <c r="H24" i="69"/>
  <c r="I24" i="69" s="1"/>
  <c r="O24" i="69" s="1"/>
  <c r="AE25" i="41"/>
  <c r="AF25" i="41" s="1"/>
  <c r="H18" i="69"/>
  <c r="I18" i="69" s="1"/>
  <c r="O18" i="69" s="1"/>
  <c r="AE28" i="41"/>
  <c r="AF28" i="41" s="1"/>
  <c r="G21" i="9" s="1"/>
  <c r="H21" i="69"/>
  <c r="I21" i="69" s="1"/>
  <c r="O21" i="69" s="1"/>
  <c r="AE35" i="41"/>
  <c r="AF35" i="41" s="1"/>
  <c r="G28" i="9" s="1"/>
  <c r="H28" i="69"/>
  <c r="I28" i="69" s="1"/>
  <c r="O28" i="69" s="1"/>
  <c r="AE18" i="41"/>
  <c r="AF18" i="41" s="1"/>
  <c r="AE24" i="41"/>
  <c r="AF24" i="41" s="1"/>
  <c r="G17" i="9" s="1"/>
  <c r="H17" i="69"/>
  <c r="I17" i="69" s="1"/>
  <c r="O17" i="69" s="1"/>
  <c r="AF37" i="56"/>
  <c r="H22" i="9"/>
  <c r="G30" i="9"/>
  <c r="G29" i="9"/>
  <c r="AE34" i="41"/>
  <c r="AF34" i="41" s="1"/>
  <c r="G27" i="9" s="1"/>
  <c r="H27" i="69"/>
  <c r="I27" i="69" s="1"/>
  <c r="O27" i="69" s="1"/>
  <c r="AE27" i="41"/>
  <c r="AF27" i="41" s="1"/>
  <c r="G20" i="9" s="1"/>
  <c r="H20" i="69"/>
  <c r="I20" i="69" s="1"/>
  <c r="O20" i="69" s="1"/>
  <c r="AE26" i="41"/>
  <c r="AF26" i="41" s="1"/>
  <c r="H19" i="69"/>
  <c r="I19" i="69" s="1"/>
  <c r="O19" i="69" s="1"/>
  <c r="AE23" i="41"/>
  <c r="AF23" i="41" s="1"/>
  <c r="H16" i="69"/>
  <c r="I16" i="69" s="1"/>
  <c r="O16" i="69" s="1"/>
  <c r="H23" i="9"/>
  <c r="I23" i="9" s="1"/>
  <c r="H20" i="9"/>
  <c r="I20" i="9" s="1"/>
  <c r="H24" i="9"/>
  <c r="I24" i="9" s="1"/>
  <c r="H19" i="9"/>
  <c r="I19" i="9" s="1"/>
  <c r="H21" i="9"/>
  <c r="I21" i="9" s="1"/>
  <c r="H18" i="9"/>
  <c r="E12" i="56"/>
  <c r="H41" i="4" s="1"/>
  <c r="H65" i="4" s="1"/>
  <c r="E65" i="4"/>
  <c r="H9" i="9"/>
  <c r="I9" i="9" s="1"/>
  <c r="H27" i="9"/>
  <c r="I27" i="9" s="1"/>
  <c r="D15" i="67"/>
  <c r="D15" i="41"/>
  <c r="J16" i="4" s="1"/>
  <c r="J17" i="4" s="1"/>
  <c r="I26" i="9"/>
  <c r="I22" i="9"/>
  <c r="I29" i="9"/>
  <c r="G25" i="9" l="1"/>
  <c r="G23" i="9"/>
  <c r="G15" i="9"/>
  <c r="G16" i="9"/>
  <c r="G22" i="9"/>
  <c r="K22" i="9" s="1"/>
  <c r="L22" i="9" s="1"/>
  <c r="G19" i="9"/>
  <c r="J19" i="9" s="1"/>
  <c r="J29" i="69"/>
  <c r="K29" i="9"/>
  <c r="L29" i="9" s="1"/>
  <c r="G18" i="9"/>
  <c r="G24" i="9"/>
  <c r="J24" i="9" s="1"/>
  <c r="K9" i="9"/>
  <c r="L9" i="9" s="1"/>
  <c r="J30" i="69"/>
  <c r="D12" i="56"/>
  <c r="J9" i="9"/>
  <c r="K26" i="9"/>
  <c r="L26" i="9" s="1"/>
  <c r="K21" i="9"/>
  <c r="L21" i="9" s="1"/>
  <c r="K20" i="9"/>
  <c r="L20" i="9" s="1"/>
  <c r="K27" i="9"/>
  <c r="L27" i="9" s="1"/>
  <c r="K23" i="9"/>
  <c r="L23" i="9" s="1"/>
  <c r="I28" i="9"/>
  <c r="K28" i="9" s="1"/>
  <c r="L28" i="9" s="1"/>
  <c r="I30" i="9"/>
  <c r="I18" i="9"/>
  <c r="K18" i="9" s="1"/>
  <c r="L18" i="9" s="1"/>
  <c r="I25" i="9"/>
  <c r="K25" i="9" s="1"/>
  <c r="L25" i="9" s="1"/>
  <c r="J23" i="9"/>
  <c r="J20" i="9"/>
  <c r="J27" i="9"/>
  <c r="J21" i="9"/>
  <c r="J26" i="9"/>
  <c r="J22" i="9"/>
  <c r="J29" i="9"/>
  <c r="K24" i="9" l="1"/>
  <c r="L24" i="9" s="1"/>
  <c r="K19" i="9"/>
  <c r="L19" i="9" s="1"/>
  <c r="J28" i="69"/>
  <c r="J21" i="69"/>
  <c r="P29" i="69"/>
  <c r="J19" i="69"/>
  <c r="P30" i="69"/>
  <c r="J20" i="69"/>
  <c r="J14" i="69"/>
  <c r="J24" i="69"/>
  <c r="J15" i="69"/>
  <c r="J18" i="69"/>
  <c r="J26" i="69"/>
  <c r="J23" i="69"/>
  <c r="J9" i="69"/>
  <c r="J17" i="69"/>
  <c r="J27" i="69"/>
  <c r="J25" i="69"/>
  <c r="J22" i="69"/>
  <c r="J16" i="69"/>
  <c r="M24" i="9"/>
  <c r="J30" i="9"/>
  <c r="K30" i="9"/>
  <c r="L30" i="9" s="1"/>
  <c r="J28" i="9"/>
  <c r="M28" i="9"/>
  <c r="J25" i="9"/>
  <c r="M25" i="9"/>
  <c r="J18" i="9"/>
  <c r="M18" i="9"/>
  <c r="M26" i="9"/>
  <c r="M29" i="9"/>
  <c r="M21" i="9"/>
  <c r="M22" i="9"/>
  <c r="M27" i="9"/>
  <c r="M19" i="9"/>
  <c r="M20" i="9"/>
  <c r="M23" i="9"/>
  <c r="Q29" i="69" l="1"/>
  <c r="D29" i="68" s="1"/>
  <c r="E29" i="68" s="1"/>
  <c r="F29" i="68" s="1"/>
  <c r="Q30" i="69"/>
  <c r="D30" i="68" s="1"/>
  <c r="E30" i="68" s="1"/>
  <c r="F30" i="68" s="1"/>
  <c r="N27" i="9"/>
  <c r="C27" i="68"/>
  <c r="P20" i="69"/>
  <c r="N28" i="9"/>
  <c r="C28" i="68"/>
  <c r="P19" i="69"/>
  <c r="P26" i="69"/>
  <c r="P21" i="69"/>
  <c r="N22" i="9"/>
  <c r="C22" i="68"/>
  <c r="N24" i="9"/>
  <c r="C24" i="68"/>
  <c r="N20" i="9"/>
  <c r="C20" i="68"/>
  <c r="P27" i="69"/>
  <c r="P14" i="69"/>
  <c r="N26" i="9"/>
  <c r="C26" i="68"/>
  <c r="P16" i="69"/>
  <c r="P15" i="69"/>
  <c r="N23" i="9"/>
  <c r="C23" i="68"/>
  <c r="N18" i="9"/>
  <c r="C18" i="68"/>
  <c r="P23" i="69"/>
  <c r="Q23" i="69" s="1"/>
  <c r="D23" i="68" s="1"/>
  <c r="E23" i="68" s="1"/>
  <c r="F23" i="68" s="1"/>
  <c r="N21" i="9"/>
  <c r="C21" i="68"/>
  <c r="P22" i="69"/>
  <c r="P9" i="69"/>
  <c r="P18" i="69"/>
  <c r="N19" i="9"/>
  <c r="C19" i="68"/>
  <c r="N29" i="9"/>
  <c r="C29" i="68"/>
  <c r="N25" i="9"/>
  <c r="C25" i="68"/>
  <c r="P25" i="69"/>
  <c r="P17" i="69"/>
  <c r="P24" i="69"/>
  <c r="P28" i="69"/>
  <c r="M30" i="9"/>
  <c r="D84" i="44"/>
  <c r="D83" i="44"/>
  <c r="R23" i="69" l="1"/>
  <c r="Q9" i="69"/>
  <c r="D9" i="68" s="1"/>
  <c r="Q15" i="69"/>
  <c r="D15" i="68" s="1"/>
  <c r="E15" i="68" s="1"/>
  <c r="F15" i="68" s="1"/>
  <c r="Q21" i="69"/>
  <c r="D21" i="68" s="1"/>
  <c r="E21" i="68" s="1"/>
  <c r="F21" i="68" s="1"/>
  <c r="Q18" i="69"/>
  <c r="D18" i="68" s="1"/>
  <c r="E18" i="68" s="1"/>
  <c r="F18" i="68" s="1"/>
  <c r="Q27" i="69"/>
  <c r="D27" i="68" s="1"/>
  <c r="E27" i="68" s="1"/>
  <c r="F27" i="68" s="1"/>
  <c r="Q26" i="69"/>
  <c r="D26" i="68" s="1"/>
  <c r="E26" i="68" s="1"/>
  <c r="F26" i="68" s="1"/>
  <c r="Q20" i="69"/>
  <c r="D20" i="68" s="1"/>
  <c r="E20" i="68" s="1"/>
  <c r="F20" i="68" s="1"/>
  <c r="R30" i="69"/>
  <c r="Q25" i="69"/>
  <c r="D25" i="68" s="1"/>
  <c r="E25" i="68" s="1"/>
  <c r="F25" i="68" s="1"/>
  <c r="Q19" i="69"/>
  <c r="D19" i="68" s="1"/>
  <c r="E19" i="68" s="1"/>
  <c r="F19" i="68" s="1"/>
  <c r="Q24" i="69"/>
  <c r="D24" i="68" s="1"/>
  <c r="E24" i="68" s="1"/>
  <c r="F24" i="68" s="1"/>
  <c r="Q14" i="69"/>
  <c r="D14" i="68" s="1"/>
  <c r="E14" i="68" s="1"/>
  <c r="F14" i="68" s="1"/>
  <c r="Q17" i="69"/>
  <c r="D17" i="68" s="1"/>
  <c r="E17" i="68" s="1"/>
  <c r="F17" i="68" s="1"/>
  <c r="Q16" i="69"/>
  <c r="D16" i="68" s="1"/>
  <c r="E16" i="68" s="1"/>
  <c r="F16" i="68" s="1"/>
  <c r="Q28" i="69"/>
  <c r="D28" i="68" s="1"/>
  <c r="E28" i="68" s="1"/>
  <c r="F28" i="68" s="1"/>
  <c r="Q22" i="69"/>
  <c r="D22" i="68" s="1"/>
  <c r="E22" i="68" s="1"/>
  <c r="F22" i="68" s="1"/>
  <c r="R29" i="69"/>
  <c r="N30" i="9"/>
  <c r="C30" i="68"/>
  <c r="D49" i="54"/>
  <c r="D48" i="54"/>
  <c r="F116" i="44"/>
  <c r="F25" i="56"/>
  <c r="F24" i="56"/>
  <c r="D81" i="44"/>
  <c r="F18" i="67" l="1"/>
  <c r="AH25" i="56" a="1"/>
  <c r="AH25" i="56" s="1"/>
  <c r="F17" i="67"/>
  <c r="AH24" i="56" a="1"/>
  <c r="AH24" i="56" s="1"/>
  <c r="R9" i="69"/>
  <c r="R14" i="69"/>
  <c r="R22" i="69"/>
  <c r="R16" i="69"/>
  <c r="R19" i="69"/>
  <c r="R20" i="69"/>
  <c r="R27" i="69"/>
  <c r="R21" i="69"/>
  <c r="R17" i="69"/>
  <c r="R28" i="69"/>
  <c r="R24" i="69"/>
  <c r="R25" i="69"/>
  <c r="R26" i="69"/>
  <c r="R18" i="69"/>
  <c r="R15" i="69"/>
  <c r="D146" i="44"/>
  <c r="F79" i="54"/>
  <c r="F26" i="56" s="1"/>
  <c r="F27" i="56"/>
  <c r="D46" i="54"/>
  <c r="D116" i="44"/>
  <c r="D114" i="44"/>
  <c r="D115" i="44"/>
  <c r="D78" i="54"/>
  <c r="D82" i="44"/>
  <c r="AF17" i="67" l="1"/>
  <c r="AD17" i="67" s="1" a="1"/>
  <c r="AD17" i="67" s="1"/>
  <c r="G10" i="69" s="1"/>
  <c r="L10" i="69" s="1"/>
  <c r="N10" i="69" s="1" a="1"/>
  <c r="N10" i="69" s="1"/>
  <c r="D17" i="67"/>
  <c r="F20" i="67"/>
  <c r="AH27" i="56" a="1"/>
  <c r="AH27" i="56" s="1"/>
  <c r="F19" i="67"/>
  <c r="AH26" i="56" a="1"/>
  <c r="AH26" i="56" s="1"/>
  <c r="AF18" i="67"/>
  <c r="AD18" i="67" s="1" a="1"/>
  <c r="AD18" i="67" s="1"/>
  <c r="G11" i="69" s="1"/>
  <c r="L11" i="69" s="1"/>
  <c r="N11" i="69" s="1" a="1"/>
  <c r="N11" i="69" s="1"/>
  <c r="D18" i="67"/>
  <c r="D80" i="54"/>
  <c r="D27" i="56"/>
  <c r="AD27" i="56"/>
  <c r="D7" i="44"/>
  <c r="AD25" i="56"/>
  <c r="D25" i="56"/>
  <c r="AD26" i="56"/>
  <c r="D26" i="56"/>
  <c r="D24" i="56"/>
  <c r="AD24" i="56"/>
  <c r="D82" i="54"/>
  <c r="D77" i="54"/>
  <c r="D47" i="54"/>
  <c r="D113" i="44"/>
  <c r="AF20" i="67" l="1"/>
  <c r="AD20" i="67" s="1" a="1"/>
  <c r="AD20" i="67" s="1"/>
  <c r="G13" i="69" s="1"/>
  <c r="L13" i="69" s="1"/>
  <c r="N13" i="69" s="1" a="1"/>
  <c r="N13" i="69" s="1"/>
  <c r="D20" i="67"/>
  <c r="AF19" i="67"/>
  <c r="AD19" i="67" s="1" a="1"/>
  <c r="AD19" i="67" s="1"/>
  <c r="G12" i="69" s="1"/>
  <c r="L12" i="69" s="1"/>
  <c r="N12" i="69" s="1" a="1"/>
  <c r="N12" i="69" s="1"/>
  <c r="D19" i="67"/>
  <c r="H11" i="69"/>
  <c r="I11" i="69" s="1"/>
  <c r="O11" i="69" s="1"/>
  <c r="H13" i="69"/>
  <c r="I13" i="69" s="1"/>
  <c r="H10" i="69"/>
  <c r="I10" i="69" s="1"/>
  <c r="O10" i="69" s="1"/>
  <c r="H12" i="69"/>
  <c r="I12" i="69" s="1"/>
  <c r="AE27" i="56"/>
  <c r="AF27" i="56" s="1"/>
  <c r="H13" i="9"/>
  <c r="I13" i="9" s="1"/>
  <c r="F23" i="56"/>
  <c r="D23" i="56" s="1"/>
  <c r="D76" i="54"/>
  <c r="F7" i="54"/>
  <c r="F10" i="44"/>
  <c r="AE24" i="56"/>
  <c r="AF24" i="56" s="1"/>
  <c r="H10" i="9"/>
  <c r="I10" i="9" s="1"/>
  <c r="AE26" i="56"/>
  <c r="AF26" i="56" s="1"/>
  <c r="H12" i="9"/>
  <c r="AE25" i="56"/>
  <c r="AF25" i="56" s="1"/>
  <c r="H11" i="9"/>
  <c r="I11" i="9" s="1"/>
  <c r="I15" i="9"/>
  <c r="K15" i="9" s="1"/>
  <c r="L15" i="9" s="1"/>
  <c r="D84" i="54"/>
  <c r="D83" i="54"/>
  <c r="O12" i="69" l="1"/>
  <c r="O13" i="69"/>
  <c r="G11" i="9"/>
  <c r="G10" i="9"/>
  <c r="K10" i="9" s="1"/>
  <c r="L10" i="9" s="1"/>
  <c r="G12" i="9"/>
  <c r="G13" i="9"/>
  <c r="J13" i="9" s="1"/>
  <c r="K11" i="9"/>
  <c r="L11" i="9" s="1"/>
  <c r="F10" i="54"/>
  <c r="D10" i="54" s="1"/>
  <c r="D10" i="44"/>
  <c r="F8" i="56"/>
  <c r="D7" i="54"/>
  <c r="J11" i="9"/>
  <c r="J15" i="9"/>
  <c r="M15" i="9"/>
  <c r="I17" i="9"/>
  <c r="K17" i="9" s="1"/>
  <c r="L17" i="9" s="1"/>
  <c r="I16" i="9"/>
  <c r="K16" i="9" s="1"/>
  <c r="L16" i="9" s="1"/>
  <c r="D81" i="54"/>
  <c r="D79" i="54"/>
  <c r="K13" i="9" l="1"/>
  <c r="J11" i="69"/>
  <c r="J10" i="69"/>
  <c r="N15" i="9"/>
  <c r="C15" i="68"/>
  <c r="J13" i="69"/>
  <c r="J12" i="69"/>
  <c r="L13" i="9"/>
  <c r="M13" i="9" s="1"/>
  <c r="M11" i="9"/>
  <c r="F11" i="56"/>
  <c r="D8" i="56"/>
  <c r="J10" i="9"/>
  <c r="M10" i="9"/>
  <c r="J17" i="9"/>
  <c r="M17" i="9"/>
  <c r="I14" i="9"/>
  <c r="K14" i="9" s="1"/>
  <c r="L14" i="9" s="1"/>
  <c r="I12" i="9"/>
  <c r="K12" i="9" s="1"/>
  <c r="L12" i="9" s="1"/>
  <c r="M16" i="9"/>
  <c r="J16" i="9"/>
  <c r="P10" i="69" l="1"/>
  <c r="N13" i="9"/>
  <c r="C13" i="68"/>
  <c r="N17" i="9"/>
  <c r="C17" i="68"/>
  <c r="P12" i="69"/>
  <c r="N16" i="9"/>
  <c r="C16" i="68"/>
  <c r="N10" i="9"/>
  <c r="C10" i="68"/>
  <c r="N11" i="9"/>
  <c r="C11" i="68"/>
  <c r="P13" i="69"/>
  <c r="P11" i="69"/>
  <c r="D11" i="56"/>
  <c r="J27" i="4" s="1"/>
  <c r="M12" i="9"/>
  <c r="J12" i="9"/>
  <c r="M14" i="9"/>
  <c r="J14" i="9"/>
  <c r="M9" i="9"/>
  <c r="Q12" i="69" l="1"/>
  <c r="D12" i="68" s="1"/>
  <c r="E12" i="68" s="1"/>
  <c r="F12" i="68" s="1"/>
  <c r="Q11" i="69"/>
  <c r="D11" i="68" s="1"/>
  <c r="E11" i="68" s="1"/>
  <c r="F11" i="68" s="1"/>
  <c r="Q13" i="69"/>
  <c r="D13" i="68" s="1"/>
  <c r="E13" i="68" s="1"/>
  <c r="F13" i="68" s="1"/>
  <c r="Q10" i="69"/>
  <c r="D10" i="68" s="1"/>
  <c r="E10" i="68" s="1"/>
  <c r="F10" i="68" s="1"/>
  <c r="N14" i="9"/>
  <c r="C14" i="68"/>
  <c r="N12" i="9"/>
  <c r="C12" i="68"/>
  <c r="N9" i="9"/>
  <c r="C9" i="68"/>
  <c r="E9" i="68" s="1"/>
  <c r="F9" i="68" s="1"/>
  <c r="Q9" i="9"/>
  <c r="J29" i="4" s="1"/>
  <c r="J31" i="4" s="1"/>
  <c r="R11" i="69" l="1"/>
  <c r="R13" i="69"/>
  <c r="R12" i="69"/>
  <c r="R10" i="69"/>
  <c r="U9" i="69" s="1"/>
  <c r="I9" i="68"/>
</calcChain>
</file>

<file path=xl/comments1.xml><?xml version="1.0" encoding="utf-8"?>
<comments xmlns="http://schemas.openxmlformats.org/spreadsheetml/2006/main">
  <authors>
    <author>Donald Treanor</author>
  </authors>
  <commentList>
    <comment ref="E17" authorId="0" shapeId="0">
      <text>
        <r>
          <rPr>
            <b/>
            <sz val="9"/>
            <color indexed="81"/>
            <rFont val="Tahoma"/>
            <family val="2"/>
          </rPr>
          <t>Donald Treanor:</t>
        </r>
        <r>
          <rPr>
            <sz val="9"/>
            <color indexed="81"/>
            <rFont val="Tahoma"/>
            <family val="2"/>
          </rPr>
          <t xml:space="preserve">
Includes Implied Reserves from UEPRand BBNI from Premium Provision Page</t>
        </r>
      </text>
    </comment>
  </commentList>
</comments>
</file>

<file path=xl/sharedStrings.xml><?xml version="1.0" encoding="utf-8"?>
<sst xmlns="http://schemas.openxmlformats.org/spreadsheetml/2006/main" count="4213" uniqueCount="375">
  <si>
    <t>Property Catastrophe</t>
  </si>
  <si>
    <t>Property</t>
  </si>
  <si>
    <t>Property Non – Proportional</t>
  </si>
  <si>
    <t>Personal Accident</t>
  </si>
  <si>
    <t>Personal Accident Non- Proportional</t>
  </si>
  <si>
    <t>Aviation</t>
  </si>
  <si>
    <t>Aviation Non – Proportional</t>
  </si>
  <si>
    <t>Credit / Surety</t>
  </si>
  <si>
    <t>Credit / Surety Non – Proportional</t>
  </si>
  <si>
    <t>Energy Offshore / Marine</t>
  </si>
  <si>
    <t xml:space="preserve">Energy Offshore / Marine Non - Proportional </t>
  </si>
  <si>
    <t>US Casualty</t>
  </si>
  <si>
    <t xml:space="preserve">US Casualty Non - Proportional </t>
  </si>
  <si>
    <t>US Professional</t>
  </si>
  <si>
    <t>US Professional Non – Proportional</t>
  </si>
  <si>
    <t>US Specialty</t>
  </si>
  <si>
    <t>US Specialty Non - Proportional</t>
  </si>
  <si>
    <t>International Motor</t>
  </si>
  <si>
    <t>International Motor Non – Proportional</t>
  </si>
  <si>
    <t>International Casualty Non – Motor</t>
  </si>
  <si>
    <t xml:space="preserve">International Casualty Non Motor Non – Proportional </t>
  </si>
  <si>
    <t>Retro Property</t>
  </si>
  <si>
    <t>Structured / Finite Reinsurance</t>
  </si>
  <si>
    <t>Net Capital Requirement</t>
  </si>
  <si>
    <t>Discounted Reserve</t>
  </si>
  <si>
    <t>Discount in Reserves</t>
  </si>
  <si>
    <t>Total</t>
  </si>
  <si>
    <t>Risk Margin</t>
  </si>
  <si>
    <t>Loss Reserves on Economic Basis</t>
  </si>
  <si>
    <t>Discount from middle of the year</t>
  </si>
  <si>
    <t>Health</t>
  </si>
  <si>
    <t>BSCR Category</t>
  </si>
  <si>
    <t>Reserve run-off by the business categories defined by the BMA</t>
  </si>
  <si>
    <t>Net Loss &amp; LAE Reserves as of ($000)</t>
  </si>
  <si>
    <t>Reserves</t>
  </si>
  <si>
    <t>Premium provisions run-off by the business categories defined by the BMA</t>
  </si>
  <si>
    <t>DAC</t>
  </si>
  <si>
    <t>Premiums</t>
  </si>
  <si>
    <t>Gross Capital Requirement - premium / reserve risk cat risk</t>
  </si>
  <si>
    <t>Summary of Premium Provisions (000's)</t>
  </si>
  <si>
    <t>Total Premium Provisions</t>
  </si>
  <si>
    <t>Risk Margin (000's)</t>
  </si>
  <si>
    <t>Operational Risk</t>
  </si>
  <si>
    <t>Reinsurance Counterparty Default Risk</t>
  </si>
  <si>
    <t>Nominal Best Estimate Loss Reserves</t>
  </si>
  <si>
    <t>Loss Reserves</t>
  </si>
  <si>
    <t>Undiscounted amounts included in current SFR</t>
  </si>
  <si>
    <t>UPR</t>
  </si>
  <si>
    <t>Total Technical Provisions (000's)</t>
  </si>
  <si>
    <t>Concentration adjustment</t>
  </si>
  <si>
    <t>Bermuda Economic Balance Sheet Project</t>
  </si>
  <si>
    <t>Currency:</t>
  </si>
  <si>
    <t>USD</t>
  </si>
  <si>
    <t>Calendar year loss payments</t>
  </si>
  <si>
    <t>INPUTS</t>
  </si>
  <si>
    <t>Year</t>
  </si>
  <si>
    <t>DISCOUNTING CALCULATIONS</t>
  </si>
  <si>
    <t>GBP</t>
  </si>
  <si>
    <t>EUR</t>
  </si>
  <si>
    <t>% of Discount</t>
  </si>
  <si>
    <t>1Y</t>
  </si>
  <si>
    <t>2Y</t>
  </si>
  <si>
    <t>3Y</t>
  </si>
  <si>
    <t>4Y</t>
  </si>
  <si>
    <t>5Y</t>
  </si>
  <si>
    <t>6Y</t>
  </si>
  <si>
    <t>7Y</t>
  </si>
  <si>
    <t>8Y</t>
  </si>
  <si>
    <t>9Y</t>
  </si>
  <si>
    <t>10Y</t>
  </si>
  <si>
    <t>11Y</t>
  </si>
  <si>
    <t>12Y</t>
  </si>
  <si>
    <t>15Y</t>
  </si>
  <si>
    <t>20Y</t>
  </si>
  <si>
    <t>25Y</t>
  </si>
  <si>
    <t>30Y</t>
  </si>
  <si>
    <t>AUD</t>
  </si>
  <si>
    <t>CAD</t>
  </si>
  <si>
    <t>CHF</t>
  </si>
  <si>
    <t>JPY</t>
  </si>
  <si>
    <t>NZD</t>
  </si>
  <si>
    <t>Premium</t>
  </si>
  <si>
    <t>Net</t>
  </si>
  <si>
    <t>Provisions</t>
  </si>
  <si>
    <t>Future</t>
  </si>
  <si>
    <t>for UPR</t>
  </si>
  <si>
    <t>Net UPR</t>
  </si>
  <si>
    <t>13Y</t>
  </si>
  <si>
    <t>14Y</t>
  </si>
  <si>
    <t>16Y</t>
  </si>
  <si>
    <t>17Y</t>
  </si>
  <si>
    <t>18Y</t>
  </si>
  <si>
    <t>19Y</t>
  </si>
  <si>
    <t>21Y</t>
  </si>
  <si>
    <t>22Y</t>
  </si>
  <si>
    <t>23Y</t>
  </si>
  <si>
    <t>24Y</t>
  </si>
  <si>
    <t>26Y</t>
  </si>
  <si>
    <t>27Y</t>
  </si>
  <si>
    <t>28Y</t>
  </si>
  <si>
    <t>29Y</t>
  </si>
  <si>
    <t>Column:</t>
  </si>
  <si>
    <t>Net reserves  - Total</t>
  </si>
  <si>
    <t>Discount Factors - Middle of year</t>
  </si>
  <si>
    <t>Discount Factors - End of year</t>
  </si>
  <si>
    <t>Implied property catastrophe premium charge</t>
  </si>
  <si>
    <t>Ratio of counterparty charge to net reserves</t>
  </si>
  <si>
    <t>COMPANY-SPECIFIC VALUES</t>
  </si>
  <si>
    <t>Summary of Claims Provisions (000's)</t>
  </si>
  <si>
    <t>Financial Year End</t>
  </si>
  <si>
    <t>Select from Drop-Down</t>
  </si>
  <si>
    <t>Class 4/3B</t>
  </si>
  <si>
    <t>BBNI</t>
  </si>
  <si>
    <t>Bermuda Economic Balance Sheet Simplification Calculations Template</t>
  </si>
  <si>
    <t>Line of Business</t>
  </si>
  <si>
    <t xml:space="preserve">Total </t>
  </si>
  <si>
    <t>Risk-Free Spot Yield Curves</t>
  </si>
  <si>
    <t>Class 3A</t>
  </si>
  <si>
    <t>Class of Company</t>
  </si>
  <si>
    <t>Discounted Reserves by Line of Business</t>
  </si>
  <si>
    <t>Calendar Year Loss Payments by Line of Business</t>
  </si>
  <si>
    <t>Concentration Adjustment</t>
  </si>
  <si>
    <t>Catastrophe Risk</t>
  </si>
  <si>
    <t>UPR + BBNI Subject to Cat Risk</t>
  </si>
  <si>
    <t>Reserve Risk</t>
  </si>
  <si>
    <t>Pre Diversification</t>
  </si>
  <si>
    <t>Total BSCR</t>
  </si>
  <si>
    <t>Cost of Capital</t>
  </si>
  <si>
    <t>t</t>
  </si>
  <si>
    <t>Expected Loss run-off by the business categories defined by the BMA</t>
  </si>
  <si>
    <t>x</t>
  </si>
  <si>
    <t xml:space="preserve">Discounted Cumulative Run-off Loss + LAE + Other Expense Payments (Including BBNI) </t>
  </si>
  <si>
    <t>Premium Provision</t>
  </si>
  <si>
    <t>Future Premiums</t>
  </si>
  <si>
    <t>Capital Requirement - Reserve Risk - pre concentration adjustment</t>
  </si>
  <si>
    <t>Capital Requirement Reserve Risk</t>
  </si>
  <si>
    <t>Undiscounted Reserves by Line of business</t>
  </si>
  <si>
    <t>amount of discount in reserves</t>
  </si>
  <si>
    <t>Loss Reserves as of end 2015 are to be used as a starting point.</t>
  </si>
  <si>
    <t>ALL Currencies</t>
  </si>
  <si>
    <t>TOTAL Business</t>
  </si>
  <si>
    <t>note: no inputs on this sheet - only aggregates entries from currency sheets</t>
  </si>
  <si>
    <t>Future premiums UPR</t>
  </si>
  <si>
    <t>Future Premiums BBNI</t>
  </si>
  <si>
    <t>Calculation of future discounted reserves for Risk Margin purposes</t>
  </si>
  <si>
    <t>Premium Provisions calculations by the business categories defined by the BMA</t>
  </si>
  <si>
    <t>Totals</t>
  </si>
  <si>
    <t>Discounted value of expected claims and expenses</t>
  </si>
  <si>
    <t>Undiscounted Future Premiums</t>
  </si>
  <si>
    <t>Discounted Future Premiums</t>
  </si>
  <si>
    <t>"Acquisition Costs Ratio" for BBNI</t>
  </si>
  <si>
    <t>"Loss Ratio" for BBNI</t>
  </si>
  <si>
    <t>"Loss Ratio" for UPR</t>
  </si>
  <si>
    <t>Remaining "Acquisition Costs Ratio" for UPR</t>
  </si>
  <si>
    <t xml:space="preserve">Undiscounted Incremental "Loss" Payments (Including BBNI) </t>
  </si>
  <si>
    <t xml:space="preserve">Undiscounted Cumulative Run-off of "Losses" (Including BBNI) </t>
  </si>
  <si>
    <t>"Loss" Payout Patterns</t>
  </si>
  <si>
    <t xml:space="preserve">"Acquisition Costs" (Including BBNI) </t>
  </si>
  <si>
    <t>Undiscounted</t>
  </si>
  <si>
    <t>Discounted</t>
  </si>
  <si>
    <t>Capital Requirement - Premium Risk - pre concentration adjustment</t>
  </si>
  <si>
    <t>Post Diversification</t>
  </si>
  <si>
    <t>Risk Free Discount to Time 0</t>
  </si>
  <si>
    <t xml:space="preserve">Discounted Cumulative Run-off "Loss" payments (Including BBNI) </t>
  </si>
  <si>
    <t>Premium for risk capital charge for risk margin purposes</t>
  </si>
  <si>
    <t>payout pattern</t>
  </si>
  <si>
    <t>Standard Approach and Risk-Free Spot Yield Curves</t>
  </si>
  <si>
    <t xml:space="preserve">Standard Approach </t>
  </si>
  <si>
    <t>Standard Approach - Yield Curves</t>
  </si>
  <si>
    <t>Standard Approach Yield Curves - Middle of year</t>
  </si>
  <si>
    <t>BSCR FACTORS</t>
  </si>
  <si>
    <t>BSCR Capital Charge</t>
  </si>
  <si>
    <t>Bermuda Economic Balance Sheet Premium Provisions Simplification 2 Calculations Template</t>
  </si>
  <si>
    <t>Bermuda Economic Balance Sheet Premium Provisions Simplification 1 Calculations Template</t>
  </si>
  <si>
    <t>Bermuda Economic Balance Sheet Premium Provisions Simplification All Methods Calculations Template</t>
  </si>
  <si>
    <t>Investment Expenses</t>
  </si>
  <si>
    <t>Investment expense adjustment to discount rate</t>
  </si>
  <si>
    <t>Standard approach Discount factor</t>
  </si>
  <si>
    <t>Discount factor adj for inv exps</t>
  </si>
  <si>
    <t>Disc factor adj for inv exps</t>
  </si>
  <si>
    <t>from Risk margin sheet cell Q9</t>
  </si>
  <si>
    <t>Premium for risk capital charge for Premium Risk Margin purposes</t>
  </si>
  <si>
    <t>Capital Requirement Premium Risk before Adjustment for Non Property Cat Contract - Cat Premium Reflected in Cat Risk Charge</t>
  </si>
  <si>
    <t>Premium Risk Charge</t>
  </si>
  <si>
    <t>Default Risk Charge</t>
  </si>
  <si>
    <t>Capital Requirement - Reserve Risk - Risk Charge Runoff</t>
  </si>
  <si>
    <t>Capital Requirement - Reserve Risk - Risk Charge Runoff - pre concentration adjustment</t>
  </si>
  <si>
    <t>total ex Property Cat</t>
  </si>
  <si>
    <r>
      <t>Premium Risk - Property Catastrophe Premium Adjustment (</t>
    </r>
    <r>
      <rPr>
        <b/>
        <sz val="10"/>
        <color rgb="FFFF0000"/>
        <rFont val="Arial"/>
        <family val="2"/>
      </rPr>
      <t>Class 4/3B only</t>
    </r>
    <r>
      <rPr>
        <b/>
        <sz val="10"/>
        <rFont val="Arial"/>
        <family val="2"/>
      </rPr>
      <t>)</t>
    </r>
  </si>
  <si>
    <t>Catastrophe Risk Charge</t>
  </si>
  <si>
    <t>Cat Risk Charge factor</t>
  </si>
  <si>
    <t>Premium for premium risk capital charge (for risk margin calculation)</t>
  </si>
  <si>
    <t xml:space="preserve">Discounted Cumulative Run-off of "Losses" (Including BBNI) </t>
  </si>
  <si>
    <t>Calculation of future discounted reserves for Reserve Risk (on unearned business)for Risk Margin calculation</t>
  </si>
  <si>
    <t>Number of Currencies for Loss Reserve Calcs (Max of 8)</t>
  </si>
  <si>
    <t>Number of Currencies for Premium Provisions Calcs (Max of 8)</t>
  </si>
  <si>
    <t>Manually Enter Financial Year End</t>
  </si>
  <si>
    <t>Discount in Loss Reserves</t>
  </si>
  <si>
    <t>Unearned Premium Reserve</t>
  </si>
  <si>
    <t>from PremProv-Total cell D11</t>
  </si>
  <si>
    <t>from Loss reserves - Total sheet cell D9</t>
  </si>
  <si>
    <t>from Loss reserves - Total sheet cell D15</t>
  </si>
  <si>
    <t>Bound But Not Incepted Premium (BBNI)</t>
  </si>
  <si>
    <t>Net Loss Reserves</t>
  </si>
  <si>
    <t>Discount included in Best Estimate Loss and Loss Expense Provisions</t>
  </si>
  <si>
    <t>Bound But Not Incepted (BBNI) Premium</t>
  </si>
  <si>
    <t>Best Estimate Premium Provision In Respect of BBNI</t>
  </si>
  <si>
    <t>Supplemental Notes to General Business Provisions</t>
  </si>
  <si>
    <t>[ Form1EBS, Line 17(d) ]</t>
  </si>
  <si>
    <t>[ Form1EBS,note Line 17(d) ]</t>
  </si>
  <si>
    <t>[ Form1EBS, note Line 16(d)-(i) ]</t>
  </si>
  <si>
    <t>[ Form1EBS, note Line 16(d)-(ii) ]</t>
  </si>
  <si>
    <t>Premium Provision for BBNI</t>
  </si>
  <si>
    <t>Total Premium Provision</t>
  </si>
  <si>
    <t xml:space="preserve">Undiscounted Cumulative Run-off of "Losses" from BBNI business only </t>
  </si>
  <si>
    <t xml:space="preserve">Undiscounted Incremental "Loss" Payments from BBNI business only </t>
  </si>
  <si>
    <t xml:space="preserve">"Acquisition Costs" (BBNI business only) </t>
  </si>
  <si>
    <t xml:space="preserve">Discounted Cumulative Run-off "Loss" payments (BBNI business only) </t>
  </si>
  <si>
    <t>Inputs for Schedule III (Trial EBS) in BSCR model</t>
  </si>
  <si>
    <t>Introduction</t>
  </si>
  <si>
    <t>This template makes various simplifications and assumptions – it is up to the insurer to decide whether these are appropriate to their circumstances. The template is not protected, and insurers are invited to make adjustments as appropriate.</t>
  </si>
  <si>
    <t>Use of the template is voluntary – it has been provided to assist insurers unfamiliar with the approaches behind the EBS.  Insurers are encouraged, in due course, to develop their own bespoke models for carrying out the calculations.</t>
  </si>
  <si>
    <t>The template does not make use of geographic diversification in determining premium risk and reserve risk ECR charges for the risk margin calculation.  If this is a material factor for an insurer, then the insurer would need to make further bespoke adjustments to the calculations.</t>
  </si>
  <si>
    <t>Summary Tab</t>
  </si>
  <si>
    <t>General Inputs</t>
  </si>
  <si>
    <t>a.</t>
  </si>
  <si>
    <t>b.</t>
  </si>
  <si>
    <t>c.</t>
  </si>
  <si>
    <t>C6 – Enter the year end</t>
  </si>
  <si>
    <t>C7 - Select your Class from the drop down options</t>
  </si>
  <si>
    <t>L6 &amp; L7 – These entries are to be completed for a Class 3A insurer, and come from the Premium Risk tab of the BSCR model to be filed for the current year end.  Note these inputs should come from the EBS BSCR inputs / calculations.</t>
  </si>
  <si>
    <t>d.</t>
  </si>
  <si>
    <t>C9 - Select the number of currencies needed for the Loss Reserve calculations - max of 8 – then press “Apply”</t>
  </si>
  <si>
    <t>e.</t>
  </si>
  <si>
    <t>C10 - Select the number of currencies needed for the Premium Provision calculations - max of 8 - then press “Apply”</t>
  </si>
  <si>
    <t>f.</t>
  </si>
  <si>
    <t>g.</t>
  </si>
  <si>
    <t>i.</t>
  </si>
  <si>
    <t xml:space="preserve">If one of the insurer’s currencies is not a currency for which the Authority has supplied discount rates, then the entity will need to supply the rates. </t>
  </si>
  <si>
    <t>ii.</t>
  </si>
  <si>
    <t xml:space="preserve">To do this, follow the BMA methodology indicated in the document ‘Determination of Discount Rates for Economic Balance Sheet’ to be found on the ‘Reporting Forms and Guidance’ / ‘Insurance’ page of the Document Centre on the BMA website – see http://www.bma.bm/document-centre/reporting-forms-and-guidelines/SitePages/Insurance.aspx .  The rates will need to be added to the ‘Yield Curves and Factor charges’ tab. </t>
  </si>
  <si>
    <t>iii.</t>
  </si>
  <si>
    <t>D15 - from Catastrophe Risk tab – E49</t>
  </si>
  <si>
    <t>h.</t>
  </si>
  <si>
    <t>D20 - from Summary (Trial EBS) tab - F21</t>
  </si>
  <si>
    <t>j.</t>
  </si>
  <si>
    <t>D23 - from Reserve Risk tab - F35</t>
  </si>
  <si>
    <t>k.</t>
  </si>
  <si>
    <t>D24 - from Credit Risk tab – F80</t>
  </si>
  <si>
    <t>l.</t>
  </si>
  <si>
    <t>D28 – the reduction in discount rate needed to reflect investment expenses (note this does not come from the BSCR model, but from the insurer’s own expense analysis)</t>
  </si>
  <si>
    <t>m.</t>
  </si>
  <si>
    <t>D31 – if the insurer has discounted its Gross Loss Reserve Provisions (in current SFR), provide the amount of the discount (note this does not come from the BSCR model)</t>
  </si>
  <si>
    <t>n.</t>
  </si>
  <si>
    <t>D33 - from Premium Risk tab – G125 (for Class 4/3B only)</t>
  </si>
  <si>
    <t>o.</t>
  </si>
  <si>
    <t>D34 - from Premium Risk tab – G154 (for Class 4/3B only)</t>
  </si>
  <si>
    <t xml:space="preserve">Column J contains a summary of results produced from the calculations. </t>
  </si>
  <si>
    <t>Yield Curve &amp; Factor Charges tab</t>
  </si>
  <si>
    <t>The Authority has provided Risk-Free Yield Curves and ‘Standard’ approach yield curves for United States Dollar, British Pound, Euro, Australian Dollar, Canadian Dollar, Swiss Franc, Japanese Yen and New Zealand Dollar.   Amounts included are for 31 December 2015.  Please update with amounts taken from the Authority’s website for other year ends.</t>
  </si>
  <si>
    <t>If the insurer uses other currencies or would like to add more currencies, this workbook is unprotected to allow for such amendments.</t>
  </si>
  <si>
    <t>Claims provisions – “Loss reserves – Currency x” tabs</t>
  </si>
  <si>
    <t>The whole of the reserves are assumed to run-off in line with the input payment run-off pattern.</t>
  </si>
  <si>
    <t>Discounting will assume the ‘Standard’ approach yield curve for the relevant currency, assuming mid-year payments on average.</t>
  </si>
  <si>
    <t>From the expected cash flows generated for each year of the run-off, discounted best estimate provisions are calculated for each year of the run-off (rows 58-83).  These are used to determine the BSCR reserve risk charges for each year  - see the Loss Reserves – Total tab</t>
  </si>
  <si>
    <t>Claims provisions – “Loss reserves – Total” tab</t>
  </si>
  <si>
    <t>This tab total up various results from the currency tab – which is why it is essential that the amounts shown in the currency tabs are expressed in the reporting currency.</t>
  </si>
  <si>
    <t>From the discounted best estimate reserves for each future year, the reserve risk charges required for each year of the run-off are calculated in cells AD15 to AF37. This uses essentially the same calculations as in the BSCR model.</t>
  </si>
  <si>
    <t>Premium Provisions</t>
  </si>
  <si>
    <t>Further input is needed in rows 27-48 to reflect the expected pay-out of claims for the UPR (it is assumed that the BBNI has the same pay-out pattern).  This is needed to assess future reserves over the run-off of the business for the purposes of calculating the risk margin.</t>
  </si>
  <si>
    <t xml:space="preserve">The approach calls for an undiscounted ‘combined’ ratio to be input, along with a payment run-off pattern.  Acquisition expenses are treated separately, and assumed to be paid evenly over the year following the valuation date.  Premiums are assumed to be received evenly over the year following the valuation date.
</t>
  </si>
  <si>
    <t>Rows 53-75 use the input run-off pattern to determine undiscounted reserves for each future year end.</t>
  </si>
  <si>
    <r>
      <t>Having done these calculations for each currency tab, the required results are summed in ‘</t>
    </r>
    <r>
      <rPr>
        <b/>
        <sz val="10"/>
        <rFont val="Arial"/>
        <family val="2"/>
      </rPr>
      <t>PremProvMethod2 – Total</t>
    </r>
    <r>
      <rPr>
        <sz val="10"/>
        <rFont val="Arial"/>
        <family val="2"/>
      </rPr>
      <t xml:space="preserve">’.  No further inputs are needed on this tab.
</t>
    </r>
  </si>
  <si>
    <t>These risk charges are then aggregated as they are within the standard BSCR model.</t>
  </si>
  <si>
    <t>Before starting to use the template please ensure that all inputs in white cells (particularly those on currency tabs 'Loss reservesCurrX' and 'PremProvCurrX' which may currently be hidden) have been deleted – these inputs have been included purely for illustrative purposes to give an idea of how the calculations work, and are not intended to be relevant in “real life”.  A macro button has been provided on the ‘Summary’ tab to assist with this. Insurers are encouraged, in due course, to develop their own bespoke models for carrying out the calculations.</t>
  </si>
  <si>
    <t>Insurer inputs are required on the ‘Summary’ tab and also the various Loss Reserves and Premium Provisions tabs: 'Loss reservesCurrX', 'PremProvMethod1' and 'PremProvMethod2CurrX'.  ‘Yield Curves and Factor charges’ contains the discount rates and various standard BSCR factors. The ‘Summary’ tab also contains a summary of the results.</t>
  </si>
  <si>
    <t>Note that the template does not produce results on both a Gross and Net basis.  An insurer would need to provide inputs separately gross of reinsurance to obtain the gross best estimate premium provisions and loss reserves provisions for inclusion in Form1EBS.  A further set of inputs, net of reinsurance would be needed to obtain the net best estimate results and the risk margin.  It is implicitly assumed that the undiscounted net of reinsurance inputs have taken into account the expected counterparty defaults in relation to reinsurance recoveries.  If this is not the case, the insurer would need to further assess the addition needed to the net position to take into account the explicit assessment of expected reinsurance counterparty defaults.  This should in principle then require consequential adjustments to the risk margin – but, on proportionality grounds, this may be considered unnecessary unless the expected reinsurance counterparty defaults are significant.</t>
  </si>
  <si>
    <r>
      <t xml:space="preserve">For d. and e. above, once the number of currencies are specified, the currency must be selected on each “Loss reserves – Currency X” tab and “PremProvCurrX” Tab in cell H4. </t>
    </r>
    <r>
      <rPr>
        <sz val="10"/>
        <color rgb="FFFF0000"/>
        <rFont val="Arial"/>
        <family val="2"/>
      </rPr>
      <t>(N.B. For ease of viewing, only 2 currency tabs are shown for the Loss Reserves and Premium Provision multiple currency calculations. The remaining currency tabs (and 'To' &amp; 'From' tabs) are hidden and will be required to be unhidden if needed)</t>
    </r>
  </si>
  <si>
    <r>
      <t xml:space="preserve">If more currencies are needed, then please create new tabs and locate them between the relevant “From” and “To” tabs </t>
    </r>
    <r>
      <rPr>
        <sz val="10"/>
        <color rgb="FFFF0000"/>
        <rFont val="Arial"/>
        <family val="2"/>
      </rPr>
      <t>(currently hidden in the template)</t>
    </r>
    <r>
      <rPr>
        <sz val="10"/>
        <rFont val="Arial"/>
        <family val="2"/>
      </rPr>
      <t xml:space="preserve"> to ensure they get included in the totals.  The new tabs can simply be cloned from one of the existing tabs.   Additional discount rate curves can be added to the ‘Yield Curves and Factor Charges’ tab as appropriate.</t>
    </r>
  </si>
  <si>
    <t>The following entries for 'Summary' are required to be pulled from the EBS BSCR Model (to be filed for the current year end) and are used for simplifications for the risk margin calculations (note references to the EBS elements of the BSCR calculations):</t>
  </si>
  <si>
    <t>D16 - from Schedule IVA (Trial EBS) tab – Q13  – note that in this version of the template it is only the property cat premium which is required (with no adjustment), as the resulting factor is being applied to an unadjusted property cat UPR + BBNI.</t>
  </si>
  <si>
    <t>Rows 37 onwards capture the information requested as part of Supplementary Information to Form1EBS of the BSCR model (part of Schedule III (Trial EBS)).</t>
  </si>
  <si>
    <t>Also note that cells C6:J6 are linked to the entire workbook and so if there is a change in Currency noted on this sheet, then no further amendments should be needed in other sheets.</t>
  </si>
  <si>
    <t>Separate inputs are needed for each (material) currency. Any residual amounts (say less than 10% of the total) could be included in with the main reporting currency.</t>
  </si>
  <si>
    <t>For each line of business (for each currency), input the current best estimate undiscounted outstanding claims reserves, together with  an  expected payment run off pattern.  (This should start off at 100% outstanding at time 'zero', and reduce to 0% over the expected run-off of the line of business – with no increases at any time.)</t>
  </si>
  <si>
    <t>The starting point is the undiscounted best estimate of reserves by line of business. This is needed for each (material) currency for which the insurer has outstanding claims – all amounts should be expressed in the reporting currency, so that the amounts from the different currency sheets can be simply added together to get insurer totals. (Note that, in principle, the undiscounted best estimate may well be different from the amount shown in the current SFR due to implicit inclusion of prudential margins for uncertainty, differences in the expenses (including ALAE and ULAE)  allowed for in the reserves, and allowances for Binary Events / ENIDS in the SFR – but for the purposes of the Trial Run the insurer might adopt the same amounts, on proportionality grounds.)</t>
  </si>
  <si>
    <t>The current best estimate amount should include claims costs and both allocated (ALAE) and unallocated (ULAE) loss adjustment expenses.  It should also include other expense amounts as indicated in the EBS requirements, and make appropriate allowance for Binary Events / ENIDS. The template calls for the undiscounted amounts to be input.</t>
  </si>
  <si>
    <t>One approach to allowing for investment management costs is to adjust (reduce) the discount rate to allow for these costs, rather than to add explicit additional amounts to the cash flows. An input has been provided on the ‘Summary’ sheet D28 for this purpose (assumed to be the same for all lines of business).  If this approach is not used, then set this amount to 0%.</t>
  </si>
  <si>
    <t>The user should note that the template sums the entries from both PremProvMethod1 and PremProvMethod2 approaches. Therefore care should be taken not to double count any business.</t>
  </si>
  <si>
    <t>UPR - Future Premiums</t>
  </si>
  <si>
    <t>BBNI - Future Premiums</t>
  </si>
  <si>
    <t>Because discounting is assumed to be implicit in Method1 for calculating the Premium Provision, where UPR - DAC is used as a proxy for "discounted" claims and expenses, it is not necessary to further split the business by currency for this method.  For the purpose of discounting the reserves for the risk margin calculations, cashflows are developed in this tab using the input pay-out patterns.</t>
  </si>
  <si>
    <r>
      <rPr>
        <b/>
        <u/>
        <sz val="10"/>
        <rFont val="Arial"/>
        <family val="2"/>
      </rPr>
      <t>Method 2</t>
    </r>
    <r>
      <rPr>
        <sz val="10"/>
        <rFont val="Arial"/>
        <family val="2"/>
      </rPr>
      <t xml:space="preserve"> is the more ‘sophisticated’ approach covered in the Guidance, and is based on applying an expected future claims and expense ratio to the UPR (and BBNI).  This method has the capability of recognising the expected future profits embedded in the UPR (and BBNI), and could result in negative premium provisions in some cases.</t>
    </r>
  </si>
  <si>
    <t>Two options (Method1 and Method2) have been included to calculate the premium provisions, corresponding to the 2 approaches outlined in the Guidance.  The insurer can use one or the other (but not both for a single LoB/currency combination), or perhaps use one for some lines of business, and the other for the remainder.  No allowance has been made in this template for any reinstatement premiums – see paragraphs 166-169 of the document “Guidance for Commercial Insurers’ and Insurance Groups’ Statutory Reporting Regime”.</t>
  </si>
  <si>
    <r>
      <rPr>
        <b/>
        <u/>
        <sz val="10"/>
        <rFont val="Arial"/>
        <family val="2"/>
      </rPr>
      <t>Method 1</t>
    </r>
    <r>
      <rPr>
        <sz val="10"/>
        <rFont val="Arial"/>
        <family val="2"/>
      </rPr>
      <t xml:space="preserve"> is the simplest approach and corresponds to the method included in the 2015 trial run.  See the </t>
    </r>
    <r>
      <rPr>
        <b/>
        <sz val="10"/>
        <rFont val="Arial"/>
        <family val="2"/>
      </rPr>
      <t>PremProvMethod1</t>
    </r>
    <r>
      <rPr>
        <sz val="10"/>
        <rFont val="Arial"/>
        <family val="2"/>
      </rPr>
      <t xml:space="preserve"> tab.  In summary, the approach sets the premium provision to be equal to the UPR less DAC less any premiums due to be collected in future (and that are currently included in future premiums to be received in the current SFR).  Although BBNI business is not expected to impact the Premium Provision calculations (unless a premium deficiency reserve should be established – see later) as the BBNI premiums are assumed to be exactly offset by the associated expected BBNI claims and expenses (and consistent with the current SFR, does not recognise any ‘future profits’), BBNI is expected to impact the risk margin calculations, as future ECR capital is needed to cover the run off of this BBNI business.</t>
    </r>
  </si>
  <si>
    <r>
      <t xml:space="preserve">For </t>
    </r>
    <r>
      <rPr>
        <b/>
        <sz val="10"/>
        <rFont val="Arial"/>
        <family val="2"/>
      </rPr>
      <t xml:space="preserve">PremProvMethod1, </t>
    </r>
    <r>
      <rPr>
        <sz val="10"/>
        <rFont val="Arial"/>
        <family val="2"/>
      </rPr>
      <t xml:space="preserve"> premium and loss inputs are needed are in rows 17-22: UPR and DAC for each line of business, along with future premium receipts for the UPR business (eg instalments due after the valuation date).  Also needed is the amount of BBNI premium – the template assumes that the premium associated with this business has not yet been received.  Note that if a premium deficiency reserve has been assessed for the UPR, then this should be added to the UPR in D17.  Similarly, if the BBNI business would attract a premium deficiency reserve, the additional amount would be included in row 21 (but not in row 22).</t>
    </r>
  </si>
  <si>
    <t xml:space="preserve">The combined ratio will need to ensure that the requirements of the EBS valuation requirements re expenses and ‘best estimate’ requirements are met.  It may be necessary to have different assumptions for the UPR and BBNI for a line of business depending on the nature of the business / relative premium strength and general terms and conditions etc.
</t>
  </si>
  <si>
    <r>
      <t xml:space="preserve">The use of an undiscounted ‘combined ratio’ means that discounting calculations need to be performed, and thus inputs are required (in </t>
    </r>
    <r>
      <rPr>
        <b/>
        <sz val="10"/>
        <rFont val="Arial"/>
        <family val="2"/>
      </rPr>
      <t>PremProvMethod2CurrX</t>
    </r>
    <r>
      <rPr>
        <sz val="10"/>
        <rFont val="Arial"/>
        <family val="2"/>
      </rPr>
      <t xml:space="preserve">) split by (material) currency, as for the loss reserves.  The overall approach for organising the calculations is similar to that adopted for the loss reserves. 
</t>
    </r>
  </si>
  <si>
    <t>Various inputs are needed on rows 14-21.  UPR and BBNI on rows 14 and 15 do not need to include premium deficiency reserves, as this should be explicitly allowed for in the loss and expense ratio inputs in rows  18-21. The ‘loss’ ratios on rows 18 and 20 should be undiscounted, and should allow for all claims and expenses expected to be paid out in future  (along with reinsurance costs and recoveries in the case of net estimates).  Care should be taken to ensure that the ‘loss’ ratios fully meet the requirements of the EBS legislation.  Investment related expenses can either be explicitly added here, or can be allowed for by reducing the discount rate using the assumption input on the ‘Summary’ tab D28.  Acquisition expenses are input on rows 19 and 21.  For BBNI business, this should reflect all acquisition related expenses.  For the UPR, it should reflect any remaining acquisition related expenses (eg commissions on future premium instalments) yet to be paid out – and should be expressed as a percentage of the total UPR (and not as a % of the future UPR to be received). Acquisition expenses have been assumed to be paid out, on average, in the middle of the year following the valuation date, but the user is invited to adjust this timing during the year (in row 107) if this assumption is not appropriate.</t>
  </si>
  <si>
    <t xml:space="preserve">Rows 26-47 contain the inputs for the run-off of the claims (and expense) elements of the UPR. It is assumed that the BBNI will follow the same payout assumptions.
</t>
  </si>
  <si>
    <t>Rows 79-100 then derive the incremental payouts each year, and these are discounted using the standard discount rate (adjusted for investment expenses as applicable) to form expected discounted reserves for each future year end in rows 111-133.  These future discounted reserves are needed to determine future reserve risk ECR requirements for this business for the risk margin calculation.</t>
  </si>
  <si>
    <t xml:space="preserve">Rows 137 to 197 replicate the calculations above for the BBNI only business for the purposes of the supplementary information required for Form1EBS line 16(d) – (ii). </t>
  </si>
  <si>
    <r>
      <rPr>
        <b/>
        <u/>
        <sz val="10"/>
        <rFont val="Arial"/>
        <family val="2"/>
      </rPr>
      <t>Premium and Reserve Risk charges</t>
    </r>
    <r>
      <rPr>
        <sz val="10"/>
        <rFont val="Arial"/>
        <family val="2"/>
      </rPr>
      <t xml:space="preserve"> have all been determined by line of business from the calculations underlying the best estimate loss reserves and premium provision charges.  These take into account the diversification by line of business implicit in the BSCR calculations.  These calculations include capital requirements coming from both the loss reserves run-off and the premium provisions run-off.   Note that for the valuation date, reserve risk charges only come from the loss reserves, but that for future years, they also include reserve risk charges coming from the run-off of the UPR / BBNI business.  Note that strictly the 2 sets of reserves could be added together to derive the reserve risk charges – but the difference caused by not doing is considered not to be material.</t>
    </r>
  </si>
  <si>
    <t xml:space="preserve">The risk margin calculation is based on estimated BSCR risk charges for the run-off of the loss reserves and the premium provisions (including the run-off of an estimated CAT Risk Charge associated with BBNI and UPR).  It is based only on insurance risk, reinsurance counterparty risk and operational risk charges.  </t>
  </si>
  <si>
    <r>
      <rPr>
        <b/>
        <u/>
        <sz val="10"/>
        <rFont val="Arial"/>
        <family val="2"/>
      </rPr>
      <t>Cat Risk</t>
    </r>
    <r>
      <rPr>
        <sz val="10"/>
        <rFont val="Arial"/>
        <family val="2"/>
      </rPr>
      <t xml:space="preserve"> in relation to the cat element of the UPR/BBNI is based on the ratio of cat risk charge to cat premium in the current BSCR submission.  (Input is required on the ‘Summary’ tab.)  Note the additional inputs requested are limited to just the property cat premium, and not the further adjustment applied in the cat risk charge calculation.</t>
    </r>
  </si>
  <si>
    <r>
      <rPr>
        <b/>
        <u/>
        <sz val="10"/>
        <rFont val="Arial"/>
        <family val="2"/>
      </rPr>
      <t>Reinsurance counterparty risk</t>
    </r>
    <r>
      <rPr>
        <b/>
        <sz val="10"/>
        <rFont val="Arial"/>
        <family val="2"/>
      </rPr>
      <t xml:space="preserve"> </t>
    </r>
    <r>
      <rPr>
        <sz val="10"/>
        <rFont val="Arial"/>
        <family val="2"/>
      </rPr>
      <t>is typically relatively small in comparison to the other risk charges.  It has therefore been approximated based on the ratio of the current BSCR reinsurance credit charge to net reserves.  (Input is required on the ‘Summary’ tab (D23 and D24). Note that the inputs here come from the EBS BSCR calculations.)  If this assumption is not reasonable, then the insurer will need to develop an alternative calculation approach.</t>
    </r>
  </si>
  <si>
    <r>
      <rPr>
        <b/>
        <u/>
        <sz val="10"/>
        <rFont val="Arial"/>
        <family val="2"/>
      </rPr>
      <t>Operational risk</t>
    </r>
    <r>
      <rPr>
        <sz val="10"/>
        <rFont val="Arial"/>
        <family val="2"/>
      </rPr>
      <t xml:space="preserve"> has been based on the operational risk charge %age in the current BSCR. (Input is required on the ‘Summary’ tab.)  </t>
    </r>
  </si>
  <si>
    <t>Having obtained the estimated expected BSCR requirements for the run-off of the business, the required 6% cost of capital is applied to each risk charge (beginning from time 'zero') to obtain the contribution to the risk margin at the end of each year.  The resultant year-end amounts are then discounted back to the valuation date using the risk free discount rate curve for the reporting currency.</t>
  </si>
  <si>
    <t>Future Premiums to be received</t>
  </si>
  <si>
    <t>Undiscounted Future Premiums to be received</t>
  </si>
  <si>
    <t>Discounted Future Premiums to be received</t>
  </si>
  <si>
    <r>
      <t>The currency input sheets (</t>
    </r>
    <r>
      <rPr>
        <b/>
        <sz val="10"/>
        <rFont val="Arial"/>
        <family val="2"/>
      </rPr>
      <t>‘PremProvMethod2Curr1’</t>
    </r>
    <r>
      <rPr>
        <sz val="10"/>
        <rFont val="Arial"/>
        <family val="2"/>
      </rPr>
      <t xml:space="preserve"> etc) are located between the ‘PremProvMethod2 – From’ and PremProvMethod2 – To’ tabs ( hidden in the original template). Use the button on the 'Summary' tab to show the desired number of currency tabs (up to a maximum of 8 – but further tabs can be cloned and added between the 'From' and 'To' tabs if needed. The appropriate inclusion of any additional currencies will be subject to appropriate addition of the required discount rates on the ‘Yield Curves and Factor Charges’ tab).</t>
    </r>
  </si>
  <si>
    <r>
      <rPr>
        <sz val="10"/>
        <rFont val="Calibri"/>
        <family val="2"/>
      </rPr>
      <t>▪</t>
    </r>
    <r>
      <rPr>
        <sz val="10"/>
        <rFont val="Arial"/>
        <family val="2"/>
      </rPr>
      <t xml:space="preserve"> </t>
    </r>
    <r>
      <rPr>
        <b/>
        <u/>
        <sz val="10"/>
        <rFont val="Arial"/>
        <family val="2"/>
      </rPr>
      <t xml:space="preserve">Total Premium  Provisions </t>
    </r>
    <r>
      <rPr>
        <sz val="10"/>
        <rFont val="Arial"/>
        <family val="2"/>
      </rPr>
      <t>are found at D11 in tab 'PremProv – Total’ . This tab aggregates the results for Method 1 and Method 2.    No further inputs are needed in this tab.
▪  Future reserve risk ECR charges are determined in rows 21-43 (columns AD-AF). 
▪ The premium risk ECR charge at the valuation date for the UPR and BBNI business combined, is determined in row 47 (columns AD-AF).
▪ For both of these calculations it is important that the correct Class of insurer has been selected on the ‘Summary’ tab (cell C7) – and that the additional inputs for a Class 3A insurer are added in cells L6 and L7, and for Class 3B/4 insurers in cells D33 and D34.</t>
    </r>
  </si>
  <si>
    <t>Correlation Factors</t>
  </si>
  <si>
    <t>Market Risk</t>
  </si>
  <si>
    <t>P&amp;C Insurance Risk</t>
  </si>
  <si>
    <t>Overall BSCR</t>
  </si>
  <si>
    <t>Capital Charges - Gross</t>
  </si>
  <si>
    <t>Capital Charges - Net</t>
  </si>
  <si>
    <r>
      <t>C</t>
    </r>
    <r>
      <rPr>
        <vertAlign val="subscript"/>
        <sz val="10"/>
        <rFont val="Franklin Gothic Book"/>
        <family val="2"/>
      </rPr>
      <t>fi</t>
    </r>
  </si>
  <si>
    <r>
      <t>C</t>
    </r>
    <r>
      <rPr>
        <i/>
        <vertAlign val="subscript"/>
        <sz val="10"/>
        <rFont val="Franklin Gothic Book"/>
        <family val="2"/>
      </rPr>
      <t>eq</t>
    </r>
  </si>
  <si>
    <r>
      <t>C</t>
    </r>
    <r>
      <rPr>
        <i/>
        <vertAlign val="subscript"/>
        <sz val="10"/>
        <rFont val="Franklin Gothic Book"/>
        <family val="2"/>
      </rPr>
      <t>int</t>
    </r>
  </si>
  <si>
    <r>
      <t>C</t>
    </r>
    <r>
      <rPr>
        <i/>
        <vertAlign val="subscript"/>
        <sz val="10"/>
        <rFont val="Franklin Gothic Book"/>
        <family val="2"/>
      </rPr>
      <t>Cur</t>
    </r>
  </si>
  <si>
    <r>
      <t>C</t>
    </r>
    <r>
      <rPr>
        <i/>
        <vertAlign val="subscript"/>
        <sz val="10"/>
        <rFont val="Franklin Gothic Book"/>
        <family val="2"/>
      </rPr>
      <t>conc</t>
    </r>
  </si>
  <si>
    <r>
      <t>C</t>
    </r>
    <r>
      <rPr>
        <vertAlign val="subscript"/>
        <sz val="10"/>
        <rFont val="Franklin Gothic Book"/>
        <family val="2"/>
      </rPr>
      <t>prem</t>
    </r>
  </si>
  <si>
    <r>
      <t>C</t>
    </r>
    <r>
      <rPr>
        <vertAlign val="subscript"/>
        <sz val="10"/>
        <rFont val="Franklin Gothic Book"/>
        <family val="2"/>
      </rPr>
      <t>rsvs</t>
    </r>
  </si>
  <si>
    <r>
      <t>C</t>
    </r>
    <r>
      <rPr>
        <vertAlign val="subscript"/>
        <sz val="10"/>
        <rFont val="Franklin Gothic Book"/>
        <family val="2"/>
      </rPr>
      <t>cat</t>
    </r>
  </si>
  <si>
    <t>Market</t>
  </si>
  <si>
    <t>Credit</t>
  </si>
  <si>
    <t>P&amp;C</t>
  </si>
  <si>
    <t>Premium Risk</t>
  </si>
  <si>
    <t>Prop Cat</t>
  </si>
  <si>
    <t>Prop</t>
  </si>
  <si>
    <t>Prop NP</t>
  </si>
  <si>
    <t>PA</t>
  </si>
  <si>
    <t>PA NP</t>
  </si>
  <si>
    <t>Aviatn</t>
  </si>
  <si>
    <t>AviatnNP</t>
  </si>
  <si>
    <t>C/S</t>
  </si>
  <si>
    <t>C/S NP</t>
  </si>
  <si>
    <t>Ergy O/M</t>
  </si>
  <si>
    <t>Ergy O/MNP</t>
  </si>
  <si>
    <t>US Cas</t>
  </si>
  <si>
    <t>US CasNP</t>
  </si>
  <si>
    <t>US Prof</t>
  </si>
  <si>
    <t>US ProfNP</t>
  </si>
  <si>
    <t>US Spec</t>
  </si>
  <si>
    <t>US SpecNP</t>
  </si>
  <si>
    <t>IntMotor</t>
  </si>
  <si>
    <t>IntMotorNP</t>
  </si>
  <si>
    <t>IntCas</t>
  </si>
  <si>
    <t>IntCasNP</t>
  </si>
  <si>
    <t>Retro Prop</t>
  </si>
  <si>
    <t>Str/Fin Re</t>
  </si>
  <si>
    <t>Latest catastrophe charge (Catastrophe Risk (Revised) E25)</t>
  </si>
  <si>
    <t>Latest property catastrophe premium (Schedule IVA (EBS) Q11)</t>
  </si>
  <si>
    <t>Total net reserves (Schedule III (EBS) F34)</t>
  </si>
  <si>
    <t>Total reinsurance counterparty default charge (Credit Risk (Revised) H84)</t>
  </si>
  <si>
    <t>Premium risk capital charge pre Cat Premium adjustment 
(Premium risk (Revised) cell N42)</t>
  </si>
  <si>
    <t>Premium risk capital charge post Cat Premium adjustment 
(Premium risk (Revised) cell N59)</t>
  </si>
  <si>
    <r>
      <t>Concentration Adjustment (</t>
    </r>
    <r>
      <rPr>
        <sz val="10"/>
        <color rgb="FFFF0000"/>
        <rFont val="Arial"/>
        <family val="2"/>
      </rPr>
      <t>Class 3A Only</t>
    </r>
    <r>
      <rPr>
        <sz val="10"/>
        <rFont val="Arial"/>
        <family val="2"/>
      </rPr>
      <t>) (Premium Risk (Revised) cell N52)</t>
    </r>
  </si>
  <si>
    <r>
      <t>Related Business % (</t>
    </r>
    <r>
      <rPr>
        <sz val="10"/>
        <color rgb="FFFF0000"/>
        <rFont val="Arial"/>
        <family val="2"/>
      </rPr>
      <t>Class 3A Only</t>
    </r>
    <r>
      <rPr>
        <sz val="10"/>
        <rFont val="Arial"/>
        <family val="2"/>
      </rPr>
      <t>) (Premium Risk (Revised) cell N53)</t>
    </r>
  </si>
  <si>
    <t>Revised Methodology Operational Risk Charge (Summary N73)</t>
  </si>
  <si>
    <t>Latest operational risk charge (Summary G73)</t>
  </si>
  <si>
    <t>Total BSCR 2018 Year-End Methodology</t>
  </si>
  <si>
    <t>Total BSCR 2019 Year-End Methodology</t>
  </si>
  <si>
    <t>Reserve</t>
  </si>
  <si>
    <t>Cat</t>
  </si>
  <si>
    <t>Insurance Risk Post Diversification</t>
  </si>
  <si>
    <t>With Credit Risk Post Diversification</t>
  </si>
  <si>
    <t>Transitional BSCR</t>
  </si>
  <si>
    <t>The approaches included in the template include provisions for UEP. Future UEP, BBNI and future BBNI. Care should be taken when including future premium and the appropriate loss ayment patterns should include an allowance for the proper timing of the loss payments associated with all the future premiums.</t>
  </si>
  <si>
    <t>The completed template does not need to be returned to the Authority with the entity’s submission of the BSCR.</t>
  </si>
  <si>
    <t>Enter Company Name</t>
  </si>
  <si>
    <t>Premium Risk($000)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</si>
</sst>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2">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0.0%"/>
    <numFmt numFmtId="169" formatCode="#,##0,"/>
    <numFmt numFmtId="170" formatCode="_(* #,##0_);_(* \(#,##0\);_(* &quot;-&quot;??_);_(@_)"/>
    <numFmt numFmtId="171" formatCode="#,##0;\-#,##0;&quot;-&quot;"/>
    <numFmt numFmtId="172" formatCode="mm/dd/yy"/>
    <numFmt numFmtId="173" formatCode="0.0000_);\(0.0000\)"/>
    <numFmt numFmtId="174" formatCode="0.0_);\(0.0\)"/>
    <numFmt numFmtId="175" formatCode="[$-409]mmmm\ d\,\ yyyy;@"/>
    <numFmt numFmtId="176" formatCode="0.0000"/>
    <numFmt numFmtId="177" formatCode="_(* #,##0.0000_);_(* \(#,##0.0000\);_(* &quot;-&quot;??_);_(@_)"/>
    <numFmt numFmtId="178" formatCode="_-[$€-2]\ * #,##0.00_-;_-[$€-2]\ * #,##0.00\-;_-[$€-2]\ * \-??_-"/>
    <numFmt numFmtId="179" formatCode="00"/>
    <numFmt numFmtId="180" formatCode="####0.000"/>
    <numFmt numFmtId="181" formatCode="#,##0.0"/>
    <numFmt numFmtId="182" formatCode="#,##0.00000"/>
    <numFmt numFmtId="183" formatCode="_(* #,##0.0_);_(* \(#,##0.0\);_(* &quot;-&quot;??_);_(@_)"/>
    <numFmt numFmtId="184" formatCode="#,##0.000000"/>
    <numFmt numFmtId="185" formatCode="0.00000"/>
    <numFmt numFmtId="186" formatCode="yyyy"/>
    <numFmt numFmtId="187" formatCode="#,##0;\(#,##0\)"/>
    <numFmt numFmtId="188" formatCode="#,##0.00;\(#,##0.00\)"/>
    <numFmt numFmtId="189" formatCode="dd\/mm\/yyyy"/>
    <numFmt numFmtId="190" formatCode="&quot;£&quot;#,##0.00;\(&quot;£&quot;#,##0.00\)"/>
    <numFmt numFmtId="191" formatCode="#,##0.0000;\(#,##0.0000\)"/>
    <numFmt numFmtId="192" formatCode="_-* #,##0.00\ _€_-;\-* #,##0.00\ _€_-;_-* &quot;-&quot;??\ _€_-;_-@_-"/>
    <numFmt numFmtId="193" formatCode="_-* #,##0.00\ &quot;€&quot;_-;\-* #,##0.00\ &quot;€&quot;_-;_-* &quot;-&quot;??\ &quot;€&quot;_-;_-@_-"/>
    <numFmt numFmtId="194" formatCode="0.000%"/>
  </numFmts>
  <fonts count="110" x14ac:knownFonts="1">
    <font>
      <sz val="10"/>
      <name val="Arial"/>
    </font>
    <font>
      <sz val="11"/>
      <color theme="1"/>
      <name val="Calibri"/>
      <family val="2"/>
      <scheme val="minor"/>
    </font>
    <font>
      <sz val="10"/>
      <name val="Arial"/>
      <family val="2"/>
    </font>
    <font>
      <sz val="10"/>
      <name val="Arial"/>
      <family val="2"/>
    </font>
    <font>
      <b/>
      <sz val="10"/>
      <name val="Arial"/>
      <family val="2"/>
    </font>
    <font>
      <sz val="8"/>
      <name val="Arial"/>
      <family val="2"/>
    </font>
    <font>
      <b/>
      <sz val="8"/>
      <name val="Arial"/>
      <family val="2"/>
    </font>
    <font>
      <sz val="8"/>
      <name val="Arial"/>
      <family val="2"/>
    </font>
    <font>
      <u/>
      <sz val="10"/>
      <name val="Arial"/>
      <family val="2"/>
    </font>
    <font>
      <b/>
      <sz val="11"/>
      <name val="Arial"/>
      <family val="2"/>
    </font>
    <font>
      <sz val="10"/>
      <color indexed="8"/>
      <name val="Arial"/>
      <family val="2"/>
    </font>
    <font>
      <u/>
      <sz val="10"/>
      <color indexed="12"/>
      <name val="Arial"/>
      <family val="2"/>
    </font>
    <font>
      <sz val="10"/>
      <color indexed="12"/>
      <name val="Arial"/>
      <family val="2"/>
    </font>
    <font>
      <sz val="10"/>
      <name val="MS Serif"/>
      <family val="1"/>
    </font>
    <font>
      <sz val="10"/>
      <color indexed="16"/>
      <name val="MS Serif"/>
      <family val="1"/>
    </font>
    <font>
      <b/>
      <sz val="12"/>
      <name val="Arial"/>
      <family val="2"/>
    </font>
    <font>
      <u/>
      <sz val="7.5"/>
      <color indexed="12"/>
      <name val="Arial"/>
      <family val="2"/>
    </font>
    <font>
      <sz val="8"/>
      <name val="Helv"/>
      <family val="2"/>
    </font>
    <font>
      <sz val="8"/>
      <name val="Tahoma"/>
      <family val="2"/>
    </font>
    <font>
      <b/>
      <sz val="8"/>
      <color indexed="8"/>
      <name val="Helv"/>
      <family val="2"/>
    </font>
    <font>
      <b/>
      <u/>
      <sz val="10"/>
      <name val="Arial"/>
      <family val="2"/>
    </font>
    <font>
      <b/>
      <sz val="10"/>
      <color theme="5"/>
      <name val="Arial"/>
      <family val="2"/>
    </font>
    <font>
      <b/>
      <u/>
      <sz val="10"/>
      <color theme="5"/>
      <name val="Arial"/>
      <family val="2"/>
    </font>
    <font>
      <sz val="10"/>
      <color theme="5"/>
      <name val="Arial"/>
      <family val="2"/>
    </font>
    <font>
      <b/>
      <sz val="10"/>
      <color theme="0"/>
      <name val="Arial"/>
      <family val="2"/>
    </font>
    <font>
      <sz val="10"/>
      <color theme="0"/>
      <name val="Arial"/>
      <family val="2"/>
    </font>
    <font>
      <b/>
      <i/>
      <sz val="10"/>
      <color rgb="FFFF0000"/>
      <name val="Arial"/>
      <family val="2"/>
    </font>
    <font>
      <sz val="10"/>
      <color rgb="FFCCCCFF"/>
      <name val="Arial"/>
      <family val="2"/>
    </font>
    <font>
      <sz val="10"/>
      <color rgb="FFFF0000"/>
      <name val="Arial"/>
      <family val="2"/>
    </font>
    <font>
      <b/>
      <u/>
      <sz val="11"/>
      <color theme="1"/>
      <name val="Calibri"/>
      <family val="2"/>
      <scheme val="minor"/>
    </font>
    <font>
      <sz val="10"/>
      <name val="Franklin Gothic Book"/>
      <family val="2"/>
    </font>
    <font>
      <b/>
      <sz val="10"/>
      <name val="Franklin Gothic Book"/>
      <family val="2"/>
    </font>
    <font>
      <sz val="10"/>
      <color indexed="12"/>
      <name val="Franklin Gothic Book"/>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rgb="FF006100"/>
      <name val="Calibri"/>
      <family val="2"/>
      <scheme val="minor"/>
    </font>
    <font>
      <sz val="11"/>
      <color indexed="17"/>
      <name val="Calibri"/>
      <family val="2"/>
    </font>
    <font>
      <sz val="10"/>
      <name val="Arial"/>
      <family val="2"/>
      <charset val="238"/>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8"/>
      <name val="Courier New"/>
      <family val="3"/>
    </font>
    <font>
      <sz val="10"/>
      <name val="MS Sans Serif"/>
      <family val="2"/>
    </font>
    <font>
      <b/>
      <sz val="11"/>
      <color indexed="63"/>
      <name val="Calibri"/>
      <family val="2"/>
    </font>
    <font>
      <sz val="9"/>
      <name val="Arial"/>
      <family val="2"/>
    </font>
    <font>
      <sz val="8"/>
      <name val="Arial Narrow"/>
      <family val="2"/>
    </font>
    <font>
      <i/>
      <sz val="9"/>
      <name val="Arial"/>
      <family val="2"/>
    </font>
    <font>
      <i/>
      <sz val="10"/>
      <color indexed="10"/>
      <name val="Arial"/>
      <family val="2"/>
    </font>
    <font>
      <sz val="9"/>
      <name val="Times New Roman"/>
      <family val="1"/>
    </font>
    <font>
      <u/>
      <sz val="8"/>
      <name val="Times New Roman"/>
      <family val="1"/>
    </font>
    <font>
      <sz val="8"/>
      <name val="Helv"/>
    </font>
    <font>
      <b/>
      <sz val="8"/>
      <color indexed="8"/>
      <name val="Helv"/>
    </font>
    <font>
      <b/>
      <sz val="18"/>
      <color indexed="56"/>
      <name val="Cambria"/>
      <family val="1"/>
    </font>
    <font>
      <b/>
      <sz val="18"/>
      <color indexed="56"/>
      <name val="Cambria"/>
      <family val="2"/>
    </font>
    <font>
      <b/>
      <sz val="11"/>
      <color indexed="8"/>
      <name val="Calibri"/>
      <family val="2"/>
    </font>
    <font>
      <sz val="11"/>
      <color indexed="10"/>
      <name val="Calibri"/>
      <family val="2"/>
    </font>
    <font>
      <b/>
      <sz val="10"/>
      <color rgb="FFFF0000"/>
      <name val="Arial"/>
      <family val="2"/>
    </font>
    <font>
      <sz val="11"/>
      <color theme="1"/>
      <name val="Calibri"/>
      <family val="2"/>
      <scheme val="minor"/>
    </font>
    <font>
      <b/>
      <sz val="10"/>
      <color indexed="18"/>
      <name val="Franklin Gothic Book"/>
      <family val="2"/>
    </font>
    <font>
      <b/>
      <sz val="10"/>
      <color rgb="FF000080"/>
      <name val="Franklin Gothic Book"/>
      <family val="2"/>
    </font>
    <font>
      <sz val="10"/>
      <name val="Calibri"/>
      <family val="2"/>
    </font>
    <font>
      <b/>
      <sz val="18"/>
      <color theme="3"/>
      <name val="Cambria"/>
      <family val="2"/>
      <scheme val="major"/>
    </font>
    <font>
      <b/>
      <sz val="12"/>
      <color indexed="9"/>
      <name val="Franklin Gothic Book"/>
      <family val="2"/>
    </font>
    <font>
      <u/>
      <sz val="10"/>
      <color indexed="9"/>
      <name val="Franklin Gothic Book"/>
      <family val="2"/>
    </font>
    <font>
      <u/>
      <sz val="10"/>
      <color theme="0"/>
      <name val="Franklin Gothic Book"/>
      <family val="2"/>
    </font>
    <font>
      <b/>
      <sz val="12"/>
      <color indexed="18"/>
      <name val="Arial"/>
      <family val="2"/>
    </font>
    <font>
      <sz val="10"/>
      <color indexed="18"/>
      <name val="Franklin Gothic Book"/>
      <family val="2"/>
    </font>
    <font>
      <b/>
      <sz val="12"/>
      <color indexed="18"/>
      <name val="Franklin Gothic Book"/>
      <family val="2"/>
    </font>
    <font>
      <b/>
      <u/>
      <sz val="10"/>
      <name val="Franklin Gothic Book"/>
      <family val="2"/>
    </font>
    <font>
      <sz val="10"/>
      <color indexed="10"/>
      <name val="Franklin Gothic Book"/>
      <family val="2"/>
    </font>
    <font>
      <sz val="10"/>
      <color theme="0" tint="-0.249977111117893"/>
      <name val="Franklin Gothic Book"/>
      <family val="2"/>
    </font>
    <font>
      <vertAlign val="subscript"/>
      <sz val="10"/>
      <name val="Franklin Gothic Book"/>
      <family val="2"/>
    </font>
    <font>
      <i/>
      <vertAlign val="subscript"/>
      <sz val="10"/>
      <name val="Franklin Gothic Book"/>
      <family val="2"/>
    </font>
    <font>
      <i/>
      <sz val="10"/>
      <name val="Franklin Gothic Book"/>
      <family val="2"/>
    </font>
    <font>
      <b/>
      <sz val="11"/>
      <color indexed="18"/>
      <name val="Arial"/>
      <family val="2"/>
    </font>
    <font>
      <sz val="11"/>
      <color indexed="8"/>
      <name val="Arial"/>
      <family val="2"/>
    </font>
    <font>
      <sz val="11"/>
      <color indexed="18"/>
      <name val="Arial"/>
      <family val="2"/>
    </font>
    <font>
      <b/>
      <sz val="11"/>
      <color indexed="8"/>
      <name val="Arial"/>
      <family val="2"/>
    </font>
    <font>
      <b/>
      <sz val="9"/>
      <color indexed="9"/>
      <name val="Arial"/>
      <family val="2"/>
    </font>
    <font>
      <sz val="9"/>
      <color indexed="18"/>
      <name val="Arial"/>
      <family val="2"/>
    </font>
    <font>
      <b/>
      <sz val="9"/>
      <color indexed="18"/>
      <name val="Arial"/>
      <family val="2"/>
    </font>
    <font>
      <sz val="9"/>
      <color indexed="9"/>
      <name val="Arial"/>
      <family val="2"/>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sz val="8"/>
      <color indexed="8"/>
      <name val="Arial"/>
      <family val="2"/>
    </font>
    <font>
      <i/>
      <sz val="11"/>
      <color rgb="FF7F7F7F"/>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8.5"/>
      <color indexed="12"/>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i/>
      <sz val="12"/>
      <color indexed="8"/>
      <name val="Arial"/>
      <family val="2"/>
    </font>
    <font>
      <b/>
      <sz val="10"/>
      <color indexed="8"/>
      <name val="Arial"/>
      <family val="2"/>
    </font>
    <font>
      <b/>
      <sz val="11"/>
      <color theme="1"/>
      <name val="Calibri"/>
      <family val="2"/>
      <scheme val="minor"/>
    </font>
    <font>
      <sz val="11"/>
      <color rgb="FFFF0000"/>
      <name val="Calibri"/>
      <family val="2"/>
      <scheme val="minor"/>
    </font>
    <font>
      <sz val="9"/>
      <color indexed="81"/>
      <name val="Tahoma"/>
      <family val="2"/>
    </font>
    <font>
      <b/>
      <sz val="9"/>
      <color indexed="81"/>
      <name val="Tahoma"/>
      <family val="2"/>
    </font>
    <font>
      <sz val="10"/>
      <name val="Arial Greek"/>
      <family val="2"/>
      <charset val="161"/>
    </font>
  </fonts>
  <fills count="81">
    <fill>
      <patternFill patternType="none"/>
    </fill>
    <fill>
      <patternFill patternType="gray125"/>
    </fill>
    <fill>
      <patternFill patternType="solid">
        <fgColor indexed="26"/>
      </patternFill>
    </fill>
    <fill>
      <patternFill patternType="solid">
        <fgColor rgb="FFFFFF00"/>
        <bgColor indexed="64"/>
      </patternFill>
    </fill>
    <fill>
      <patternFill patternType="solid">
        <fgColor rgb="FFFFC000"/>
        <bgColor indexed="64"/>
      </patternFill>
    </fill>
    <fill>
      <patternFill patternType="solid">
        <fgColor rgb="FF000080"/>
        <bgColor indexed="64"/>
      </patternFill>
    </fill>
    <fill>
      <patternFill patternType="solid">
        <fgColor rgb="FFCCCCFF"/>
        <bgColor indexed="64"/>
      </patternFill>
    </fill>
    <fill>
      <patternFill patternType="solid">
        <fgColor theme="0"/>
        <bgColor indexed="64"/>
      </patternFill>
    </fill>
    <fill>
      <patternFill patternType="solid">
        <fgColor indexed="31"/>
        <bgColor indexed="64"/>
      </patternFill>
    </fill>
    <fill>
      <patternFill patternType="solid">
        <fgColor rgb="FFC6EFCE"/>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1"/>
        <bgColor indexed="9"/>
      </patternFill>
    </fill>
    <fill>
      <patternFill patternType="solid">
        <fgColor indexed="43"/>
      </patternFill>
    </fill>
    <fill>
      <patternFill patternType="solid">
        <fgColor indexed="26"/>
        <bgColor indexed="9"/>
      </patternFill>
    </fill>
    <fill>
      <patternFill patternType="solid">
        <fgColor indexed="27"/>
        <bgColor indexed="42"/>
      </patternFill>
    </fill>
    <fill>
      <patternFill patternType="solid">
        <fgColor indexed="47"/>
        <bgColor indexed="22"/>
      </patternFill>
    </fill>
    <fill>
      <patternFill patternType="solid">
        <fgColor indexed="9"/>
        <bgColor indexed="41"/>
      </patternFill>
    </fill>
    <fill>
      <patternFill patternType="solid">
        <fgColor indexed="45"/>
        <bgColor indexed="29"/>
      </patternFill>
    </fill>
    <fill>
      <patternFill patternType="solid">
        <fgColor indexed="40"/>
        <bgColor indexed="49"/>
      </patternFill>
    </fill>
    <fill>
      <patternFill patternType="solid">
        <fgColor indexed="13"/>
        <bgColor indexed="34"/>
      </patternFill>
    </fill>
    <fill>
      <patternFill patternType="solid">
        <fgColor indexed="42"/>
        <bgColor indexed="27"/>
      </patternFill>
    </fill>
    <fill>
      <patternFill patternType="solid">
        <fgColor indexed="31"/>
        <bgColor indexed="22"/>
      </patternFill>
    </fill>
    <fill>
      <patternFill patternType="solid">
        <fgColor rgb="FFCCCCFF"/>
        <bgColor indexed="27"/>
      </patternFill>
    </fill>
    <fill>
      <patternFill patternType="solid">
        <fgColor rgb="FFCCCCFF"/>
        <bgColor indexed="22"/>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9"/>
        <bgColor indexed="64"/>
      </patternFill>
    </fill>
    <fill>
      <patternFill patternType="solid">
        <fgColor indexed="18"/>
        <bgColor indexed="18"/>
      </patternFill>
    </fill>
    <fill>
      <patternFill patternType="solid">
        <fgColor indexed="22"/>
        <bgColor indexed="18"/>
      </patternFill>
    </fill>
    <fill>
      <patternFill patternType="solid">
        <fgColor indexed="9"/>
        <bgColor indexed="18"/>
      </patternFill>
    </fill>
    <fill>
      <patternFill patternType="solid">
        <fgColor indexed="9"/>
        <bgColor indexed="8"/>
      </patternFill>
    </fill>
    <fill>
      <patternFill patternType="solid">
        <fgColor indexed="22"/>
        <bgColor indexed="9"/>
      </patternFill>
    </fill>
    <fill>
      <patternFill patternType="solid">
        <fgColor indexed="9"/>
        <bgColor indexed="9"/>
      </patternFill>
    </fill>
  </fills>
  <borders count="5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9"/>
      </left>
      <right/>
      <top/>
      <bottom style="thin">
        <color indexed="9"/>
      </bottom>
      <diagonal/>
    </border>
    <border>
      <left style="thin">
        <color indexed="22"/>
      </left>
      <right/>
      <top/>
      <bottom style="thin">
        <color indexed="22"/>
      </bottom>
      <diagonal/>
    </border>
    <border>
      <left style="thin">
        <color indexed="22"/>
      </left>
      <right/>
      <top/>
      <bottom/>
      <diagonal/>
    </border>
    <border>
      <left style="thin">
        <color indexed="22"/>
      </left>
      <right/>
      <top/>
      <bottom style="thin">
        <color indexed="9"/>
      </bottom>
      <diagonal/>
    </border>
    <border>
      <left style="thin">
        <color indexed="8"/>
      </left>
      <right style="thin">
        <color indexed="8"/>
      </right>
      <top style="thin">
        <color indexed="8"/>
      </top>
      <bottom style="thin">
        <color indexed="8"/>
      </bottom>
      <diagonal/>
    </border>
    <border>
      <left/>
      <right/>
      <top/>
      <bottom style="thin">
        <color indexed="23"/>
      </bottom>
      <diagonal/>
    </border>
    <border>
      <left style="thin">
        <color indexed="9"/>
      </left>
      <right style="thin">
        <color indexed="22"/>
      </right>
      <top/>
      <bottom style="thin">
        <color indexed="9"/>
      </bottom>
      <diagonal/>
    </border>
    <border>
      <left style="thin">
        <color indexed="22"/>
      </left>
      <right style="thin">
        <color indexed="22"/>
      </right>
      <top/>
      <bottom style="thin">
        <color indexed="22"/>
      </bottom>
      <diagonal/>
    </border>
    <border>
      <left style="thin">
        <color indexed="22"/>
      </left>
      <right style="thin">
        <color indexed="22"/>
      </right>
      <top/>
      <bottom/>
      <diagonal/>
    </border>
  </borders>
  <cellStyleXfs count="52337">
    <xf numFmtId="0" fontId="0" fillId="0" borderId="0"/>
    <xf numFmtId="171" fontId="10" fillId="0" borderId="0" applyFill="0" applyBorder="0" applyAlignment="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13" fillId="0" borderId="0" applyNumberFormat="0" applyAlignment="0">
      <alignment horizontal="left"/>
    </xf>
    <xf numFmtId="166" fontId="2" fillId="0" borderId="0" applyFont="0" applyFill="0" applyBorder="0" applyAlignment="0" applyProtection="0"/>
    <xf numFmtId="0" fontId="14" fillId="0" borderId="0" applyNumberFormat="0" applyAlignment="0">
      <alignment horizontal="left"/>
    </xf>
    <xf numFmtId="0" fontId="15" fillId="0" borderId="1" applyNumberFormat="0" applyAlignment="0" applyProtection="0">
      <alignment horizontal="left" vertical="center"/>
    </xf>
    <xf numFmtId="0" fontId="15" fillId="0" borderId="2">
      <alignment horizontal="left" vertical="center"/>
    </xf>
    <xf numFmtId="0" fontId="9" fillId="0" borderId="0" applyFill="0" applyAlignment="0" applyProtection="0">
      <protection locked="0"/>
    </xf>
    <xf numFmtId="0" fontId="16" fillId="0" borderId="0" applyNumberFormat="0" applyFont="0" applyFill="0" applyBorder="0" applyAlignment="0" applyProtection="0">
      <alignment vertical="top"/>
      <protection locked="0"/>
    </xf>
    <xf numFmtId="0" fontId="2" fillId="0" borderId="0"/>
    <xf numFmtId="0" fontId="2" fillId="0" borderId="0"/>
    <xf numFmtId="0" fontId="2" fillId="0" borderId="0"/>
    <xf numFmtId="0" fontId="2" fillId="0" borderId="0"/>
    <xf numFmtId="0" fontId="2" fillId="0" borderId="0"/>
    <xf numFmtId="0" fontId="2" fillId="2" borderId="3"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2" fontId="17" fillId="0" borderId="0" applyNumberFormat="0" applyFill="0" applyBorder="0" applyAlignment="0" applyProtection="0">
      <alignment horizontal="left"/>
    </xf>
    <xf numFmtId="0" fontId="18" fillId="0" borderId="0">
      <alignment horizontal="left" wrapText="1"/>
    </xf>
    <xf numFmtId="0" fontId="10" fillId="0" borderId="0" applyNumberFormat="0" applyBorder="0" applyAlignment="0"/>
    <xf numFmtId="40" fontId="19" fillId="0" borderId="0" applyBorder="0">
      <alignment horizontal="right"/>
    </xf>
    <xf numFmtId="167" fontId="2" fillId="0" borderId="0" applyFont="0" applyFill="0" applyBorder="0" applyAlignment="0" applyProtection="0"/>
    <xf numFmtId="0" fontId="2" fillId="2" borderId="21" applyNumberFormat="0" applyFont="0" applyAlignment="0" applyProtection="0"/>
    <xf numFmtId="0" fontId="33" fillId="10"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3" borderId="0" applyNumberFormat="0" applyBorder="0" applyAlignment="0" applyProtection="0"/>
    <xf numFmtId="0" fontId="33" fillId="16" borderId="0" applyNumberFormat="0" applyBorder="0" applyAlignment="0" applyProtection="0"/>
    <xf numFmtId="0" fontId="33" fillId="19" borderId="0" applyNumberFormat="0" applyBorder="0" applyAlignment="0" applyProtection="0"/>
    <xf numFmtId="0" fontId="34" fillId="20"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6"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27" borderId="0" applyNumberFormat="0" applyBorder="0" applyAlignment="0" applyProtection="0"/>
    <xf numFmtId="0" fontId="35" fillId="11" borderId="0" applyNumberFormat="0" applyBorder="0" applyAlignment="0" applyProtection="0"/>
    <xf numFmtId="0" fontId="36" fillId="28" borderId="22" applyNumberFormat="0" applyAlignment="0" applyProtection="0"/>
    <xf numFmtId="0" fontId="37" fillId="29" borderId="23" applyNumberFormat="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38" fillId="9" borderId="0" applyNumberFormat="0" applyBorder="0" applyAlignment="0" applyProtection="0"/>
    <xf numFmtId="0" fontId="39" fillId="12" borderId="0" applyNumberFormat="0" applyBorder="0" applyAlignment="0" applyProtection="0"/>
    <xf numFmtId="167" fontId="40" fillId="0" borderId="0" applyFont="0" applyFill="0" applyBorder="0" applyAlignment="0" applyProtection="0"/>
    <xf numFmtId="167" fontId="40" fillId="0" borderId="0" applyFont="0" applyFill="0" applyBorder="0" applyAlignment="0" applyProtection="0"/>
    <xf numFmtId="167" fontId="40"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2" fillId="30" borderId="0" applyBorder="0"/>
    <xf numFmtId="178" fontId="33" fillId="0" borderId="0" applyFill="0" applyBorder="0" applyAlignment="0" applyProtection="0"/>
    <xf numFmtId="0" fontId="41" fillId="0" borderId="0" applyNumberFormat="0" applyFill="0" applyBorder="0" applyAlignment="0" applyProtection="0"/>
    <xf numFmtId="0" fontId="39" fillId="12" borderId="0" applyNumberFormat="0" applyBorder="0" applyAlignment="0" applyProtection="0"/>
    <xf numFmtId="0" fontId="38" fillId="9" borderId="0" applyNumberFormat="0" applyBorder="0" applyAlignment="0" applyProtection="0"/>
    <xf numFmtId="0" fontId="42" fillId="0" borderId="24" applyNumberFormat="0" applyFill="0" applyAlignment="0" applyProtection="0"/>
    <xf numFmtId="0" fontId="43" fillId="0" borderId="25" applyNumberFormat="0" applyFill="0" applyAlignment="0" applyProtection="0"/>
    <xf numFmtId="0" fontId="44" fillId="0" borderId="26" applyNumberFormat="0" applyFill="0" applyAlignment="0" applyProtection="0"/>
    <xf numFmtId="0" fontId="44" fillId="0" borderId="0" applyNumberFormat="0" applyFill="0" applyBorder="0" applyAlignment="0" applyProtection="0"/>
    <xf numFmtId="0" fontId="45" fillId="15" borderId="22" applyNumberFormat="0" applyAlignment="0" applyProtection="0"/>
    <xf numFmtId="0" fontId="46" fillId="0" borderId="27" applyNumberFormat="0" applyFill="0" applyAlignment="0" applyProtection="0"/>
    <xf numFmtId="0" fontId="47" fillId="31" borderId="0" applyNumberFormat="0" applyBorder="0" applyAlignment="0" applyProtection="0"/>
    <xf numFmtId="179" fontId="48" fillId="0" borderId="0" applyBorder="0">
      <alignment horizontal="center" vertical="center"/>
    </xf>
    <xf numFmtId="180" fontId="2"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5" fillId="0" borderId="0">
      <protection locked="0"/>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2"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2" fillId="0" borderId="0"/>
    <xf numFmtId="0" fontId="2" fillId="0" borderId="0"/>
    <xf numFmtId="0" fontId="49" fillId="0" borderId="0"/>
    <xf numFmtId="0" fontId="4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49" fillId="0" borderId="0"/>
    <xf numFmtId="0" fontId="2" fillId="0" borderId="0"/>
    <xf numFmtId="0" fontId="49" fillId="0" borderId="0"/>
    <xf numFmtId="0" fontId="49" fillId="0" borderId="0"/>
    <xf numFmtId="0" fontId="49" fillId="0" borderId="0"/>
    <xf numFmtId="0" fontId="49" fillId="0" borderId="0"/>
    <xf numFmtId="0" fontId="40" fillId="0" borderId="0"/>
    <xf numFmtId="0" fontId="40" fillId="0" borderId="0"/>
    <xf numFmtId="0" fontId="40"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2" borderId="21" applyNumberFormat="0" applyFont="0" applyAlignment="0" applyProtection="0"/>
    <xf numFmtId="0" fontId="50" fillId="28" borderId="28"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3"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3" fillId="0" borderId="0" applyFill="0" applyBorder="0" applyAlignment="0" applyProtection="0"/>
    <xf numFmtId="9" fontId="33" fillId="0" borderId="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51" fillId="32" borderId="0" applyNumberFormat="0" applyBorder="0">
      <alignment horizontal="right"/>
      <protection locked="0"/>
    </xf>
    <xf numFmtId="0" fontId="33" fillId="30" borderId="0" applyNumberFormat="0" applyBorder="0" applyAlignment="0"/>
    <xf numFmtId="0" fontId="2" fillId="33" borderId="0" applyNumberFormat="0" applyBorder="0">
      <alignment horizontal="center" vertical="center" wrapText="1"/>
    </xf>
    <xf numFmtId="0" fontId="51" fillId="33" borderId="0" applyNumberFormat="0" applyBorder="0" applyAlignment="0">
      <protection locked="0"/>
    </xf>
    <xf numFmtId="0" fontId="33" fillId="34" borderId="0" applyNumberFormat="0" applyBorder="0" applyAlignment="0"/>
    <xf numFmtId="0" fontId="52" fillId="0" borderId="0" applyFill="0" applyBorder="0">
      <alignment horizontal="center" vertical="center"/>
    </xf>
    <xf numFmtId="0" fontId="53" fillId="0" borderId="0" applyNumberFormat="0" applyBorder="0" applyAlignment="0"/>
    <xf numFmtId="0" fontId="33" fillId="35" borderId="0" applyNumberFormat="0" applyBorder="0" applyAlignment="0"/>
    <xf numFmtId="0" fontId="33" fillId="36" borderId="0" applyNumberFormat="0" applyBorder="0" applyAlignment="0"/>
    <xf numFmtId="0" fontId="51" fillId="32" borderId="0" applyNumberFormat="0" applyBorder="0">
      <alignment horizontal="right"/>
      <protection locked="0"/>
    </xf>
    <xf numFmtId="3" fontId="54" fillId="37" borderId="0" applyBorder="0"/>
    <xf numFmtId="0" fontId="2" fillId="30" borderId="0" applyBorder="0"/>
    <xf numFmtId="0" fontId="2" fillId="30" borderId="0" applyBorder="0"/>
    <xf numFmtId="0" fontId="33" fillId="38" borderId="0" applyNumberFormat="0" applyBorder="0" applyAlignment="0" applyProtection="0"/>
    <xf numFmtId="0" fontId="33" fillId="39" borderId="0" applyNumberFormat="0" applyBorder="0" applyAlignment="0"/>
    <xf numFmtId="0" fontId="51" fillId="33" borderId="0" applyNumberFormat="0" applyBorder="0" applyAlignment="0">
      <protection locked="0"/>
    </xf>
    <xf numFmtId="0" fontId="33" fillId="0" borderId="0" applyNumberFormat="0" applyFill="0" applyBorder="0" applyAlignment="0"/>
    <xf numFmtId="0" fontId="33" fillId="0" borderId="0" applyNumberFormat="0" applyFill="0" applyBorder="0" applyAlignment="0"/>
    <xf numFmtId="0" fontId="33" fillId="34" borderId="0" applyNumberFormat="0" applyBorder="0" applyAlignment="0"/>
    <xf numFmtId="0" fontId="55" fillId="40" borderId="0" applyNumberFormat="0" applyBorder="0">
      <alignment horizontal="right" vertical="center" wrapText="1" indent="1"/>
    </xf>
    <xf numFmtId="0" fontId="53" fillId="0" borderId="0" applyNumberFormat="0" applyBorder="0" applyAlignment="0"/>
    <xf numFmtId="0" fontId="33" fillId="37" borderId="0" applyNumberFormat="0" applyBorder="0" applyAlignment="0"/>
    <xf numFmtId="0" fontId="56" fillId="0" borderId="0" applyFill="0" applyBorder="0">
      <alignment horizontal="center" vertical="center"/>
    </xf>
    <xf numFmtId="172" fontId="17" fillId="0" borderId="0" applyNumberFormat="0" applyFill="0" applyBorder="0" applyAlignment="0" applyProtection="0">
      <alignment horizontal="left"/>
    </xf>
    <xf numFmtId="172" fontId="57" fillId="0" borderId="0" applyNumberFormat="0" applyFill="0" applyBorder="0" applyAlignment="0" applyProtection="0">
      <alignment horizontal="left"/>
    </xf>
    <xf numFmtId="40" fontId="19" fillId="0" borderId="0" applyBorder="0">
      <alignment horizontal="right"/>
    </xf>
    <xf numFmtId="40" fontId="58" fillId="0" borderId="0" applyBorder="0">
      <alignment horizontal="right"/>
    </xf>
    <xf numFmtId="0" fontId="59" fillId="0" borderId="0" applyNumberFormat="0" applyFill="0" applyBorder="0" applyAlignment="0" applyProtection="0"/>
    <xf numFmtId="0" fontId="60" fillId="0" borderId="0" applyNumberFormat="0" applyFill="0" applyBorder="0" applyAlignment="0" applyProtection="0"/>
    <xf numFmtId="0" fontId="61" fillId="0" borderId="29" applyNumberFormat="0" applyFill="0" applyAlignment="0" applyProtection="0"/>
    <xf numFmtId="166" fontId="40" fillId="0" borderId="0" applyFont="0" applyFill="0" applyBorder="0" applyAlignment="0" applyProtection="0"/>
    <xf numFmtId="166" fontId="40" fillId="0" borderId="0" applyFont="0" applyFill="0" applyBorder="0" applyAlignment="0" applyProtection="0"/>
    <xf numFmtId="166" fontId="4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62" fillId="0" borderId="0" applyNumberFormat="0" applyFill="0" applyBorder="0" applyAlignment="0" applyProtection="0"/>
    <xf numFmtId="0" fontId="64" fillId="0" borderId="0"/>
    <xf numFmtId="0" fontId="64" fillId="0" borderId="0"/>
    <xf numFmtId="0" fontId="64" fillId="0" borderId="0"/>
    <xf numFmtId="0" fontId="6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21"/>
    <xf numFmtId="0" fontId="2" fillId="0" borderId="21"/>
    <xf numFmtId="0" fontId="81" fillId="73" borderId="49">
      <alignment horizontal="center" wrapText="1"/>
    </xf>
    <xf numFmtId="187" fontId="82" fillId="74" borderId="50">
      <alignment horizontal="right" vertical="center"/>
    </xf>
    <xf numFmtId="188"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7" fontId="82" fillId="74" borderId="50">
      <alignment horizontal="right" vertical="center"/>
    </xf>
    <xf numFmtId="188" fontId="82" fillId="74" borderId="50">
      <alignment horizontal="right" vertical="center"/>
    </xf>
    <xf numFmtId="0" fontId="81" fillId="74" borderId="50">
      <alignment horizontal="left" vertical="center"/>
    </xf>
    <xf numFmtId="188" fontId="84" fillId="74" borderId="50">
      <alignment horizontal="right" vertical="center"/>
    </xf>
    <xf numFmtId="187" fontId="82" fillId="74" borderId="50">
      <alignment horizontal="right" vertical="center"/>
    </xf>
    <xf numFmtId="0" fontId="81" fillId="74" borderId="50">
      <alignment horizontal="left" vertical="center"/>
    </xf>
    <xf numFmtId="0" fontId="81" fillId="73" borderId="50">
      <alignment vertical="center" wrapText="1"/>
    </xf>
    <xf numFmtId="188" fontId="84" fillId="74" borderId="50">
      <alignment horizontal="right" vertical="center"/>
    </xf>
    <xf numFmtId="187"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0"/>
    <xf numFmtId="0" fontId="2" fillId="0" borderId="0"/>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0" fontId="81" fillId="73" borderId="50">
      <alignment vertical="center" wrapText="1"/>
    </xf>
    <xf numFmtId="4" fontId="82" fillId="74" borderId="50">
      <alignment horizontal="right" vertical="center"/>
    </xf>
    <xf numFmtId="188" fontId="82" fillId="74" borderId="50">
      <alignment horizontal="right" vertical="center"/>
    </xf>
    <xf numFmtId="4" fontId="84" fillId="74" borderId="50">
      <alignment horizontal="right" vertical="center"/>
    </xf>
    <xf numFmtId="188" fontId="84" fillId="74" borderId="50">
      <alignment horizontal="right" vertical="center"/>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0" fontId="81" fillId="73" borderId="49">
      <alignment horizontal="center" wrapText="1"/>
    </xf>
    <xf numFmtId="4" fontId="82" fillId="74" borderId="50">
      <alignment horizontal="right" vertical="center"/>
    </xf>
    <xf numFmtId="4" fontId="82" fillId="74" borderId="50">
      <alignment horizontal="right" vertical="center"/>
    </xf>
    <xf numFmtId="0" fontId="81" fillId="73" borderId="50">
      <alignment vertical="center" wrapText="1"/>
    </xf>
    <xf numFmtId="0" fontId="83" fillId="74" borderId="50">
      <alignment horizontal="left" vertical="center" wrapText="1"/>
    </xf>
    <xf numFmtId="189" fontId="83" fillId="74" borderId="50">
      <alignment horizontal="left" vertical="center" wrapText="1"/>
    </xf>
    <xf numFmtId="0" fontId="83" fillId="73" borderId="52">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0" fontId="81" fillId="73" borderId="49">
      <alignment horizontal="center" wrapText="1"/>
    </xf>
    <xf numFmtId="4" fontId="82" fillId="74" borderId="50">
      <alignment horizontal="right" vertical="center"/>
    </xf>
    <xf numFmtId="4" fontId="82" fillId="74" borderId="50">
      <alignment horizontal="right" vertical="center"/>
    </xf>
    <xf numFmtId="0" fontId="81" fillId="73" borderId="50">
      <alignment vertical="center" wrapText="1"/>
    </xf>
    <xf numFmtId="0" fontId="83" fillId="74" borderId="50">
      <alignment horizontal="left" vertical="center" wrapText="1"/>
    </xf>
    <xf numFmtId="189" fontId="83" fillId="74" borderId="50">
      <alignment horizontal="left" vertical="center" wrapText="1"/>
    </xf>
    <xf numFmtId="0" fontId="83" fillId="73" borderId="52">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3" fillId="73" borderId="51">
      <alignment horizontal="center" vertical="center"/>
    </xf>
    <xf numFmtId="0" fontId="81" fillId="73" borderId="49">
      <alignment horizontal="center" wrapText="1"/>
    </xf>
    <xf numFmtId="187"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187" fontId="82" fillId="74" borderId="50">
      <alignment horizontal="right" vertical="center"/>
    </xf>
    <xf numFmtId="0" fontId="2" fillId="0" borderId="21"/>
    <xf numFmtId="0" fontId="2" fillId="0" borderId="21"/>
    <xf numFmtId="0" fontId="83" fillId="73" borderId="51">
      <alignment horizontal="center" vertical="center"/>
    </xf>
    <xf numFmtId="0" fontId="81" fillId="73" borderId="49">
      <alignment horizontal="center" wrapText="1"/>
    </xf>
    <xf numFmtId="0" fontId="81" fillId="73" borderId="49">
      <alignment horizontal="center" wrapText="1"/>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1" fillId="73" borderId="50">
      <alignment horizontal="center" vertical="center" wrapText="1"/>
    </xf>
    <xf numFmtId="0" fontId="83" fillId="74" borderId="50">
      <alignment horizontal="center" vertical="center" wrapText="1"/>
    </xf>
    <xf numFmtId="0" fontId="81" fillId="73" borderId="50">
      <alignment horizontal="center" vertical="center" wrapText="1"/>
    </xf>
    <xf numFmtId="0" fontId="83" fillId="74" borderId="50">
      <alignment horizontal="center" vertical="center" wrapText="1"/>
    </xf>
    <xf numFmtId="0" fontId="2" fillId="0" borderId="21"/>
    <xf numFmtId="0" fontId="2" fillId="0" borderId="21"/>
    <xf numFmtId="0" fontId="83" fillId="73" borderId="51">
      <alignment horizontal="center" vertical="center"/>
    </xf>
    <xf numFmtId="0" fontId="81" fillId="73" borderId="49">
      <alignment horizontal="center" wrapText="1"/>
    </xf>
    <xf numFmtId="4" fontId="81" fillId="73" borderId="49">
      <alignment horizontal="center" wrapText="1"/>
    </xf>
    <xf numFmtId="0" fontId="81" fillId="73" borderId="49">
      <alignment horizontal="center" wrapText="1"/>
    </xf>
    <xf numFmtId="188" fontId="82" fillId="74" borderId="50">
      <alignment horizontal="right" vertical="center"/>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1" fillId="73" borderId="50">
      <alignment horizontal="center" vertical="center" wrapText="1"/>
    </xf>
    <xf numFmtId="0" fontId="83" fillId="74" borderId="50">
      <alignment horizontal="center" vertical="center" wrapText="1"/>
    </xf>
    <xf numFmtId="0" fontId="83" fillId="73" borderId="50">
      <alignment horizontal="center" vertical="center"/>
    </xf>
    <xf numFmtId="189" fontId="81" fillId="73" borderId="49">
      <alignment horizontal="center" wrapText="1"/>
    </xf>
    <xf numFmtId="0" fontId="2" fillId="0" borderId="53"/>
    <xf numFmtId="0" fontId="2" fillId="0" borderId="53"/>
    <xf numFmtId="0" fontId="2" fillId="0" borderId="53"/>
    <xf numFmtId="0" fontId="2" fillId="0" borderId="53"/>
    <xf numFmtId="190" fontId="85" fillId="75" borderId="51">
      <alignment horizontal="center" wrapText="1"/>
    </xf>
    <xf numFmtId="0" fontId="2" fillId="0" borderId="0"/>
    <xf numFmtId="0" fontId="2" fillId="0" borderId="0"/>
    <xf numFmtId="0" fontId="2" fillId="0" borderId="0"/>
    <xf numFmtId="187" fontId="86" fillId="74" borderId="54">
      <alignment horizontal="right" vertical="center"/>
    </xf>
    <xf numFmtId="0" fontId="87" fillId="76" borderId="54">
      <alignment horizontal="left" vertical="center"/>
    </xf>
    <xf numFmtId="187"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190" fontId="85" fillId="75" borderId="51">
      <alignment horizontal="center" wrapText="1"/>
    </xf>
    <xf numFmtId="0" fontId="2" fillId="0" borderId="0"/>
    <xf numFmtId="0" fontId="2" fillId="0" borderId="0"/>
    <xf numFmtId="0" fontId="2" fillId="0" borderId="0"/>
    <xf numFmtId="187" fontId="86" fillId="74" borderId="54">
      <alignment horizontal="right" vertical="center"/>
    </xf>
    <xf numFmtId="0" fontId="87" fillId="76" borderId="54">
      <alignment horizontal="left" vertical="center"/>
    </xf>
    <xf numFmtId="187"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91"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91" fontId="84" fillId="74" borderId="50">
      <alignment horizontal="right" vertical="center"/>
    </xf>
    <xf numFmtId="187" fontId="82" fillId="74" borderId="50">
      <alignment horizontal="right" vertical="center"/>
    </xf>
    <xf numFmtId="191"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187" fontId="84" fillId="74" borderId="50">
      <alignment horizontal="right" vertical="center"/>
    </xf>
    <xf numFmtId="187" fontId="84" fillId="74" borderId="50">
      <alignment horizontal="right" vertical="center"/>
    </xf>
    <xf numFmtId="0" fontId="81" fillId="73" borderId="49">
      <alignment horizontal="center" wrapText="1"/>
    </xf>
    <xf numFmtId="0" fontId="2" fillId="0" borderId="21"/>
    <xf numFmtId="0" fontId="2" fillId="0" borderId="21"/>
    <xf numFmtId="0" fontId="81" fillId="73" borderId="49">
      <alignment horizontal="center" wrapText="1"/>
    </xf>
    <xf numFmtId="191"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91" fontId="84" fillId="74" borderId="50">
      <alignment horizontal="right" vertical="center"/>
    </xf>
    <xf numFmtId="187" fontId="82" fillId="74" borderId="50">
      <alignment horizontal="right" vertical="center"/>
    </xf>
    <xf numFmtId="191"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187" fontId="84" fillId="74" borderId="50">
      <alignment horizontal="right" vertical="center"/>
    </xf>
    <xf numFmtId="187" fontId="84" fillId="74" borderId="50">
      <alignment horizontal="right" vertical="center"/>
    </xf>
    <xf numFmtId="0" fontId="81" fillId="73" borderId="49">
      <alignment horizontal="center" wrapText="1"/>
    </xf>
    <xf numFmtId="0" fontId="2" fillId="0" borderId="21"/>
    <xf numFmtId="0" fontId="2" fillId="0" borderId="21"/>
    <xf numFmtId="0" fontId="81" fillId="73" borderId="49">
      <alignment horizontal="center" wrapText="1"/>
    </xf>
    <xf numFmtId="191"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87" fontId="84" fillId="74" borderId="50">
      <alignment horizontal="right" vertical="center"/>
    </xf>
    <xf numFmtId="187" fontId="82" fillId="74" borderId="50">
      <alignment horizontal="right" vertical="center"/>
    </xf>
    <xf numFmtId="0" fontId="81" fillId="74" borderId="50">
      <alignment horizontal="left" vertical="center"/>
    </xf>
    <xf numFmtId="191" fontId="82" fillId="74" borderId="50">
      <alignment horizontal="right" vertical="center"/>
    </xf>
    <xf numFmtId="191"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187" fontId="84" fillId="74" borderId="50">
      <alignment horizontal="right" vertical="center"/>
    </xf>
    <xf numFmtId="187" fontId="84" fillId="74" borderId="50">
      <alignment horizontal="right" vertical="center"/>
    </xf>
    <xf numFmtId="0" fontId="81" fillId="73" borderId="49">
      <alignment horizontal="center" wrapText="1"/>
    </xf>
    <xf numFmtId="0" fontId="2" fillId="0" borderId="21"/>
    <xf numFmtId="0" fontId="2" fillId="0" borderId="21"/>
    <xf numFmtId="0" fontId="81" fillId="73" borderId="49">
      <alignment horizontal="center" wrapText="1"/>
    </xf>
    <xf numFmtId="191"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87" fontId="84" fillId="74" borderId="50">
      <alignment horizontal="right" vertical="center"/>
    </xf>
    <xf numFmtId="187" fontId="82" fillId="74" borderId="50">
      <alignment horizontal="right" vertical="center"/>
    </xf>
    <xf numFmtId="0" fontId="81" fillId="74" borderId="50">
      <alignment horizontal="left" vertical="center"/>
    </xf>
    <xf numFmtId="191"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187" fontId="84" fillId="74" borderId="50">
      <alignment horizontal="right" vertical="center"/>
    </xf>
    <xf numFmtId="191" fontId="82" fillId="74" borderId="50">
      <alignment horizontal="right" vertical="center"/>
    </xf>
    <xf numFmtId="0" fontId="81" fillId="73" borderId="49">
      <alignment horizontal="center" wrapText="1"/>
    </xf>
    <xf numFmtId="0" fontId="2" fillId="0" borderId="21"/>
    <xf numFmtId="0" fontId="2" fillId="0" borderId="21"/>
    <xf numFmtId="0" fontId="81" fillId="73" borderId="55">
      <alignment horizontal="center" wrapText="1"/>
    </xf>
    <xf numFmtId="187" fontId="82" fillId="74" borderId="56">
      <alignment horizontal="right" vertical="center"/>
    </xf>
    <xf numFmtId="0" fontId="81" fillId="73" borderId="56">
      <alignment vertical="center" wrapText="1"/>
    </xf>
    <xf numFmtId="0" fontId="83" fillId="74" borderId="56">
      <alignment horizontal="left" vertical="center" wrapText="1"/>
    </xf>
    <xf numFmtId="0" fontId="83" fillId="73" borderId="57">
      <alignment horizontal="center" vertical="center"/>
    </xf>
    <xf numFmtId="0" fontId="81" fillId="73" borderId="55">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55">
      <alignment horizontal="center" wrapText="1"/>
    </xf>
    <xf numFmtId="187" fontId="82" fillId="74" borderId="56">
      <alignment horizontal="right" vertical="center"/>
    </xf>
    <xf numFmtId="0" fontId="81" fillId="73" borderId="56">
      <alignment vertical="center" wrapText="1"/>
    </xf>
    <xf numFmtId="0" fontId="83" fillId="74" borderId="56">
      <alignment horizontal="left" vertical="center" wrapText="1"/>
    </xf>
    <xf numFmtId="0" fontId="83" fillId="73" borderId="57">
      <alignment horizontal="center" vertical="center"/>
    </xf>
    <xf numFmtId="0" fontId="81" fillId="73" borderId="55">
      <alignment horizontal="center" wrapText="1"/>
    </xf>
    <xf numFmtId="0" fontId="2" fillId="0" borderId="21"/>
    <xf numFmtId="0" fontId="2" fillId="0" borderId="21"/>
    <xf numFmtId="0" fontId="81" fillId="73" borderId="55">
      <alignment horizontal="center" wrapText="1"/>
    </xf>
    <xf numFmtId="4" fontId="82" fillId="74" borderId="56">
      <alignment horizontal="right" vertical="center"/>
    </xf>
    <xf numFmtId="0" fontId="81" fillId="73" borderId="56">
      <alignment vertical="center" wrapText="1"/>
    </xf>
    <xf numFmtId="0" fontId="83" fillId="74" borderId="56">
      <alignment horizontal="left" vertical="center" wrapText="1"/>
    </xf>
    <xf numFmtId="189" fontId="83" fillId="74" borderId="56">
      <alignment horizontal="left" vertical="center" wrapText="1"/>
    </xf>
    <xf numFmtId="0" fontId="83" fillId="73" borderId="57">
      <alignment horizontal="center" vertical="center"/>
    </xf>
    <xf numFmtId="0" fontId="81" fillId="73" borderId="55">
      <alignment horizontal="center" wrapText="1"/>
    </xf>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xf>
    <xf numFmtId="187" fontId="82" fillId="74" borderId="50">
      <alignment horizontal="right" vertical="center"/>
    </xf>
    <xf numFmtId="187" fontId="82" fillId="74" borderId="50">
      <alignment horizontal="right" vertical="center"/>
    </xf>
    <xf numFmtId="0" fontId="83" fillId="74" borderId="50">
      <alignment horizontal="left" vertical="center" wrapText="1"/>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3" fillId="74" borderId="50">
      <alignment horizontal="left" vertical="top"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4" fontId="82" fillId="74" borderId="50">
      <alignment horizontal="right" vertical="center"/>
    </xf>
    <xf numFmtId="0" fontId="81" fillId="73" borderId="50">
      <alignment vertical="center" wrapText="1"/>
    </xf>
    <xf numFmtId="0" fontId="83" fillId="74" borderId="50">
      <alignment horizontal="left" vertical="center" wrapText="1"/>
    </xf>
    <xf numFmtId="189"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55">
      <alignment horizontal="center" wrapText="1"/>
    </xf>
    <xf numFmtId="187" fontId="82" fillId="74" borderId="56">
      <alignment horizontal="right" vertical="center"/>
    </xf>
    <xf numFmtId="0" fontId="81" fillId="73" borderId="56">
      <alignment vertical="center" wrapText="1"/>
    </xf>
    <xf numFmtId="0" fontId="83" fillId="74" borderId="56">
      <alignment horizontal="left" vertical="center" wrapText="1"/>
    </xf>
    <xf numFmtId="0" fontId="83" fillId="73" borderId="57">
      <alignment horizontal="center" vertical="center"/>
    </xf>
    <xf numFmtId="0" fontId="81" fillId="73" borderId="55">
      <alignment horizontal="center" wrapText="1"/>
    </xf>
    <xf numFmtId="0" fontId="2" fillId="0" borderId="53"/>
    <xf numFmtId="0" fontId="2" fillId="0" borderId="53"/>
    <xf numFmtId="0" fontId="2" fillId="0" borderId="53"/>
    <xf numFmtId="188" fontId="86" fillId="74" borderId="54">
      <alignment horizontal="right" vertical="center"/>
    </xf>
    <xf numFmtId="0" fontId="88" fillId="75" borderId="51">
      <alignment horizontal="center"/>
    </xf>
    <xf numFmtId="0" fontId="85" fillId="75" borderId="51">
      <alignment horizontal="center" wrapText="1"/>
    </xf>
    <xf numFmtId="0" fontId="87" fillId="76" borderId="54">
      <alignment horizontal="lef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6" fillId="77" borderId="54">
      <alignment horizontal="left" vertical="top"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53"/>
    <xf numFmtId="0" fontId="2" fillId="0" borderId="53"/>
    <xf numFmtId="0" fontId="2" fillId="0" borderId="53"/>
    <xf numFmtId="188" fontId="86" fillId="74" borderId="54">
      <alignment horizontal="right" vertical="center"/>
    </xf>
    <xf numFmtId="0" fontId="88" fillId="75" borderId="51">
      <alignment horizontal="center"/>
    </xf>
    <xf numFmtId="0" fontId="85" fillId="75" borderId="51">
      <alignment horizontal="center" wrapText="1"/>
    </xf>
    <xf numFmtId="0" fontId="87" fillId="76" borderId="54">
      <alignment horizontal="lef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6" fillId="77" borderId="54">
      <alignment horizontal="left" vertical="top"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87" fontId="82" fillId="74" borderId="50">
      <alignment horizontal="right" vertical="center"/>
    </xf>
    <xf numFmtId="187" fontId="82" fillId="74" borderId="50">
      <alignment horizontal="right" vertical="center"/>
    </xf>
    <xf numFmtId="0" fontId="83" fillId="74" borderId="50">
      <alignment horizontal="left" vertical="center" wrapText="1"/>
    </xf>
    <xf numFmtId="187" fontId="82" fillId="74" borderId="50">
      <alignment horizontal="right" vertical="center"/>
    </xf>
    <xf numFmtId="187" fontId="81" fillId="73" borderId="49">
      <alignment horizontal="center" wrapText="1"/>
    </xf>
    <xf numFmtId="187" fontId="84" fillId="74" borderId="50">
      <alignment horizontal="right" vertical="center"/>
    </xf>
    <xf numFmtId="187" fontId="82" fillId="74" borderId="50">
      <alignment horizontal="right" vertical="center"/>
    </xf>
    <xf numFmtId="187" fontId="81" fillId="74" borderId="50">
      <alignment horizontal="left" vertical="center"/>
    </xf>
    <xf numFmtId="187"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87" fontId="82" fillId="74" borderId="50">
      <alignment horizontal="right" vertical="center"/>
    </xf>
    <xf numFmtId="187" fontId="82" fillId="74" borderId="50">
      <alignment horizontal="right" vertical="center"/>
    </xf>
    <xf numFmtId="0" fontId="83" fillId="74" borderId="50">
      <alignment horizontal="left" vertical="center" wrapText="1"/>
    </xf>
    <xf numFmtId="187" fontId="82" fillId="74" borderId="50">
      <alignment horizontal="right" vertical="center"/>
    </xf>
    <xf numFmtId="187" fontId="81" fillId="73" borderId="49">
      <alignment horizontal="center" wrapText="1"/>
    </xf>
    <xf numFmtId="187" fontId="84" fillId="74" borderId="50">
      <alignment horizontal="right" vertical="center"/>
    </xf>
    <xf numFmtId="187" fontId="82" fillId="74" borderId="50">
      <alignment horizontal="right" vertical="center"/>
    </xf>
    <xf numFmtId="187" fontId="81" fillId="74" borderId="50">
      <alignment horizontal="left" vertical="center"/>
    </xf>
    <xf numFmtId="187"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53"/>
    <xf numFmtId="0" fontId="2" fillId="0" borderId="53"/>
    <xf numFmtId="0" fontId="2" fillId="0" borderId="53"/>
    <xf numFmtId="188" fontId="86" fillId="74" borderId="54">
      <alignment horizontal="right" vertical="center"/>
    </xf>
    <xf numFmtId="0" fontId="88" fillId="75" borderId="51">
      <alignment horizontal="center"/>
    </xf>
    <xf numFmtId="0" fontId="85" fillId="75" borderId="51">
      <alignment horizontal="center" wrapText="1"/>
    </xf>
    <xf numFmtId="0" fontId="87" fillId="76" borderId="54">
      <alignment horizontal="lef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6" fillId="77" borderId="54">
      <alignment horizontal="left" vertical="top" wrapText="1"/>
    </xf>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wrapText="1"/>
    </xf>
    <xf numFmtId="187" fontId="82" fillId="74" borderId="50">
      <alignment horizontal="right" vertical="center"/>
    </xf>
    <xf numFmtId="187" fontId="82" fillId="74" borderId="50">
      <alignment horizontal="right" vertical="center"/>
    </xf>
    <xf numFmtId="0" fontId="83" fillId="74" borderId="50">
      <alignment horizontal="left" vertical="center" wrapText="1"/>
    </xf>
    <xf numFmtId="187" fontId="82" fillId="74" borderId="50">
      <alignment horizontal="right" vertical="center"/>
    </xf>
    <xf numFmtId="187" fontId="81" fillId="73" borderId="49">
      <alignment horizontal="center" wrapText="1"/>
    </xf>
    <xf numFmtId="187" fontId="84" fillId="74" borderId="50">
      <alignment horizontal="right" vertical="center"/>
    </xf>
    <xf numFmtId="187" fontId="82" fillId="74" borderId="50">
      <alignment horizontal="right" vertical="center"/>
    </xf>
    <xf numFmtId="187" fontId="81" fillId="74" borderId="50">
      <alignment horizontal="left" vertical="center"/>
    </xf>
    <xf numFmtId="187"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21"/>
    <xf numFmtId="0" fontId="81" fillId="73" borderId="49">
      <alignment horizontal="center" wrapText="1"/>
    </xf>
    <xf numFmtId="188" fontId="82" fillId="74" borderId="50">
      <alignment horizontal="right" vertical="center"/>
    </xf>
    <xf numFmtId="0" fontId="81" fillId="74" borderId="50">
      <alignment horizontal="left" vertical="center"/>
    </xf>
    <xf numFmtId="0" fontId="81" fillId="73" borderId="49">
      <alignment horizontal="center"/>
    </xf>
    <xf numFmtId="188" fontId="82" fillId="74" borderId="50">
      <alignment horizontal="right" vertical="center"/>
    </xf>
    <xf numFmtId="188" fontId="84" fillId="74" borderId="50">
      <alignment horizontal="right" vertical="center"/>
    </xf>
    <xf numFmtId="0" fontId="81" fillId="73" borderId="50">
      <alignment vertical="center" wrapText="1"/>
    </xf>
    <xf numFmtId="0" fontId="83" fillId="74" borderId="50">
      <alignment horizontal="left" vertical="center" wrapText="1"/>
    </xf>
    <xf numFmtId="0" fontId="83" fillId="73" borderId="51">
      <alignment horizontal="center" vertical="center"/>
    </xf>
    <xf numFmtId="0" fontId="81" fillId="73" borderId="49">
      <alignment horizontal="center" wrapText="1"/>
    </xf>
    <xf numFmtId="0" fontId="2" fillId="0" borderId="21"/>
    <xf numFmtId="0" fontId="2" fillId="0" borderId="21"/>
    <xf numFmtId="0" fontId="81" fillId="73" borderId="55">
      <alignment horizontal="center" wrapText="1"/>
    </xf>
    <xf numFmtId="187" fontId="82" fillId="74" borderId="56">
      <alignment horizontal="right" vertical="center"/>
    </xf>
    <xf numFmtId="0" fontId="81" fillId="73" borderId="55">
      <alignment horizontal="center" wrapText="1"/>
    </xf>
    <xf numFmtId="187" fontId="82" fillId="74" borderId="56">
      <alignment horizontal="right" vertical="center"/>
    </xf>
    <xf numFmtId="0" fontId="81" fillId="73" borderId="55">
      <alignment horizontal="center" wrapText="1"/>
    </xf>
    <xf numFmtId="0" fontId="81" fillId="73" borderId="56">
      <alignment vertical="center" wrapText="1"/>
    </xf>
    <xf numFmtId="187" fontId="82" fillId="74" borderId="56">
      <alignment horizontal="right" vertical="center"/>
    </xf>
    <xf numFmtId="0" fontId="81" fillId="73" borderId="55">
      <alignment horizontal="center" wrapText="1"/>
    </xf>
    <xf numFmtId="187" fontId="82" fillId="74" borderId="56">
      <alignment horizontal="right" vertical="center"/>
    </xf>
    <xf numFmtId="0" fontId="81" fillId="74" borderId="56">
      <alignment horizontal="left" vertical="center"/>
    </xf>
    <xf numFmtId="0" fontId="81" fillId="73" borderId="55">
      <alignment horizontal="center" wrapText="1"/>
    </xf>
    <xf numFmtId="187" fontId="82" fillId="74" borderId="56">
      <alignment horizontal="right" vertical="center"/>
    </xf>
    <xf numFmtId="187" fontId="82" fillId="74" borderId="56">
      <alignment horizontal="right" vertical="center"/>
    </xf>
    <xf numFmtId="0" fontId="83" fillId="74" borderId="56">
      <alignment horizontal="left" vertical="center" wrapText="1"/>
    </xf>
    <xf numFmtId="187" fontId="82" fillId="74" borderId="56">
      <alignment horizontal="right" vertical="center"/>
    </xf>
    <xf numFmtId="187" fontId="81" fillId="73" borderId="55">
      <alignment horizontal="center" wrapText="1"/>
    </xf>
    <xf numFmtId="187" fontId="84" fillId="74" borderId="56">
      <alignment horizontal="right" vertical="center"/>
    </xf>
    <xf numFmtId="187" fontId="82" fillId="74" borderId="56">
      <alignment horizontal="right" vertical="center"/>
    </xf>
    <xf numFmtId="187" fontId="81" fillId="74" borderId="56">
      <alignment horizontal="left" vertical="center"/>
    </xf>
    <xf numFmtId="187" fontId="81" fillId="73" borderId="55">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7">
      <alignment horizontal="center" vertical="center"/>
    </xf>
    <xf numFmtId="0" fontId="81" fillId="73" borderId="55">
      <alignment horizontal="center" wrapText="1"/>
    </xf>
    <xf numFmtId="0" fontId="2" fillId="0" borderId="21"/>
    <xf numFmtId="0" fontId="2" fillId="0" borderId="21"/>
    <xf numFmtId="0" fontId="2" fillId="0" borderId="21"/>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0" fontId="81" fillId="73" borderId="50">
      <alignment vertic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1" fillId="73" borderId="49">
      <alignment horizontal="center" wrapText="1"/>
    </xf>
    <xf numFmtId="187" fontId="82" fillId="74" borderId="50">
      <alignment horizontal="right" vertical="center"/>
    </xf>
    <xf numFmtId="0" fontId="83" fillId="74" borderId="50">
      <alignment horizontal="left" vertical="center" wrapText="1"/>
    </xf>
    <xf numFmtId="0" fontId="81" fillId="73" borderId="49">
      <alignment horizontal="center" wrapText="1"/>
    </xf>
    <xf numFmtId="187" fontId="82" fillId="74" borderId="50">
      <alignment horizontal="right" vertical="center"/>
    </xf>
    <xf numFmtId="0" fontId="81" fillId="74" borderId="50">
      <alignment horizontal="left" vertical="center"/>
    </xf>
    <xf numFmtId="0" fontId="81" fillId="73" borderId="49">
      <alignment horizont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2"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187" fontId="84" fillId="74" borderId="50">
      <alignment horizontal="right" vertical="center"/>
    </xf>
    <xf numFmtId="0" fontId="83" fillId="73" borderId="51">
      <alignment horizontal="center" vertical="center"/>
    </xf>
    <xf numFmtId="0" fontId="81" fillId="73" borderId="49">
      <alignment horizontal="center" wrapText="1"/>
    </xf>
    <xf numFmtId="0" fontId="2" fillId="0" borderId="21"/>
    <xf numFmtId="0" fontId="2" fillId="0" borderId="21"/>
    <xf numFmtId="0" fontId="2" fillId="0" borderId="0"/>
    <xf numFmtId="0" fontId="2" fillId="0" borderId="0"/>
    <xf numFmtId="188" fontId="82" fillId="74" borderId="56">
      <alignment horizontal="right" vertical="center"/>
    </xf>
    <xf numFmtId="0" fontId="81" fillId="74" borderId="56">
      <alignment horizontal="left" vertical="center"/>
    </xf>
    <xf numFmtId="0" fontId="81" fillId="73" borderId="55">
      <alignment horizontal="center"/>
    </xf>
    <xf numFmtId="188" fontId="82" fillId="74" borderId="56">
      <alignment horizontal="right" vertical="center"/>
    </xf>
    <xf numFmtId="188" fontId="84" fillId="74" borderId="56">
      <alignment horizontal="right" vertical="center"/>
    </xf>
    <xf numFmtId="0" fontId="81" fillId="73" borderId="56">
      <alignment vertical="center" wrapText="1"/>
    </xf>
    <xf numFmtId="0" fontId="83" fillId="74" borderId="56">
      <alignment horizontal="left" vertical="center" wrapText="1"/>
    </xf>
    <xf numFmtId="0" fontId="83" fillId="73" borderId="57">
      <alignment horizontal="center" vertical="center"/>
    </xf>
    <xf numFmtId="0" fontId="81" fillId="73" borderId="55">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5" fillId="75" borderId="54">
      <alignment horizontal="left"/>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5" fillId="75" borderId="54">
      <alignment horizontal="left"/>
    </xf>
    <xf numFmtId="0" fontId="88" fillId="75" borderId="51">
      <alignment horizontal="center"/>
    </xf>
    <xf numFmtId="0" fontId="85" fillId="75" borderId="51">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5" fillId="75" borderId="54">
      <alignment horizontal="left"/>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5" fillId="75" borderId="54">
      <alignment horizontal="left"/>
    </xf>
    <xf numFmtId="0" fontId="88" fillId="75" borderId="51">
      <alignment horizontal="center"/>
    </xf>
    <xf numFmtId="0" fontId="85" fillId="75" borderId="51">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5" fillId="75" borderId="54">
      <alignment horizontal="left"/>
    </xf>
    <xf numFmtId="0" fontId="88" fillId="75" borderId="51">
      <alignment horizontal="center"/>
    </xf>
    <xf numFmtId="0" fontId="85" fillId="75" borderId="51">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8" fillId="75" borderId="51">
      <alignment horizontal="center"/>
    </xf>
    <xf numFmtId="188" fontId="86" fillId="76" borderId="54">
      <alignment horizontal="right" vertical="center"/>
    </xf>
    <xf numFmtId="0" fontId="85" fillId="75" borderId="54">
      <alignment horizontal="left" wrapText="1"/>
    </xf>
    <xf numFmtId="0" fontId="86" fillId="77" borderId="54">
      <alignment horizontal="left" vertical="top" wrapText="1"/>
    </xf>
    <xf numFmtId="0" fontId="88" fillId="75" borderId="51">
      <alignment horizontal="center"/>
    </xf>
    <xf numFmtId="0" fontId="85" fillId="75" borderId="51">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0" fontId="85" fillId="75" borderId="51">
      <alignment horizontal="center" wrapText="1"/>
    </xf>
    <xf numFmtId="188" fontId="86" fillId="74" borderId="54">
      <alignment horizontal="right" vertical="center"/>
    </xf>
    <xf numFmtId="0" fontId="88" fillId="75" borderId="51">
      <alignment horizontal="center"/>
    </xf>
    <xf numFmtId="188" fontId="86" fillId="76" borderId="54">
      <alignment horizontal="right" vertical="center"/>
    </xf>
    <xf numFmtId="0" fontId="85" fillId="75" borderId="54">
      <alignment horizontal="left" wrapText="1"/>
    </xf>
    <xf numFmtId="0" fontId="86" fillId="77" borderId="54">
      <alignment horizontal="left" vertical="top" wrapText="1"/>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8" fillId="75" borderId="51">
      <alignment horizontal="center"/>
    </xf>
    <xf numFmtId="188" fontId="86" fillId="76" borderId="54">
      <alignment horizontal="right" vertical="center"/>
    </xf>
    <xf numFmtId="0" fontId="85" fillId="75" borderId="54">
      <alignment horizontal="left" wrapText="1"/>
    </xf>
    <xf numFmtId="0" fontId="86" fillId="77" borderId="54">
      <alignment horizontal="left" vertical="top" wrapText="1"/>
    </xf>
    <xf numFmtId="0" fontId="88" fillId="75" borderId="51">
      <alignment horizontal="center"/>
    </xf>
    <xf numFmtId="0" fontId="85" fillId="75" borderId="51">
      <alignment horizontal="center" wrapText="1"/>
    </xf>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0" fontId="85" fillId="75" borderId="51">
      <alignment horizontal="center" wrapText="1"/>
    </xf>
    <xf numFmtId="188" fontId="86" fillId="74" borderId="54">
      <alignment horizontal="right" vertical="center"/>
    </xf>
    <xf numFmtId="0" fontId="88" fillId="75" borderId="51">
      <alignment horizontal="center"/>
    </xf>
    <xf numFmtId="188" fontId="86" fillId="76" borderId="54">
      <alignment horizontal="right" vertical="center"/>
    </xf>
    <xf numFmtId="0" fontId="85" fillId="75" borderId="54">
      <alignment horizontal="left" wrapText="1"/>
    </xf>
    <xf numFmtId="0" fontId="86" fillId="77" borderId="54">
      <alignment horizontal="left" vertical="top" wrapText="1"/>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0" fontId="85" fillId="75" borderId="51">
      <alignment horizontal="center" wrapText="1"/>
    </xf>
    <xf numFmtId="188" fontId="86" fillId="74" borderId="54">
      <alignment horizontal="right" vertical="center"/>
    </xf>
    <xf numFmtId="0" fontId="87" fillId="76" borderId="54">
      <alignment horizontal="left" vertical="center"/>
    </xf>
    <xf numFmtId="0" fontId="88" fillId="75" borderId="51">
      <alignment horizontal="center"/>
    </xf>
    <xf numFmtId="188" fontId="86" fillId="76" borderId="54">
      <alignment horizontal="right" vertical="center"/>
    </xf>
    <xf numFmtId="188"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1" fillId="58"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1" fillId="51"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1" fillId="55"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1" fillId="59"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1" fillId="6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1" fillId="67"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1" fillId="71"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89" fillId="52"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89" fillId="52"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20"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89" fillId="56"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89" fillId="56"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89" fillId="60"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89" fillId="60"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89" fillId="64"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89" fillId="64"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89" fillId="68"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89" fillId="68"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89" fillId="72"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89" fillId="72"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89" fillId="49"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89" fillId="49"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89" fillId="53"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89" fillId="53"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5"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89" fillId="57"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89" fillId="57"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6"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89" fillId="6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89" fillId="6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89" fillId="65"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89" fillId="65"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2"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89" fillId="69"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89" fillId="69"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4" fillId="27"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90" fillId="43"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90" fillId="43"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91" fillId="46" borderId="43"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91" fillId="46" borderId="43"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6" fillId="28" borderId="22"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92" fillId="47" borderId="46"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92" fillId="47" borderId="46"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0" fontId="37" fillId="29" borderId="23"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43" fontId="9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43" fontId="9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33"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92"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92"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92"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92"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33"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13" fillId="0" borderId="0" applyNumberFormat="0" applyAlignment="0">
      <alignment horizontal="left"/>
    </xf>
    <xf numFmtId="0" fontId="2" fillId="0" borderId="53"/>
    <xf numFmtId="0" fontId="2" fillId="0" borderId="53"/>
    <xf numFmtId="0" fontId="2" fillId="0" borderId="53"/>
    <xf numFmtId="190" fontId="85" fillId="75" borderId="51">
      <alignment horizontal="center" wrapText="1"/>
    </xf>
    <xf numFmtId="0" fontId="2" fillId="0" borderId="0"/>
    <xf numFmtId="0" fontId="2" fillId="0" borderId="0"/>
    <xf numFmtId="0" fontId="2" fillId="0" borderId="0"/>
    <xf numFmtId="187" fontId="86" fillId="74" borderId="54">
      <alignment horizontal="right" vertical="center"/>
    </xf>
    <xf numFmtId="0" fontId="87" fillId="76" borderId="54">
      <alignment horizontal="left" vertical="center"/>
    </xf>
    <xf numFmtId="187"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0" fontId="2" fillId="0" borderId="53"/>
    <xf numFmtId="0" fontId="2" fillId="0" borderId="53"/>
    <xf numFmtId="0" fontId="2" fillId="0" borderId="53"/>
    <xf numFmtId="190" fontId="85" fillId="75" borderId="51">
      <alignment horizontal="center" wrapText="1"/>
    </xf>
    <xf numFmtId="0" fontId="2" fillId="0" borderId="0"/>
    <xf numFmtId="0" fontId="2" fillId="0" borderId="0"/>
    <xf numFmtId="0" fontId="2" fillId="0" borderId="0"/>
    <xf numFmtId="187" fontId="86" fillId="74" borderId="54">
      <alignment horizontal="right" vertical="center"/>
    </xf>
    <xf numFmtId="0" fontId="87" fillId="76" borderId="54">
      <alignment horizontal="left" vertical="center"/>
    </xf>
    <xf numFmtId="187" fontId="87" fillId="76" borderId="54">
      <alignment horizontal="right" vertical="center"/>
    </xf>
    <xf numFmtId="0" fontId="85" fillId="75" borderId="54">
      <alignment horizontal="left" wrapText="1"/>
    </xf>
    <xf numFmtId="0" fontId="86" fillId="77" borderId="54">
      <alignment horizontal="left" vertical="top" wrapText="1"/>
    </xf>
    <xf numFmtId="0" fontId="87" fillId="76" borderId="54">
      <alignment horizontal="left" vertical="center"/>
    </xf>
    <xf numFmtId="0" fontId="88" fillId="75" borderId="51">
      <alignment horizontal="center"/>
    </xf>
    <xf numFmtId="0" fontId="85" fillId="75" borderId="51">
      <alignment horizontal="center" wrapText="1"/>
    </xf>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3"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3" fontId="2" fillId="0" borderId="0" applyFont="0" applyFill="0" applyBorder="0" applyAlignment="0" applyProtection="0"/>
    <xf numFmtId="166" fontId="1"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39" fillId="12" borderId="0" applyNumberFormat="0" applyBorder="0" applyAlignment="0" applyProtection="0"/>
    <xf numFmtId="167" fontId="40"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14" fillId="0" borderId="0" applyNumberFormat="0" applyAlignment="0">
      <alignment horizontal="left"/>
    </xf>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94"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94"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9" fillId="12" borderId="0" applyNumberFormat="0" applyBorder="0" applyAlignment="0" applyProtection="0"/>
    <xf numFmtId="0" fontId="38" fillId="9"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8" fillId="9"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39" fillId="12" borderId="0" applyNumberFormat="0" applyBorder="0" applyAlignment="0" applyProtection="0"/>
    <xf numFmtId="0" fontId="10" fillId="78" borderId="21"/>
    <xf numFmtId="0" fontId="81" fillId="79" borderId="49">
      <alignment horizontal="center" wrapText="1"/>
    </xf>
    <xf numFmtId="187" fontId="82" fillId="80" borderId="50">
      <alignment horizontal="right" vertical="center"/>
    </xf>
    <xf numFmtId="0" fontId="81" fillId="80" borderId="50">
      <alignment horizontal="left" vertical="center"/>
    </xf>
    <xf numFmtId="0" fontId="81" fillId="79" borderId="49">
      <alignment horizontal="center"/>
    </xf>
    <xf numFmtId="188" fontId="82" fillId="80" borderId="50">
      <alignment horizontal="right" vertical="center"/>
    </xf>
    <xf numFmtId="188" fontId="84" fillId="80" borderId="50">
      <alignment horizontal="right" vertical="center"/>
    </xf>
    <xf numFmtId="0" fontId="81" fillId="79" borderId="50">
      <alignment vertical="center" wrapText="1"/>
    </xf>
    <xf numFmtId="187" fontId="82" fillId="80" borderId="50">
      <alignment horizontal="right" vertical="center"/>
    </xf>
    <xf numFmtId="187" fontId="82" fillId="80" borderId="50">
      <alignment horizontal="right" vertical="center"/>
    </xf>
    <xf numFmtId="187" fontId="82" fillId="80" borderId="50">
      <alignment horizontal="right" vertical="center"/>
    </xf>
    <xf numFmtId="0" fontId="83" fillId="80" borderId="50">
      <alignment horizontal="left" vertical="center" wrapText="1"/>
    </xf>
    <xf numFmtId="187" fontId="82" fillId="80" borderId="50">
      <alignment horizontal="right" vertical="center"/>
    </xf>
    <xf numFmtId="187" fontId="82" fillId="80" borderId="50">
      <alignment horizontal="right" vertical="center"/>
    </xf>
    <xf numFmtId="187" fontId="82" fillId="80" borderId="50">
      <alignment horizontal="right" vertical="center"/>
    </xf>
    <xf numFmtId="187" fontId="82" fillId="80" borderId="50">
      <alignment horizontal="right" vertical="center"/>
    </xf>
    <xf numFmtId="187" fontId="82" fillId="80" borderId="50">
      <alignment horizontal="right" vertical="center"/>
    </xf>
    <xf numFmtId="187" fontId="82" fillId="80" borderId="50">
      <alignment horizontal="right" vertical="center"/>
    </xf>
    <xf numFmtId="187" fontId="82" fillId="80" borderId="50">
      <alignment horizontal="right" vertical="center"/>
    </xf>
    <xf numFmtId="187" fontId="84" fillId="80" borderId="50">
      <alignment horizontal="right" vertical="center"/>
    </xf>
    <xf numFmtId="187" fontId="84" fillId="80" borderId="50">
      <alignment horizontal="right" vertical="center"/>
    </xf>
    <xf numFmtId="187" fontId="84" fillId="80" borderId="50">
      <alignment horizontal="right" vertical="center"/>
    </xf>
    <xf numFmtId="187" fontId="84" fillId="80" borderId="50">
      <alignment horizontal="right" vertical="center"/>
    </xf>
    <xf numFmtId="187" fontId="84" fillId="80" borderId="50">
      <alignment horizontal="right" vertical="center"/>
    </xf>
    <xf numFmtId="187" fontId="84" fillId="80" borderId="50">
      <alignment horizontal="right" vertical="center"/>
    </xf>
    <xf numFmtId="0" fontId="83" fillId="79" borderId="51">
      <alignment horizontal="center" vertical="center"/>
    </xf>
    <xf numFmtId="0" fontId="81" fillId="79" borderId="49">
      <alignment horizontal="center" wrapText="1"/>
    </xf>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95" fillId="0" borderId="40"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95" fillId="0" borderId="40"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2" fillId="0" borderId="24"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96" fillId="0" borderId="41"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96" fillId="0" borderId="41"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3" fillId="0" borderId="25"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97" fillId="0" borderId="42"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97" fillId="0" borderId="42"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26" applyNumberFormat="0" applyFill="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7"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7"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6" fillId="0" borderId="0" applyNumberFormat="0" applyFon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16" fillId="0" borderId="0" applyNumberFormat="0" applyFont="0" applyFill="0" applyBorder="0" applyAlignment="0" applyProtection="0">
      <alignment vertical="top"/>
      <protection locked="0"/>
    </xf>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99" fillId="45" borderId="43"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99" fillId="45" borderId="43"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5" fillId="15" borderId="22" applyNumberFormat="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100" fillId="0" borderId="45"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100" fillId="0" borderId="45"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46" fillId="0" borderId="27" applyNumberFormat="0" applyFill="0" applyAlignment="0" applyProtection="0"/>
    <xf numFmtId="0" fontId="10" fillId="78" borderId="21"/>
    <xf numFmtId="0" fontId="81" fillId="79" borderId="49">
      <alignment horizontal="center" wrapText="1"/>
    </xf>
    <xf numFmtId="187" fontId="82" fillId="80" borderId="50">
      <alignment horizontal="right" vertical="center"/>
    </xf>
    <xf numFmtId="0" fontId="81" fillId="80" borderId="50">
      <alignment horizontal="left" vertical="center"/>
    </xf>
    <xf numFmtId="187" fontId="84" fillId="80" borderId="50">
      <alignment horizontal="right" vertical="center"/>
    </xf>
    <xf numFmtId="0" fontId="81" fillId="79" borderId="50">
      <alignment vertical="center" wrapText="1"/>
    </xf>
    <xf numFmtId="0" fontId="83" fillId="80" borderId="50">
      <alignment horizontal="left" vertical="center" wrapText="1"/>
    </xf>
    <xf numFmtId="0" fontId="83" fillId="79" borderId="51">
      <alignment horizontal="center" vertical="center"/>
    </xf>
    <xf numFmtId="0" fontId="81" fillId="79" borderId="49">
      <alignment horizontal="center" wrapText="1"/>
    </xf>
    <xf numFmtId="188" fontId="82" fillId="80" borderId="50">
      <alignment horizontal="right" vertical="center"/>
    </xf>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101" fillId="44"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101" fillId="44"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5" fillId="0" borderId="0"/>
    <xf numFmtId="0" fontId="2" fillId="0" borderId="0"/>
    <xf numFmtId="0" fontId="2" fillId="0" borderId="0"/>
    <xf numFmtId="0" fontId="2" fillId="0" borderId="0"/>
    <xf numFmtId="0" fontId="5" fillId="0" borderId="0"/>
    <xf numFmtId="0" fontId="49" fillId="0" borderId="0"/>
    <xf numFmtId="0" fontId="5" fillId="0" borderId="0"/>
    <xf numFmtId="0" fontId="49" fillId="0" borderId="0"/>
    <xf numFmtId="0" fontId="5" fillId="0" borderId="0"/>
    <xf numFmtId="0" fontId="49" fillId="0" borderId="0"/>
    <xf numFmtId="0" fontId="2" fillId="0" borderId="0"/>
    <xf numFmtId="0" fontId="49" fillId="0" borderId="0"/>
    <xf numFmtId="0" fontId="2" fillId="0" borderId="0"/>
    <xf numFmtId="0" fontId="33" fillId="0" borderId="0"/>
    <xf numFmtId="0" fontId="2" fillId="0" borderId="0"/>
    <xf numFmtId="0" fontId="33" fillId="0" borderId="0"/>
    <xf numFmtId="0" fontId="2" fillId="0" borderId="0"/>
    <xf numFmtId="0" fontId="33" fillId="0" borderId="0"/>
    <xf numFmtId="0" fontId="2" fillId="0" borderId="0"/>
    <xf numFmtId="0" fontId="3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5" fillId="0" borderId="0"/>
    <xf numFmtId="0" fontId="33" fillId="0" borderId="0"/>
    <xf numFmtId="0" fontId="5" fillId="0" borderId="0"/>
    <xf numFmtId="0" fontId="2" fillId="0" borderId="0"/>
    <xf numFmtId="0" fontId="5" fillId="0" borderId="0"/>
    <xf numFmtId="0" fontId="2" fillId="0" borderId="0"/>
    <xf numFmtId="0" fontId="2" fillId="0" borderId="0"/>
    <xf numFmtId="0" fontId="2" fillId="0" borderId="0"/>
    <xf numFmtId="0" fontId="5" fillId="0" borderId="0"/>
    <xf numFmtId="0" fontId="33" fillId="0" borderId="0"/>
    <xf numFmtId="0" fontId="5" fillId="0" borderId="0"/>
    <xf numFmtId="0" fontId="33"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3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33" fillId="0" borderId="0"/>
    <xf numFmtId="0" fontId="2" fillId="0" borderId="0"/>
    <xf numFmtId="0" fontId="2" fillId="0" borderId="0"/>
    <xf numFmtId="0" fontId="2" fillId="0" borderId="0"/>
    <xf numFmtId="0" fontId="2" fillId="0" borderId="0"/>
    <xf numFmtId="0" fontId="5" fillId="0" borderId="0"/>
    <xf numFmtId="0" fontId="33" fillId="0" borderId="0"/>
    <xf numFmtId="0" fontId="5" fillId="0" borderId="0"/>
    <xf numFmtId="0" fontId="2" fillId="0" borderId="0"/>
    <xf numFmtId="0" fontId="2" fillId="0" borderId="0"/>
    <xf numFmtId="0" fontId="33" fillId="0" borderId="0"/>
    <xf numFmtId="0" fontId="33" fillId="0" borderId="0"/>
    <xf numFmtId="0" fontId="2" fillId="0" borderId="0"/>
    <xf numFmtId="0" fontId="33" fillId="0" borderId="0"/>
    <xf numFmtId="0" fontId="2" fillId="0" borderId="0"/>
    <xf numFmtId="0" fontId="33" fillId="0" borderId="0"/>
    <xf numFmtId="0" fontId="2" fillId="0" borderId="0"/>
    <xf numFmtId="0" fontId="33" fillId="0" borderId="0"/>
    <xf numFmtId="0" fontId="2" fillId="0" borderId="0"/>
    <xf numFmtId="0" fontId="33" fillId="0" borderId="0"/>
    <xf numFmtId="0" fontId="2" fillId="0" borderId="0"/>
    <xf numFmtId="0" fontId="33" fillId="0" borderId="0"/>
    <xf numFmtId="0" fontId="2" fillId="0" borderId="0"/>
    <xf numFmtId="0" fontId="49" fillId="0" borderId="0"/>
    <xf numFmtId="0" fontId="2" fillId="0" borderId="0"/>
    <xf numFmtId="0" fontId="49"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 fillId="0" borderId="0"/>
    <xf numFmtId="0" fontId="2" fillId="0" borderId="0"/>
    <xf numFmtId="0" fontId="2" fillId="0" borderId="0"/>
    <xf numFmtId="0" fontId="2" fillId="0" borderId="0"/>
    <xf numFmtId="0" fontId="5" fillId="0" borderId="0"/>
    <xf numFmtId="0" fontId="5"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4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49" fillId="0" borderId="0"/>
    <xf numFmtId="0" fontId="2" fillId="0" borderId="0"/>
    <xf numFmtId="0" fontId="2" fillId="0" borderId="0"/>
    <xf numFmtId="0" fontId="2" fillId="0" borderId="0"/>
    <xf numFmtId="0" fontId="2" fillId="0" borderId="0"/>
    <xf numFmtId="0" fontId="49" fillId="0" borderId="0"/>
    <xf numFmtId="0" fontId="2" fillId="0" borderId="0"/>
    <xf numFmtId="0" fontId="2" fillId="0" borderId="0"/>
    <xf numFmtId="0" fontId="2" fillId="0" borderId="0"/>
    <xf numFmtId="0" fontId="49" fillId="0" borderId="0"/>
    <xf numFmtId="0" fontId="2" fillId="0" borderId="0"/>
    <xf numFmtId="0" fontId="2" fillId="0" borderId="0"/>
    <xf numFmtId="0" fontId="2" fillId="0" borderId="0"/>
    <xf numFmtId="0" fontId="49"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2" fillId="0" borderId="0"/>
    <xf numFmtId="0" fontId="2" fillId="0" borderId="0"/>
    <xf numFmtId="0" fontId="49" fillId="0" borderId="0"/>
    <xf numFmtId="0" fontId="2" fillId="0" borderId="0"/>
    <xf numFmtId="0" fontId="2" fillId="0" borderId="0"/>
    <xf numFmtId="0" fontId="49" fillId="0" borderId="0"/>
    <xf numFmtId="0" fontId="49" fillId="0" borderId="0"/>
    <xf numFmtId="0" fontId="49"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49" fillId="0" borderId="0"/>
    <xf numFmtId="0" fontId="2" fillId="0" borderId="0"/>
    <xf numFmtId="0" fontId="2" fillId="0" borderId="0"/>
    <xf numFmtId="0" fontId="33"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5" fillId="0" borderId="0"/>
    <xf numFmtId="0" fontId="2" fillId="0" borderId="0"/>
    <xf numFmtId="0" fontId="2" fillId="0" borderId="0"/>
    <xf numFmtId="0" fontId="49" fillId="0" borderId="0"/>
    <xf numFmtId="0" fontId="2" fillId="0" borderId="0"/>
    <xf numFmtId="0" fontId="2" fillId="0" borderId="0"/>
    <xf numFmtId="0" fontId="1"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33"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49" fillId="0" borderId="0"/>
    <xf numFmtId="0" fontId="2" fillId="0" borderId="0"/>
    <xf numFmtId="0" fontId="2" fillId="0" borderId="0"/>
    <xf numFmtId="0" fontId="33" fillId="0" borderId="0"/>
    <xf numFmtId="0" fontId="5" fillId="0" borderId="0"/>
    <xf numFmtId="0" fontId="33" fillId="0" borderId="0"/>
    <xf numFmtId="0" fontId="2" fillId="0" borderId="0"/>
    <xf numFmtId="0" fontId="2" fillId="0" borderId="0"/>
    <xf numFmtId="0" fontId="2" fillId="0" borderId="0"/>
    <xf numFmtId="0" fontId="2" fillId="0" borderId="0"/>
    <xf numFmtId="0" fontId="33" fillId="0" borderId="0"/>
    <xf numFmtId="0" fontId="2" fillId="0" borderId="0"/>
    <xf numFmtId="0" fontId="2" fillId="0" borderId="0"/>
    <xf numFmtId="0" fontId="2" fillId="0" borderId="0"/>
    <xf numFmtId="0" fontId="2" fillId="0" borderId="0"/>
    <xf numFmtId="0" fontId="33" fillId="0" borderId="0"/>
    <xf numFmtId="0" fontId="5" fillId="0" borderId="0"/>
    <xf numFmtId="0" fontId="2" fillId="0" borderId="0"/>
    <xf numFmtId="0" fontId="2" fillId="0" borderId="0"/>
    <xf numFmtId="0" fontId="2" fillId="0" borderId="0"/>
    <xf numFmtId="0" fontId="2" fillId="0" borderId="0"/>
    <xf numFmtId="0" fontId="49"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49" fillId="0" borderId="0"/>
    <xf numFmtId="0" fontId="2" fillId="0" borderId="0"/>
    <xf numFmtId="0" fontId="2" fillId="0" borderId="0"/>
    <xf numFmtId="0" fontId="33"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5" fillId="0" borderId="0"/>
    <xf numFmtId="0" fontId="33" fillId="0" borderId="0"/>
    <xf numFmtId="0" fontId="2" fillId="0" borderId="0"/>
    <xf numFmtId="0" fontId="2" fillId="0" borderId="0"/>
    <xf numFmtId="0" fontId="2" fillId="0" borderId="0"/>
    <xf numFmtId="0" fontId="2" fillId="0" borderId="0"/>
    <xf numFmtId="0" fontId="33" fillId="0" borderId="0"/>
    <xf numFmtId="0" fontId="2" fillId="0" borderId="0"/>
    <xf numFmtId="0" fontId="2" fillId="0" borderId="0"/>
    <xf numFmtId="0" fontId="33" fillId="0" borderId="0"/>
    <xf numFmtId="0" fontId="2" fillId="0" borderId="0"/>
    <xf numFmtId="0" fontId="2" fillId="0" borderId="0"/>
    <xf numFmtId="0" fontId="33" fillId="0" borderId="0"/>
    <xf numFmtId="0" fontId="5" fillId="0" borderId="0"/>
    <xf numFmtId="0" fontId="2" fillId="0" borderId="0"/>
    <xf numFmtId="0" fontId="2" fillId="0" borderId="0"/>
    <xf numFmtId="0" fontId="2" fillId="0" borderId="0"/>
    <xf numFmtId="0" fontId="2" fillId="0" borderId="0"/>
    <xf numFmtId="0" fontId="49" fillId="0" borderId="0"/>
    <xf numFmtId="0" fontId="2" fillId="0" borderId="0"/>
    <xf numFmtId="0" fontId="2" fillId="0" borderId="0"/>
    <xf numFmtId="0" fontId="5" fillId="0" borderId="0"/>
    <xf numFmtId="0" fontId="2" fillId="0" borderId="0"/>
    <xf numFmtId="0" fontId="2" fillId="0" borderId="0"/>
    <xf numFmtId="0" fontId="2" fillId="0" borderId="0"/>
    <xf numFmtId="0" fontId="40"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33"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1" fillId="48" borderId="47" applyNumberFormat="0" applyFont="0" applyAlignment="0" applyProtection="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33"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1" fillId="48" borderId="47" applyNumberFormat="0" applyFont="0" applyAlignment="0" applyProtection="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2" fillId="0" borderId="0"/>
    <xf numFmtId="0" fontId="2" fillId="2" borderId="21"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1" fillId="48" borderId="47" applyNumberFormat="0" applyFont="0" applyAlignment="0" applyProtection="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1" fillId="48" borderId="47" applyNumberFormat="0" applyFont="0" applyAlignment="0" applyProtection="0"/>
    <xf numFmtId="0" fontId="2" fillId="0" borderId="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33" fillId="48" borderId="47" applyNumberFormat="0" applyFont="0" applyAlignment="0" applyProtection="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2"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0" borderId="0"/>
    <xf numFmtId="0" fontId="2" fillId="0" borderId="0"/>
    <xf numFmtId="0" fontId="33" fillId="2" borderId="21" applyNumberFormat="0" applyFont="0" applyAlignment="0" applyProtection="0"/>
    <xf numFmtId="0" fontId="2" fillId="2" borderId="2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28" borderId="28" applyNumberFormat="0" applyAlignment="0" applyProtection="0"/>
    <xf numFmtId="0" fontId="2" fillId="0" borderId="0"/>
    <xf numFmtId="0" fontId="2" fillId="0" borderId="0"/>
    <xf numFmtId="0" fontId="102" fillId="46" borderId="44" applyNumberFormat="0" applyAlignment="0" applyProtection="0"/>
    <xf numFmtId="0" fontId="2" fillId="0" borderId="0"/>
    <xf numFmtId="0" fontId="2" fillId="0" borderId="0"/>
    <xf numFmtId="0" fontId="2" fillId="0" borderId="0"/>
    <xf numFmtId="0" fontId="2" fillId="0" borderId="0"/>
    <xf numFmtId="0" fontId="50" fillId="28" borderId="28" applyNumberFormat="0" applyAlignment="0" applyProtection="0"/>
    <xf numFmtId="0" fontId="50" fillId="28" borderId="28" applyNumberFormat="0" applyAlignment="0" applyProtection="0"/>
    <xf numFmtId="0" fontId="2" fillId="0" borderId="0"/>
    <xf numFmtId="0" fontId="2" fillId="0" borderId="0"/>
    <xf numFmtId="0" fontId="2" fillId="0" borderId="0"/>
    <xf numFmtId="0" fontId="2" fillId="0" borderId="0"/>
    <xf numFmtId="0" fontId="50" fillId="28" borderId="28" applyNumberFormat="0" applyAlignment="0" applyProtection="0"/>
    <xf numFmtId="0" fontId="50" fillId="28" borderId="28" applyNumberFormat="0" applyAlignment="0" applyProtection="0"/>
    <xf numFmtId="0" fontId="2" fillId="0" borderId="0"/>
    <xf numFmtId="0" fontId="2" fillId="0" borderId="0"/>
    <xf numFmtId="0" fontId="2" fillId="0" borderId="0"/>
    <xf numFmtId="0" fontId="2" fillId="0" borderId="0"/>
    <xf numFmtId="0" fontId="50" fillId="28" borderId="28" applyNumberFormat="0" applyAlignment="0" applyProtection="0"/>
    <xf numFmtId="0" fontId="50" fillId="28" borderId="28" applyNumberFormat="0" applyAlignment="0" applyProtection="0"/>
    <xf numFmtId="0" fontId="2" fillId="0" borderId="0"/>
    <xf numFmtId="0" fontId="2" fillId="0" borderId="0"/>
    <xf numFmtId="0" fontId="102" fillId="46" borderId="44" applyNumberFormat="0" applyAlignment="0" applyProtection="0"/>
    <xf numFmtId="0" fontId="2" fillId="0" borderId="0"/>
    <xf numFmtId="0" fontId="2" fillId="0" borderId="0"/>
    <xf numFmtId="0" fontId="2" fillId="0" borderId="0"/>
    <xf numFmtId="0" fontId="2" fillId="0" borderId="0"/>
    <xf numFmtId="0" fontId="50" fillId="28" borderId="28" applyNumberFormat="0" applyAlignment="0" applyProtection="0"/>
    <xf numFmtId="0" fontId="50" fillId="28" borderId="28" applyNumberFormat="0" applyAlignment="0" applyProtection="0"/>
    <xf numFmtId="0" fontId="2" fillId="0" borderId="0"/>
    <xf numFmtId="0" fontId="2" fillId="0" borderId="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0" fontId="50" fillId="28" borderId="28" applyNumberFormat="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93"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9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33"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9" fontId="1"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33"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33" fillId="0" borderId="0" applyFont="0" applyFill="0" applyBorder="0" applyAlignment="0" applyProtection="0"/>
    <xf numFmtId="9" fontId="33"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9" fontId="33" fillId="0" borderId="0" applyFont="0" applyFill="0" applyBorder="0" applyAlignment="0" applyProtection="0"/>
    <xf numFmtId="0" fontId="2" fillId="0" borderId="0"/>
    <xf numFmtId="0" fontId="2" fillId="0" borderId="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9" fontId="1" fillId="0" borderId="0" applyFont="0" applyFill="0" applyBorder="0" applyAlignment="0" applyProtection="0"/>
    <xf numFmtId="0" fontId="2"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9" fontId="4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81" fillId="73" borderId="49">
      <alignment horizontal="center"/>
    </xf>
    <xf numFmtId="0" fontId="2" fillId="0" borderId="0"/>
    <xf numFmtId="0" fontId="2" fillId="0" borderId="0"/>
    <xf numFmtId="4" fontId="82" fillId="74" borderId="50">
      <alignment horizontal="right" vertical="center"/>
    </xf>
    <xf numFmtId="0" fontId="2" fillId="0" borderId="0"/>
    <xf numFmtId="0" fontId="2" fillId="0" borderId="0"/>
    <xf numFmtId="4" fontId="82" fillId="74" borderId="50">
      <alignment horizontal="right" vertical="center"/>
    </xf>
    <xf numFmtId="0" fontId="2" fillId="0" borderId="0"/>
    <xf numFmtId="0" fontId="2" fillId="0" borderId="0"/>
    <xf numFmtId="4"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4" fontId="82" fillId="74" borderId="50">
      <alignment horizontal="right" vertical="center"/>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81" fillId="74" borderId="50">
      <alignment horizontal="left" vertical="center"/>
    </xf>
    <xf numFmtId="0" fontId="2" fillId="0" borderId="0"/>
    <xf numFmtId="0" fontId="2" fillId="0" borderId="0"/>
    <xf numFmtId="0" fontId="81" fillId="73" borderId="49">
      <alignment horizontal="center"/>
    </xf>
    <xf numFmtId="0" fontId="2" fillId="0" borderId="0"/>
    <xf numFmtId="0" fontId="2" fillId="0" borderId="0"/>
    <xf numFmtId="4" fontId="82" fillId="74" borderId="50">
      <alignment horizontal="right" vertical="center"/>
    </xf>
    <xf numFmtId="0" fontId="2" fillId="0" borderId="0"/>
    <xf numFmtId="0" fontId="2" fillId="0" borderId="0"/>
    <xf numFmtId="4"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4" fontId="82" fillId="74" borderId="50">
      <alignment horizontal="right" vertical="center"/>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81" fillId="74" borderId="50">
      <alignment horizontal="left" vertical="center"/>
    </xf>
    <xf numFmtId="0" fontId="2" fillId="0" borderId="0"/>
    <xf numFmtId="0" fontId="2" fillId="0" borderId="0"/>
    <xf numFmtId="0" fontId="81" fillId="73" borderId="49">
      <alignment horizontal="center"/>
    </xf>
    <xf numFmtId="0" fontId="2" fillId="0" borderId="0"/>
    <xf numFmtId="0" fontId="2" fillId="0" borderId="0"/>
    <xf numFmtId="4" fontId="82" fillId="74" borderId="50">
      <alignment horizontal="right" vertical="center"/>
    </xf>
    <xf numFmtId="0" fontId="2" fillId="0" borderId="0"/>
    <xf numFmtId="0" fontId="2" fillId="0" borderId="0"/>
    <xf numFmtId="4"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4" fontId="82" fillId="74" borderId="50">
      <alignment horizontal="right" vertical="center"/>
    </xf>
    <xf numFmtId="0" fontId="2" fillId="0" borderId="0"/>
    <xf numFmtId="0" fontId="2" fillId="0" borderId="0"/>
    <xf numFmtId="172" fontId="57" fillId="0" borderId="0" applyNumberFormat="0" applyFill="0" applyBorder="0" applyAlignment="0" applyProtection="0">
      <alignment horizontal="left"/>
    </xf>
    <xf numFmtId="0" fontId="2" fillId="0" borderId="0"/>
    <xf numFmtId="0" fontId="2" fillId="0" borderId="0"/>
    <xf numFmtId="0" fontId="2" fillId="0" borderId="0"/>
    <xf numFmtId="172" fontId="57" fillId="0" borderId="0" applyNumberFormat="0" applyFill="0" applyBorder="0" applyAlignment="0" applyProtection="0">
      <alignment horizontal="left"/>
    </xf>
    <xf numFmtId="0" fontId="2" fillId="0" borderId="0"/>
    <xf numFmtId="172" fontId="17" fillId="0" borderId="0" applyNumberFormat="0" applyFill="0" applyBorder="0" applyAlignment="0" applyProtection="0">
      <alignment horizontal="left"/>
    </xf>
    <xf numFmtId="172" fontId="17" fillId="0" borderId="0" applyNumberFormat="0" applyFill="0" applyBorder="0" applyAlignment="0" applyProtection="0">
      <alignment horizontal="left"/>
    </xf>
    <xf numFmtId="172" fontId="17" fillId="0" borderId="0" applyNumberFormat="0" applyFill="0" applyBorder="0" applyAlignment="0" applyProtection="0">
      <alignment horizontal="left"/>
    </xf>
    <xf numFmtId="172" fontId="57" fillId="0" borderId="0" applyNumberFormat="0" applyFill="0" applyBorder="0" applyAlignment="0" applyProtection="0">
      <alignment horizontal="left"/>
    </xf>
    <xf numFmtId="0" fontId="2" fillId="0" borderId="0"/>
    <xf numFmtId="0" fontId="2" fillId="0" borderId="0"/>
    <xf numFmtId="0" fontId="2" fillId="0" borderId="0"/>
    <xf numFmtId="0" fontId="2" fillId="0" borderId="0"/>
    <xf numFmtId="0" fontId="2" fillId="0" borderId="0"/>
    <xf numFmtId="172" fontId="57" fillId="0" borderId="0" applyNumberFormat="0" applyFill="0" applyBorder="0" applyAlignment="0" applyProtection="0">
      <alignment horizontal="left"/>
    </xf>
    <xf numFmtId="0" fontId="2" fillId="0" borderId="0"/>
    <xf numFmtId="172" fontId="17" fillId="0" borderId="0" applyNumberFormat="0" applyFill="0" applyBorder="0" applyAlignment="0" applyProtection="0">
      <alignment horizontal="left"/>
    </xf>
    <xf numFmtId="0" fontId="2" fillId="0" borderId="0"/>
    <xf numFmtId="0" fontId="2" fillId="0" borderId="0"/>
    <xf numFmtId="172" fontId="17" fillId="0" borderId="0" applyNumberFormat="0" applyFill="0" applyBorder="0" applyAlignment="0" applyProtection="0">
      <alignment horizontal="left"/>
    </xf>
    <xf numFmtId="0" fontId="2" fillId="0" borderId="0"/>
    <xf numFmtId="0" fontId="2" fillId="0" borderId="0"/>
    <xf numFmtId="172" fontId="17" fillId="0" borderId="0" applyNumberFormat="0" applyFill="0" applyBorder="0" applyAlignment="0" applyProtection="0">
      <alignment horizontal="left"/>
    </xf>
    <xf numFmtId="0" fontId="2" fillId="0" borderId="0"/>
    <xf numFmtId="0" fontId="2" fillId="0" borderId="0"/>
    <xf numFmtId="172" fontId="17" fillId="0" borderId="0" applyNumberFormat="0" applyFill="0" applyBorder="0" applyAlignment="0" applyProtection="0">
      <alignment horizontal="left"/>
    </xf>
    <xf numFmtId="0" fontId="2" fillId="0" borderId="0"/>
    <xf numFmtId="0" fontId="2" fillId="0" borderId="0"/>
    <xf numFmtId="172" fontId="17" fillId="0" borderId="0" applyNumberFormat="0" applyFill="0" applyBorder="0" applyAlignment="0" applyProtection="0">
      <alignment horizontal="left"/>
    </xf>
    <xf numFmtId="0" fontId="2" fillId="0" borderId="0"/>
    <xf numFmtId="0" fontId="2" fillId="0" borderId="0"/>
    <xf numFmtId="172" fontId="17" fillId="0" borderId="0" applyNumberFormat="0" applyFill="0" applyBorder="0" applyAlignment="0" applyProtection="0">
      <alignment horizontal="left"/>
    </xf>
    <xf numFmtId="0" fontId="2" fillId="0" borderId="0"/>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2" fillId="0" borderId="21"/>
    <xf numFmtId="0" fontId="2" fillId="0" borderId="21"/>
    <xf numFmtId="0" fontId="2" fillId="0" borderId="0"/>
    <xf numFmtId="0" fontId="2" fillId="0" borderId="0"/>
    <xf numFmtId="0" fontId="2" fillId="0" borderId="0"/>
    <xf numFmtId="0" fontId="2" fillId="0" borderId="0"/>
    <xf numFmtId="0" fontId="81" fillId="73" borderId="49">
      <alignment horizontal="center" wrapText="1"/>
    </xf>
    <xf numFmtId="0" fontId="2" fillId="0" borderId="0"/>
    <xf numFmtId="0" fontId="2" fillId="0" borderId="0"/>
    <xf numFmtId="188" fontId="82" fillId="74" borderId="50">
      <alignment horizontal="right" vertical="center"/>
    </xf>
    <xf numFmtId="0" fontId="2" fillId="0" borderId="0"/>
    <xf numFmtId="0" fontId="2" fillId="0" borderId="0"/>
    <xf numFmtId="0" fontId="81" fillId="74" borderId="50">
      <alignment horizontal="left" vertical="center"/>
    </xf>
    <xf numFmtId="0" fontId="2" fillId="0" borderId="0"/>
    <xf numFmtId="0" fontId="2" fillId="0" borderId="0"/>
    <xf numFmtId="188" fontId="84" fillId="74" borderId="50">
      <alignment horizontal="right" vertical="center"/>
    </xf>
    <xf numFmtId="0" fontId="2" fillId="0" borderId="0"/>
    <xf numFmtId="0" fontId="2" fillId="0" borderId="0"/>
    <xf numFmtId="0" fontId="81" fillId="73" borderId="50">
      <alignment vertical="center" wrapText="1"/>
    </xf>
    <xf numFmtId="0" fontId="2" fillId="0" borderId="0"/>
    <xf numFmtId="0" fontId="2" fillId="0" borderId="0"/>
    <xf numFmtId="0" fontId="83" fillId="74" borderId="50">
      <alignment horizontal="left" vertical="center" wrapText="1"/>
    </xf>
    <xf numFmtId="0" fontId="2" fillId="0" borderId="0"/>
    <xf numFmtId="0" fontId="2" fillId="0" borderId="0"/>
    <xf numFmtId="0" fontId="83" fillId="73" borderId="51">
      <alignment horizontal="center" vertical="center"/>
    </xf>
    <xf numFmtId="0" fontId="2" fillId="0" borderId="0"/>
    <xf numFmtId="0" fontId="2" fillId="0" borderId="0"/>
    <xf numFmtId="0" fontId="81" fillId="73" borderId="49">
      <alignment horizontal="center" wrapText="1"/>
    </xf>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103" fillId="0" borderId="0" applyNumberFormat="0" applyBorder="0" applyAlignment="0"/>
    <xf numFmtId="0" fontId="2" fillId="0" borderId="0"/>
    <xf numFmtId="0" fontId="2" fillId="0" borderId="0"/>
    <xf numFmtId="0" fontId="103" fillId="0" borderId="0" applyNumberFormat="0" applyBorder="0" applyAlignment="0"/>
    <xf numFmtId="0" fontId="2" fillId="0" borderId="0"/>
    <xf numFmtId="0" fontId="2" fillId="0" borderId="0"/>
    <xf numFmtId="0" fontId="104" fillId="0" borderId="0" applyNumberFormat="0" applyBorder="0" applyAlignment="0"/>
    <xf numFmtId="0" fontId="2" fillId="0" borderId="0"/>
    <xf numFmtId="0" fontId="2" fillId="0" borderId="0"/>
    <xf numFmtId="0" fontId="104" fillId="0" borderId="0" applyNumberFormat="0" applyBorder="0" applyAlignment="0"/>
    <xf numFmtId="0" fontId="2" fillId="0" borderId="0"/>
    <xf numFmtId="0" fontId="2" fillId="0" borderId="0"/>
    <xf numFmtId="0" fontId="10" fillId="0" borderId="0" applyNumberFormat="0" applyBorder="0" applyAlignment="0"/>
    <xf numFmtId="0" fontId="2" fillId="0" borderId="0"/>
    <xf numFmtId="0" fontId="2" fillId="0" borderId="0"/>
    <xf numFmtId="40" fontId="58" fillId="0" borderId="0" applyBorder="0">
      <alignment horizontal="right"/>
    </xf>
    <xf numFmtId="0" fontId="2" fillId="0" borderId="0"/>
    <xf numFmtId="0" fontId="2" fillId="0" borderId="0"/>
    <xf numFmtId="0" fontId="2" fillId="0" borderId="0"/>
    <xf numFmtId="40" fontId="58" fillId="0" borderId="0" applyBorder="0">
      <alignment horizontal="right"/>
    </xf>
    <xf numFmtId="0" fontId="2" fillId="0" borderId="0"/>
    <xf numFmtId="40" fontId="19" fillId="0" borderId="0" applyBorder="0">
      <alignment horizontal="right"/>
    </xf>
    <xf numFmtId="40" fontId="19" fillId="0" borderId="0" applyBorder="0">
      <alignment horizontal="right"/>
    </xf>
    <xf numFmtId="40" fontId="19" fillId="0" borderId="0" applyBorder="0">
      <alignment horizontal="right"/>
    </xf>
    <xf numFmtId="40" fontId="58" fillId="0" borderId="0" applyBorder="0">
      <alignment horizontal="right"/>
    </xf>
    <xf numFmtId="0" fontId="2" fillId="0" borderId="0"/>
    <xf numFmtId="0" fontId="2" fillId="0" borderId="0"/>
    <xf numFmtId="0" fontId="2" fillId="0" borderId="0"/>
    <xf numFmtId="0" fontId="2" fillId="0" borderId="0"/>
    <xf numFmtId="0" fontId="2" fillId="0" borderId="0"/>
    <xf numFmtId="40" fontId="58" fillId="0" borderId="0" applyBorder="0">
      <alignment horizontal="right"/>
    </xf>
    <xf numFmtId="0" fontId="2" fillId="0" borderId="0"/>
    <xf numFmtId="40" fontId="19" fillId="0" borderId="0" applyBorder="0">
      <alignment horizontal="right"/>
    </xf>
    <xf numFmtId="0" fontId="2" fillId="0" borderId="0"/>
    <xf numFmtId="0" fontId="2" fillId="0" borderId="0"/>
    <xf numFmtId="40" fontId="19" fillId="0" borderId="0" applyBorder="0">
      <alignment horizontal="right"/>
    </xf>
    <xf numFmtId="0" fontId="2" fillId="0" borderId="0"/>
    <xf numFmtId="0" fontId="2" fillId="0" borderId="0"/>
    <xf numFmtId="40" fontId="19" fillId="0" borderId="0" applyBorder="0">
      <alignment horizontal="right"/>
    </xf>
    <xf numFmtId="0" fontId="2" fillId="0" borderId="0"/>
    <xf numFmtId="0" fontId="2" fillId="0" borderId="0"/>
    <xf numFmtId="40" fontId="19" fillId="0" borderId="0" applyBorder="0">
      <alignment horizontal="right"/>
    </xf>
    <xf numFmtId="0" fontId="2" fillId="0" borderId="0"/>
    <xf numFmtId="0" fontId="2" fillId="0" borderId="0"/>
    <xf numFmtId="40" fontId="19" fillId="0" borderId="0" applyBorder="0">
      <alignment horizontal="right"/>
    </xf>
    <xf numFmtId="0" fontId="2" fillId="0" borderId="0"/>
    <xf numFmtId="0" fontId="2" fillId="0" borderId="0"/>
    <xf numFmtId="40" fontId="19" fillId="0" borderId="0" applyBorder="0">
      <alignment horizontal="right"/>
    </xf>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8"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60"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68"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2" fillId="0" borderId="0"/>
    <xf numFmtId="0" fontId="2" fillId="0" borderId="0"/>
    <xf numFmtId="0" fontId="2" fillId="0" borderId="0"/>
    <xf numFmtId="0" fontId="2" fillId="0" borderId="0"/>
    <xf numFmtId="0" fontId="60" fillId="0" borderId="0" applyNumberFormat="0" applyFill="0" applyBorder="0" applyAlignment="0" applyProtection="0"/>
    <xf numFmtId="0" fontId="59"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29" applyNumberFormat="0" applyFill="0" applyAlignment="0" applyProtection="0"/>
    <xf numFmtId="0" fontId="2" fillId="0" borderId="0"/>
    <xf numFmtId="0" fontId="2" fillId="0" borderId="0"/>
    <xf numFmtId="0" fontId="105" fillId="0" borderId="48" applyNumberFormat="0" applyFill="0" applyAlignment="0" applyProtection="0"/>
    <xf numFmtId="0" fontId="2" fillId="0" borderId="0"/>
    <xf numFmtId="0" fontId="2" fillId="0" borderId="0"/>
    <xf numFmtId="0" fontId="2" fillId="0" borderId="0"/>
    <xf numFmtId="0" fontId="2" fillId="0" borderId="0"/>
    <xf numFmtId="0" fontId="61" fillId="0" borderId="29" applyNumberFormat="0" applyFill="0" applyAlignment="0" applyProtection="0"/>
    <xf numFmtId="0" fontId="61" fillId="0" borderId="29" applyNumberFormat="0" applyFill="0" applyAlignment="0" applyProtection="0"/>
    <xf numFmtId="0" fontId="2" fillId="0" borderId="0"/>
    <xf numFmtId="0" fontId="2" fillId="0" borderId="0"/>
    <xf numFmtId="0" fontId="2" fillId="0" borderId="0"/>
    <xf numFmtId="0" fontId="2" fillId="0" borderId="0"/>
    <xf numFmtId="0" fontId="61" fillId="0" borderId="29" applyNumberFormat="0" applyFill="0" applyAlignment="0" applyProtection="0"/>
    <xf numFmtId="0" fontId="61" fillId="0" borderId="29" applyNumberFormat="0" applyFill="0" applyAlignment="0" applyProtection="0"/>
    <xf numFmtId="0" fontId="2" fillId="0" borderId="0"/>
    <xf numFmtId="0" fontId="2" fillId="0" borderId="0"/>
    <xf numFmtId="0" fontId="2" fillId="0" borderId="0"/>
    <xf numFmtId="0" fontId="2" fillId="0" borderId="0"/>
    <xf numFmtId="0" fontId="61" fillId="0" borderId="29" applyNumberFormat="0" applyFill="0" applyAlignment="0" applyProtection="0"/>
    <xf numFmtId="0" fontId="61" fillId="0" borderId="29" applyNumberFormat="0" applyFill="0" applyAlignment="0" applyProtection="0"/>
    <xf numFmtId="0" fontId="2" fillId="0" borderId="0"/>
    <xf numFmtId="0" fontId="2" fillId="0" borderId="0"/>
    <xf numFmtId="0" fontId="105" fillId="0" borderId="48" applyNumberFormat="0" applyFill="0" applyAlignment="0" applyProtection="0"/>
    <xf numFmtId="0" fontId="2" fillId="0" borderId="0"/>
    <xf numFmtId="0" fontId="2" fillId="0" borderId="0"/>
    <xf numFmtId="0" fontId="2" fillId="0" borderId="0"/>
    <xf numFmtId="0" fontId="2" fillId="0" borderId="0"/>
    <xf numFmtId="0" fontId="61" fillId="0" borderId="29" applyNumberFormat="0" applyFill="0" applyAlignment="0" applyProtection="0"/>
    <xf numFmtId="0" fontId="61" fillId="0" borderId="29" applyNumberFormat="0" applyFill="0" applyAlignment="0" applyProtection="0"/>
    <xf numFmtId="0" fontId="2" fillId="0" borderId="0"/>
    <xf numFmtId="0" fontId="2" fillId="0" borderId="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0" fontId="61" fillId="0" borderId="29" applyNumberFormat="0" applyFill="0" applyAlignment="0" applyProtection="0"/>
    <xf numFmtId="0" fontId="2" fillId="0" borderId="0"/>
    <xf numFmtId="0" fontId="2" fillId="0" borderId="0"/>
    <xf numFmtId="166" fontId="4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62" fillId="0" borderId="0" applyNumberFormat="0" applyFill="0" applyBorder="0" applyAlignment="0" applyProtection="0"/>
    <xf numFmtId="0" fontId="2" fillId="0" borderId="0"/>
    <xf numFmtId="0" fontId="2" fillId="0" borderId="0"/>
    <xf numFmtId="0" fontId="106" fillId="0" borderId="0" applyNumberFormat="0" applyFill="0" applyBorder="0" applyAlignment="0" applyProtection="0"/>
    <xf numFmtId="0" fontId="2" fillId="0" borderId="0"/>
    <xf numFmtId="0" fontId="2" fillId="0" borderId="0"/>
    <xf numFmtId="0" fontId="2" fillId="0" borderId="0"/>
    <xf numFmtId="0" fontId="2" fillId="0" borderId="0"/>
    <xf numFmtId="0" fontId="62" fillId="0" borderId="0" applyNumberFormat="0" applyFill="0" applyBorder="0" applyAlignment="0" applyProtection="0"/>
    <xf numFmtId="0" fontId="62" fillId="0" borderId="0" applyNumberFormat="0" applyFill="0" applyBorder="0" applyAlignment="0" applyProtection="0"/>
    <xf numFmtId="0" fontId="2" fillId="0" borderId="0"/>
    <xf numFmtId="0" fontId="2" fillId="0" borderId="0"/>
    <xf numFmtId="0" fontId="2" fillId="0" borderId="0"/>
    <xf numFmtId="0" fontId="2" fillId="0" borderId="0"/>
    <xf numFmtId="0" fontId="62" fillId="0" borderId="0" applyNumberFormat="0" applyFill="0" applyBorder="0" applyAlignment="0" applyProtection="0"/>
    <xf numFmtId="0" fontId="62" fillId="0" borderId="0" applyNumberFormat="0" applyFill="0" applyBorder="0" applyAlignment="0" applyProtection="0"/>
    <xf numFmtId="0" fontId="2" fillId="0" borderId="0"/>
    <xf numFmtId="0" fontId="2" fillId="0" borderId="0"/>
    <xf numFmtId="0" fontId="2" fillId="0" borderId="0"/>
    <xf numFmtId="0" fontId="2" fillId="0" borderId="0"/>
    <xf numFmtId="0" fontId="62" fillId="0" borderId="0" applyNumberFormat="0" applyFill="0" applyBorder="0" applyAlignment="0" applyProtection="0"/>
    <xf numFmtId="0" fontId="62" fillId="0" borderId="0" applyNumberFormat="0" applyFill="0" applyBorder="0" applyAlignment="0" applyProtection="0"/>
    <xf numFmtId="0" fontId="2" fillId="0" borderId="0"/>
    <xf numFmtId="0" fontId="2" fillId="0" borderId="0"/>
    <xf numFmtId="0" fontId="106" fillId="0" borderId="0" applyNumberFormat="0" applyFill="0" applyBorder="0" applyAlignment="0" applyProtection="0"/>
    <xf numFmtId="0" fontId="2" fillId="0" borderId="0"/>
    <xf numFmtId="0" fontId="2" fillId="0" borderId="0"/>
    <xf numFmtId="0" fontId="2" fillId="0" borderId="0"/>
    <xf numFmtId="0" fontId="2" fillId="0" borderId="0"/>
    <xf numFmtId="0" fontId="62" fillId="0" borderId="0" applyNumberFormat="0" applyFill="0" applyBorder="0" applyAlignment="0" applyProtection="0"/>
    <xf numFmtId="0" fontId="62" fillId="0" borderId="0" applyNumberFormat="0" applyFill="0" applyBorder="0" applyAlignment="0" applyProtection="0"/>
    <xf numFmtId="0" fontId="2" fillId="0" borderId="0"/>
    <xf numFmtId="0" fontId="2" fillId="0" borderId="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xf numFmtId="0" fontId="62" fillId="0" borderId="0" applyNumberFormat="0" applyFill="0" applyBorder="0" applyAlignment="0" applyProtection="0"/>
    <xf numFmtId="0" fontId="2" fillId="0" borderId="0"/>
    <xf numFmtId="0" fontId="2" fillId="0" borderId="0"/>
  </cellStyleXfs>
  <cellXfs count="432">
    <xf numFmtId="0" fontId="0" fillId="0" borderId="0" xfId="0"/>
    <xf numFmtId="0" fontId="4" fillId="3" borderId="7" xfId="0" applyFont="1" applyFill="1" applyBorder="1" applyAlignment="1">
      <alignment horizontal="center"/>
    </xf>
    <xf numFmtId="37" fontId="4" fillId="4" borderId="0" xfId="0" applyNumberFormat="1" applyFont="1" applyFill="1"/>
    <xf numFmtId="0" fontId="4" fillId="6" borderId="0" xfId="0" applyFont="1" applyFill="1"/>
    <xf numFmtId="0" fontId="0" fillId="6" borderId="0" xfId="0" applyFill="1"/>
    <xf numFmtId="0" fontId="20" fillId="6" borderId="0" xfId="0" applyFont="1" applyFill="1"/>
    <xf numFmtId="0" fontId="2" fillId="6" borderId="0" xfId="0" applyFont="1" applyFill="1"/>
    <xf numFmtId="0" fontId="0" fillId="6" borderId="0" xfId="0" applyFill="1" applyAlignment="1">
      <alignment horizontal="center"/>
    </xf>
    <xf numFmtId="37" fontId="0" fillId="6" borderId="0" xfId="0" applyNumberFormat="1" applyFill="1" applyAlignment="1">
      <alignment horizontal="right"/>
    </xf>
    <xf numFmtId="169" fontId="0" fillId="6" borderId="0" xfId="0" applyNumberFormat="1" applyFill="1" applyAlignment="1">
      <alignment horizontal="center"/>
    </xf>
    <xf numFmtId="0" fontId="24" fillId="5" borderId="0" xfId="0" applyFont="1" applyFill="1"/>
    <xf numFmtId="0" fontId="25" fillId="5" borderId="0" xfId="0" applyFont="1" applyFill="1"/>
    <xf numFmtId="0" fontId="25" fillId="5" borderId="11" xfId="0" applyFont="1" applyFill="1" applyBorder="1"/>
    <xf numFmtId="0" fontId="25" fillId="5" borderId="12" xfId="0" applyFont="1" applyFill="1" applyBorder="1"/>
    <xf numFmtId="0" fontId="25" fillId="5" borderId="13" xfId="0" applyFont="1" applyFill="1" applyBorder="1"/>
    <xf numFmtId="0" fontId="25" fillId="5" borderId="14" xfId="0" applyFont="1" applyFill="1" applyBorder="1"/>
    <xf numFmtId="0" fontId="25" fillId="5" borderId="0" xfId="0" applyFont="1" applyFill="1" applyBorder="1"/>
    <xf numFmtId="0" fontId="25" fillId="5" borderId="15" xfId="0" applyFont="1" applyFill="1" applyBorder="1"/>
    <xf numFmtId="0" fontId="24" fillId="5" borderId="14" xfId="0" applyFont="1" applyFill="1" applyBorder="1"/>
    <xf numFmtId="0" fontId="4" fillId="6" borderId="14" xfId="0" applyFont="1" applyFill="1" applyBorder="1"/>
    <xf numFmtId="0" fontId="26" fillId="6" borderId="0" xfId="0" applyFont="1" applyFill="1" applyBorder="1"/>
    <xf numFmtId="0" fontId="0" fillId="6" borderId="0" xfId="0" applyFill="1" applyBorder="1"/>
    <xf numFmtId="0" fontId="0" fillId="6" borderId="15" xfId="0" applyFill="1" applyBorder="1"/>
    <xf numFmtId="0" fontId="0" fillId="6" borderId="14" xfId="0" applyFill="1" applyBorder="1"/>
    <xf numFmtId="0" fontId="20" fillId="6" borderId="14" xfId="0" applyFont="1" applyFill="1" applyBorder="1"/>
    <xf numFmtId="0" fontId="2" fillId="6" borderId="14" xfId="0" applyFont="1" applyFill="1" applyBorder="1"/>
    <xf numFmtId="0" fontId="0" fillId="6" borderId="0" xfId="0" applyFill="1" applyBorder="1" applyAlignment="1">
      <alignment horizontal="center"/>
    </xf>
    <xf numFmtId="169" fontId="0" fillId="6" borderId="0" xfId="0" applyNumberFormat="1" applyFill="1" applyBorder="1" applyAlignment="1">
      <alignment horizontal="center"/>
    </xf>
    <xf numFmtId="169" fontId="2" fillId="6" borderId="0" xfId="0" applyNumberFormat="1" applyFont="1" applyFill="1" applyBorder="1" applyAlignment="1">
      <alignment horizontal="left"/>
    </xf>
    <xf numFmtId="0" fontId="2" fillId="6" borderId="0" xfId="0" applyFont="1" applyFill="1" applyBorder="1"/>
    <xf numFmtId="0" fontId="0" fillId="6" borderId="16" xfId="0" applyFill="1" applyBorder="1"/>
    <xf numFmtId="0" fontId="0" fillId="6" borderId="10" xfId="0" applyFill="1" applyBorder="1"/>
    <xf numFmtId="0" fontId="0" fillId="6" borderId="17" xfId="0" applyFill="1" applyBorder="1"/>
    <xf numFmtId="37" fontId="0" fillId="6" borderId="7" xfId="0" applyNumberFormat="1" applyFill="1" applyBorder="1" applyAlignment="1">
      <alignment horizontal="right"/>
    </xf>
    <xf numFmtId="37" fontId="0" fillId="6" borderId="18" xfId="0" applyNumberFormat="1" applyFill="1" applyBorder="1" applyAlignment="1">
      <alignment horizontal="right"/>
    </xf>
    <xf numFmtId="37" fontId="4" fillId="4" borderId="7" xfId="0" applyNumberFormat="1" applyFont="1" applyFill="1" applyBorder="1" applyAlignment="1">
      <alignment horizontal="right"/>
    </xf>
    <xf numFmtId="0" fontId="4" fillId="6" borderId="8" xfId="0" applyFont="1" applyFill="1" applyBorder="1" applyAlignment="1">
      <alignment horizontal="centerContinuous"/>
    </xf>
    <xf numFmtId="0" fontId="4" fillId="6" borderId="9" xfId="0" applyFont="1" applyFill="1" applyBorder="1" applyAlignment="1">
      <alignment horizontal="centerContinuous"/>
    </xf>
    <xf numFmtId="0" fontId="24" fillId="5" borderId="8" xfId="0" applyFont="1" applyFill="1" applyBorder="1" applyAlignment="1">
      <alignment horizontal="centerContinuous"/>
    </xf>
    <xf numFmtId="0" fontId="24" fillId="5" borderId="2" xfId="0" applyFont="1" applyFill="1" applyBorder="1" applyAlignment="1">
      <alignment horizontal="centerContinuous"/>
    </xf>
    <xf numFmtId="0" fontId="24" fillId="5" borderId="9" xfId="0" applyFont="1" applyFill="1" applyBorder="1" applyAlignment="1">
      <alignment horizontal="centerContinuous"/>
    </xf>
    <xf numFmtId="0" fontId="24" fillId="5" borderId="11" xfId="0" applyFont="1" applyFill="1" applyBorder="1"/>
    <xf numFmtId="0" fontId="6" fillId="6" borderId="0" xfId="0" applyFont="1" applyFill="1" applyBorder="1"/>
    <xf numFmtId="0" fontId="7" fillId="6" borderId="0" xfId="0" applyFont="1" applyFill="1" applyBorder="1"/>
    <xf numFmtId="0" fontId="25" fillId="5" borderId="0" xfId="0" applyFont="1" applyFill="1" applyBorder="1" applyAlignment="1">
      <alignment horizontal="center"/>
    </xf>
    <xf numFmtId="174" fontId="0" fillId="6" borderId="14" xfId="0" applyNumberFormat="1" applyFill="1" applyBorder="1" applyAlignment="1">
      <alignment horizontal="center"/>
    </xf>
    <xf numFmtId="173" fontId="0" fillId="6" borderId="0" xfId="0" applyNumberFormat="1" applyFill="1" applyBorder="1"/>
    <xf numFmtId="0" fontId="22" fillId="6" borderId="0" xfId="0" applyFont="1" applyFill="1"/>
    <xf numFmtId="0" fontId="4" fillId="6" borderId="0" xfId="0" applyFont="1" applyFill="1" applyAlignment="1">
      <alignment horizontal="center" wrapText="1"/>
    </xf>
    <xf numFmtId="0" fontId="4" fillId="6" borderId="0" xfId="0" applyFont="1" applyFill="1" applyAlignment="1">
      <alignment horizontal="center"/>
    </xf>
    <xf numFmtId="0" fontId="3" fillId="6" borderId="0" xfId="0" applyFont="1" applyFill="1"/>
    <xf numFmtId="168" fontId="0" fillId="6" borderId="0" xfId="0" applyNumberFormat="1" applyFill="1" applyBorder="1" applyAlignment="1" applyProtection="1">
      <alignment horizontal="right"/>
    </xf>
    <xf numFmtId="2" fontId="0" fillId="6" borderId="0" xfId="0" applyNumberFormat="1" applyFill="1" applyAlignment="1">
      <alignment horizontal="center"/>
    </xf>
    <xf numFmtId="3" fontId="0" fillId="6" borderId="0" xfId="0" applyNumberFormat="1" applyFill="1" applyAlignment="1">
      <alignment horizontal="center"/>
    </xf>
    <xf numFmtId="168" fontId="0" fillId="6" borderId="0" xfId="0" applyNumberFormat="1" applyFill="1"/>
    <xf numFmtId="0" fontId="0" fillId="6" borderId="0" xfId="0" applyFill="1" applyAlignment="1">
      <alignment horizontal="right"/>
    </xf>
    <xf numFmtId="170" fontId="0" fillId="6" borderId="0" xfId="0" applyNumberFormat="1" applyFill="1"/>
    <xf numFmtId="10" fontId="0" fillId="6" borderId="0" xfId="0" applyNumberFormat="1" applyFill="1"/>
    <xf numFmtId="0" fontId="4" fillId="6" borderId="0" xfId="0" applyFont="1" applyFill="1" applyBorder="1" applyAlignment="1">
      <alignment horizontal="center"/>
    </xf>
    <xf numFmtId="0" fontId="3" fillId="6" borderId="14" xfId="0" applyFont="1" applyFill="1" applyBorder="1" applyAlignment="1">
      <alignment horizontal="center"/>
    </xf>
    <xf numFmtId="0" fontId="3" fillId="6" borderId="0" xfId="0" applyFont="1" applyFill="1" applyBorder="1"/>
    <xf numFmtId="0" fontId="4" fillId="6" borderId="0" xfId="0" applyFont="1" applyFill="1" applyBorder="1"/>
    <xf numFmtId="168" fontId="0" fillId="6" borderId="0" xfId="0" applyNumberFormat="1" applyFill="1" applyBorder="1"/>
    <xf numFmtId="170" fontId="12" fillId="7" borderId="7" xfId="2" applyNumberFormat="1" applyFont="1" applyFill="1" applyBorder="1"/>
    <xf numFmtId="9" fontId="12" fillId="7" borderId="7" xfId="21" applyFont="1" applyFill="1" applyBorder="1"/>
    <xf numFmtId="14" fontId="11" fillId="6" borderId="0" xfId="0" applyNumberFormat="1" applyFont="1" applyFill="1" applyAlignment="1">
      <alignment horizontal="center"/>
    </xf>
    <xf numFmtId="14" fontId="8" fillId="6" borderId="0" xfId="0" applyNumberFormat="1" applyFont="1" applyFill="1" applyAlignment="1">
      <alignment horizontal="center"/>
    </xf>
    <xf numFmtId="174" fontId="0" fillId="6" borderId="0" xfId="0" applyNumberFormat="1" applyFill="1"/>
    <xf numFmtId="169" fontId="0" fillId="6" borderId="0" xfId="0" applyNumberFormat="1" applyFill="1"/>
    <xf numFmtId="37" fontId="12" fillId="7" borderId="7" xfId="2" applyNumberFormat="1" applyFont="1" applyFill="1" applyBorder="1"/>
    <xf numFmtId="0" fontId="2" fillId="6" borderId="0" xfId="0" applyFont="1" applyFill="1" applyAlignment="1">
      <alignment horizontal="right"/>
    </xf>
    <xf numFmtId="10" fontId="0" fillId="6" borderId="0" xfId="0" applyNumberFormat="1" applyFill="1" applyAlignment="1">
      <alignment horizontal="right"/>
    </xf>
    <xf numFmtId="0" fontId="23" fillId="6" borderId="7" xfId="0" applyFont="1" applyFill="1" applyBorder="1" applyAlignment="1">
      <alignment horizontal="center"/>
    </xf>
    <xf numFmtId="37" fontId="12" fillId="7" borderId="9" xfId="2" applyNumberFormat="1" applyFont="1" applyFill="1" applyBorder="1"/>
    <xf numFmtId="170" fontId="0" fillId="6" borderId="19" xfId="0" applyNumberFormat="1" applyFill="1" applyBorder="1"/>
    <xf numFmtId="170" fontId="0" fillId="6" borderId="20" xfId="0" applyNumberFormat="1" applyFill="1" applyBorder="1"/>
    <xf numFmtId="170" fontId="0" fillId="6" borderId="18" xfId="0" applyNumberFormat="1" applyFill="1" applyBorder="1"/>
    <xf numFmtId="14" fontId="11" fillId="6" borderId="12" xfId="0" applyNumberFormat="1" applyFont="1" applyFill="1" applyBorder="1" applyAlignment="1">
      <alignment horizontal="center"/>
    </xf>
    <xf numFmtId="37" fontId="2" fillId="6" borderId="0" xfId="0" applyNumberFormat="1" applyFont="1" applyFill="1"/>
    <xf numFmtId="37" fontId="4" fillId="6" borderId="0" xfId="0" applyNumberFormat="1" applyFont="1" applyFill="1"/>
    <xf numFmtId="0" fontId="27" fillId="6" borderId="0" xfId="0" applyFont="1" applyFill="1"/>
    <xf numFmtId="0" fontId="2" fillId="6" borderId="0" xfId="0" applyFont="1" applyFill="1" applyBorder="1" applyAlignment="1">
      <alignment horizontal="right"/>
    </xf>
    <xf numFmtId="168" fontId="0" fillId="6" borderId="0" xfId="21" applyNumberFormat="1" applyFont="1" applyFill="1"/>
    <xf numFmtId="9" fontId="0" fillId="6" borderId="0" xfId="21" applyNumberFormat="1" applyFont="1" applyFill="1" applyAlignment="1">
      <alignment horizontal="right"/>
    </xf>
    <xf numFmtId="10" fontId="0" fillId="6" borderId="0" xfId="21" applyNumberFormat="1" applyFont="1" applyFill="1"/>
    <xf numFmtId="176" fontId="0" fillId="6" borderId="0" xfId="0" applyNumberFormat="1" applyFill="1"/>
    <xf numFmtId="0" fontId="4" fillId="6" borderId="2" xfId="0" applyFont="1" applyFill="1" applyBorder="1" applyAlignment="1">
      <alignment horizontal="center" wrapText="1"/>
    </xf>
    <xf numFmtId="0" fontId="4" fillId="6" borderId="2" xfId="0" applyFont="1" applyFill="1" applyBorder="1" applyAlignment="1">
      <alignment horizontal="left"/>
    </xf>
    <xf numFmtId="37" fontId="0" fillId="6" borderId="0" xfId="0" applyNumberFormat="1" applyFill="1"/>
    <xf numFmtId="37" fontId="3" fillId="6" borderId="0" xfId="0" applyNumberFormat="1" applyFont="1" applyFill="1"/>
    <xf numFmtId="0" fontId="20" fillId="6" borderId="0" xfId="0" applyFont="1" applyFill="1" applyBorder="1"/>
    <xf numFmtId="0" fontId="2" fillId="6" borderId="0" xfId="0" applyFont="1" applyFill="1" applyBorder="1" applyAlignment="1"/>
    <xf numFmtId="0" fontId="4" fillId="6" borderId="11" xfId="0" applyFont="1" applyFill="1" applyBorder="1"/>
    <xf numFmtId="0" fontId="26" fillId="6" borderId="12" xfId="0" applyFont="1" applyFill="1" applyBorder="1"/>
    <xf numFmtId="0" fontId="0" fillId="6" borderId="12" xfId="0" applyFill="1" applyBorder="1"/>
    <xf numFmtId="0" fontId="0" fillId="6" borderId="12" xfId="0" applyFill="1" applyBorder="1" applyAlignment="1">
      <alignment horizontal="right"/>
    </xf>
    <xf numFmtId="0" fontId="2" fillId="6" borderId="12" xfId="0" applyFont="1" applyFill="1" applyBorder="1" applyAlignment="1">
      <alignment horizontal="right"/>
    </xf>
    <xf numFmtId="9" fontId="4" fillId="6" borderId="0" xfId="21" applyFont="1" applyFill="1"/>
    <xf numFmtId="0" fontId="2" fillId="7" borderId="0" xfId="0" applyFont="1" applyFill="1" applyBorder="1" applyAlignment="1">
      <alignment horizontal="center"/>
    </xf>
    <xf numFmtId="0" fontId="0" fillId="6" borderId="11" xfId="0" applyFill="1" applyBorder="1"/>
    <xf numFmtId="0" fontId="0" fillId="6" borderId="13" xfId="0" applyFill="1" applyBorder="1"/>
    <xf numFmtId="0" fontId="30" fillId="8" borderId="0" xfId="0" applyFont="1" applyFill="1" applyBorder="1" applyProtection="1"/>
    <xf numFmtId="37" fontId="0" fillId="7" borderId="7" xfId="0" applyNumberFormat="1" applyFill="1" applyBorder="1" applyProtection="1">
      <protection locked="0"/>
    </xf>
    <xf numFmtId="0" fontId="31" fillId="8" borderId="0" xfId="0" applyFont="1" applyFill="1" applyBorder="1" applyProtection="1"/>
    <xf numFmtId="37" fontId="32" fillId="6" borderId="20" xfId="29" applyNumberFormat="1" applyFont="1" applyFill="1" applyBorder="1" applyAlignment="1" applyProtection="1">
      <protection locked="0"/>
    </xf>
    <xf numFmtId="0" fontId="29" fillId="6" borderId="0" xfId="0" applyFont="1" applyFill="1" applyBorder="1" applyAlignment="1">
      <alignment wrapText="1"/>
    </xf>
    <xf numFmtId="0" fontId="0" fillId="6" borderId="14" xfId="0" applyFill="1" applyBorder="1" applyAlignment="1">
      <alignment horizontal="right"/>
    </xf>
    <xf numFmtId="0" fontId="25" fillId="5" borderId="0" xfId="15" applyFont="1" applyFill="1" applyAlignment="1">
      <alignment wrapText="1"/>
    </xf>
    <xf numFmtId="0" fontId="2" fillId="6" borderId="0" xfId="15" applyFill="1" applyAlignment="1">
      <alignment wrapText="1"/>
    </xf>
    <xf numFmtId="0" fontId="4" fillId="3" borderId="7" xfId="15" applyFont="1" applyFill="1" applyBorder="1" applyAlignment="1">
      <alignment horizontal="center" wrapText="1"/>
    </xf>
    <xf numFmtId="0" fontId="0" fillId="6" borderId="0" xfId="0" applyFill="1" applyAlignment="1">
      <alignment wrapText="1"/>
    </xf>
    <xf numFmtId="37" fontId="12" fillId="6" borderId="7" xfId="2" applyNumberFormat="1" applyFont="1" applyFill="1" applyBorder="1" applyAlignment="1">
      <alignment wrapText="1"/>
    </xf>
    <xf numFmtId="0" fontId="0" fillId="6" borderId="0" xfId="0" applyFill="1" applyAlignment="1">
      <alignment horizontal="center" vertical="top" wrapText="1"/>
    </xf>
    <xf numFmtId="0" fontId="0" fillId="6" borderId="0" xfId="0" applyFill="1" applyBorder="1" applyAlignment="1">
      <alignment horizontal="center" vertical="top" wrapText="1"/>
    </xf>
    <xf numFmtId="0" fontId="2" fillId="6" borderId="0" xfId="0" applyFont="1" applyFill="1" applyAlignment="1">
      <alignment horizontal="center" wrapText="1"/>
    </xf>
    <xf numFmtId="167" fontId="0" fillId="6" borderId="0" xfId="2" applyFont="1" applyFill="1" applyBorder="1" applyAlignment="1">
      <alignment horizontal="center"/>
    </xf>
    <xf numFmtId="170" fontId="0" fillId="6" borderId="0" xfId="2" applyNumberFormat="1" applyFont="1" applyFill="1"/>
    <xf numFmtId="0" fontId="4" fillId="6" borderId="0" xfId="15" applyFont="1" applyFill="1"/>
    <xf numFmtId="0" fontId="2" fillId="6" borderId="0" xfId="15" applyFont="1" applyFill="1"/>
    <xf numFmtId="0" fontId="24" fillId="5" borderId="0" xfId="15" applyFont="1" applyFill="1"/>
    <xf numFmtId="0" fontId="25" fillId="5" borderId="0" xfId="15" applyFont="1" applyFill="1"/>
    <xf numFmtId="170" fontId="12" fillId="7" borderId="7" xfId="2" applyNumberFormat="1" applyFont="1" applyFill="1" applyBorder="1"/>
    <xf numFmtId="170" fontId="12" fillId="6" borderId="7" xfId="2" applyNumberFormat="1" applyFont="1" applyFill="1" applyBorder="1" applyAlignment="1">
      <alignment wrapText="1"/>
    </xf>
    <xf numFmtId="37" fontId="4" fillId="6" borderId="0" xfId="0" applyNumberFormat="1" applyFont="1" applyFill="1" applyAlignment="1">
      <alignment horizontal="center"/>
    </xf>
    <xf numFmtId="0" fontId="28" fillId="6" borderId="0" xfId="0" applyFont="1" applyFill="1"/>
    <xf numFmtId="170" fontId="2" fillId="6" borderId="0" xfId="2" applyNumberFormat="1" applyFont="1" applyFill="1" applyAlignment="1">
      <alignment horizontal="center"/>
    </xf>
    <xf numFmtId="0" fontId="2" fillId="6" borderId="0" xfId="15" applyFill="1" applyAlignment="1">
      <alignment horizontal="center"/>
    </xf>
    <xf numFmtId="170" fontId="2" fillId="6" borderId="0" xfId="2" applyNumberFormat="1" applyFont="1" applyFill="1"/>
    <xf numFmtId="0" fontId="2" fillId="6" borderId="0" xfId="2" applyNumberFormat="1" applyFont="1" applyFill="1" applyAlignment="1">
      <alignment horizontal="center" vertical="top"/>
    </xf>
    <xf numFmtId="0" fontId="2" fillId="6" borderId="0" xfId="0" applyNumberFormat="1" applyFont="1" applyFill="1" applyAlignment="1">
      <alignment horizontal="center" vertical="top"/>
    </xf>
    <xf numFmtId="0" fontId="4" fillId="6" borderId="0" xfId="0" applyNumberFormat="1" applyFont="1" applyFill="1" applyAlignment="1">
      <alignment horizontal="center" vertical="top"/>
    </xf>
    <xf numFmtId="0" fontId="0" fillId="6" borderId="9" xfId="0" applyFill="1" applyBorder="1" applyAlignment="1">
      <alignment horizontal="center" vertical="top" wrapText="1"/>
    </xf>
    <xf numFmtId="0" fontId="0" fillId="6" borderId="2" xfId="0" applyFill="1" applyBorder="1" applyAlignment="1">
      <alignment horizontal="center" vertical="top" wrapText="1"/>
    </xf>
    <xf numFmtId="0" fontId="0" fillId="6" borderId="8" xfId="0" applyFill="1" applyBorder="1" applyAlignment="1">
      <alignment horizontal="center" vertical="top" wrapText="1"/>
    </xf>
    <xf numFmtId="181" fontId="2" fillId="42" borderId="7" xfId="293" applyNumberFormat="1" applyFont="1" applyFill="1" applyBorder="1" applyAlignment="1">
      <alignment horizontal="center" vertical="center"/>
    </xf>
    <xf numFmtId="0" fontId="0" fillId="5" borderId="0" xfId="0" applyFill="1" applyAlignment="1">
      <alignment wrapText="1"/>
    </xf>
    <xf numFmtId="0" fontId="0" fillId="6" borderId="7" xfId="0" applyFill="1" applyBorder="1" applyAlignment="1">
      <alignment horizontal="center" vertical="top" wrapText="1"/>
    </xf>
    <xf numFmtId="0" fontId="0" fillId="6" borderId="18" xfId="0" applyFill="1" applyBorder="1" applyAlignment="1">
      <alignment horizontal="center" vertical="top" wrapText="1"/>
    </xf>
    <xf numFmtId="0" fontId="63" fillId="3" borderId="14" xfId="0" applyFont="1" applyFill="1" applyBorder="1"/>
    <xf numFmtId="0" fontId="63" fillId="3" borderId="0" xfId="0" applyFont="1" applyFill="1" applyBorder="1"/>
    <xf numFmtId="0" fontId="0" fillId="6" borderId="13" xfId="0" applyFill="1" applyBorder="1" applyAlignment="1">
      <alignment horizontal="center" vertical="top" wrapText="1"/>
    </xf>
    <xf numFmtId="0" fontId="0" fillId="6" borderId="0" xfId="0" applyFill="1"/>
    <xf numFmtId="0" fontId="0" fillId="6" borderId="0" xfId="0" applyFill="1" applyBorder="1"/>
    <xf numFmtId="0" fontId="22" fillId="6" borderId="0" xfId="0" applyFont="1" applyFill="1"/>
    <xf numFmtId="0" fontId="4" fillId="6" borderId="0" xfId="0" applyFont="1" applyFill="1" applyBorder="1" applyAlignment="1">
      <alignment horizontal="center"/>
    </xf>
    <xf numFmtId="14" fontId="8" fillId="6" borderId="0" xfId="0" applyNumberFormat="1" applyFont="1" applyFill="1" applyAlignment="1">
      <alignment horizontal="center"/>
    </xf>
    <xf numFmtId="0" fontId="0" fillId="6" borderId="0" xfId="0" applyFill="1" applyAlignment="1">
      <alignment wrapText="1"/>
    </xf>
    <xf numFmtId="167" fontId="0" fillId="6" borderId="0" xfId="0" applyNumberFormat="1" applyFill="1"/>
    <xf numFmtId="0" fontId="2" fillId="6" borderId="0" xfId="15" applyFont="1" applyFill="1" applyAlignment="1">
      <alignment horizontal="center"/>
    </xf>
    <xf numFmtId="0" fontId="2" fillId="6" borderId="0" xfId="15" applyFont="1" applyFill="1"/>
    <xf numFmtId="0" fontId="2" fillId="6" borderId="0" xfId="15" applyFill="1" applyAlignment="1">
      <alignment wrapText="1"/>
    </xf>
    <xf numFmtId="0" fontId="2" fillId="6" borderId="0" xfId="15" applyFill="1" applyAlignment="1">
      <alignment horizontal="center"/>
    </xf>
    <xf numFmtId="175" fontId="2" fillId="6" borderId="0" xfId="15" applyNumberFormat="1" applyFont="1" applyFill="1"/>
    <xf numFmtId="0" fontId="2" fillId="6" borderId="0" xfId="15" applyFill="1" applyAlignment="1">
      <alignment wrapText="1"/>
    </xf>
    <xf numFmtId="9" fontId="2" fillId="6" borderId="0" xfId="15" applyNumberFormat="1" applyFont="1" applyFill="1" applyAlignment="1">
      <alignment horizontal="center"/>
    </xf>
    <xf numFmtId="37" fontId="12" fillId="6" borderId="32" xfId="2" applyNumberFormat="1" applyFont="1" applyFill="1" applyBorder="1" applyAlignment="1">
      <alignment wrapText="1"/>
    </xf>
    <xf numFmtId="0" fontId="0" fillId="6" borderId="11" xfId="0" applyFill="1" applyBorder="1" applyAlignment="1">
      <alignment horizontal="center" vertical="top" wrapText="1"/>
    </xf>
    <xf numFmtId="0" fontId="0" fillId="6" borderId="12" xfId="0" applyFill="1" applyBorder="1" applyAlignment="1">
      <alignment horizontal="center" vertical="top" wrapText="1"/>
    </xf>
    <xf numFmtId="9" fontId="2" fillId="0" borderId="7" xfId="21" applyFont="1" applyFill="1" applyBorder="1" applyAlignment="1">
      <alignment horizontal="center"/>
    </xf>
    <xf numFmtId="0" fontId="4" fillId="6" borderId="0" xfId="0" applyFont="1" applyFill="1" applyAlignment="1">
      <alignment horizontal="center" wrapText="1"/>
    </xf>
    <xf numFmtId="0" fontId="4" fillId="6" borderId="0" xfId="0" applyFont="1" applyFill="1" applyAlignment="1">
      <alignment horizontal="center"/>
    </xf>
    <xf numFmtId="9" fontId="2" fillId="6" borderId="0" xfId="15" applyNumberFormat="1" applyFont="1" applyFill="1"/>
    <xf numFmtId="0" fontId="2" fillId="6" borderId="7" xfId="0" applyFont="1" applyFill="1" applyBorder="1" applyAlignment="1">
      <alignment horizontal="center" vertical="top" wrapText="1"/>
    </xf>
    <xf numFmtId="0" fontId="0" fillId="6" borderId="20" xfId="0" applyFill="1" applyBorder="1"/>
    <xf numFmtId="183" fontId="2" fillId="6" borderId="7" xfId="2" applyNumberFormat="1" applyFont="1" applyFill="1" applyBorder="1" applyAlignment="1">
      <alignment horizontal="center" vertical="top" wrapText="1"/>
    </xf>
    <xf numFmtId="170" fontId="2" fillId="6" borderId="19" xfId="2" applyNumberFormat="1" applyFont="1" applyFill="1" applyBorder="1" applyAlignment="1">
      <alignment wrapText="1"/>
    </xf>
    <xf numFmtId="0" fontId="4" fillId="6" borderId="8" xfId="0" applyFont="1" applyFill="1" applyBorder="1" applyAlignment="1">
      <alignment horizontal="center" wrapText="1"/>
    </xf>
    <xf numFmtId="1" fontId="0" fillId="6" borderId="0" xfId="0" applyNumberFormat="1" applyFill="1"/>
    <xf numFmtId="3" fontId="2" fillId="6" borderId="0" xfId="15" applyNumberFormat="1" applyFont="1" applyFill="1" applyAlignment="1">
      <alignment horizontal="center"/>
    </xf>
    <xf numFmtId="0" fontId="64" fillId="6" borderId="0" xfId="310" applyFill="1" applyAlignment="1">
      <alignment horizontal="center"/>
    </xf>
    <xf numFmtId="170" fontId="2" fillId="6" borderId="18" xfId="2" applyNumberFormat="1" applyFont="1" applyFill="1" applyBorder="1" applyAlignment="1">
      <alignment wrapText="1"/>
    </xf>
    <xf numFmtId="9" fontId="0" fillId="6" borderId="0" xfId="21" applyFont="1" applyFill="1" applyBorder="1"/>
    <xf numFmtId="170" fontId="2" fillId="6" borderId="15" xfId="2" applyNumberFormat="1" applyFont="1" applyFill="1" applyBorder="1" applyAlignment="1">
      <alignment wrapText="1"/>
    </xf>
    <xf numFmtId="170" fontId="2" fillId="6" borderId="7" xfId="2" applyNumberFormat="1" applyFont="1" applyFill="1" applyBorder="1" applyAlignment="1">
      <alignment wrapText="1"/>
    </xf>
    <xf numFmtId="170" fontId="2" fillId="6" borderId="0" xfId="2" applyNumberFormat="1" applyFont="1" applyFill="1" applyBorder="1" applyAlignment="1">
      <alignment wrapText="1"/>
    </xf>
    <xf numFmtId="37" fontId="12" fillId="6" borderId="0" xfId="2" applyNumberFormat="1" applyFont="1" applyFill="1" applyBorder="1" applyAlignment="1">
      <alignment wrapText="1"/>
    </xf>
    <xf numFmtId="37" fontId="12" fillId="6" borderId="15" xfId="2" applyNumberFormat="1" applyFont="1" applyFill="1" applyBorder="1" applyAlignment="1">
      <alignment wrapText="1"/>
    </xf>
    <xf numFmtId="0" fontId="0" fillId="0" borderId="0" xfId="0" applyFill="1"/>
    <xf numFmtId="37" fontId="12" fillId="6" borderId="33" xfId="2" applyNumberFormat="1" applyFont="1" applyFill="1" applyBorder="1" applyAlignment="1">
      <alignment wrapText="1"/>
    </xf>
    <xf numFmtId="170" fontId="0" fillId="6" borderId="11" xfId="0" applyNumberFormat="1" applyFill="1" applyBorder="1"/>
    <xf numFmtId="170" fontId="0" fillId="6" borderId="12" xfId="0" applyNumberFormat="1" applyFill="1" applyBorder="1"/>
    <xf numFmtId="167" fontId="0" fillId="6" borderId="12" xfId="0" applyNumberFormat="1" applyFill="1" applyBorder="1"/>
    <xf numFmtId="170" fontId="0" fillId="6" borderId="13" xfId="0" applyNumberFormat="1" applyFill="1" applyBorder="1"/>
    <xf numFmtId="3" fontId="2" fillId="6" borderId="7" xfId="15" applyNumberFormat="1" applyFill="1" applyBorder="1"/>
    <xf numFmtId="0" fontId="2" fillId="6" borderId="18" xfId="0" applyFont="1" applyFill="1" applyBorder="1" applyAlignment="1">
      <alignment horizontal="center" vertical="top" wrapText="1"/>
    </xf>
    <xf numFmtId="182" fontId="2" fillId="42" borderId="18" xfId="293" applyNumberFormat="1" applyFont="1" applyFill="1" applyBorder="1" applyAlignment="1">
      <alignment horizontal="center" vertical="center" wrapText="1"/>
    </xf>
    <xf numFmtId="3" fontId="2" fillId="42" borderId="18" xfId="293" applyNumberFormat="1" applyFont="1" applyFill="1" applyBorder="1" applyAlignment="1">
      <alignment horizontal="center" vertical="center"/>
    </xf>
    <xf numFmtId="182" fontId="2" fillId="42" borderId="7" xfId="293" applyNumberFormat="1" applyFont="1" applyFill="1" applyBorder="1" applyAlignment="1">
      <alignment horizontal="center" vertical="center"/>
    </xf>
    <xf numFmtId="0" fontId="0" fillId="6" borderId="7" xfId="0" applyFill="1" applyBorder="1"/>
    <xf numFmtId="183" fontId="2" fillId="6" borderId="18" xfId="2" applyNumberFormat="1" applyFont="1" applyFill="1" applyBorder="1" applyAlignment="1">
      <alignment horizontal="center" vertical="top" wrapText="1"/>
    </xf>
    <xf numFmtId="170" fontId="2" fillId="6" borderId="7" xfId="2" applyNumberFormat="1" applyFont="1" applyFill="1" applyBorder="1" applyAlignment="1" applyProtection="1">
      <alignment horizontal="right"/>
      <protection locked="0"/>
    </xf>
    <xf numFmtId="0" fontId="4" fillId="6" borderId="0" xfId="15" applyFont="1" applyFill="1" applyBorder="1" applyAlignment="1">
      <alignment horizontal="center" wrapText="1"/>
    </xf>
    <xf numFmtId="0" fontId="63" fillId="3" borderId="0" xfId="0" applyFont="1" applyFill="1" applyBorder="1" applyAlignment="1">
      <alignment horizontal="center" wrapText="1"/>
    </xf>
    <xf numFmtId="37" fontId="2" fillId="6" borderId="7" xfId="2" applyNumberFormat="1" applyFont="1" applyFill="1" applyBorder="1" applyAlignment="1">
      <alignment wrapText="1"/>
    </xf>
    <xf numFmtId="37" fontId="2" fillId="6" borderId="0" xfId="2" applyNumberFormat="1" applyFont="1" applyFill="1" applyBorder="1" applyAlignment="1">
      <alignment wrapText="1"/>
    </xf>
    <xf numFmtId="182" fontId="2" fillId="42" borderId="0" xfId="293" applyNumberFormat="1" applyFont="1" applyFill="1" applyBorder="1" applyAlignment="1">
      <alignment horizontal="center" vertical="center"/>
    </xf>
    <xf numFmtId="0" fontId="4" fillId="6" borderId="0" xfId="0" applyFont="1" applyFill="1" applyBorder="1" applyAlignment="1">
      <alignment wrapText="1"/>
    </xf>
    <xf numFmtId="168" fontId="4" fillId="4" borderId="0" xfId="0" applyNumberFormat="1" applyFont="1" applyFill="1" applyBorder="1" applyAlignment="1" applyProtection="1">
      <alignment horizontal="right"/>
    </xf>
    <xf numFmtId="37" fontId="12" fillId="6" borderId="36" xfId="2" applyNumberFormat="1" applyFont="1" applyFill="1" applyBorder="1" applyAlignment="1">
      <alignment wrapText="1"/>
    </xf>
    <xf numFmtId="10" fontId="12" fillId="7" borderId="7" xfId="21" applyNumberFormat="1" applyFont="1" applyFill="1" applyBorder="1"/>
    <xf numFmtId="184" fontId="0" fillId="6" borderId="0" xfId="0" applyNumberFormat="1" applyFill="1"/>
    <xf numFmtId="185" fontId="0" fillId="6" borderId="0" xfId="0" applyNumberFormat="1" applyFill="1"/>
    <xf numFmtId="0" fontId="2" fillId="6" borderId="18" xfId="0" applyFont="1" applyFill="1" applyBorder="1" applyAlignment="1">
      <alignment horizontal="center" wrapText="1"/>
    </xf>
    <xf numFmtId="37" fontId="12" fillId="6" borderId="37" xfId="2" applyNumberFormat="1" applyFont="1" applyFill="1" applyBorder="1" applyAlignment="1">
      <alignment wrapText="1"/>
    </xf>
    <xf numFmtId="9" fontId="0" fillId="6" borderId="18" xfId="21" applyFont="1" applyFill="1" applyBorder="1"/>
    <xf numFmtId="170" fontId="2" fillId="6" borderId="13" xfId="2" applyNumberFormat="1" applyFont="1" applyFill="1" applyBorder="1" applyAlignment="1">
      <alignment wrapText="1"/>
    </xf>
    <xf numFmtId="170" fontId="2" fillId="6" borderId="20" xfId="2" applyNumberFormat="1" applyFont="1" applyFill="1" applyBorder="1" applyAlignment="1">
      <alignment wrapText="1"/>
    </xf>
    <xf numFmtId="170" fontId="2" fillId="6" borderId="17" xfId="2" applyNumberFormat="1" applyFont="1" applyFill="1" applyBorder="1" applyAlignment="1">
      <alignment wrapText="1"/>
    </xf>
    <xf numFmtId="37" fontId="12" fillId="6" borderId="38" xfId="2" applyNumberFormat="1" applyFont="1" applyFill="1" applyBorder="1" applyAlignment="1">
      <alignment wrapText="1"/>
    </xf>
    <xf numFmtId="0" fontId="64" fillId="6" borderId="0" xfId="310" applyFill="1" applyAlignment="1">
      <alignment horizontal="center"/>
    </xf>
    <xf numFmtId="0" fontId="4" fillId="6" borderId="0" xfId="0" applyFont="1" applyFill="1" applyBorder="1" applyAlignment="1"/>
    <xf numFmtId="168" fontId="0" fillId="6" borderId="19" xfId="21" applyNumberFormat="1" applyFont="1" applyFill="1" applyBorder="1"/>
    <xf numFmtId="168" fontId="0" fillId="6" borderId="20" xfId="21" applyNumberFormat="1" applyFont="1" applyFill="1" applyBorder="1"/>
    <xf numFmtId="168" fontId="0" fillId="7" borderId="7" xfId="21" applyNumberFormat="1" applyFont="1" applyFill="1" applyBorder="1" applyAlignment="1">
      <alignment horizontal="center"/>
    </xf>
    <xf numFmtId="3" fontId="12" fillId="7" borderId="7" xfId="21" applyNumberFormat="1" applyFont="1" applyFill="1" applyBorder="1"/>
    <xf numFmtId="0" fontId="2" fillId="6" borderId="0" xfId="0" applyFont="1" applyFill="1" applyBorder="1" applyAlignment="1">
      <alignment wrapText="1"/>
    </xf>
    <xf numFmtId="14" fontId="2" fillId="6" borderId="0" xfId="0" applyNumberFormat="1" applyFont="1" applyFill="1" applyAlignment="1">
      <alignment horizontal="center"/>
    </xf>
    <xf numFmtId="37" fontId="2" fillId="6" borderId="0" xfId="0" applyNumberFormat="1" applyFont="1" applyFill="1" applyBorder="1"/>
    <xf numFmtId="170" fontId="2" fillId="6" borderId="0" xfId="2" applyNumberFormat="1" applyFont="1" applyFill="1" applyBorder="1"/>
    <xf numFmtId="168" fontId="2" fillId="6" borderId="0" xfId="0" applyNumberFormat="1" applyFont="1" applyFill="1" applyBorder="1" applyAlignment="1" applyProtection="1">
      <alignment horizontal="right"/>
    </xf>
    <xf numFmtId="0" fontId="4" fillId="6" borderId="0" xfId="0" applyFont="1" applyFill="1" applyAlignment="1">
      <alignment horizontal="right" wrapText="1"/>
    </xf>
    <xf numFmtId="0" fontId="4" fillId="6" borderId="0" xfId="0" applyFont="1" applyFill="1" applyAlignment="1">
      <alignment horizontal="right"/>
    </xf>
    <xf numFmtId="0" fontId="4" fillId="6" borderId="0" xfId="0" applyFont="1" applyFill="1" applyBorder="1" applyAlignment="1">
      <alignment horizontal="right" wrapText="1"/>
    </xf>
    <xf numFmtId="0" fontId="4" fillId="6" borderId="0" xfId="0" applyFont="1" applyFill="1" applyAlignment="1"/>
    <xf numFmtId="37" fontId="0" fillId="6" borderId="0" xfId="0" applyNumberFormat="1" applyFill="1" applyBorder="1"/>
    <xf numFmtId="2" fontId="2" fillId="6" borderId="0" xfId="15" applyNumberFormat="1" applyFont="1" applyFill="1"/>
    <xf numFmtId="186" fontId="65" fillId="8" borderId="7" xfId="0" applyNumberFormat="1" applyFont="1" applyFill="1" applyBorder="1" applyAlignment="1" applyProtection="1">
      <alignment horizontal="center" wrapText="1"/>
    </xf>
    <xf numFmtId="0" fontId="66" fillId="8" borderId="19" xfId="0" applyFont="1" applyFill="1" applyBorder="1" applyAlignment="1" applyProtection="1">
      <alignment horizontal="center" wrapText="1"/>
    </xf>
    <xf numFmtId="0" fontId="2" fillId="6" borderId="19" xfId="0" applyFont="1" applyFill="1" applyBorder="1"/>
    <xf numFmtId="0" fontId="0" fillId="6" borderId="0" xfId="0" applyFill="1" applyAlignment="1">
      <alignment horizontal="center" wrapText="1"/>
    </xf>
    <xf numFmtId="0" fontId="64" fillId="6" borderId="0" xfId="310" applyFill="1" applyAlignment="1">
      <alignment horizontal="center"/>
    </xf>
    <xf numFmtId="3" fontId="2" fillId="6" borderId="7" xfId="15" applyNumberFormat="1" applyFont="1" applyFill="1" applyBorder="1" applyAlignment="1">
      <alignment horizontal="center"/>
    </xf>
    <xf numFmtId="9" fontId="2" fillId="6" borderId="7" xfId="21" applyFont="1" applyFill="1" applyBorder="1" applyAlignment="1">
      <alignment horizontal="center"/>
    </xf>
    <xf numFmtId="37" fontId="12" fillId="3" borderId="32" xfId="2" applyNumberFormat="1" applyFont="1" applyFill="1" applyBorder="1" applyAlignment="1">
      <alignment wrapText="1"/>
    </xf>
    <xf numFmtId="0" fontId="0" fillId="5" borderId="0" xfId="0" applyFill="1"/>
    <xf numFmtId="0" fontId="2" fillId="6" borderId="0" xfId="15" applyFill="1"/>
    <xf numFmtId="37" fontId="0" fillId="6" borderId="0" xfId="0" applyNumberFormat="1" applyFill="1" applyAlignment="1">
      <alignment wrapText="1"/>
    </xf>
    <xf numFmtId="37" fontId="12" fillId="0" borderId="7" xfId="2" applyNumberFormat="1" applyFont="1" applyFill="1" applyBorder="1" applyAlignment="1">
      <alignment wrapText="1"/>
    </xf>
    <xf numFmtId="9" fontId="12" fillId="0" borderId="7" xfId="2" applyNumberFormat="1" applyFont="1" applyFill="1" applyBorder="1" applyAlignment="1">
      <alignment wrapText="1"/>
    </xf>
    <xf numFmtId="9" fontId="0" fillId="6" borderId="0" xfId="0" applyNumberFormat="1" applyFill="1"/>
    <xf numFmtId="177" fontId="0" fillId="6" borderId="0" xfId="2" applyNumberFormat="1" applyFont="1" applyFill="1"/>
    <xf numFmtId="0" fontId="20" fillId="6" borderId="0" xfId="0" applyFont="1" applyFill="1" applyAlignment="1">
      <alignment horizontal="left" wrapText="1"/>
    </xf>
    <xf numFmtId="0" fontId="2" fillId="6" borderId="7" xfId="0" applyFont="1" applyFill="1" applyBorder="1" applyAlignment="1">
      <alignment horizontal="center" wrapText="1"/>
    </xf>
    <xf numFmtId="169" fontId="0" fillId="6" borderId="0" xfId="0" applyNumberFormat="1" applyFill="1" applyBorder="1"/>
    <xf numFmtId="37" fontId="2" fillId="0" borderId="7" xfId="15" applyNumberFormat="1" applyFont="1" applyFill="1" applyBorder="1" applyAlignment="1">
      <alignment horizontal="right"/>
    </xf>
    <xf numFmtId="3" fontId="2" fillId="6" borderId="7" xfId="15" applyNumberFormat="1" applyFont="1" applyFill="1" applyBorder="1" applyAlignment="1">
      <alignment horizontal="right"/>
    </xf>
    <xf numFmtId="168" fontId="0" fillId="6" borderId="7" xfId="21" applyNumberFormat="1" applyFont="1" applyFill="1" applyBorder="1"/>
    <xf numFmtId="170" fontId="2" fillId="6" borderId="9" xfId="2" applyNumberFormat="1" applyFont="1" applyFill="1" applyBorder="1" applyAlignment="1">
      <alignment wrapText="1"/>
    </xf>
    <xf numFmtId="0" fontId="24" fillId="5" borderId="0" xfId="0" applyFont="1" applyFill="1" applyBorder="1"/>
    <xf numFmtId="0" fontId="2" fillId="6" borderId="15" xfId="0" applyFont="1" applyFill="1" applyBorder="1"/>
    <xf numFmtId="0" fontId="8" fillId="6" borderId="0" xfId="0" applyFont="1" applyFill="1" applyBorder="1"/>
    <xf numFmtId="0" fontId="2" fillId="6" borderId="0" xfId="0" applyFont="1" applyFill="1" applyBorder="1" applyAlignment="1">
      <alignment vertical="top" wrapText="1"/>
    </xf>
    <xf numFmtId="0" fontId="2" fillId="6" borderId="15" xfId="0" applyFont="1" applyFill="1" applyBorder="1" applyAlignment="1">
      <alignment vertical="top" wrapText="1"/>
    </xf>
    <xf numFmtId="0" fontId="2" fillId="6" borderId="0" xfId="0" applyFont="1" applyFill="1" applyBorder="1" applyAlignment="1">
      <alignment vertical="top"/>
    </xf>
    <xf numFmtId="0" fontId="2" fillId="6" borderId="14" xfId="0" applyFont="1" applyFill="1" applyBorder="1" applyAlignment="1">
      <alignment vertical="center"/>
    </xf>
    <xf numFmtId="0" fontId="0" fillId="6" borderId="0" xfId="0" applyFill="1" applyAlignment="1">
      <alignment horizontal="center" wrapText="1"/>
    </xf>
    <xf numFmtId="170" fontId="0" fillId="0" borderId="0" xfId="2" applyNumberFormat="1" applyFont="1"/>
    <xf numFmtId="167" fontId="0" fillId="0" borderId="0" xfId="2" applyFont="1"/>
    <xf numFmtId="9" fontId="0" fillId="0" borderId="0" xfId="21" applyFont="1"/>
    <xf numFmtId="37" fontId="12" fillId="6" borderId="7" xfId="2" applyNumberFormat="1" applyFont="1" applyFill="1" applyBorder="1" applyAlignment="1">
      <alignment wrapText="1"/>
    </xf>
    <xf numFmtId="0" fontId="0" fillId="6" borderId="0" xfId="0" applyFill="1"/>
    <xf numFmtId="9" fontId="2" fillId="0" borderId="7" xfId="21" applyFont="1" applyFill="1" applyBorder="1" applyAlignment="1">
      <alignment horizontal="center"/>
    </xf>
    <xf numFmtId="0" fontId="2" fillId="0" borderId="7" xfId="15" applyFont="1" applyFill="1" applyBorder="1" applyAlignment="1">
      <alignment horizontal="center"/>
    </xf>
    <xf numFmtId="3" fontId="2" fillId="0" borderId="7" xfId="15" applyNumberFormat="1" applyFont="1" applyFill="1" applyBorder="1" applyAlignment="1">
      <alignment horizontal="center"/>
    </xf>
    <xf numFmtId="0" fontId="0" fillId="6" borderId="0" xfId="0" applyFill="1"/>
    <xf numFmtId="9" fontId="2" fillId="0" borderId="7" xfId="21" applyFont="1" applyFill="1" applyBorder="1" applyAlignment="1">
      <alignment horizontal="center"/>
    </xf>
    <xf numFmtId="0" fontId="0" fillId="0" borderId="0" xfId="0"/>
    <xf numFmtId="0" fontId="0" fillId="6" borderId="0" xfId="0" applyFill="1"/>
    <xf numFmtId="0" fontId="2" fillId="6" borderId="0" xfId="15" applyFill="1" applyAlignment="1">
      <alignment wrapText="1"/>
    </xf>
    <xf numFmtId="0" fontId="0" fillId="6" borderId="0" xfId="0" applyFill="1" applyAlignment="1">
      <alignment wrapText="1"/>
    </xf>
    <xf numFmtId="0" fontId="2" fillId="6" borderId="0" xfId="15" applyFont="1" applyFill="1"/>
    <xf numFmtId="0" fontId="0" fillId="6" borderId="9" xfId="0" applyFill="1" applyBorder="1" applyAlignment="1">
      <alignment horizontal="center" vertical="top" wrapText="1"/>
    </xf>
    <xf numFmtId="0" fontId="0" fillId="6" borderId="2" xfId="0" applyFill="1" applyBorder="1" applyAlignment="1">
      <alignment horizontal="center" vertical="top" wrapText="1"/>
    </xf>
    <xf numFmtId="0" fontId="0" fillId="6" borderId="8" xfId="0" applyFill="1" applyBorder="1" applyAlignment="1">
      <alignment horizontal="center" vertical="top" wrapText="1"/>
    </xf>
    <xf numFmtId="175" fontId="2" fillId="6" borderId="0" xfId="15" applyNumberFormat="1" applyFont="1" applyFill="1"/>
    <xf numFmtId="37" fontId="12" fillId="6" borderId="32" xfId="2" applyNumberFormat="1" applyFont="1" applyFill="1" applyBorder="1" applyAlignment="1">
      <alignment wrapText="1"/>
    </xf>
    <xf numFmtId="9" fontId="2" fillId="0" borderId="7" xfId="21" applyFont="1" applyFill="1" applyBorder="1" applyAlignment="1">
      <alignment horizontal="center"/>
    </xf>
    <xf numFmtId="9" fontId="2" fillId="0" borderId="7" xfId="21" applyNumberFormat="1" applyFont="1" applyFill="1" applyBorder="1" applyAlignment="1">
      <alignment horizontal="center"/>
    </xf>
    <xf numFmtId="37" fontId="12" fillId="6" borderId="0" xfId="2" applyNumberFormat="1" applyFont="1" applyFill="1" applyBorder="1" applyAlignment="1">
      <alignment wrapText="1"/>
    </xf>
    <xf numFmtId="0" fontId="2" fillId="0" borderId="7" xfId="15" applyFont="1" applyFill="1" applyBorder="1" applyAlignment="1">
      <alignment horizontal="center"/>
    </xf>
    <xf numFmtId="3" fontId="2" fillId="0" borderId="7" xfId="15" applyNumberFormat="1" applyFont="1" applyFill="1" applyBorder="1" applyAlignment="1">
      <alignment horizontal="center"/>
    </xf>
    <xf numFmtId="0" fontId="2" fillId="6" borderId="0" xfId="15" applyFill="1" applyAlignment="1">
      <alignment wrapText="1"/>
    </xf>
    <xf numFmtId="0" fontId="0" fillId="6" borderId="0" xfId="0" applyFill="1" applyAlignment="1">
      <alignment wrapText="1"/>
    </xf>
    <xf numFmtId="0" fontId="2" fillId="6" borderId="0" xfId="15" applyFont="1" applyFill="1" applyAlignment="1">
      <alignment horizontal="center"/>
    </xf>
    <xf numFmtId="175" fontId="2" fillId="6" borderId="0" xfId="15" applyNumberFormat="1" applyFont="1" applyFill="1"/>
    <xf numFmtId="9" fontId="2" fillId="6" borderId="0" xfId="15" applyNumberFormat="1" applyFont="1" applyFill="1" applyAlignment="1">
      <alignment horizontal="center"/>
    </xf>
    <xf numFmtId="170" fontId="2" fillId="6" borderId="7" xfId="2" applyNumberFormat="1" applyFont="1" applyFill="1" applyBorder="1" applyAlignment="1">
      <alignment wrapText="1"/>
    </xf>
    <xf numFmtId="0" fontId="2" fillId="0" borderId="7" xfId="15" applyFont="1" applyFill="1" applyBorder="1" applyAlignment="1">
      <alignment horizontal="center"/>
    </xf>
    <xf numFmtId="3" fontId="2" fillId="0" borderId="7" xfId="15" applyNumberFormat="1" applyFont="1" applyFill="1" applyBorder="1" applyAlignment="1">
      <alignment horizontal="center"/>
    </xf>
    <xf numFmtId="9" fontId="2" fillId="0" borderId="7" xfId="21" applyFont="1" applyFill="1" applyBorder="1" applyAlignment="1">
      <alignment horizontal="center"/>
    </xf>
    <xf numFmtId="3" fontId="2" fillId="0" borderId="7" xfId="15" applyNumberFormat="1" applyFont="1" applyFill="1" applyBorder="1" applyAlignment="1">
      <alignment horizontal="center"/>
    </xf>
    <xf numFmtId="37" fontId="12" fillId="6" borderId="7" xfId="2" applyNumberFormat="1" applyFont="1" applyFill="1" applyBorder="1" applyAlignment="1">
      <alignment wrapText="1"/>
    </xf>
    <xf numFmtId="9" fontId="2" fillId="0" borderId="7" xfId="21" applyFont="1" applyFill="1" applyBorder="1" applyAlignment="1">
      <alignment horizontal="center"/>
    </xf>
    <xf numFmtId="9" fontId="2" fillId="0" borderId="7" xfId="21" applyNumberFormat="1" applyFont="1" applyFill="1" applyBorder="1" applyAlignment="1">
      <alignment horizontal="center"/>
    </xf>
    <xf numFmtId="37" fontId="12" fillId="0" borderId="7" xfId="2" applyNumberFormat="1" applyFont="1" applyFill="1" applyBorder="1" applyAlignment="1">
      <alignment wrapText="1"/>
    </xf>
    <xf numFmtId="9" fontId="2" fillId="0" borderId="7" xfId="21" applyFont="1" applyFill="1" applyBorder="1" applyAlignment="1">
      <alignment horizontal="center"/>
    </xf>
    <xf numFmtId="0" fontId="0" fillId="6" borderId="0" xfId="0" quotePrefix="1" applyFill="1"/>
    <xf numFmtId="0" fontId="22" fillId="6" borderId="0" xfId="0" applyFont="1" applyFill="1" applyAlignment="1">
      <alignment wrapText="1"/>
    </xf>
    <xf numFmtId="0" fontId="0" fillId="6" borderId="14" xfId="0" applyFill="1" applyBorder="1" applyAlignment="1">
      <alignment horizontal="center" vertical="center" wrapText="1"/>
    </xf>
    <xf numFmtId="0" fontId="2" fillId="6" borderId="14" xfId="0" applyFont="1" applyFill="1" applyBorder="1" applyAlignment="1">
      <alignment horizontal="center" vertical="center"/>
    </xf>
    <xf numFmtId="0" fontId="20" fillId="6" borderId="0" xfId="0" applyFont="1" applyFill="1" applyAlignment="1">
      <alignment horizontal="left" wrapText="1"/>
    </xf>
    <xf numFmtId="0" fontId="69" fillId="5" borderId="8" xfId="15" applyFont="1" applyFill="1" applyBorder="1" applyProtection="1"/>
    <xf numFmtId="0" fontId="69" fillId="5" borderId="2" xfId="15" applyFont="1" applyFill="1" applyBorder="1" applyProtection="1"/>
    <xf numFmtId="0" fontId="30" fillId="5" borderId="2" xfId="15" applyFont="1" applyFill="1" applyBorder="1" applyProtection="1"/>
    <xf numFmtId="0" fontId="30" fillId="5" borderId="2" xfId="15" applyFont="1" applyFill="1" applyBorder="1" applyProtection="1">
      <protection hidden="1"/>
    </xf>
    <xf numFmtId="0" fontId="70" fillId="5" borderId="2" xfId="14" applyFont="1" applyFill="1" applyBorder="1" applyAlignment="1" applyProtection="1">
      <alignment horizontal="right"/>
    </xf>
    <xf numFmtId="0" fontId="71" fillId="5" borderId="9" xfId="15" applyFont="1" applyFill="1" applyBorder="1" applyAlignment="1" applyProtection="1">
      <alignment horizontal="right"/>
    </xf>
    <xf numFmtId="3" fontId="72" fillId="8" borderId="14" xfId="15" applyNumberFormat="1" applyFont="1" applyFill="1" applyBorder="1" applyProtection="1"/>
    <xf numFmtId="0" fontId="73" fillId="6" borderId="0" xfId="15" applyFont="1" applyFill="1" applyBorder="1" applyAlignment="1" applyProtection="1">
      <alignment horizontal="left"/>
      <protection hidden="1"/>
    </xf>
    <xf numFmtId="0" fontId="30" fillId="6" borderId="0" xfId="15" applyFont="1" applyFill="1" applyBorder="1" applyProtection="1">
      <protection hidden="1"/>
    </xf>
    <xf numFmtId="3" fontId="30" fillId="6" borderId="0" xfId="15" applyNumberFormat="1" applyFont="1" applyFill="1" applyBorder="1" applyProtection="1"/>
    <xf numFmtId="0" fontId="74" fillId="8" borderId="14" xfId="15" applyFont="1" applyFill="1" applyBorder="1" applyProtection="1"/>
    <xf numFmtId="0" fontId="30" fillId="6" borderId="0" xfId="15" applyFont="1" applyFill="1" applyBorder="1" applyAlignment="1" applyProtection="1">
      <alignment horizontal="left"/>
      <protection hidden="1"/>
    </xf>
    <xf numFmtId="168" fontId="30" fillId="6" borderId="0" xfId="322" applyNumberFormat="1" applyFont="1" applyFill="1" applyBorder="1" applyProtection="1"/>
    <xf numFmtId="0" fontId="30" fillId="6" borderId="14" xfId="15" applyFont="1" applyFill="1" applyBorder="1" applyProtection="1"/>
    <xf numFmtId="0" fontId="75" fillId="6" borderId="0" xfId="15" applyFont="1" applyFill="1" applyBorder="1" applyProtection="1"/>
    <xf numFmtId="0" fontId="30" fillId="6" borderId="0" xfId="15" applyFont="1" applyFill="1" applyBorder="1" applyProtection="1"/>
    <xf numFmtId="0" fontId="76" fillId="6" borderId="0" xfId="15" applyFont="1" applyFill="1" applyProtection="1"/>
    <xf numFmtId="0" fontId="77" fillId="6" borderId="0" xfId="15" applyFont="1" applyFill="1" applyBorder="1" applyProtection="1"/>
    <xf numFmtId="0" fontId="30" fillId="6" borderId="8" xfId="15" applyFont="1" applyFill="1" applyBorder="1" applyAlignment="1" applyProtection="1">
      <alignment horizontal="center"/>
    </xf>
    <xf numFmtId="0" fontId="30" fillId="6" borderId="2" xfId="15" applyFont="1" applyFill="1" applyBorder="1" applyAlignment="1" applyProtection="1">
      <alignment horizontal="center"/>
    </xf>
    <xf numFmtId="0" fontId="30" fillId="6" borderId="9" xfId="15" applyFont="1" applyFill="1" applyBorder="1" applyAlignment="1" applyProtection="1">
      <alignment horizontal="center"/>
    </xf>
    <xf numFmtId="0" fontId="30" fillId="6" borderId="8" xfId="15" applyFont="1" applyFill="1" applyBorder="1" applyProtection="1"/>
    <xf numFmtId="3" fontId="31" fillId="8" borderId="0" xfId="15" applyNumberFormat="1" applyFont="1" applyFill="1" applyBorder="1" applyAlignment="1" applyProtection="1">
      <alignment horizontal="right"/>
    </xf>
    <xf numFmtId="0" fontId="30" fillId="6" borderId="14" xfId="15" applyFont="1" applyFill="1" applyBorder="1" applyAlignment="1" applyProtection="1">
      <alignment horizontal="left"/>
    </xf>
    <xf numFmtId="0" fontId="30" fillId="6" borderId="0" xfId="15" applyFont="1" applyFill="1" applyBorder="1" applyAlignment="1" applyProtection="1">
      <alignment horizontal="center"/>
    </xf>
    <xf numFmtId="0" fontId="30" fillId="6" borderId="15" xfId="15" applyFont="1" applyFill="1" applyBorder="1" applyAlignment="1" applyProtection="1">
      <alignment horizontal="center"/>
    </xf>
    <xf numFmtId="0" fontId="30" fillId="6" borderId="11" xfId="15" applyFont="1" applyFill="1" applyBorder="1" applyAlignment="1" applyProtection="1">
      <alignment horizontal="center"/>
    </xf>
    <xf numFmtId="0" fontId="30" fillId="6" borderId="12" xfId="15" applyFont="1" applyFill="1" applyBorder="1" applyAlignment="1" applyProtection="1">
      <alignment horizontal="center"/>
    </xf>
    <xf numFmtId="0" fontId="30" fillId="6" borderId="13" xfId="15" applyFont="1" applyFill="1" applyBorder="1" applyAlignment="1" applyProtection="1">
      <alignment horizontal="center"/>
    </xf>
    <xf numFmtId="0" fontId="30" fillId="6" borderId="11" xfId="15" applyFont="1" applyFill="1" applyBorder="1" applyProtection="1"/>
    <xf numFmtId="0" fontId="30" fillId="6" borderId="12" xfId="15" applyFont="1" applyFill="1" applyBorder="1" applyProtection="1"/>
    <xf numFmtId="0" fontId="30" fillId="6" borderId="13" xfId="15" applyFont="1" applyFill="1" applyBorder="1" applyProtection="1"/>
    <xf numFmtId="0" fontId="30" fillId="6" borderId="14" xfId="15" applyFont="1" applyFill="1" applyBorder="1" applyAlignment="1" applyProtection="1">
      <alignment horizontal="center"/>
    </xf>
    <xf numFmtId="0" fontId="30" fillId="6" borderId="15" xfId="15" applyFont="1" applyFill="1" applyBorder="1" applyProtection="1"/>
    <xf numFmtId="0" fontId="30" fillId="6" borderId="16" xfId="15" applyFont="1" applyFill="1" applyBorder="1" applyAlignment="1" applyProtection="1">
      <alignment horizontal="center"/>
    </xf>
    <xf numFmtId="0" fontId="30" fillId="6" borderId="10" xfId="15" applyFont="1" applyFill="1" applyBorder="1" applyAlignment="1" applyProtection="1">
      <alignment horizontal="center"/>
    </xf>
    <xf numFmtId="0" fontId="30" fillId="6" borderId="17" xfId="15" applyFont="1" applyFill="1" applyBorder="1" applyAlignment="1" applyProtection="1">
      <alignment horizontal="center"/>
    </xf>
    <xf numFmtId="0" fontId="30" fillId="6" borderId="16" xfId="15" applyFont="1" applyFill="1" applyBorder="1" applyProtection="1"/>
    <xf numFmtId="0" fontId="30" fillId="6" borderId="10" xfId="15" applyFont="1" applyFill="1" applyBorder="1" applyProtection="1"/>
    <xf numFmtId="0" fontId="30" fillId="6" borderId="17" xfId="15" applyFont="1" applyFill="1" applyBorder="1" applyProtection="1"/>
    <xf numFmtId="0" fontId="30" fillId="6" borderId="16" xfId="15" applyFont="1" applyFill="1" applyBorder="1" applyAlignment="1" applyProtection="1">
      <alignment horizontal="left"/>
    </xf>
    <xf numFmtId="0" fontId="30" fillId="6" borderId="0" xfId="15" applyFont="1" applyFill="1" applyBorder="1" applyAlignment="1" applyProtection="1">
      <alignment horizontal="right"/>
      <protection hidden="1"/>
    </xf>
    <xf numFmtId="0" fontId="80" fillId="6" borderId="0" xfId="15" applyFont="1" applyFill="1" applyBorder="1" applyAlignment="1" applyProtection="1">
      <alignment horizontal="left"/>
    </xf>
    <xf numFmtId="0" fontId="80" fillId="6" borderId="0" xfId="15" applyFont="1" applyFill="1" applyBorder="1" applyAlignment="1" applyProtection="1">
      <alignment horizontal="center"/>
    </xf>
    <xf numFmtId="0" fontId="4" fillId="6" borderId="0" xfId="0" applyFont="1" applyFill="1" applyBorder="1" applyAlignment="1">
      <alignment horizontal="center" wrapText="1"/>
    </xf>
    <xf numFmtId="0" fontId="4" fillId="6" borderId="0" xfId="0" applyFont="1" applyFill="1" applyAlignment="1">
      <alignment horizontal="center"/>
    </xf>
    <xf numFmtId="0" fontId="4" fillId="6" borderId="0" xfId="0" applyFont="1" applyFill="1" applyAlignment="1">
      <alignment horizontal="center" wrapText="1"/>
    </xf>
    <xf numFmtId="0" fontId="4" fillId="6" borderId="0" xfId="0" applyFont="1" applyFill="1" applyAlignment="1">
      <alignment horizontal="center" wrapText="1"/>
    </xf>
    <xf numFmtId="170" fontId="2" fillId="6" borderId="0" xfId="0" applyNumberFormat="1" applyFont="1" applyFill="1"/>
    <xf numFmtId="0" fontId="4" fillId="6" borderId="0" xfId="0" applyFont="1" applyFill="1" applyAlignment="1">
      <alignment horizontal="center" vertical="center" wrapText="1"/>
    </xf>
    <xf numFmtId="170" fontId="2" fillId="6" borderId="0" xfId="2" applyNumberFormat="1" applyFont="1" applyFill="1" applyBorder="1" applyAlignment="1" applyProtection="1">
      <alignment horizontal="right"/>
    </xf>
    <xf numFmtId="194" fontId="109" fillId="0" borderId="0" xfId="0" applyNumberFormat="1" applyFont="1" applyFill="1" applyBorder="1" applyAlignment="1">
      <alignment horizontal="center"/>
    </xf>
    <xf numFmtId="3" fontId="31" fillId="7" borderId="0" xfId="15" applyNumberFormat="1" applyFont="1" applyFill="1" applyBorder="1" applyAlignment="1" applyProtection="1">
      <alignment horizontal="right"/>
      <protection locked="0"/>
    </xf>
    <xf numFmtId="3" fontId="31" fillId="7" borderId="10" xfId="15" applyNumberFormat="1" applyFont="1" applyFill="1" applyBorder="1" applyAlignment="1" applyProtection="1">
      <alignment horizontal="right"/>
      <protection locked="0"/>
    </xf>
    <xf numFmtId="0" fontId="2" fillId="6" borderId="0" xfId="0" applyFont="1" applyFill="1" applyBorder="1" applyAlignment="1">
      <alignment horizontal="left" wrapText="1"/>
    </xf>
    <xf numFmtId="0" fontId="2" fillId="6" borderId="15" xfId="0" applyFont="1" applyFill="1" applyBorder="1" applyAlignment="1">
      <alignment horizontal="left" wrapText="1"/>
    </xf>
    <xf numFmtId="0" fontId="0" fillId="6" borderId="0" xfId="0" applyFill="1" applyBorder="1" applyAlignment="1">
      <alignment horizontal="left" wrapText="1"/>
    </xf>
    <xf numFmtId="0" fontId="0" fillId="6" borderId="15" xfId="0" applyFill="1" applyBorder="1" applyAlignment="1">
      <alignment horizontal="left" wrapText="1"/>
    </xf>
    <xf numFmtId="0" fontId="0" fillId="6" borderId="14" xfId="0" applyFill="1" applyBorder="1" applyAlignment="1">
      <alignment horizontal="center" vertical="center" wrapText="1"/>
    </xf>
    <xf numFmtId="0" fontId="63" fillId="6" borderId="11" xfId="0" applyFont="1" applyFill="1" applyBorder="1" applyAlignment="1">
      <alignment horizontal="left" wrapText="1"/>
    </xf>
    <xf numFmtId="0" fontId="63" fillId="6" borderId="12" xfId="0" applyFont="1" applyFill="1" applyBorder="1" applyAlignment="1">
      <alignment horizontal="left" wrapText="1"/>
    </xf>
    <xf numFmtId="0" fontId="63" fillId="6" borderId="13" xfId="0" applyFont="1" applyFill="1" applyBorder="1" applyAlignment="1">
      <alignment horizontal="left" wrapText="1"/>
    </xf>
    <xf numFmtId="0" fontId="63" fillId="6" borderId="16" xfId="0" applyFont="1" applyFill="1" applyBorder="1" applyAlignment="1">
      <alignment horizontal="left" wrapText="1"/>
    </xf>
    <xf numFmtId="0" fontId="63" fillId="6" borderId="10" xfId="0" applyFont="1" applyFill="1" applyBorder="1" applyAlignment="1">
      <alignment horizontal="left" wrapText="1"/>
    </xf>
    <xf numFmtId="0" fontId="63" fillId="6" borderId="17" xfId="0" applyFont="1" applyFill="1" applyBorder="1" applyAlignment="1">
      <alignment horizontal="left" wrapText="1"/>
    </xf>
    <xf numFmtId="0" fontId="2" fillId="6" borderId="0" xfId="0" applyFont="1" applyFill="1" applyBorder="1" applyAlignment="1">
      <alignment horizontal="left" vertical="top" wrapText="1"/>
    </xf>
    <xf numFmtId="0" fontId="2" fillId="6" borderId="15" xfId="0" applyFont="1" applyFill="1" applyBorder="1" applyAlignment="1">
      <alignment horizontal="left" vertical="top" wrapText="1"/>
    </xf>
    <xf numFmtId="0" fontId="2" fillId="6" borderId="14" xfId="0" applyFont="1" applyFill="1" applyBorder="1" applyAlignment="1">
      <alignment horizontal="center" vertical="center" wrapText="1"/>
    </xf>
    <xf numFmtId="0" fontId="2" fillId="6" borderId="14" xfId="0" applyFont="1" applyFill="1" applyBorder="1" applyAlignment="1">
      <alignment horizontal="center" vertical="center"/>
    </xf>
    <xf numFmtId="0" fontId="63" fillId="6" borderId="0" xfId="0" applyFont="1" applyFill="1" applyBorder="1" applyAlignment="1">
      <alignment horizontal="left" wrapText="1"/>
    </xf>
    <xf numFmtId="0" fontId="63" fillId="6" borderId="15" xfId="0" applyFont="1" applyFill="1" applyBorder="1" applyAlignment="1">
      <alignment horizontal="left" wrapText="1"/>
    </xf>
    <xf numFmtId="0" fontId="66" fillId="8" borderId="8" xfId="0" applyFont="1" applyFill="1" applyBorder="1" applyAlignment="1" applyProtection="1">
      <alignment horizontal="center"/>
    </xf>
    <xf numFmtId="0" fontId="66" fillId="8" borderId="2" xfId="0" applyFont="1" applyFill="1" applyBorder="1" applyAlignment="1" applyProtection="1">
      <alignment horizontal="center"/>
    </xf>
    <xf numFmtId="0" fontId="0" fillId="0" borderId="9" xfId="0" applyBorder="1" applyAlignment="1"/>
    <xf numFmtId="175" fontId="0" fillId="7" borderId="8" xfId="0" applyNumberFormat="1" applyFill="1" applyBorder="1" applyAlignment="1">
      <alignment horizontal="center"/>
    </xf>
    <xf numFmtId="175" fontId="0" fillId="7" borderId="9" xfId="0" applyNumberFormat="1" applyFill="1" applyBorder="1" applyAlignment="1">
      <alignment horizontal="center"/>
    </xf>
    <xf numFmtId="0" fontId="2" fillId="6" borderId="0" xfId="0" applyFont="1" applyFill="1" applyBorder="1" applyAlignment="1">
      <alignment wrapText="1"/>
    </xf>
    <xf numFmtId="0" fontId="0" fillId="0" borderId="0" xfId="0" applyAlignment="1">
      <alignment wrapText="1"/>
    </xf>
    <xf numFmtId="0" fontId="0" fillId="0" borderId="15" xfId="0" applyBorder="1" applyAlignment="1">
      <alignment wrapText="1"/>
    </xf>
    <xf numFmtId="0" fontId="2" fillId="6" borderId="14" xfId="0" applyFont="1" applyFill="1" applyBorder="1" applyAlignment="1">
      <alignment horizontal="left" wrapText="1"/>
    </xf>
    <xf numFmtId="175" fontId="0" fillId="3" borderId="10" xfId="0" applyNumberFormat="1" applyFill="1" applyBorder="1" applyAlignment="1">
      <alignment horizontal="left"/>
    </xf>
    <xf numFmtId="0" fontId="0" fillId="3" borderId="10" xfId="0" applyFill="1" applyBorder="1" applyAlignment="1"/>
    <xf numFmtId="175" fontId="0" fillId="0" borderId="10" xfId="0" applyNumberFormat="1" applyFill="1" applyBorder="1" applyAlignment="1">
      <alignment horizontal="left"/>
    </xf>
    <xf numFmtId="0" fontId="0" fillId="0" borderId="10" xfId="0" applyBorder="1" applyAlignment="1"/>
    <xf numFmtId="0" fontId="20" fillId="6" borderId="0" xfId="0" applyFont="1" applyFill="1" applyAlignment="1">
      <alignment wrapText="1"/>
    </xf>
    <xf numFmtId="0" fontId="0" fillId="6" borderId="0" xfId="0" applyFill="1" applyAlignment="1"/>
    <xf numFmtId="0" fontId="0" fillId="6" borderId="0" xfId="0" applyFill="1" applyAlignment="1">
      <alignment horizontal="center" wrapText="1"/>
    </xf>
    <xf numFmtId="0" fontId="0" fillId="6" borderId="10" xfId="0" applyFill="1" applyBorder="1" applyAlignment="1">
      <alignment horizontal="center" wrapText="1"/>
    </xf>
    <xf numFmtId="0" fontId="20" fillId="6" borderId="0" xfId="0" applyFont="1" applyFill="1" applyAlignment="1">
      <alignment horizontal="left" wrapText="1"/>
    </xf>
    <xf numFmtId="0" fontId="21" fillId="6" borderId="5" xfId="0" applyFont="1" applyFill="1" applyBorder="1" applyAlignment="1">
      <alignment horizontal="center"/>
    </xf>
    <xf numFmtId="0" fontId="21" fillId="6" borderId="6" xfId="0" applyFont="1" applyFill="1" applyBorder="1" applyAlignment="1">
      <alignment horizontal="center"/>
    </xf>
    <xf numFmtId="0" fontId="21" fillId="6" borderId="4" xfId="0" applyFont="1" applyFill="1" applyBorder="1" applyAlignment="1">
      <alignment horizontal="center"/>
    </xf>
    <xf numFmtId="0" fontId="21" fillId="6" borderId="8" xfId="0" applyFont="1" applyFill="1" applyBorder="1" applyAlignment="1">
      <alignment horizontal="center"/>
    </xf>
    <xf numFmtId="0" fontId="21" fillId="6" borderId="2" xfId="0" applyFont="1" applyFill="1" applyBorder="1" applyAlignment="1">
      <alignment horizontal="center"/>
    </xf>
    <xf numFmtId="0" fontId="21" fillId="6" borderId="9" xfId="0" applyFont="1" applyFill="1" applyBorder="1" applyAlignment="1">
      <alignment horizontal="center"/>
    </xf>
    <xf numFmtId="0" fontId="4" fillId="6" borderId="0" xfId="0" applyFont="1" applyFill="1" applyAlignment="1">
      <alignment wrapText="1"/>
    </xf>
    <xf numFmtId="0" fontId="2" fillId="6" borderId="0" xfId="0" applyFont="1" applyFill="1" applyAlignment="1">
      <alignment horizontal="center" wrapText="1"/>
    </xf>
    <xf numFmtId="0" fontId="2" fillId="41" borderId="8" xfId="288" applyNumberFormat="1" applyFont="1" applyFill="1" applyBorder="1" applyAlignment="1">
      <alignment horizontal="center" wrapText="1"/>
    </xf>
    <xf numFmtId="0" fontId="2" fillId="41" borderId="2" xfId="288" applyNumberFormat="1" applyFont="1" applyFill="1" applyBorder="1" applyAlignment="1">
      <alignment horizontal="center" wrapText="1"/>
    </xf>
    <xf numFmtId="0" fontId="2" fillId="41" borderId="9" xfId="288" applyNumberFormat="1" applyFont="1" applyFill="1" applyBorder="1" applyAlignment="1">
      <alignment horizontal="center" wrapText="1"/>
    </xf>
    <xf numFmtId="0" fontId="64" fillId="6" borderId="0" xfId="310" applyFill="1" applyAlignment="1">
      <alignment horizontal="center"/>
    </xf>
    <xf numFmtId="0" fontId="4" fillId="6" borderId="0" xfId="0" applyFont="1" applyFill="1" applyBorder="1" applyAlignment="1">
      <alignment horizontal="center" wrapText="1"/>
    </xf>
    <xf numFmtId="0" fontId="4" fillId="6" borderId="31" xfId="0" applyFont="1" applyFill="1" applyBorder="1" applyAlignment="1">
      <alignment horizontal="center" wrapText="1"/>
    </xf>
    <xf numFmtId="0" fontId="4" fillId="6" borderId="1" xfId="0" applyFont="1" applyFill="1" applyBorder="1" applyAlignment="1">
      <alignment horizontal="center" wrapText="1"/>
    </xf>
    <xf numFmtId="0" fontId="4" fillId="6" borderId="30" xfId="0" applyFont="1" applyFill="1" applyBorder="1" applyAlignment="1">
      <alignment horizontal="center" wrapText="1"/>
    </xf>
    <xf numFmtId="0" fontId="4" fillId="6" borderId="8" xfId="15" applyFont="1" applyFill="1" applyBorder="1" applyAlignment="1">
      <alignment horizontal="center" wrapText="1"/>
    </xf>
    <xf numFmtId="0" fontId="4" fillId="6" borderId="9" xfId="15" applyFont="1" applyFill="1" applyBorder="1" applyAlignment="1">
      <alignment horizontal="center" wrapText="1"/>
    </xf>
    <xf numFmtId="0" fontId="1" fillId="6" borderId="0" xfId="310" applyFont="1" applyFill="1" applyAlignment="1">
      <alignment horizontal="center"/>
    </xf>
    <xf numFmtId="0" fontId="64" fillId="6" borderId="0" xfId="310" applyFill="1" applyAlignment="1">
      <alignment horizontal="center" wrapText="1"/>
    </xf>
    <xf numFmtId="0" fontId="1" fillId="6" borderId="0" xfId="310" applyFont="1" applyFill="1" applyAlignment="1">
      <alignment horizontal="center" wrapText="1"/>
    </xf>
    <xf numFmtId="0" fontId="2" fillId="6" borderId="7" xfId="0" applyFont="1" applyFill="1" applyBorder="1" applyAlignment="1">
      <alignment horizontal="center" wrapText="1"/>
    </xf>
    <xf numFmtId="0" fontId="2" fillId="6" borderId="7" xfId="15" applyFont="1" applyFill="1" applyBorder="1" applyAlignment="1">
      <alignment horizontal="center" wrapText="1"/>
    </xf>
    <xf numFmtId="0" fontId="2" fillId="41" borderId="11" xfId="288" applyNumberFormat="1" applyFont="1" applyFill="1" applyBorder="1" applyAlignment="1">
      <alignment horizontal="center" wrapText="1"/>
    </xf>
    <xf numFmtId="0" fontId="2" fillId="41" borderId="12" xfId="288" applyNumberFormat="1" applyFont="1" applyFill="1" applyBorder="1" applyAlignment="1">
      <alignment horizontal="center" wrapText="1"/>
    </xf>
    <xf numFmtId="0" fontId="2" fillId="41" borderId="13" xfId="288" applyNumberFormat="1" applyFont="1" applyFill="1" applyBorder="1" applyAlignment="1">
      <alignment horizontal="center" wrapText="1"/>
    </xf>
    <xf numFmtId="0" fontId="63" fillId="3" borderId="31" xfId="0" applyFont="1" applyFill="1" applyBorder="1" applyAlignment="1">
      <alignment horizontal="center" wrapText="1"/>
    </xf>
    <xf numFmtId="0" fontId="63" fillId="3" borderId="1" xfId="0" applyFont="1" applyFill="1" applyBorder="1" applyAlignment="1">
      <alignment horizontal="center" wrapText="1"/>
    </xf>
    <xf numFmtId="0" fontId="63" fillId="3" borderId="30" xfId="0" applyFont="1" applyFill="1" applyBorder="1" applyAlignment="1">
      <alignment horizontal="center" wrapText="1"/>
    </xf>
    <xf numFmtId="0" fontId="4" fillId="6" borderId="7" xfId="0" applyFont="1" applyFill="1" applyBorder="1" applyAlignment="1">
      <alignment horizontal="center" wrapText="1"/>
    </xf>
    <xf numFmtId="0" fontId="2" fillId="6" borderId="8" xfId="288" applyNumberFormat="1" applyFont="1" applyFill="1" applyBorder="1" applyAlignment="1">
      <alignment horizontal="center" wrapText="1"/>
    </xf>
    <xf numFmtId="0" fontId="2" fillId="6" borderId="2" xfId="288" applyNumberFormat="1" applyFont="1" applyFill="1" applyBorder="1" applyAlignment="1">
      <alignment horizontal="center" wrapText="1"/>
    </xf>
    <xf numFmtId="0" fontId="2" fillId="6" borderId="9" xfId="288" applyNumberFormat="1" applyFont="1" applyFill="1" applyBorder="1" applyAlignment="1">
      <alignment horizontal="center" wrapText="1"/>
    </xf>
    <xf numFmtId="0" fontId="4" fillId="6" borderId="34" xfId="0" applyFont="1" applyFill="1" applyBorder="1" applyAlignment="1">
      <alignment horizontal="center" wrapText="1"/>
    </xf>
    <xf numFmtId="0" fontId="4" fillId="6" borderId="39" xfId="0" applyFont="1" applyFill="1" applyBorder="1" applyAlignment="1">
      <alignment horizontal="center" wrapText="1"/>
    </xf>
    <xf numFmtId="0" fontId="4" fillId="6" borderId="35" xfId="0" applyFont="1" applyFill="1" applyBorder="1" applyAlignment="1">
      <alignment horizontal="center" wrapText="1"/>
    </xf>
    <xf numFmtId="0" fontId="63" fillId="6" borderId="8" xfId="0" applyFont="1" applyFill="1" applyBorder="1" applyAlignment="1">
      <alignment horizontal="center" wrapText="1"/>
    </xf>
    <xf numFmtId="0" fontId="63" fillId="6" borderId="2" xfId="0" applyFont="1" applyFill="1" applyBorder="1" applyAlignment="1">
      <alignment horizontal="center" wrapText="1"/>
    </xf>
    <xf numFmtId="0" fontId="63" fillId="6" borderId="9" xfId="0" applyFont="1" applyFill="1" applyBorder="1" applyAlignment="1">
      <alignment horizontal="center" wrapText="1"/>
    </xf>
    <xf numFmtId="0" fontId="4" fillId="6" borderId="0" xfId="0" applyFont="1" applyFill="1" applyAlignment="1">
      <alignment horizontal="center"/>
    </xf>
    <xf numFmtId="0" fontId="4" fillId="6" borderId="0" xfId="0" applyFont="1" applyFill="1" applyAlignment="1">
      <alignment horizontal="center" wrapText="1"/>
    </xf>
    <xf numFmtId="175" fontId="74" fillId="6" borderId="0" xfId="15" applyNumberFormat="1" applyFont="1" applyFill="1" applyBorder="1" applyAlignment="1" applyProtection="1">
      <alignment horizontal="left"/>
    </xf>
  </cellXfs>
  <cellStyles count="52337">
    <cellStyle name="%" xfId="323"/>
    <cellStyle name="% 2" xfId="324"/>
    <cellStyle name="%_Class 4  TO DO" xfId="325"/>
    <cellStyle name="%_Class 4  TO DO 2" xfId="326"/>
    <cellStyle name="01. A. S2000 Premium[5F08FF3A4B762C5B12166EBA6EB7B9B1]0c1" xfId="327"/>
    <cellStyle name="01. A. S2000 Premium[5F08FF3A4B762C5B12166EBA6EB7B9B1]0c1 2" xfId="328"/>
    <cellStyle name="01. A. S2000 Premium[5F08FF3A4B762C5B12166EBA6EB7B9B1]0c11" xfId="329"/>
    <cellStyle name="01. A. S2000 Premium[5F08FF3A4B762C5B12166EBA6EB7B9B1]0c13" xfId="330"/>
    <cellStyle name="01. A. S2000 Premium[5F08FF3A4B762C5B12166EBA6EB7B9B1]0c14" xfId="331"/>
    <cellStyle name="01. A. S2000 Premium[5F08FF3A4B762C5B12166EBA6EB7B9B1]0c16" xfId="332"/>
    <cellStyle name="01. A. S2000 Premium[5F08FF3A4B762C5B12166EBA6EB7B9B1]0c18" xfId="333"/>
    <cellStyle name="01. A. S2000 Premium[5F08FF3A4B762C5B12166EBA6EB7B9B1]0c2" xfId="334"/>
    <cellStyle name="01. A. S2000 Premium[5F08FF3A4B762C5B12166EBA6EB7B9B1]0c3" xfId="335"/>
    <cellStyle name="01. A. S2000 Premium[5F08FF3A4B762C5B12166EBA6EB7B9B1]0c6" xfId="336"/>
    <cellStyle name="01. A. S2000 Premium[5F08FF3A4B762C5B12166EBA6EB7B9B1]0c7" xfId="337"/>
    <cellStyle name="01. A. S2000 Premium[5F08FF3A4B762C5B12166EBA6EB7B9B1]1c1" xfId="338"/>
    <cellStyle name="01. A. S2000 Premium[5F08FF3A4B762C5B12166EBA6EB7B9B1]1c1 2" xfId="339"/>
    <cellStyle name="01. A. S2000 Premium[5F08FF3A4B762C5B12166EBA6EB7B9B1]1c11" xfId="340"/>
    <cellStyle name="01. A. S2000 Premium[5F08FF3A4B762C5B12166EBA6EB7B9B1]1c13" xfId="341"/>
    <cellStyle name="01. A. S2000 Premium[5F08FF3A4B762C5B12166EBA6EB7B9B1]1c14" xfId="342"/>
    <cellStyle name="01. A. S2000 Premium[5F08FF3A4B762C5B12166EBA6EB7B9B1]1c15" xfId="343"/>
    <cellStyle name="01. A. S2000 Premium[5F08FF3A4B762C5B12166EBA6EB7B9B1]1c16" xfId="344"/>
    <cellStyle name="01. A. S2000 Premium[5F08FF3A4B762C5B12166EBA6EB7B9B1]1c18" xfId="345"/>
    <cellStyle name="01. A. S2000 Premium[5F08FF3A4B762C5B12166EBA6EB7B9B1]1c19" xfId="346"/>
    <cellStyle name="01. A. S2000 Premium[5F08FF3A4B762C5B12166EBA6EB7B9B1]1c2" xfId="347"/>
    <cellStyle name="01. A. S2000 Premium[5F08FF3A4B762C5B12166EBA6EB7B9B1]1c20" xfId="348"/>
    <cellStyle name="01. A. S2000 Premium[5F08FF3A4B762C5B12166EBA6EB7B9B1]1c21" xfId="349"/>
    <cellStyle name="01. A. S2000 Premium[5F08FF3A4B762C5B12166EBA6EB7B9B1]1c3" xfId="350"/>
    <cellStyle name="01. A. S2000 Premium[5F08FF3A4B762C5B12166EBA6EB7B9B1]1c6" xfId="351"/>
    <cellStyle name="01. A. S2000 Premium[5F08FF3A4B762C5B12166EBA6EB7B9B1]1c7" xfId="352"/>
    <cellStyle name="01. A. S2000 Premium[65B833C6457E5274F31119886937EC01]0c1" xfId="353"/>
    <cellStyle name="01. A. S2000 Premium[65B833C6457E5274F31119886937EC01]0c1 2" xfId="354"/>
    <cellStyle name="01. A. S2000 Premium[65B833C6457E5274F31119886937EC01]0c11" xfId="355"/>
    <cellStyle name="01. A. S2000 Premium[65B833C6457E5274F31119886937EC01]0c13" xfId="356"/>
    <cellStyle name="01. A. S2000 Premium[65B833C6457E5274F31119886937EC01]0c15" xfId="357"/>
    <cellStyle name="01. A. S2000 Premium[65B833C6457E5274F31119886937EC01]0c17" xfId="358"/>
    <cellStyle name="01. A. S2000 Premium[65B833C6457E5274F31119886937EC01]0c2" xfId="359"/>
    <cellStyle name="01. A. S2000 Premium[65B833C6457E5274F31119886937EC01]0c3" xfId="360"/>
    <cellStyle name="01. A. S2000 Premium[65B833C6457E5274F31119886937EC01]0c6" xfId="361"/>
    <cellStyle name="01. A. S2000 Premium[65B833C6457E5274F31119886937EC01]0c7" xfId="362"/>
    <cellStyle name="01. A. S2000 Premium[65B833C6457E5274F31119886937EC01]1c1" xfId="363"/>
    <cellStyle name="01. A. S2000 Premium[65B833C6457E5274F31119886937EC01]1c1 2" xfId="364"/>
    <cellStyle name="01. A. S2000 Premium[65B833C6457E5274F31119886937EC01]1c11" xfId="365"/>
    <cellStyle name="01. A. S2000 Premium[65B833C6457E5274F31119886937EC01]1c13" xfId="366"/>
    <cellStyle name="01. A. S2000 Premium[65B833C6457E5274F31119886937EC01]1c15" xfId="367"/>
    <cellStyle name="01. A. S2000 Premium[65B833C6457E5274F31119886937EC01]1c17" xfId="368"/>
    <cellStyle name="01. A. S2000 Premium[65B833C6457E5274F31119886937EC01]1c2" xfId="369"/>
    <cellStyle name="01. A. S2000 Premium[65B833C6457E5274F31119886937EC01]1c3" xfId="370"/>
    <cellStyle name="01. A. S2000 Premium[65B833C6457E5274F31119886937EC01]1c6" xfId="371"/>
    <cellStyle name="01. A. S2000 Premium[65B833C6457E5274F31119886937EC01]1c7" xfId="372"/>
    <cellStyle name="01. A0036 Trial Balance[FE2E7B4441DBC2463DCA0AB759BE84C9](USD Value)0c1" xfId="373"/>
    <cellStyle name="01. A0036 Trial Balance[FE2E7B4441DBC2463DCA0AB759BE84C9](USD Value)0c1 2" xfId="374"/>
    <cellStyle name="01. A0036 Trial Balance[FE2E7B4441DBC2463DCA0AB759BE84C9](USD Value)0c11" xfId="375"/>
    <cellStyle name="01. A0036 Trial Balance[FE2E7B4441DBC2463DCA0AB759BE84C9](USD Value)0c11 2" xfId="376"/>
    <cellStyle name="01. A0036 Trial Balance[FE2E7B4441DBC2463DCA0AB759BE84C9](USD Value)0c13" xfId="377"/>
    <cellStyle name="01. A0036 Trial Balance[FE2E7B4441DBC2463DCA0AB759BE84C9](USD Value)0c2" xfId="378"/>
    <cellStyle name="01. A0036 Trial Balance[FE2E7B4441DBC2463DCA0AB759BE84C9](USD Value)0c3" xfId="379"/>
    <cellStyle name="01. A0036 Trial Balance[FE2E7B4441DBC2463DCA0AB759BE84C9](USD Value)0c6" xfId="380"/>
    <cellStyle name="01. A0036 Trial Balance[FE2E7B4441DBC2463DCA0AB759BE84C9](USD Value)0c7" xfId="381"/>
    <cellStyle name="01. A0036 Trial Balance[FE2E7B4441DBC2463DCA0AB759BE84C9](USD Value)0c8" xfId="382"/>
    <cellStyle name="01. Trial Balance Total[3372568543E10A91C010BDBF18CFC690]0c1" xfId="383"/>
    <cellStyle name="01. Trial Balance Total[3372568543E10A91C010BDBF18CFC690]0c1 2" xfId="384"/>
    <cellStyle name="01. Trial Balance Total[3372568543E10A91C010BDBF18CFC690]0c12" xfId="385"/>
    <cellStyle name="01. Trial Balance Total[3372568543E10A91C010BDBF18CFC690]0c14" xfId="386"/>
    <cellStyle name="01. Trial Balance Total[3372568543E10A91C010BDBF18CFC690]0c2" xfId="387"/>
    <cellStyle name="01. Trial Balance Total[3372568543E10A91C010BDBF18CFC690]0c3" xfId="388"/>
    <cellStyle name="01. Trial Balance Total[3372568543E10A91C010BDBF18CFC690]0c6" xfId="389"/>
    <cellStyle name="01. Trial Balance Total[3372568543E10A91C010BDBF18CFC690]0c7" xfId="390"/>
    <cellStyle name="01. Trial Balance Total[3372568543E10A91C010BDBF18CFC690]0c8" xfId="391"/>
    <cellStyle name="01. Underwritng at Class Level (Detailed)[444CC1234C345673157A7B9624F070D3](Total, 8070, CB0015:Accident &amp; Health)0c1" xfId="392"/>
    <cellStyle name="01. Underwritng at Class Level (Detailed)[444CC1234C345673157A7B9624F070D3](Total, 8070, CB0015:Accident &amp; Health)0c1 2" xfId="393"/>
    <cellStyle name="01. Underwritng at Class Level (Detailed)[444CC1234C345673157A7B9624F070D3](Total, 8070, CB0015:Accident &amp; Health)0c11" xfId="394"/>
    <cellStyle name="01. Underwritng at Class Level (Detailed)[444CC1234C345673157A7B9624F070D3](Total, 8070, CB0015:Accident &amp; Health)0c13" xfId="395"/>
    <cellStyle name="01. Underwritng at Class Level (Detailed)[444CC1234C345673157A7B9624F070D3](Total, 8070, CB0015:Accident &amp; Health)0c15" xfId="396"/>
    <cellStyle name="01. Underwritng at Class Level (Detailed)[444CC1234C345673157A7B9624F070D3](Total, 8070, CB0015:Accident &amp; Health)0c17" xfId="397"/>
    <cellStyle name="01. Underwritng at Class Level (Detailed)[444CC1234C345673157A7B9624F070D3](Total, 8070, CB0015:Accident &amp; Health)0c18" xfId="398"/>
    <cellStyle name="01. Underwritng at Class Level (Detailed)[444CC1234C345673157A7B9624F070D3](Total, 8070, CB0015:Accident &amp; Health)0c19" xfId="399"/>
    <cellStyle name="01. Underwritng at Class Level (Detailed)[444CC1234C345673157A7B9624F070D3](Total, 8070, CB0015:Accident &amp; Health)0c2" xfId="400"/>
    <cellStyle name="01. Underwritng at Class Level (Detailed)[444CC1234C345673157A7B9624F070D3](Total, 8070, CB0015:Accident &amp; Health)0c20" xfId="401"/>
    <cellStyle name="01. Underwritng at Class Level (Detailed)[444CC1234C345673157A7B9624F070D3](Total, 8070, CB0015:Accident &amp; Health)0c21" xfId="402"/>
    <cellStyle name="01. Underwritng at Class Level (Detailed)[444CC1234C345673157A7B9624F070D3](Total, 8070, CB0015:Accident &amp; Health)0c22" xfId="403"/>
    <cellStyle name="01. Underwritng at Class Level (Detailed)[444CC1234C345673157A7B9624F070D3](Total, 8070, CB0015:Accident &amp; Health)0c23" xfId="404"/>
    <cellStyle name="01. Underwritng at Class Level (Detailed)[444CC1234C345673157A7B9624F070D3](Total, 8070, CB0015:Accident &amp; Health)0c3" xfId="405"/>
    <cellStyle name="01. Underwritng at Class Level (Detailed)[444CC1234C345673157A7B9624F070D3](Total, 8070, CB0015:Accident &amp; Health)0c6" xfId="406"/>
    <cellStyle name="01. Underwritng at Class Level (Detailed)[444CC1234C345673157A7B9624F070D3](Total, 8070, CB0015:Accident &amp; Health)0c7" xfId="407"/>
    <cellStyle name="01. Underwritng at Class Level (Detailed)[444CC1234C345673157A7B9624F070D3](Total, 8070, CB0026:Aviation XL)0c1" xfId="408"/>
    <cellStyle name="01. Underwritng at Class Level (Detailed)[444CC1234C345673157A7B9624F070D3](Total, 8070, CB0026:Aviation XL)0c1 2" xfId="409"/>
    <cellStyle name="01. Underwritng at Class Level (Detailed)[444CC1234C345673157A7B9624F070D3](Total, 8070, CB0026:Aviation XL)0c11" xfId="410"/>
    <cellStyle name="01. Underwritng at Class Level (Detailed)[444CC1234C345673157A7B9624F070D3](Total, 8070, CB0026:Aviation XL)0c13" xfId="411"/>
    <cellStyle name="01. Underwritng at Class Level (Detailed)[444CC1234C345673157A7B9624F070D3](Total, 8070, CB0026:Aviation XL)0c15" xfId="412"/>
    <cellStyle name="01. Underwritng at Class Level (Detailed)[444CC1234C345673157A7B9624F070D3](Total, 8070, CB0026:Aviation XL)0c17" xfId="413"/>
    <cellStyle name="01. Underwritng at Class Level (Detailed)[444CC1234C345673157A7B9624F070D3](Total, 8070, CB0026:Aviation XL)0c18" xfId="414"/>
    <cellStyle name="01. Underwritng at Class Level (Detailed)[444CC1234C345673157A7B9624F070D3](Total, 8070, CB0026:Aviation XL)0c19" xfId="415"/>
    <cellStyle name="01. Underwritng at Class Level (Detailed)[444CC1234C345673157A7B9624F070D3](Total, 8070, CB0026:Aviation XL)0c2" xfId="416"/>
    <cellStyle name="01. Underwritng at Class Level (Detailed)[444CC1234C345673157A7B9624F070D3](Total, 8070, CB0026:Aviation XL)0c20" xfId="417"/>
    <cellStyle name="01. Underwritng at Class Level (Detailed)[444CC1234C345673157A7B9624F070D3](Total, 8070, CB0026:Aviation XL)0c21" xfId="418"/>
    <cellStyle name="01. Underwritng at Class Level (Detailed)[444CC1234C345673157A7B9624F070D3](Total, 8070, CB0026:Aviation XL)0c22" xfId="419"/>
    <cellStyle name="01. Underwritng at Class Level (Detailed)[444CC1234C345673157A7B9624F070D3](Total, 8070, CB0026:Aviation XL)0c23" xfId="420"/>
    <cellStyle name="01. Underwritng at Class Level (Detailed)[444CC1234C345673157A7B9624F070D3](Total, 8070, CB0026:Aviation XL)0c3" xfId="421"/>
    <cellStyle name="01. Underwritng at Class Level (Detailed)[444CC1234C345673157A7B9624F070D3](Total, 8070, CB0026:Aviation XL)0c6" xfId="422"/>
    <cellStyle name="01. Underwritng at Class Level (Detailed)[444CC1234C345673157A7B9624F070D3](Total, 8070, CB0026:Aviation XL)0c7" xfId="423"/>
    <cellStyle name="01. Underwritng at Class Level (Detailed)[444CC1234C345673157A7B9624F070D3](Total, 8070, CB0032:Bloodstock)0c1" xfId="424"/>
    <cellStyle name="01. Underwritng at Class Level (Detailed)[444CC1234C345673157A7B9624F070D3](Total, 8070, CB0032:Bloodstock)0c1 2" xfId="425"/>
    <cellStyle name="01. Underwritng at Class Level (Detailed)[444CC1234C345673157A7B9624F070D3](Total, 8070, CB0032:Bloodstock)0c11" xfId="426"/>
    <cellStyle name="01. Underwritng at Class Level (Detailed)[444CC1234C345673157A7B9624F070D3](Total, 8070, CB0032:Bloodstock)0c13" xfId="427"/>
    <cellStyle name="01. Underwritng at Class Level (Detailed)[444CC1234C345673157A7B9624F070D3](Total, 8070, CB0032:Bloodstock)0c15" xfId="428"/>
    <cellStyle name="01. Underwritng at Class Level (Detailed)[444CC1234C345673157A7B9624F070D3](Total, 8070, CB0032:Bloodstock)0c17" xfId="429"/>
    <cellStyle name="01. Underwritng at Class Level (Detailed)[444CC1234C345673157A7B9624F070D3](Total, 8070, CB0032:Bloodstock)0c18" xfId="430"/>
    <cellStyle name="01. Underwritng at Class Level (Detailed)[444CC1234C345673157A7B9624F070D3](Total, 8070, CB0032:Bloodstock)0c19" xfId="431"/>
    <cellStyle name="01. Underwritng at Class Level (Detailed)[444CC1234C345673157A7B9624F070D3](Total, 8070, CB0032:Bloodstock)0c2" xfId="432"/>
    <cellStyle name="01. Underwritng at Class Level (Detailed)[444CC1234C345673157A7B9624F070D3](Total, 8070, CB0032:Bloodstock)0c20" xfId="433"/>
    <cellStyle name="01. Underwritng at Class Level (Detailed)[444CC1234C345673157A7B9624F070D3](Total, 8070, CB0032:Bloodstock)0c21" xfId="434"/>
    <cellStyle name="01. Underwritng at Class Level (Detailed)[444CC1234C345673157A7B9624F070D3](Total, 8070, CB0032:Bloodstock)0c22" xfId="435"/>
    <cellStyle name="01. Underwritng at Class Level (Detailed)[444CC1234C345673157A7B9624F070D3](Total, 8070, CB0032:Bloodstock)0c23" xfId="436"/>
    <cellStyle name="01. Underwritng at Class Level (Detailed)[444CC1234C345673157A7B9624F070D3](Total, 8070, CB0032:Bloodstock)0c3" xfId="437"/>
    <cellStyle name="01. Underwritng at Class Level (Detailed)[444CC1234C345673157A7B9624F070D3](Total, 8070, CB0032:Bloodstock)0c6" xfId="438"/>
    <cellStyle name="01. Underwritng at Class Level (Detailed)[444CC1234C345673157A7B9624F070D3](Total, 8070, CB0032:Bloodstock)0c7" xfId="439"/>
    <cellStyle name="01. Underwritng at Class Level (Detailed)[444CC1234C345673157A7B9624F070D3](Total, 8070, CB0035:Casualty)0c1" xfId="440"/>
    <cellStyle name="01. Underwritng at Class Level (Detailed)[444CC1234C345673157A7B9624F070D3](Total, 8070, CB0035:Casualty)0c1 2" xfId="441"/>
    <cellStyle name="01. Underwritng at Class Level (Detailed)[444CC1234C345673157A7B9624F070D3](Total, 8070, CB0035:Casualty)0c11" xfId="442"/>
    <cellStyle name="01. Underwritng at Class Level (Detailed)[444CC1234C345673157A7B9624F070D3](Total, 8070, CB0035:Casualty)0c13" xfId="443"/>
    <cellStyle name="01. Underwritng at Class Level (Detailed)[444CC1234C345673157A7B9624F070D3](Total, 8070, CB0035:Casualty)0c15" xfId="444"/>
    <cellStyle name="01. Underwritng at Class Level (Detailed)[444CC1234C345673157A7B9624F070D3](Total, 8070, CB0035:Casualty)0c17" xfId="445"/>
    <cellStyle name="01. Underwritng at Class Level (Detailed)[444CC1234C345673157A7B9624F070D3](Total, 8070, CB0035:Casualty)0c18" xfId="446"/>
    <cellStyle name="01. Underwritng at Class Level (Detailed)[444CC1234C345673157A7B9624F070D3](Total, 8070, CB0035:Casualty)0c19" xfId="447"/>
    <cellStyle name="01. Underwritng at Class Level (Detailed)[444CC1234C345673157A7B9624F070D3](Total, 8070, CB0035:Casualty)0c2" xfId="448"/>
    <cellStyle name="01. Underwritng at Class Level (Detailed)[444CC1234C345673157A7B9624F070D3](Total, 8070, CB0035:Casualty)0c20" xfId="449"/>
    <cellStyle name="01. Underwritng at Class Level (Detailed)[444CC1234C345673157A7B9624F070D3](Total, 8070, CB0035:Casualty)0c21" xfId="450"/>
    <cellStyle name="01. Underwritng at Class Level (Detailed)[444CC1234C345673157A7B9624F070D3](Total, 8070, CB0035:Casualty)0c22" xfId="451"/>
    <cellStyle name="01. Underwritng at Class Level (Detailed)[444CC1234C345673157A7B9624F070D3](Total, 8070, CB0035:Casualty)0c23" xfId="452"/>
    <cellStyle name="01. Underwritng at Class Level (Detailed)[444CC1234C345673157A7B9624F070D3](Total, 8070, CB0035:Casualty)0c3" xfId="453"/>
    <cellStyle name="01. Underwritng at Class Level (Detailed)[444CC1234C345673157A7B9624F070D3](Total, 8070, CB0035:Casualty)0c6" xfId="454"/>
    <cellStyle name="01. Underwritng at Class Level (Detailed)[444CC1234C345673157A7B9624F070D3](Total, 8070, CB0035:Casualty)0c7" xfId="455"/>
    <cellStyle name="01. Underwritng at Class Level (Detailed)[444CC1234C345673157A7B9624F070D3](Total, 8070, CB0037:Catastrophe)0c1" xfId="456"/>
    <cellStyle name="01. Underwritng at Class Level (Detailed)[444CC1234C345673157A7B9624F070D3](Total, 8070, CB0037:Catastrophe)0c1 2" xfId="457"/>
    <cellStyle name="01. Underwritng at Class Level (Detailed)[444CC1234C345673157A7B9624F070D3](Total, 8070, CB0037:Catastrophe)0c11" xfId="458"/>
    <cellStyle name="01. Underwritng at Class Level (Detailed)[444CC1234C345673157A7B9624F070D3](Total, 8070, CB0037:Catastrophe)0c13" xfId="459"/>
    <cellStyle name="01. Underwritng at Class Level (Detailed)[444CC1234C345673157A7B9624F070D3](Total, 8070, CB0037:Catastrophe)0c15" xfId="460"/>
    <cellStyle name="01. Underwritng at Class Level (Detailed)[444CC1234C345673157A7B9624F070D3](Total, 8070, CB0037:Catastrophe)0c17" xfId="461"/>
    <cellStyle name="01. Underwritng at Class Level (Detailed)[444CC1234C345673157A7B9624F070D3](Total, 8070, CB0037:Catastrophe)0c18" xfId="462"/>
    <cellStyle name="01. Underwritng at Class Level (Detailed)[444CC1234C345673157A7B9624F070D3](Total, 8070, CB0037:Catastrophe)0c19" xfId="463"/>
    <cellStyle name="01. Underwritng at Class Level (Detailed)[444CC1234C345673157A7B9624F070D3](Total, 8070, CB0037:Catastrophe)0c2" xfId="464"/>
    <cellStyle name="01. Underwritng at Class Level (Detailed)[444CC1234C345673157A7B9624F070D3](Total, 8070, CB0037:Catastrophe)0c20" xfId="465"/>
    <cellStyle name="01. Underwritng at Class Level (Detailed)[444CC1234C345673157A7B9624F070D3](Total, 8070, CB0037:Catastrophe)0c21" xfId="466"/>
    <cellStyle name="01. Underwritng at Class Level (Detailed)[444CC1234C345673157A7B9624F070D3](Total, 8070, CB0037:Catastrophe)0c22" xfId="467"/>
    <cellStyle name="01. Underwritng at Class Level (Detailed)[444CC1234C345673157A7B9624F070D3](Total, 8070, CB0037:Catastrophe)0c23" xfId="468"/>
    <cellStyle name="01. Underwritng at Class Level (Detailed)[444CC1234C345673157A7B9624F070D3](Total, 8070, CB0037:Catastrophe)0c3" xfId="469"/>
    <cellStyle name="01. Underwritng at Class Level (Detailed)[444CC1234C345673157A7B9624F070D3](Total, 8070, CB0037:Catastrophe)0c6" xfId="470"/>
    <cellStyle name="01. Underwritng at Class Level (Detailed)[444CC1234C345673157A7B9624F070D3](Total, 8070, CB0037:Catastrophe)0c7" xfId="471"/>
    <cellStyle name="01. Underwritng at Class Level (Detailed)[444CC1234C345673157A7B9624F070D3](Total, 8070, CB0056:Liability)0c1" xfId="472"/>
    <cellStyle name="01. Underwritng at Class Level (Detailed)[444CC1234C345673157A7B9624F070D3](Total, 8070, CB0056:Liability)0c1 2" xfId="473"/>
    <cellStyle name="01. Underwritng at Class Level (Detailed)[444CC1234C345673157A7B9624F070D3](Total, 8070, CB0056:Liability)0c11" xfId="474"/>
    <cellStyle name="01. Underwritng at Class Level (Detailed)[444CC1234C345673157A7B9624F070D3](Total, 8070, CB0056:Liability)0c13" xfId="475"/>
    <cellStyle name="01. Underwritng at Class Level (Detailed)[444CC1234C345673157A7B9624F070D3](Total, 8070, CB0056:Liability)0c15" xfId="476"/>
    <cellStyle name="01. Underwritng at Class Level (Detailed)[444CC1234C345673157A7B9624F070D3](Total, 8070, CB0056:Liability)0c17" xfId="477"/>
    <cellStyle name="01. Underwritng at Class Level (Detailed)[444CC1234C345673157A7B9624F070D3](Total, 8070, CB0056:Liability)0c18" xfId="478"/>
    <cellStyle name="01. Underwritng at Class Level (Detailed)[444CC1234C345673157A7B9624F070D3](Total, 8070, CB0056:Liability)0c19" xfId="479"/>
    <cellStyle name="01. Underwritng at Class Level (Detailed)[444CC1234C345673157A7B9624F070D3](Total, 8070, CB0056:Liability)0c2" xfId="480"/>
    <cellStyle name="01. Underwritng at Class Level (Detailed)[444CC1234C345673157A7B9624F070D3](Total, 8070, CB0056:Liability)0c20" xfId="481"/>
    <cellStyle name="01. Underwritng at Class Level (Detailed)[444CC1234C345673157A7B9624F070D3](Total, 8070, CB0056:Liability)0c21" xfId="482"/>
    <cellStyle name="01. Underwritng at Class Level (Detailed)[444CC1234C345673157A7B9624F070D3](Total, 8070, CB0056:Liability)0c22" xfId="483"/>
    <cellStyle name="01. Underwritng at Class Level (Detailed)[444CC1234C345673157A7B9624F070D3](Total, 8070, CB0056:Liability)0c23" xfId="484"/>
    <cellStyle name="01. Underwritng at Class Level (Detailed)[444CC1234C345673157A7B9624F070D3](Total, 8070, CB0056:Liability)0c3" xfId="485"/>
    <cellStyle name="01. Underwritng at Class Level (Detailed)[444CC1234C345673157A7B9624F070D3](Total, 8070, CB0056:Liability)0c6" xfId="486"/>
    <cellStyle name="01. Underwritng at Class Level (Detailed)[444CC1234C345673157A7B9624F070D3](Total, 8070, CB0056:Liability)0c7" xfId="487"/>
    <cellStyle name="01. Underwritng at Class Level (Detailed)[444CC1234C345673157A7B9624F070D3](Total, 8070, CB0058:Marine XL)0c1" xfId="488"/>
    <cellStyle name="01. Underwritng at Class Level (Detailed)[444CC1234C345673157A7B9624F070D3](Total, 8070, CB0058:Marine XL)0c1 2" xfId="489"/>
    <cellStyle name="01. Underwritng at Class Level (Detailed)[444CC1234C345673157A7B9624F070D3](Total, 8070, CB0058:Marine XL)0c11" xfId="490"/>
    <cellStyle name="01. Underwritng at Class Level (Detailed)[444CC1234C345673157A7B9624F070D3](Total, 8070, CB0058:Marine XL)0c13" xfId="491"/>
    <cellStyle name="01. Underwritng at Class Level (Detailed)[444CC1234C345673157A7B9624F070D3](Total, 8070, CB0058:Marine XL)0c15" xfId="492"/>
    <cellStyle name="01. Underwritng at Class Level (Detailed)[444CC1234C345673157A7B9624F070D3](Total, 8070, CB0058:Marine XL)0c17" xfId="493"/>
    <cellStyle name="01. Underwritng at Class Level (Detailed)[444CC1234C345673157A7B9624F070D3](Total, 8070, CB0058:Marine XL)0c18" xfId="494"/>
    <cellStyle name="01. Underwritng at Class Level (Detailed)[444CC1234C345673157A7B9624F070D3](Total, 8070, CB0058:Marine XL)0c19" xfId="495"/>
    <cellStyle name="01. Underwritng at Class Level (Detailed)[444CC1234C345673157A7B9624F070D3](Total, 8070, CB0058:Marine XL)0c2" xfId="496"/>
    <cellStyle name="01. Underwritng at Class Level (Detailed)[444CC1234C345673157A7B9624F070D3](Total, 8070, CB0058:Marine XL)0c20" xfId="497"/>
    <cellStyle name="01. Underwritng at Class Level (Detailed)[444CC1234C345673157A7B9624F070D3](Total, 8070, CB0058:Marine XL)0c21" xfId="498"/>
    <cellStyle name="01. Underwritng at Class Level (Detailed)[444CC1234C345673157A7B9624F070D3](Total, 8070, CB0058:Marine XL)0c22" xfId="499"/>
    <cellStyle name="01. Underwritng at Class Level (Detailed)[444CC1234C345673157A7B9624F070D3](Total, 8070, CB0058:Marine XL)0c23" xfId="500"/>
    <cellStyle name="01. Underwritng at Class Level (Detailed)[444CC1234C345673157A7B9624F070D3](Total, 8070, CB0058:Marine XL)0c3" xfId="501"/>
    <cellStyle name="01. Underwritng at Class Level (Detailed)[444CC1234C345673157A7B9624F070D3](Total, 8070, CB0058:Marine XL)0c6" xfId="502"/>
    <cellStyle name="01. Underwritng at Class Level (Detailed)[444CC1234C345673157A7B9624F070D3](Total, 8070, CB0058:Marine XL)0c7" xfId="503"/>
    <cellStyle name="01. Underwritng at Class Level (Detailed)[444CC1234C345673157A7B9624F070D3](Total, 8070, CB0074:Pro Rata)0c1" xfId="504"/>
    <cellStyle name="01. Underwritng at Class Level (Detailed)[444CC1234C345673157A7B9624F070D3](Total, 8070, CB0074:Pro Rata)0c1 2" xfId="505"/>
    <cellStyle name="01. Underwritng at Class Level (Detailed)[444CC1234C345673157A7B9624F070D3](Total, 8070, CB0074:Pro Rata)0c11" xfId="506"/>
    <cellStyle name="01. Underwritng at Class Level (Detailed)[444CC1234C345673157A7B9624F070D3](Total, 8070, CB0074:Pro Rata)0c13" xfId="507"/>
    <cellStyle name="01. Underwritng at Class Level (Detailed)[444CC1234C345673157A7B9624F070D3](Total, 8070, CB0074:Pro Rata)0c15" xfId="508"/>
    <cellStyle name="01. Underwritng at Class Level (Detailed)[444CC1234C345673157A7B9624F070D3](Total, 8070, CB0074:Pro Rata)0c17" xfId="509"/>
    <cellStyle name="01. Underwritng at Class Level (Detailed)[444CC1234C345673157A7B9624F070D3](Total, 8070, CB0074:Pro Rata)0c18" xfId="510"/>
    <cellStyle name="01. Underwritng at Class Level (Detailed)[444CC1234C345673157A7B9624F070D3](Total, 8070, CB0074:Pro Rata)0c19" xfId="511"/>
    <cellStyle name="01. Underwritng at Class Level (Detailed)[444CC1234C345673157A7B9624F070D3](Total, 8070, CB0074:Pro Rata)0c2" xfId="512"/>
    <cellStyle name="01. Underwritng at Class Level (Detailed)[444CC1234C345673157A7B9624F070D3](Total, 8070, CB0074:Pro Rata)0c20" xfId="513"/>
    <cellStyle name="01. Underwritng at Class Level (Detailed)[444CC1234C345673157A7B9624F070D3](Total, 8070, CB0074:Pro Rata)0c21" xfId="514"/>
    <cellStyle name="01. Underwritng at Class Level (Detailed)[444CC1234C345673157A7B9624F070D3](Total, 8070, CB0074:Pro Rata)0c22" xfId="515"/>
    <cellStyle name="01. Underwritng at Class Level (Detailed)[444CC1234C345673157A7B9624F070D3](Total, 8070, CB0074:Pro Rata)0c23" xfId="516"/>
    <cellStyle name="01. Underwritng at Class Level (Detailed)[444CC1234C345673157A7B9624F070D3](Total, 8070, CB0074:Pro Rata)0c3" xfId="517"/>
    <cellStyle name="01. Underwritng at Class Level (Detailed)[444CC1234C345673157A7B9624F070D3](Total, 8070, CB0074:Pro Rata)0c6" xfId="518"/>
    <cellStyle name="01. Underwritng at Class Level (Detailed)[444CC1234C345673157A7B9624F070D3](Total, 8070, CB0074:Pro Rata)0c7" xfId="519"/>
    <cellStyle name="01. Underwritng at Class Level (Detailed)[444CC1234C345673157A7B9624F070D3](Total, 8070, CB0083:Risk XL)0c1" xfId="520"/>
    <cellStyle name="01. Underwritng at Class Level (Detailed)[444CC1234C345673157A7B9624F070D3](Total, 8070, CB0083:Risk XL)0c1 2" xfId="521"/>
    <cellStyle name="01. Underwritng at Class Level (Detailed)[444CC1234C345673157A7B9624F070D3](Total, 8070, CB0083:Risk XL)0c11" xfId="522"/>
    <cellStyle name="01. Underwritng at Class Level (Detailed)[444CC1234C345673157A7B9624F070D3](Total, 8070, CB0083:Risk XL)0c13" xfId="523"/>
    <cellStyle name="01. Underwritng at Class Level (Detailed)[444CC1234C345673157A7B9624F070D3](Total, 8070, CB0083:Risk XL)0c15" xfId="524"/>
    <cellStyle name="01. Underwritng at Class Level (Detailed)[444CC1234C345673157A7B9624F070D3](Total, 8070, CB0083:Risk XL)0c17" xfId="525"/>
    <cellStyle name="01. Underwritng at Class Level (Detailed)[444CC1234C345673157A7B9624F070D3](Total, 8070, CB0083:Risk XL)0c18" xfId="526"/>
    <cellStyle name="01. Underwritng at Class Level (Detailed)[444CC1234C345673157A7B9624F070D3](Total, 8070, CB0083:Risk XL)0c19" xfId="527"/>
    <cellStyle name="01. Underwritng at Class Level (Detailed)[444CC1234C345673157A7B9624F070D3](Total, 8070, CB0083:Risk XL)0c2" xfId="528"/>
    <cellStyle name="01. Underwritng at Class Level (Detailed)[444CC1234C345673157A7B9624F070D3](Total, 8070, CB0083:Risk XL)0c20" xfId="529"/>
    <cellStyle name="01. Underwritng at Class Level (Detailed)[444CC1234C345673157A7B9624F070D3](Total, 8070, CB0083:Risk XL)0c21" xfId="530"/>
    <cellStyle name="01. Underwritng at Class Level (Detailed)[444CC1234C345673157A7B9624F070D3](Total, 8070, CB0083:Risk XL)0c22" xfId="531"/>
    <cellStyle name="01. Underwritng at Class Level (Detailed)[444CC1234C345673157A7B9624F070D3](Total, 8070, CB0083:Risk XL)0c23" xfId="532"/>
    <cellStyle name="01. Underwritng at Class Level (Detailed)[444CC1234C345673157A7B9624F070D3](Total, 8070, CB0083:Risk XL)0c3" xfId="533"/>
    <cellStyle name="01. Underwritng at Class Level (Detailed)[444CC1234C345673157A7B9624F070D3](Total, 8070, CB0083:Risk XL)0c6" xfId="534"/>
    <cellStyle name="01. Underwritng at Class Level (Detailed)[444CC1234C345673157A7B9624F070D3](Total, 8070, CB0083:Risk XL)0c7" xfId="535"/>
    <cellStyle name="01. Underwritng at Class Level (Detailed)[444CC1234C345673157A7B9624F070D3](Total, 8070, CB0088:Special Risks)0c1" xfId="536"/>
    <cellStyle name="01. Underwritng at Class Level (Detailed)[444CC1234C345673157A7B9624F070D3](Total, 8070, CB0088:Special Risks)0c1 2" xfId="537"/>
    <cellStyle name="01. Underwritng at Class Level (Detailed)[444CC1234C345673157A7B9624F070D3](Total, 8070, CB0088:Special Risks)0c11" xfId="538"/>
    <cellStyle name="01. Underwritng at Class Level (Detailed)[444CC1234C345673157A7B9624F070D3](Total, 8070, CB0088:Special Risks)0c13" xfId="539"/>
    <cellStyle name="01. Underwritng at Class Level (Detailed)[444CC1234C345673157A7B9624F070D3](Total, 8070, CB0088:Special Risks)0c15" xfId="540"/>
    <cellStyle name="01. Underwritng at Class Level (Detailed)[444CC1234C345673157A7B9624F070D3](Total, 8070, CB0088:Special Risks)0c17" xfId="541"/>
    <cellStyle name="01. Underwritng at Class Level (Detailed)[444CC1234C345673157A7B9624F070D3](Total, 8070, CB0088:Special Risks)0c18" xfId="542"/>
    <cellStyle name="01. Underwritng at Class Level (Detailed)[444CC1234C345673157A7B9624F070D3](Total, 8070, CB0088:Special Risks)0c19" xfId="543"/>
    <cellStyle name="01. Underwritng at Class Level (Detailed)[444CC1234C345673157A7B9624F070D3](Total, 8070, CB0088:Special Risks)0c2" xfId="544"/>
    <cellStyle name="01. Underwritng at Class Level (Detailed)[444CC1234C345673157A7B9624F070D3](Total, 8070, CB0088:Special Risks)0c20" xfId="545"/>
    <cellStyle name="01. Underwritng at Class Level (Detailed)[444CC1234C345673157A7B9624F070D3](Total, 8070, CB0088:Special Risks)0c21" xfId="546"/>
    <cellStyle name="01. Underwritng at Class Level (Detailed)[444CC1234C345673157A7B9624F070D3](Total, 8070, CB0088:Special Risks)0c22" xfId="547"/>
    <cellStyle name="01. Underwritng at Class Level (Detailed)[444CC1234C345673157A7B9624F070D3](Total, 8070, CB0088:Special Risks)0c23" xfId="548"/>
    <cellStyle name="01. Underwritng at Class Level (Detailed)[444CC1234C345673157A7B9624F070D3](Total, 8070, CB0088:Special Risks)0c3" xfId="549"/>
    <cellStyle name="01. Underwritng at Class Level (Detailed)[444CC1234C345673157A7B9624F070D3](Total, 8070, CB0088:Special Risks)0c6" xfId="550"/>
    <cellStyle name="01. Underwritng at Class Level (Detailed)[444CC1234C345673157A7B9624F070D3](Total, 8070, CB0088:Special Risks)0c7" xfId="551"/>
    <cellStyle name="01.B. CODA Premium[BEECB07445C09EDAC94B8D9A2AE5DB9D]0c1" xfId="552"/>
    <cellStyle name="01.B. CODA Premium[BEECB07445C09EDAC94B8D9A2AE5DB9D]0c1 2" xfId="553"/>
    <cellStyle name="01.B. CODA Premium[BEECB07445C09EDAC94B8D9A2AE5DB9D]0c11" xfId="554"/>
    <cellStyle name="01.B. CODA Premium[BEECB07445C09EDAC94B8D9A2AE5DB9D]0c12" xfId="555"/>
    <cellStyle name="01.B. CODA Premium[BEECB07445C09EDAC94B8D9A2AE5DB9D]0c13" xfId="556"/>
    <cellStyle name="01.B. CODA Premium[BEECB07445C09EDAC94B8D9A2AE5DB9D]0c14" xfId="557"/>
    <cellStyle name="01.B. CODA Premium[BEECB07445C09EDAC94B8D9A2AE5DB9D]0c2" xfId="558"/>
    <cellStyle name="01.B. CODA Premium[BEECB07445C09EDAC94B8D9A2AE5DB9D]0c3" xfId="559"/>
    <cellStyle name="01.B. CODA Premium[BEECB07445C09EDAC94B8D9A2AE5DB9D]0c6" xfId="560"/>
    <cellStyle name="01.B. CODA Premium[BEECB07445C09EDAC94B8D9A2AE5DB9D]0c7" xfId="561"/>
    <cellStyle name="01.B. CODA Premium[BEECB07445C09EDAC94B8D9A2AE5DB9D]0c8" xfId="562"/>
    <cellStyle name="01.B. CODA Premium[BEECB07445C09EDAC94B8D9A2AE5DB9D]1c1" xfId="563"/>
    <cellStyle name="01.B. CODA Premium[BEECB07445C09EDAC94B8D9A2AE5DB9D]1c1 2" xfId="564"/>
    <cellStyle name="01.B. CODA Premium[BEECB07445C09EDAC94B8D9A2AE5DB9D]1c11" xfId="565"/>
    <cellStyle name="01.B. CODA Premium[BEECB07445C09EDAC94B8D9A2AE5DB9D]1c12" xfId="566"/>
    <cellStyle name="01.B. CODA Premium[BEECB07445C09EDAC94B8D9A2AE5DB9D]1c13" xfId="567"/>
    <cellStyle name="01.B. CODA Premium[BEECB07445C09EDAC94B8D9A2AE5DB9D]1c14" xfId="568"/>
    <cellStyle name="01.B. CODA Premium[BEECB07445C09EDAC94B8D9A2AE5DB9D]1c2" xfId="569"/>
    <cellStyle name="01.B. CODA Premium[BEECB07445C09EDAC94B8D9A2AE5DB9D]1c3" xfId="570"/>
    <cellStyle name="01.B. CODA Premium[BEECB07445C09EDAC94B8D9A2AE5DB9D]1c6" xfId="571"/>
    <cellStyle name="01.B. CODA Premium[BEECB07445C09EDAC94B8D9A2AE5DB9D]1c7" xfId="572"/>
    <cellStyle name="01.B. CODA Premium[BEECB07445C09EDAC94B8D9A2AE5DB9D]1c8" xfId="573"/>
    <cellStyle name="01a. Premium[65B833C6457E5274F31119886937EC01]0c1" xfId="574"/>
    <cellStyle name="01a. Premium[65B833C6457E5274F31119886937EC01]0c1 2" xfId="575"/>
    <cellStyle name="01a. Premium[65B833C6457E5274F31119886937EC01]0c11" xfId="576"/>
    <cellStyle name="01a. Premium[65B833C6457E5274F31119886937EC01]0c13" xfId="577"/>
    <cellStyle name="01a. Premium[65B833C6457E5274F31119886937EC01]0c15" xfId="578"/>
    <cellStyle name="01a. Premium[65B833C6457E5274F31119886937EC01]0c17" xfId="579"/>
    <cellStyle name="01a. Premium[65B833C6457E5274F31119886937EC01]0c2" xfId="580"/>
    <cellStyle name="01a. Premium[65B833C6457E5274F31119886937EC01]0c3" xfId="581"/>
    <cellStyle name="01a. Premium[65B833C6457E5274F31119886937EC01]0c6" xfId="582"/>
    <cellStyle name="01a. Premium[65B833C6457E5274F31119886937EC01]0c7" xfId="583"/>
    <cellStyle name="01a. Premium[65B833C6457E5274F31119886937EC01]1c1" xfId="584"/>
    <cellStyle name="01a. Premium[65B833C6457E5274F31119886937EC01]1c1 2" xfId="585"/>
    <cellStyle name="01a. Premium[65B833C6457E5274F31119886937EC01]1c11" xfId="586"/>
    <cellStyle name="01a. Premium[65B833C6457E5274F31119886937EC01]1c13" xfId="587"/>
    <cellStyle name="01a. Premium[65B833C6457E5274F31119886937EC01]1c15" xfId="588"/>
    <cellStyle name="01a. Premium[65B833C6457E5274F31119886937EC01]1c17" xfId="589"/>
    <cellStyle name="01a. Premium[65B833C6457E5274F31119886937EC01]1c2" xfId="590"/>
    <cellStyle name="01a. Premium[65B833C6457E5274F31119886937EC01]1c3" xfId="591"/>
    <cellStyle name="01a. Premium[65B833C6457E5274F31119886937EC01]1c6" xfId="592"/>
    <cellStyle name="01a. Premium[65B833C6457E5274F31119886937EC01]1c7" xfId="593"/>
    <cellStyle name="01b. BUCLAIM &amp; BUCLAIMPTTY[AD9229BB4F122F3C9B9E2C9F69668BA5]0c1" xfId="594"/>
    <cellStyle name="01b. BUCLAIM &amp; BUCLAIMPTTY[AD9229BB4F122F3C9B9E2C9F69668BA5]0c1 2" xfId="595"/>
    <cellStyle name="01b. BUCLAIM &amp; BUCLAIMPTTY[AD9229BB4F122F3C9B9E2C9F69668BA5]0c11" xfId="596"/>
    <cellStyle name="01b. BUCLAIM &amp; BUCLAIMPTTY[AD9229BB4F122F3C9B9E2C9F69668BA5]0c13" xfId="597"/>
    <cellStyle name="01b. BUCLAIM &amp; BUCLAIMPTTY[AD9229BB4F122F3C9B9E2C9F69668BA5]0c2" xfId="598"/>
    <cellStyle name="01b. BUCLAIM &amp; BUCLAIMPTTY[AD9229BB4F122F3C9B9E2C9F69668BA5]0c3" xfId="599"/>
    <cellStyle name="01b. BUCLAIM &amp; BUCLAIMPTTY[AD9229BB4F122F3C9B9E2C9F69668BA5]0c6" xfId="600"/>
    <cellStyle name="01b. BUCLAIM &amp; BUCLAIMPTTY[AD9229BB4F122F3C9B9E2C9F69668BA5]0c7" xfId="601"/>
    <cellStyle name="02. A. S2000 Claims[20FB6D9942C4343D19670F989112A425]0c1" xfId="602"/>
    <cellStyle name="02. A. S2000 Claims[20FB6D9942C4343D19670F989112A425]0c1 2" xfId="603"/>
    <cellStyle name="02. A. S2000 Claims[20FB6D9942C4343D19670F989112A425]0c10" xfId="604"/>
    <cellStyle name="02. A. S2000 Claims[20FB6D9942C4343D19670F989112A425]0c11" xfId="605"/>
    <cellStyle name="02. A. S2000 Claims[20FB6D9942C4343D19670F989112A425]0c13" xfId="606"/>
    <cellStyle name="02. A. S2000 Claims[20FB6D9942C4343D19670F989112A425]0c2" xfId="607"/>
    <cellStyle name="02. A. S2000 Claims[20FB6D9942C4343D19670F989112A425]0c3" xfId="608"/>
    <cellStyle name="02. A. S2000 Claims[20FB6D9942C4343D19670F989112A425]0c6" xfId="609"/>
    <cellStyle name="02. A. S2000 Claims[20FB6D9942C4343D19670F989112A425]0c7" xfId="610"/>
    <cellStyle name="02. A. S2000 Claims[20FB6D9942C4343D19670F989112A425]0c9" xfId="611"/>
    <cellStyle name="02. A. S2000 Claims[320E494C4D0C02066206F2A1FD09B9F2]0c1" xfId="612"/>
    <cellStyle name="02. A. S2000 Claims[320E494C4D0C02066206F2A1FD09B9F2]0c1 2" xfId="613"/>
    <cellStyle name="02. A. S2000 Claims[320E494C4D0C02066206F2A1FD09B9F2]0c10" xfId="614"/>
    <cellStyle name="02. A. S2000 Claims[320E494C4D0C02066206F2A1FD09B9F2]0c11" xfId="615"/>
    <cellStyle name="02. A. S2000 Claims[320E494C4D0C02066206F2A1FD09B9F2]0c15" xfId="616"/>
    <cellStyle name="02. A. S2000 Claims[320E494C4D0C02066206F2A1FD09B9F2]0c18" xfId="617"/>
    <cellStyle name="02. A. S2000 Claims[320E494C4D0C02066206F2A1FD09B9F2]0c2" xfId="618"/>
    <cellStyle name="02. A. S2000 Claims[320E494C4D0C02066206F2A1FD09B9F2]0c3" xfId="619"/>
    <cellStyle name="02. A. S2000 Claims[320E494C4D0C02066206F2A1FD09B9F2]0c6" xfId="620"/>
    <cellStyle name="02. A. S2000 Claims[320E494C4D0C02066206F2A1FD09B9F2]0c7" xfId="621"/>
    <cellStyle name="02. A. S2000 Claims[320E494C4D0C02066206F2A1FD09B9F2]0c8" xfId="622"/>
    <cellStyle name="02. A. S2000 Claims[320E494C4D0C02066206F2A1FD09B9F2]0c9" xfId="623"/>
    <cellStyle name="02. B. CODA Claims[AD9229BB4F122F3C9B9E2C9F69668BA5]0c1" xfId="624"/>
    <cellStyle name="02. B. CODA Claims[AD9229BB4F122F3C9B9E2C9F69668BA5]0c1 2" xfId="625"/>
    <cellStyle name="02. B. CODA Claims[AD9229BB4F122F3C9B9E2C9F69668BA5]0c10" xfId="626"/>
    <cellStyle name="02. B. CODA Claims[AD9229BB4F122F3C9B9E2C9F69668BA5]0c11" xfId="627"/>
    <cellStyle name="02. B. CODA Claims[AD9229BB4F122F3C9B9E2C9F69668BA5]0c13" xfId="628"/>
    <cellStyle name="02. B. CODA Claims[AD9229BB4F122F3C9B9E2C9F69668BA5]0c15" xfId="629"/>
    <cellStyle name="02. B. CODA Claims[AD9229BB4F122F3C9B9E2C9F69668BA5]0c16" xfId="630"/>
    <cellStyle name="02. B. CODA Claims[AD9229BB4F122F3C9B9E2C9F69668BA5]0c18" xfId="631"/>
    <cellStyle name="02. B. CODA Claims[AD9229BB4F122F3C9B9E2C9F69668BA5]0c2" xfId="632"/>
    <cellStyle name="02. B. CODA Claims[AD9229BB4F122F3C9B9E2C9F69668BA5]0c3" xfId="633"/>
    <cellStyle name="02. B. CODA Claims[AD9229BB4F122F3C9B9E2C9F69668BA5]0c6" xfId="634"/>
    <cellStyle name="02. B. CODA Claims[AD9229BB4F122F3C9B9E2C9F69668BA5]0c7" xfId="635"/>
    <cellStyle name="02. B. CODA Claims[AD9229BB4F122F3C9B9E2C9F69668BA5]0c8" xfId="636"/>
    <cellStyle name="02. B. CODA Claims[AD9229BB4F122F3C9B9E2C9F69668BA5]0c9" xfId="637"/>
    <cellStyle name="02. Credit Control Report - Prompted Due Date[E9F89B5F406EF6B946D2AC93CC24A2AA](Coda_Amount)0c1" xfId="638"/>
    <cellStyle name="02. Credit Control Report - Prompted Due Date0c1" xfId="639"/>
    <cellStyle name="02. Credit Control Report - Prompted Due Date0c1 2" xfId="640"/>
    <cellStyle name="02. Credit Control Report - Prompted Due Date0c1_Schs" xfId="641"/>
    <cellStyle name="02. Credit Control Report - Prompted Due Date0c10" xfId="642"/>
    <cellStyle name="02. Credit Control Report - Prompted Due Date0c14" xfId="643"/>
    <cellStyle name="02. Credit Control Report - Prompted Due Date0c14 2" xfId="644"/>
    <cellStyle name="02. Credit Control Report - Prompted Due Date0c14_Schs" xfId="645"/>
    <cellStyle name="02. Credit Control Report - Prompted Due Date0c16" xfId="646"/>
    <cellStyle name="02. Credit Control Report - Prompted Due Date0c17" xfId="647"/>
    <cellStyle name="02. Credit Control Report - Prompted Due Date0c18" xfId="648"/>
    <cellStyle name="02. Credit Control Report - Prompted Due Date0c2" xfId="649"/>
    <cellStyle name="02. Credit Control Report - Prompted Due Date0c3" xfId="650"/>
    <cellStyle name="02. Credit Control Report - Prompted Due Date0c4" xfId="651"/>
    <cellStyle name="02. Credit Control Report - Prompted Due Date0c6" xfId="652"/>
    <cellStyle name="02. Credit Control Report - Prompted Due Date0c7" xfId="653"/>
    <cellStyle name="02. Credit Control Report - Prompted Due Date1c1" xfId="654"/>
    <cellStyle name="02. Credit Control Report - Prompted Due Date1c1 2" xfId="655"/>
    <cellStyle name="02. Credit Control Report - Prompted Due Date1c1_Schs" xfId="656"/>
    <cellStyle name="02. Credit Control Report - Prompted Due Date1c10" xfId="657"/>
    <cellStyle name="02. Credit Control Report - Prompted Due Date1c14" xfId="658"/>
    <cellStyle name="02. Credit Control Report - Prompted Due Date1c14 2" xfId="659"/>
    <cellStyle name="02. Credit Control Report - Prompted Due Date1c14_Schs" xfId="660"/>
    <cellStyle name="02. Credit Control Report - Prompted Due Date1c16" xfId="661"/>
    <cellStyle name="02. Credit Control Report - Prompted Due Date1c17" xfId="662"/>
    <cellStyle name="02. Credit Control Report - Prompted Due Date1c18" xfId="663"/>
    <cellStyle name="02. Credit Control Report - Prompted Due Date1c2" xfId="664"/>
    <cellStyle name="02. Credit Control Report - Prompted Due Date1c3" xfId="665"/>
    <cellStyle name="02. Credit Control Report - Prompted Due Date1c4" xfId="666"/>
    <cellStyle name="02. Credit Control Report - Prompted Due Date1c6" xfId="667"/>
    <cellStyle name="02. Credit Control Report - Prompted Due Date1c7" xfId="668"/>
    <cellStyle name="02. Trial Balance Direct[302A4E474B6CE6B1648860B537C910FF]0c1" xfId="669"/>
    <cellStyle name="02. Trial Balance Direct[302A4E474B6CE6B1648860B537C910FF]0c1 2" xfId="670"/>
    <cellStyle name="02. Trial Balance Direct[302A4E474B6CE6B1648860B537C910FF]0c12" xfId="671"/>
    <cellStyle name="02. Trial Balance Direct[302A4E474B6CE6B1648860B537C910FF]0c14" xfId="672"/>
    <cellStyle name="02. Trial Balance Direct[302A4E474B6CE6B1648860B537C910FF]0c2" xfId="673"/>
    <cellStyle name="02. Trial Balance Direct[302A4E474B6CE6B1648860B537C910FF]0c3" xfId="674"/>
    <cellStyle name="02. Trial Balance Direct[302A4E474B6CE6B1648860B537C910FF]0c6" xfId="675"/>
    <cellStyle name="02. Trial Balance Direct[302A4E474B6CE6B1648860B537C910FF]0c7" xfId="676"/>
    <cellStyle name="02. Trial Balance Direct[302A4E474B6CE6B1648860B537C910FF]0c8" xfId="677"/>
    <cellStyle name="02.01 Credit Control Report Comb USD[5E8657994808CC00FEFBE0AC694156E6]0c1" xfId="678"/>
    <cellStyle name="02.01 Credit Control Report Comb USD[5E8657994808CC00FEFBE0AC694156E6]0c1 2" xfId="679"/>
    <cellStyle name="02.01 Credit Control Report Comb USD[5E8657994808CC00FEFBE0AC694156E6]0c11" xfId="680"/>
    <cellStyle name="02.01 Credit Control Report Comb USD[5E8657994808CC00FEFBE0AC694156E6]0c13" xfId="681"/>
    <cellStyle name="02.01 Credit Control Report Comb USD[5E8657994808CC00FEFBE0AC694156E6]0c15" xfId="682"/>
    <cellStyle name="02.01 Credit Control Report Comb USD[5E8657994808CC00FEFBE0AC694156E6]0c17" xfId="683"/>
    <cellStyle name="02.01 Credit Control Report Comb USD[5E8657994808CC00FEFBE0AC694156E6]0c19" xfId="684"/>
    <cellStyle name="02.01 Credit Control Report Comb USD[5E8657994808CC00FEFBE0AC694156E6]0c2" xfId="685"/>
    <cellStyle name="02.01 Credit Control Report Comb USD[5E8657994808CC00FEFBE0AC694156E6]0c21" xfId="686"/>
    <cellStyle name="02.01 Credit Control Report Comb USD[5E8657994808CC00FEFBE0AC694156E6]0c23" xfId="687"/>
    <cellStyle name="02.01 Credit Control Report Comb USD[5E8657994808CC00FEFBE0AC694156E6]0c25" xfId="688"/>
    <cellStyle name="02.01 Credit Control Report Comb USD[5E8657994808CC00FEFBE0AC694156E6]0c27" xfId="689"/>
    <cellStyle name="02.01 Credit Control Report Comb USD[5E8657994808CC00FEFBE0AC694156E6]0c29" xfId="690"/>
    <cellStyle name="02.01 Credit Control Report Comb USD[5E8657994808CC00FEFBE0AC694156E6]0c3" xfId="691"/>
    <cellStyle name="02.01 Credit Control Report Comb USD[5E8657994808CC00FEFBE0AC694156E6]0c31" xfId="692"/>
    <cellStyle name="02.01 Credit Control Report Comb USD[5E8657994808CC00FEFBE0AC694156E6]0c33" xfId="693"/>
    <cellStyle name="02.01 Credit Control Report Comb USD[5E8657994808CC00FEFBE0AC694156E6]0c35" xfId="694"/>
    <cellStyle name="02.01 Credit Control Report Comb USD[5E8657994808CC00FEFBE0AC694156E6]0c37" xfId="695"/>
    <cellStyle name="02.01 Credit Control Report Comb USD[5E8657994808CC00FEFBE0AC694156E6]0c39" xfId="696"/>
    <cellStyle name="02.01 Credit Control Report Comb USD[5E8657994808CC00FEFBE0AC694156E6]0c41" xfId="697"/>
    <cellStyle name="02.01 Credit Control Report Comb USD[5E8657994808CC00FEFBE0AC694156E6]0c43" xfId="698"/>
    <cellStyle name="02.01 Credit Control Report Comb USD[5E8657994808CC00FEFBE0AC694156E6]0c45" xfId="699"/>
    <cellStyle name="02.01 Credit Control Report Comb USD[5E8657994808CC00FEFBE0AC694156E6]0c47" xfId="700"/>
    <cellStyle name="02.01 Credit Control Report Comb USD[5E8657994808CC00FEFBE0AC694156E6]0c49" xfId="701"/>
    <cellStyle name="02.01 Credit Control Report Comb USD[5E8657994808CC00FEFBE0AC694156E6]0c50" xfId="702"/>
    <cellStyle name="02.01 Credit Control Report Comb USD[5E8657994808CC00FEFBE0AC694156E6]0c51" xfId="703"/>
    <cellStyle name="02.01 Credit Control Report Comb USD[5E8657994808CC00FEFBE0AC694156E6]0c52" xfId="704"/>
    <cellStyle name="02.01 Credit Control Report Comb USD[5E8657994808CC00FEFBE0AC694156E6]0c53" xfId="705"/>
    <cellStyle name="02.01 Credit Control Report Comb USD[5E8657994808CC00FEFBE0AC694156E6]0c54" xfId="706"/>
    <cellStyle name="02.01 Credit Control Report Comb USD[5E8657994808CC00FEFBE0AC694156E6]0c55" xfId="707"/>
    <cellStyle name="02.01 Credit Control Report Comb USD[5E8657994808CC00FEFBE0AC694156E6]0c56" xfId="708"/>
    <cellStyle name="02.01 Credit Control Report Comb USD[5E8657994808CC00FEFBE0AC694156E6]0c57" xfId="709"/>
    <cellStyle name="02.01 Credit Control Report Comb USD[5E8657994808CC00FEFBE0AC694156E6]0c58" xfId="710"/>
    <cellStyle name="02.01 Credit Control Report Comb USD[5E8657994808CC00FEFBE0AC694156E6]0c59" xfId="711"/>
    <cellStyle name="02.01 Credit Control Report Comb USD[5E8657994808CC00FEFBE0AC694156E6]0c6" xfId="712"/>
    <cellStyle name="02.01 Credit Control Report Comb USD[5E8657994808CC00FEFBE0AC694156E6]0c60" xfId="713"/>
    <cellStyle name="02.01 Credit Control Report Comb USD[5E8657994808CC00FEFBE0AC694156E6]0c61" xfId="714"/>
    <cellStyle name="02.01 Credit Control Report Comb USD[5E8657994808CC00FEFBE0AC694156E6]0c7" xfId="715"/>
    <cellStyle name="02.01 Credit Control Report Comb USD[5E8657994808CC00FEFBE0AC694156E6]1c1" xfId="716"/>
    <cellStyle name="02.01 Credit Control Report Comb USD[5E8657994808CC00FEFBE0AC694156E6]1c1 2" xfId="717"/>
    <cellStyle name="02.01 Credit Control Report Comb USD[5E8657994808CC00FEFBE0AC694156E6]1c11" xfId="718"/>
    <cellStyle name="02.01 Credit Control Report Comb USD[5E8657994808CC00FEFBE0AC694156E6]1c13" xfId="719"/>
    <cellStyle name="02.01 Credit Control Report Comb USD[5E8657994808CC00FEFBE0AC694156E6]1c15" xfId="720"/>
    <cellStyle name="02.01 Credit Control Report Comb USD[5E8657994808CC00FEFBE0AC694156E6]1c17" xfId="721"/>
    <cellStyle name="02.01 Credit Control Report Comb USD[5E8657994808CC00FEFBE0AC694156E6]1c19" xfId="722"/>
    <cellStyle name="02.01 Credit Control Report Comb USD[5E8657994808CC00FEFBE0AC694156E6]1c2" xfId="723"/>
    <cellStyle name="02.01 Credit Control Report Comb USD[5E8657994808CC00FEFBE0AC694156E6]1c21" xfId="724"/>
    <cellStyle name="02.01 Credit Control Report Comb USD[5E8657994808CC00FEFBE0AC694156E6]1c23" xfId="725"/>
    <cellStyle name="02.01 Credit Control Report Comb USD[5E8657994808CC00FEFBE0AC694156E6]1c25" xfId="726"/>
    <cellStyle name="02.01 Credit Control Report Comb USD[5E8657994808CC00FEFBE0AC694156E6]1c27" xfId="727"/>
    <cellStyle name="02.01 Credit Control Report Comb USD[5E8657994808CC00FEFBE0AC694156E6]1c29" xfId="728"/>
    <cellStyle name="02.01 Credit Control Report Comb USD[5E8657994808CC00FEFBE0AC694156E6]1c3" xfId="729"/>
    <cellStyle name="02.01 Credit Control Report Comb USD[5E8657994808CC00FEFBE0AC694156E6]1c31" xfId="730"/>
    <cellStyle name="02.01 Credit Control Report Comb USD[5E8657994808CC00FEFBE0AC694156E6]1c33" xfId="731"/>
    <cellStyle name="02.01 Credit Control Report Comb USD[5E8657994808CC00FEFBE0AC694156E6]1c35" xfId="732"/>
    <cellStyle name="02.01 Credit Control Report Comb USD[5E8657994808CC00FEFBE0AC694156E6]1c37" xfId="733"/>
    <cellStyle name="02.01 Credit Control Report Comb USD[5E8657994808CC00FEFBE0AC694156E6]1c39" xfId="734"/>
    <cellStyle name="02.01 Credit Control Report Comb USD[5E8657994808CC00FEFBE0AC694156E6]1c41" xfId="735"/>
    <cellStyle name="02.01 Credit Control Report Comb USD[5E8657994808CC00FEFBE0AC694156E6]1c43" xfId="736"/>
    <cellStyle name="02.01 Credit Control Report Comb USD[5E8657994808CC00FEFBE0AC694156E6]1c45" xfId="737"/>
    <cellStyle name="02.01 Credit Control Report Comb USD[5E8657994808CC00FEFBE0AC694156E6]1c47" xfId="738"/>
    <cellStyle name="02.01 Credit Control Report Comb USD[5E8657994808CC00FEFBE0AC694156E6]1c49" xfId="739"/>
    <cellStyle name="02.01 Credit Control Report Comb USD[5E8657994808CC00FEFBE0AC694156E6]1c50" xfId="740"/>
    <cellStyle name="02.01 Credit Control Report Comb USD[5E8657994808CC00FEFBE0AC694156E6]1c51" xfId="741"/>
    <cellStyle name="02.01 Credit Control Report Comb USD[5E8657994808CC00FEFBE0AC694156E6]1c52" xfId="742"/>
    <cellStyle name="02.01 Credit Control Report Comb USD[5E8657994808CC00FEFBE0AC694156E6]1c53" xfId="743"/>
    <cellStyle name="02.01 Credit Control Report Comb USD[5E8657994808CC00FEFBE0AC694156E6]1c54" xfId="744"/>
    <cellStyle name="02.01 Credit Control Report Comb USD[5E8657994808CC00FEFBE0AC694156E6]1c55" xfId="745"/>
    <cellStyle name="02.01 Credit Control Report Comb USD[5E8657994808CC00FEFBE0AC694156E6]1c56" xfId="746"/>
    <cellStyle name="02.01 Credit Control Report Comb USD[5E8657994808CC00FEFBE0AC694156E6]1c57" xfId="747"/>
    <cellStyle name="02.01 Credit Control Report Comb USD[5E8657994808CC00FEFBE0AC694156E6]1c58" xfId="748"/>
    <cellStyle name="02.01 Credit Control Report Comb USD[5E8657994808CC00FEFBE0AC694156E6]1c59" xfId="749"/>
    <cellStyle name="02.01 Credit Control Report Comb USD[5E8657994808CC00FEFBE0AC694156E6]1c6" xfId="750"/>
    <cellStyle name="02.01 Credit Control Report Comb USD[5E8657994808CC00FEFBE0AC694156E6]1c60" xfId="751"/>
    <cellStyle name="02.01 Credit Control Report Comb USD[5E8657994808CC00FEFBE0AC694156E6]1c61" xfId="752"/>
    <cellStyle name="02.01 Credit Control Report Comb USD[5E8657994808CC00FEFBE0AC694156E6]1c7" xfId="753"/>
    <cellStyle name="02.01 Credit Control Report[3244A9BD4041B9B3588B1EB4B6757300]0c1" xfId="754"/>
    <cellStyle name="02.01 Credit Control Report[3244A9BD4041B9B3588B1EB4B6757300]0c1 2" xfId="755"/>
    <cellStyle name="02.01 Credit Control Report[3244A9BD4041B9B3588B1EB4B6757300]0c11" xfId="756"/>
    <cellStyle name="02.01 Credit Control Report[3244A9BD4041B9B3588B1EB4B6757300]0c13" xfId="757"/>
    <cellStyle name="02.01 Credit Control Report[3244A9BD4041B9B3588B1EB4B6757300]0c15" xfId="758"/>
    <cellStyle name="02.01 Credit Control Report[3244A9BD4041B9B3588B1EB4B6757300]0c17" xfId="759"/>
    <cellStyle name="02.01 Credit Control Report[3244A9BD4041B9B3588B1EB4B6757300]0c19" xfId="760"/>
    <cellStyle name="02.01 Credit Control Report[3244A9BD4041B9B3588B1EB4B6757300]0c2" xfId="761"/>
    <cellStyle name="02.01 Credit Control Report[3244A9BD4041B9B3588B1EB4B6757300]0c21" xfId="762"/>
    <cellStyle name="02.01 Credit Control Report[3244A9BD4041B9B3588B1EB4B6757300]0c23" xfId="763"/>
    <cellStyle name="02.01 Credit Control Report[3244A9BD4041B9B3588B1EB4B6757300]0c25" xfId="764"/>
    <cellStyle name="02.01 Credit Control Report[3244A9BD4041B9B3588B1EB4B6757300]0c27" xfId="765"/>
    <cellStyle name="02.01 Credit Control Report[3244A9BD4041B9B3588B1EB4B6757300]0c29" xfId="766"/>
    <cellStyle name="02.01 Credit Control Report[3244A9BD4041B9B3588B1EB4B6757300]0c3" xfId="767"/>
    <cellStyle name="02.01 Credit Control Report[3244A9BD4041B9B3588B1EB4B6757300]0c31" xfId="768"/>
    <cellStyle name="02.01 Credit Control Report[3244A9BD4041B9B3588B1EB4B6757300]0c33" xfId="769"/>
    <cellStyle name="02.01 Credit Control Report[3244A9BD4041B9B3588B1EB4B6757300]0c35" xfId="770"/>
    <cellStyle name="02.01 Credit Control Report[3244A9BD4041B9B3588B1EB4B6757300]0c37" xfId="771"/>
    <cellStyle name="02.01 Credit Control Report[3244A9BD4041B9B3588B1EB4B6757300]0c39" xfId="772"/>
    <cellStyle name="02.01 Credit Control Report[3244A9BD4041B9B3588B1EB4B6757300]0c41" xfId="773"/>
    <cellStyle name="02.01 Credit Control Report[3244A9BD4041B9B3588B1EB4B6757300]0c43" xfId="774"/>
    <cellStyle name="02.01 Credit Control Report[3244A9BD4041B9B3588B1EB4B6757300]0c45" xfId="775"/>
    <cellStyle name="02.01 Credit Control Report[3244A9BD4041B9B3588B1EB4B6757300]0c46" xfId="776"/>
    <cellStyle name="02.01 Credit Control Report[3244A9BD4041B9B3588B1EB4B6757300]0c47" xfId="777"/>
    <cellStyle name="02.01 Credit Control Report[3244A9BD4041B9B3588B1EB4B6757300]0c48" xfId="778"/>
    <cellStyle name="02.01 Credit Control Report[3244A9BD4041B9B3588B1EB4B6757300]0c49" xfId="779"/>
    <cellStyle name="02.01 Credit Control Report[3244A9BD4041B9B3588B1EB4B6757300]0c50" xfId="780"/>
    <cellStyle name="02.01 Credit Control Report[3244A9BD4041B9B3588B1EB4B6757300]0c51" xfId="781"/>
    <cellStyle name="02.01 Credit Control Report[3244A9BD4041B9B3588B1EB4B6757300]0c52" xfId="782"/>
    <cellStyle name="02.01 Credit Control Report[3244A9BD4041B9B3588B1EB4B6757300]0c53" xfId="783"/>
    <cellStyle name="02.01 Credit Control Report[3244A9BD4041B9B3588B1EB4B6757300]0c54" xfId="784"/>
    <cellStyle name="02.01 Credit Control Report[3244A9BD4041B9B3588B1EB4B6757300]0c55" xfId="785"/>
    <cellStyle name="02.01 Credit Control Report[3244A9BD4041B9B3588B1EB4B6757300]0c56" xfId="786"/>
    <cellStyle name="02.01 Credit Control Report[3244A9BD4041B9B3588B1EB4B6757300]0c57" xfId="787"/>
    <cellStyle name="02.01 Credit Control Report[3244A9BD4041B9B3588B1EB4B6757300]0c58" xfId="788"/>
    <cellStyle name="02.01 Credit Control Report[3244A9BD4041B9B3588B1EB4B6757300]0c59" xfId="789"/>
    <cellStyle name="02.01 Credit Control Report[3244A9BD4041B9B3588B1EB4B6757300]0c6" xfId="790"/>
    <cellStyle name="02.01 Credit Control Report[3244A9BD4041B9B3588B1EB4B6757300]0c60" xfId="791"/>
    <cellStyle name="02.01 Credit Control Report[3244A9BD4041B9B3588B1EB4B6757300]0c61" xfId="792"/>
    <cellStyle name="02.01 Credit Control Report[3244A9BD4041B9B3588B1EB4B6757300]0c7" xfId="793"/>
    <cellStyle name="02.01 Credit Control Report[3244A9BD4041B9B3588B1EB4B6757300]1c1" xfId="794"/>
    <cellStyle name="02.01 Credit Control Report[3244A9BD4041B9B3588B1EB4B6757300]1c1 2" xfId="795"/>
    <cellStyle name="02.01 Credit Control Report[3244A9BD4041B9B3588B1EB4B6757300]1c11" xfId="796"/>
    <cellStyle name="02.01 Credit Control Report[3244A9BD4041B9B3588B1EB4B6757300]1c13" xfId="797"/>
    <cellStyle name="02.01 Credit Control Report[3244A9BD4041B9B3588B1EB4B6757300]1c15" xfId="798"/>
    <cellStyle name="02.01 Credit Control Report[3244A9BD4041B9B3588B1EB4B6757300]1c17" xfId="799"/>
    <cellStyle name="02.01 Credit Control Report[3244A9BD4041B9B3588B1EB4B6757300]1c19" xfId="800"/>
    <cellStyle name="02.01 Credit Control Report[3244A9BD4041B9B3588B1EB4B6757300]1c2" xfId="801"/>
    <cellStyle name="02.01 Credit Control Report[3244A9BD4041B9B3588B1EB4B6757300]1c21" xfId="802"/>
    <cellStyle name="02.01 Credit Control Report[3244A9BD4041B9B3588B1EB4B6757300]1c23" xfId="803"/>
    <cellStyle name="02.01 Credit Control Report[3244A9BD4041B9B3588B1EB4B6757300]1c25" xfId="804"/>
    <cellStyle name="02.01 Credit Control Report[3244A9BD4041B9B3588B1EB4B6757300]1c27" xfId="805"/>
    <cellStyle name="02.01 Credit Control Report[3244A9BD4041B9B3588B1EB4B6757300]1c29" xfId="806"/>
    <cellStyle name="02.01 Credit Control Report[3244A9BD4041B9B3588B1EB4B6757300]1c3" xfId="807"/>
    <cellStyle name="02.01 Credit Control Report[3244A9BD4041B9B3588B1EB4B6757300]1c31" xfId="808"/>
    <cellStyle name="02.01 Credit Control Report[3244A9BD4041B9B3588B1EB4B6757300]1c33" xfId="809"/>
    <cellStyle name="02.01 Credit Control Report[3244A9BD4041B9B3588B1EB4B6757300]1c35" xfId="810"/>
    <cellStyle name="02.01 Credit Control Report[3244A9BD4041B9B3588B1EB4B6757300]1c37" xfId="811"/>
    <cellStyle name="02.01 Credit Control Report[3244A9BD4041B9B3588B1EB4B6757300]1c39" xfId="812"/>
    <cellStyle name="02.01 Credit Control Report[3244A9BD4041B9B3588B1EB4B6757300]1c41" xfId="813"/>
    <cellStyle name="02.01 Credit Control Report[3244A9BD4041B9B3588B1EB4B6757300]1c43" xfId="814"/>
    <cellStyle name="02.01 Credit Control Report[3244A9BD4041B9B3588B1EB4B6757300]1c45" xfId="815"/>
    <cellStyle name="02.01 Credit Control Report[3244A9BD4041B9B3588B1EB4B6757300]1c46" xfId="816"/>
    <cellStyle name="02.01 Credit Control Report[3244A9BD4041B9B3588B1EB4B6757300]1c47" xfId="817"/>
    <cellStyle name="02.01 Credit Control Report[3244A9BD4041B9B3588B1EB4B6757300]1c48" xfId="818"/>
    <cellStyle name="02.01 Credit Control Report[3244A9BD4041B9B3588B1EB4B6757300]1c49" xfId="819"/>
    <cellStyle name="02.01 Credit Control Report[3244A9BD4041B9B3588B1EB4B6757300]1c50" xfId="820"/>
    <cellStyle name="02.01 Credit Control Report[3244A9BD4041B9B3588B1EB4B6757300]1c51" xfId="821"/>
    <cellStyle name="02.01 Credit Control Report[3244A9BD4041B9B3588B1EB4B6757300]1c52" xfId="822"/>
    <cellStyle name="02.01 Credit Control Report[3244A9BD4041B9B3588B1EB4B6757300]1c53" xfId="823"/>
    <cellStyle name="02.01 Credit Control Report[3244A9BD4041B9B3588B1EB4B6757300]1c54" xfId="824"/>
    <cellStyle name="02.01 Credit Control Report[3244A9BD4041B9B3588B1EB4B6757300]1c55" xfId="825"/>
    <cellStyle name="02.01 Credit Control Report[3244A9BD4041B9B3588B1EB4B6757300]1c56" xfId="826"/>
    <cellStyle name="02.01 Credit Control Report[3244A9BD4041B9B3588B1EB4B6757300]1c57" xfId="827"/>
    <cellStyle name="02.01 Credit Control Report[3244A9BD4041B9B3588B1EB4B6757300]1c58" xfId="828"/>
    <cellStyle name="02.01 Credit Control Report[3244A9BD4041B9B3588B1EB4B6757300]1c59" xfId="829"/>
    <cellStyle name="02.01 Credit Control Report[3244A9BD4041B9B3588B1EB4B6757300]1c6" xfId="830"/>
    <cellStyle name="02.01 Credit Control Report[3244A9BD4041B9B3588B1EB4B6757300]1c60" xfId="831"/>
    <cellStyle name="02.01 Credit Control Report[3244A9BD4041B9B3588B1EB4B6757300]1c61" xfId="832"/>
    <cellStyle name="02.01 Credit Control Report[3244A9BD4041B9B3588B1EB4B6757300]1c7" xfId="833"/>
    <cellStyle name="02a. Claims[320E494C4D0C02066206F2A1FD09B9F2]0c1" xfId="834"/>
    <cellStyle name="02a. Claims[320E494C4D0C02066206F2A1FD09B9F2]0c1 2" xfId="835"/>
    <cellStyle name="02a. Claims[320E494C4D0C02066206F2A1FD09B9F2]0c11" xfId="836"/>
    <cellStyle name="02a. Claims[320E494C4D0C02066206F2A1FD09B9F2]0c13" xfId="837"/>
    <cellStyle name="02a. Claims[320E494C4D0C02066206F2A1FD09B9F2]0c2" xfId="838"/>
    <cellStyle name="02a. Claims[320E494C4D0C02066206F2A1FD09B9F2]0c3" xfId="839"/>
    <cellStyle name="02a. Claims[320E494C4D0C02066206F2A1FD09B9F2]0c6" xfId="840"/>
    <cellStyle name="02a. Claims[320E494C4D0C02066206F2A1FD09B9F2]0c7" xfId="841"/>
    <cellStyle name="02b. BUINC &amp; BUINCPTTY[BEECB07445C09EDAC94B8D9A2AE5DB9D]0c1" xfId="842"/>
    <cellStyle name="02b. BUINC &amp; BUINCPTTY[BEECB07445C09EDAC94B8D9A2AE5DB9D]0c1 2" xfId="843"/>
    <cellStyle name="02b. BUINC &amp; BUINCPTTY[BEECB07445C09EDAC94B8D9A2AE5DB9D]0c11" xfId="844"/>
    <cellStyle name="02b. BUINC &amp; BUINCPTTY[BEECB07445C09EDAC94B8D9A2AE5DB9D]0c13" xfId="845"/>
    <cellStyle name="02b. BUINC &amp; BUINCPTTY[BEECB07445C09EDAC94B8D9A2AE5DB9D]0c2" xfId="846"/>
    <cellStyle name="02b. BUINC &amp; BUINCPTTY[BEECB07445C09EDAC94B8D9A2AE5DB9D]0c3" xfId="847"/>
    <cellStyle name="02b. BUINC &amp; BUINCPTTY[BEECB07445C09EDAC94B8D9A2AE5DB9D]0c6" xfId="848"/>
    <cellStyle name="02b. BUINC &amp; BUINCPTTY[BEECB07445C09EDAC94B8D9A2AE5DB9D]0c7" xfId="849"/>
    <cellStyle name="02b. BUINC &amp; BUINCPTTY[BEECB07445C09EDAC94B8D9A2AE5DB9D]1c1" xfId="850"/>
    <cellStyle name="02b. BUINC &amp; BUINCPTTY[BEECB07445C09EDAC94B8D9A2AE5DB9D]1c1 2" xfId="851"/>
    <cellStyle name="02b. BUINC &amp; BUINCPTTY[BEECB07445C09EDAC94B8D9A2AE5DB9D]1c11" xfId="852"/>
    <cellStyle name="02b. BUINC &amp; BUINCPTTY[BEECB07445C09EDAC94B8D9A2AE5DB9D]1c13" xfId="853"/>
    <cellStyle name="02b. BUINC &amp; BUINCPTTY[BEECB07445C09EDAC94B8D9A2AE5DB9D]1c2" xfId="854"/>
    <cellStyle name="02b. BUINC &amp; BUINCPTTY[BEECB07445C09EDAC94B8D9A2AE5DB9D]1c3" xfId="855"/>
    <cellStyle name="02b. BUINC &amp; BUINCPTTY[BEECB07445C09EDAC94B8D9A2AE5DB9D]1c6" xfId="856"/>
    <cellStyle name="02b. BUINC &amp; BUINCPTTY[BEECB07445C09EDAC94B8D9A2AE5DB9D]1c7" xfId="857"/>
    <cellStyle name="03. A. S2000 OS Claims[5855D8614385C95091707C8AA7D9F8B9]0c1" xfId="858"/>
    <cellStyle name="03. A. S2000 OS Claims[5855D8614385C95091707C8AA7D9F8B9]0c1 2" xfId="859"/>
    <cellStyle name="03. A. S2000 OS Claims[5855D8614385C95091707C8AA7D9F8B9]0c11" xfId="860"/>
    <cellStyle name="03. A. S2000 OS Claims[5855D8614385C95091707C8AA7D9F8B9]0c13" xfId="861"/>
    <cellStyle name="03. A. S2000 OS Claims[5855D8614385C95091707C8AA7D9F8B9]0c2" xfId="862"/>
    <cellStyle name="03. A. S2000 OS Claims[5855D8614385C95091707C8AA7D9F8B9]0c3" xfId="863"/>
    <cellStyle name="03. A. S2000 OS Claims[5855D8614385C95091707C8AA7D9F8B9]0c6" xfId="864"/>
    <cellStyle name="03. A. S2000 OS Claims[5855D8614385C95091707C8AA7D9F8B9]0c7" xfId="865"/>
    <cellStyle name="03. B. CODA OSCLAIMS[C6DBD9764403652369A347B9A274D314]0c1" xfId="866"/>
    <cellStyle name="03. B. CODA OSCLAIMS[C6DBD9764403652369A347B9A274D314]0c1 2" xfId="867"/>
    <cellStyle name="03. B. CODA OSCLAIMS[C6DBD9764403652369A347B9A274D314]0c12" xfId="868"/>
    <cellStyle name="03. B. CODA OSCLAIMS[C6DBD9764403652369A347B9A274D314]0c14" xfId="869"/>
    <cellStyle name="03. B. CODA OSCLAIMS[C6DBD9764403652369A347B9A274D314]0c2" xfId="870"/>
    <cellStyle name="03. B. CODA OSCLAIMS[C6DBD9764403652369A347B9A274D314]0c3" xfId="871"/>
    <cellStyle name="03. B. CODA OSCLAIMS[C6DBD9764403652369A347B9A274D314]0c6" xfId="872"/>
    <cellStyle name="03. B. CODA OSCLAIMS[C6DBD9764403652369A347B9A274D314]0c7" xfId="873"/>
    <cellStyle name="03. B. CODA OSCLAIMS[C6DBD9764403652369A347B9A274D314]0c8" xfId="874"/>
    <cellStyle name="03. Catastrophe, Risk XL - US / Non-US Split[76CE2B074D970A607D697CA0FEC24EB6](Total, Total)0c1" xfId="875"/>
    <cellStyle name="03. Catastrophe, Risk XL - US / Non-US Split[76CE2B074D970A607D697CA0FEC24EB6](Total, Total)0c1 2" xfId="876"/>
    <cellStyle name="03. Catastrophe, Risk XL - US / Non-US Split[76CE2B074D970A607D697CA0FEC24EB6](Total, Total)0c11" xfId="877"/>
    <cellStyle name="03. Catastrophe, Risk XL - US / Non-US Split[76CE2B074D970A607D697CA0FEC24EB6](Total, Total)0c13" xfId="878"/>
    <cellStyle name="03. Catastrophe, Risk XL - US / Non-US Split[76CE2B074D970A607D697CA0FEC24EB6](Total, Total)0c15" xfId="879"/>
    <cellStyle name="03. Catastrophe, Risk XL - US / Non-US Split[76CE2B074D970A607D697CA0FEC24EB6](Total, Total)0c17" xfId="880"/>
    <cellStyle name="03. Catastrophe, Risk XL - US / Non-US Split[76CE2B074D970A607D697CA0FEC24EB6](Total, Total)0c19" xfId="881"/>
    <cellStyle name="03. Catastrophe, Risk XL - US / Non-US Split[76CE2B074D970A607D697CA0FEC24EB6](Total, Total)0c2" xfId="882"/>
    <cellStyle name="03. Catastrophe, Risk XL - US / Non-US Split[76CE2B074D970A607D697CA0FEC24EB6](Total, Total)0c21" xfId="883"/>
    <cellStyle name="03. Catastrophe, Risk XL - US / Non-US Split[76CE2B074D970A607D697CA0FEC24EB6](Total, Total)0c23" xfId="884"/>
    <cellStyle name="03. Catastrophe, Risk XL - US / Non-US Split[76CE2B074D970A607D697CA0FEC24EB6](Total, Total)0c25" xfId="885"/>
    <cellStyle name="03. Catastrophe, Risk XL - US / Non-US Split[76CE2B074D970A607D697CA0FEC24EB6](Total, Total)0c26" xfId="886"/>
    <cellStyle name="03. Catastrophe, Risk XL - US / Non-US Split[76CE2B074D970A607D697CA0FEC24EB6](Total, Total)0c27" xfId="887"/>
    <cellStyle name="03. Catastrophe, Risk XL - US / Non-US Split[76CE2B074D970A607D697CA0FEC24EB6](Total, Total)0c28" xfId="888"/>
    <cellStyle name="03. Catastrophe, Risk XL - US / Non-US Split[76CE2B074D970A607D697CA0FEC24EB6](Total, Total)0c29" xfId="889"/>
    <cellStyle name="03. Catastrophe, Risk XL - US / Non-US Split[76CE2B074D970A607D697CA0FEC24EB6](Total, Total)0c3" xfId="890"/>
    <cellStyle name="03. Catastrophe, Risk XL - US / Non-US Split[76CE2B074D970A607D697CA0FEC24EB6](Total, Total)0c30" xfId="891"/>
    <cellStyle name="03. Catastrophe, Risk XL - US / Non-US Split[76CE2B074D970A607D697CA0FEC24EB6](Total, Total)0c31" xfId="892"/>
    <cellStyle name="03. Catastrophe, Risk XL - US / Non-US Split[76CE2B074D970A607D697CA0FEC24EB6](Total, Total)0c32" xfId="893"/>
    <cellStyle name="03. Catastrophe, Risk XL - US / Non-US Split[76CE2B074D970A607D697CA0FEC24EB6](Total, Total)0c33" xfId="894"/>
    <cellStyle name="03. Catastrophe, Risk XL - US / Non-US Split[76CE2B074D970A607D697CA0FEC24EB6](Total, Total)0c34" xfId="895"/>
    <cellStyle name="03. Catastrophe, Risk XL - US / Non-US Split[76CE2B074D970A607D697CA0FEC24EB6](Total, Total)0c35" xfId="896"/>
    <cellStyle name="03. Catastrophe, Risk XL - US / Non-US Split[76CE2B074D970A607D697CA0FEC24EB6](Total, Total)0c6" xfId="897"/>
    <cellStyle name="03. Catastrophe, Risk XL - US / Non-US Split[76CE2B074D970A607D697CA0FEC24EB6](Total, Total)0c7" xfId="898"/>
    <cellStyle name="03. Catastrophe, Risk XL - US / Non-US Split[76CE2B074D970A607D697CA0FEC24EB6]0c1" xfId="899"/>
    <cellStyle name="03. Catastrophe, Risk XL - US / Non-US Split[76CE2B074D970A607D697CA0FEC24EB6]0c1 2" xfId="900"/>
    <cellStyle name="03. Catastrophe, Risk XL - US / Non-US Split[76CE2B074D970A607D697CA0FEC24EB6]0c2" xfId="901"/>
    <cellStyle name="03. Catastrophe, Risk XL - US / Non-US Split[76CE2B074D970A607D697CA0FEC24EB6]0c3" xfId="902"/>
    <cellStyle name="03. Catastrophe, Risk XL - US / Non-US Split[76CE2B074D970A607D697CA0FEC24EB6]0c6" xfId="903"/>
    <cellStyle name="03. Catastrophe, Risk XL - US / Non-US Split[76CE2B074D970A607D697CA0FEC24EB6]0c7" xfId="904"/>
    <cellStyle name="03. Catastrophe, Risk XL - US / Non-US Split[F31E62474CAE594433167189C2E1D589]0c1" xfId="905"/>
    <cellStyle name="03. Catastrophe, Risk XL - US / Non-US Split[F31E62474CAE594433167189C2E1D589]0c1 2" xfId="906"/>
    <cellStyle name="03. Catastrophe, Risk XL - US / Non-US Split[F31E62474CAE594433167189C2E1D589]0c2" xfId="907"/>
    <cellStyle name="03. Catastrophe, Risk XL - US / Non-US Split[F31E62474CAE594433167189C2E1D589]0c3" xfId="908"/>
    <cellStyle name="03. Catastrophe, Risk XL - US / Non-US Split[F31E62474CAE594433167189C2E1D589]0c6" xfId="909"/>
    <cellStyle name="03. Catastrophe, Risk XL - US / Non-US Split[F31E62474CAE594433167189C2E1D589]0c7" xfId="910"/>
    <cellStyle name="03. Trial Balance Intercompany[B624EB114CC3372DE04F27A59389DBBA]0c1" xfId="911"/>
    <cellStyle name="03. Trial Balance Intercompany[B624EB114CC3372DE04F27A59389DBBA]0c1 2" xfId="912"/>
    <cellStyle name="03. Trial Balance Intercompany[B624EB114CC3372DE04F27A59389DBBA]0c12" xfId="913"/>
    <cellStyle name="03. Trial Balance Intercompany[B624EB114CC3372DE04F27A59389DBBA]0c14" xfId="914"/>
    <cellStyle name="03. Trial Balance Intercompany[B624EB114CC3372DE04F27A59389DBBA]0c2" xfId="915"/>
    <cellStyle name="03. Trial Balance Intercompany[B624EB114CC3372DE04F27A59389DBBA]0c3" xfId="916"/>
    <cellStyle name="03. Trial Balance Intercompany[B624EB114CC3372DE04F27A59389DBBA]0c6" xfId="917"/>
    <cellStyle name="03. Trial Balance Intercompany[B624EB114CC3372DE04F27A59389DBBA]0c7" xfId="918"/>
    <cellStyle name="03. Trial Balance Intercompany[B624EB114CC3372DE04F27A59389DBBA]0c8" xfId="919"/>
    <cellStyle name="04 B. CODA TSTAT[03CC1DC4413ED800C0B5439E4FD913DD]0c1" xfId="920"/>
    <cellStyle name="04 B. CODA TSTAT[03CC1DC4413ED800C0B5439E4FD913DD]0c1 2" xfId="921"/>
    <cellStyle name="04 B. CODA TSTAT[03CC1DC4413ED800C0B5439E4FD913DD]0c12" xfId="922"/>
    <cellStyle name="04 B. CODA TSTAT[03CC1DC4413ED800C0B5439E4FD913DD]0c14" xfId="923"/>
    <cellStyle name="04 B. CODA TSTAT[03CC1DC4413ED800C0B5439E4FD913DD]0c2" xfId="924"/>
    <cellStyle name="04 B. CODA TSTAT[03CC1DC4413ED800C0B5439E4FD913DD]0c3" xfId="925"/>
    <cellStyle name="04 B. CODA TSTAT[03CC1DC4413ED800C0B5439E4FD913DD]0c6" xfId="926"/>
    <cellStyle name="04 B. CODA TSTAT[03CC1DC4413ED800C0B5439E4FD913DD]0c7" xfId="927"/>
    <cellStyle name="04 B. CODA TSTAT[03CC1DC4413ED800C0B5439E4FD913DD]0c8" xfId="928"/>
    <cellStyle name="04. A. S2000 TSTAT[ECAE254A421CC40B09D2D7BE6E1CCBCD]0c1" xfId="929"/>
    <cellStyle name="04. A. S2000 TSTAT[ECAE254A421CC40B09D2D7BE6E1CCBCD]0c1 2" xfId="930"/>
    <cellStyle name="04. A. S2000 TSTAT[ECAE254A421CC40B09D2D7BE6E1CCBCD]0c11" xfId="931"/>
    <cellStyle name="04. A. S2000 TSTAT[ECAE254A421CC40B09D2D7BE6E1CCBCD]0c13" xfId="932"/>
    <cellStyle name="04. A. S2000 TSTAT[ECAE254A421CC40B09D2D7BE6E1CCBCD]0c2" xfId="933"/>
    <cellStyle name="04. A. S2000 TSTAT[ECAE254A421CC40B09D2D7BE6E1CCBCD]0c3" xfId="934"/>
    <cellStyle name="04. A. S2000 TSTAT[ECAE254A421CC40B09D2D7BE6E1CCBCD]0c6" xfId="935"/>
    <cellStyle name="04. A. S2000 TSTAT[ECAE254A421CC40B09D2D7BE6E1CCBCD]0c7" xfId="936"/>
    <cellStyle name="04. Direct Trial Balance Report USD values0c1" xfId="937"/>
    <cellStyle name="04. Direct Trial Balance Report USD values0c1 2" xfId="938"/>
    <cellStyle name="04. Direct Trial Balance Report USD values0c1_Schs" xfId="939"/>
    <cellStyle name="04. Direct Trial Balance Report USD values0c10" xfId="940"/>
    <cellStyle name="04. Direct Trial Balance Report USD values0c11" xfId="941"/>
    <cellStyle name="04. Direct Trial Balance Report USD values0c12" xfId="942"/>
    <cellStyle name="04. Direct Trial Balance Report USD values0c15" xfId="943"/>
    <cellStyle name="04. Direct Trial Balance Report USD values0c16" xfId="944"/>
    <cellStyle name="04. Direct Trial Balance Report USD values0c2" xfId="945"/>
    <cellStyle name="04. Direct Trial Balance Report USD values0c3" xfId="946"/>
    <cellStyle name="04. Direct Trial Balance Report USD values0c4" xfId="947"/>
    <cellStyle name="04. Direct Trial Balance Report USD values0c7" xfId="948"/>
    <cellStyle name="04. Underwritng at Class Level 2007 YOA[88BFD3D448DCF88D086423B1A34799CD]0c1" xfId="949"/>
    <cellStyle name="04. Underwritng at Class Level 2007 YOA[88BFD3D448DCF88D086423B1A34799CD]0c1 2" xfId="950"/>
    <cellStyle name="04. Underwritng at Class Level 2007 YOA[88BFD3D448DCF88D086423B1A34799CD]0c11" xfId="951"/>
    <cellStyle name="04. Underwritng at Class Level 2007 YOA[88BFD3D448DCF88D086423B1A34799CD]0c13" xfId="952"/>
    <cellStyle name="04. Underwritng at Class Level 2007 YOA[88BFD3D448DCF88D086423B1A34799CD]0c14" xfId="953"/>
    <cellStyle name="04. Underwritng at Class Level 2007 YOA[88BFD3D448DCF88D086423B1A34799CD]0c15" xfId="954"/>
    <cellStyle name="04. Underwritng at Class Level 2007 YOA[88BFD3D448DCF88D086423B1A34799CD]0c16" xfId="955"/>
    <cellStyle name="04. Underwritng at Class Level 2007 YOA[88BFD3D448DCF88D086423B1A34799CD]0c17" xfId="956"/>
    <cellStyle name="04. Underwritng at Class Level 2007 YOA[88BFD3D448DCF88D086423B1A34799CD]0c2" xfId="957"/>
    <cellStyle name="04. Underwritng at Class Level 2007 YOA[88BFD3D448DCF88D086423B1A34799CD]0c3" xfId="958"/>
    <cellStyle name="04. Underwritng at Class Level 2007 YOA[88BFD3D448DCF88D086423B1A34799CD]0c6" xfId="959"/>
    <cellStyle name="04. Underwritng at Class Level 2007 YOA[88BFD3D448DCF88D086423B1A34799CD]0c7" xfId="960"/>
    <cellStyle name="04. Underwritng at Class Level 2007 YOA0c1" xfId="961"/>
    <cellStyle name="04. Underwritng at Class Level 2007 YOA0c1 2" xfId="962"/>
    <cellStyle name="04. Underwritng at Class Level 2007 YOA0c1_Schs" xfId="963"/>
    <cellStyle name="04. Underwritng at Class Level 2007 YOA0c11" xfId="964"/>
    <cellStyle name="04. Underwritng at Class Level 2007 YOA0c13" xfId="965"/>
    <cellStyle name="04. Underwritng at Class Level 2007 YOA0c14" xfId="966"/>
    <cellStyle name="04. Underwritng at Class Level 2007 YOA0c15" xfId="967"/>
    <cellStyle name="04. Underwritng at Class Level 2007 YOA0c16" xfId="968"/>
    <cellStyle name="04. Underwritng at Class Level 2007 YOA0c17" xfId="969"/>
    <cellStyle name="04. Underwritng at Class Level 2007 YOA0c2" xfId="970"/>
    <cellStyle name="04. Underwritng at Class Level 2007 YOA0c3" xfId="971"/>
    <cellStyle name="04. Underwritng at Class Level 2007 YOA0c6" xfId="972"/>
    <cellStyle name="04. Underwritng at Class Level 2007 YOA0c7" xfId="973"/>
    <cellStyle name="05. Inter Company Trial Balance Report USD values0c1" xfId="974"/>
    <cellStyle name="05. Inter Company Trial Balance Report USD values0c1 2" xfId="975"/>
    <cellStyle name="05. Inter Company Trial Balance Report USD values0c1_Schs" xfId="976"/>
    <cellStyle name="05. Inter Company Trial Balance Report USD values0c10" xfId="977"/>
    <cellStyle name="05. Inter Company Trial Balance Report USD values0c11" xfId="978"/>
    <cellStyle name="05. Inter Company Trial Balance Report USD values0c12" xfId="979"/>
    <cellStyle name="05. Inter Company Trial Balance Report USD values0c15" xfId="980"/>
    <cellStyle name="05. Inter Company Trial Balance Report USD values0c16" xfId="981"/>
    <cellStyle name="05. Inter Company Trial Balance Report USD values0c2" xfId="982"/>
    <cellStyle name="05. Inter Company Trial Balance Report USD values0c3" xfId="983"/>
    <cellStyle name="05. Inter Company Trial Balance Report USD values0c4" xfId="984"/>
    <cellStyle name="05. Inter Company Trial Balance Report USD values0c7" xfId="985"/>
    <cellStyle name="05. Premium Income, by broker[8BAAE7D34909B7B6AEBCFD9205A2E2A9]0c1" xfId="986"/>
    <cellStyle name="05. Premium Income, by broker[8BAAE7D34909B7B6AEBCFD9205A2E2A9]0c1 2" xfId="987"/>
    <cellStyle name="05. Premium Income, by broker[8BAAE7D34909B7B6AEBCFD9205A2E2A9]0c11" xfId="988"/>
    <cellStyle name="05. Premium Income, by broker[8BAAE7D34909B7B6AEBCFD9205A2E2A9]0c13" xfId="989"/>
    <cellStyle name="05. Premium Income, by broker[8BAAE7D34909B7B6AEBCFD9205A2E2A9]0c14" xfId="990"/>
    <cellStyle name="05. Premium Income, by broker[8BAAE7D34909B7B6AEBCFD9205A2E2A9]0c15" xfId="991"/>
    <cellStyle name="05. Premium Income, by broker[8BAAE7D34909B7B6AEBCFD9205A2E2A9]0c2" xfId="992"/>
    <cellStyle name="05. Premium Income, by broker[8BAAE7D34909B7B6AEBCFD9205A2E2A9]0c3" xfId="993"/>
    <cellStyle name="05. Premium Income, by broker[8BAAE7D34909B7B6AEBCFD9205A2E2A9]0c6" xfId="994"/>
    <cellStyle name="05. Premium Income, by broker[8BAAE7D34909B7B6AEBCFD9205A2E2A9]0c7" xfId="995"/>
    <cellStyle name="05. Underwritng at Class Level 2006 YOA[E90970944C66B2F763B9B597AB65EADE]0c1" xfId="996"/>
    <cellStyle name="05. Underwritng at Class Level 2006 YOA[E90970944C66B2F763B9B597AB65EADE]0c1 2" xfId="997"/>
    <cellStyle name="05. Underwritng at Class Level 2006 YOA[E90970944C66B2F763B9B597AB65EADE]0c11" xfId="998"/>
    <cellStyle name="05. Underwritng at Class Level 2006 YOA[E90970944C66B2F763B9B597AB65EADE]0c13" xfId="999"/>
    <cellStyle name="05. Underwritng at Class Level 2006 YOA[E90970944C66B2F763B9B597AB65EADE]0c14" xfId="1000"/>
    <cellStyle name="05. Underwritng at Class Level 2006 YOA[E90970944C66B2F763B9B597AB65EADE]0c15" xfId="1001"/>
    <cellStyle name="05. Underwritng at Class Level 2006 YOA[E90970944C66B2F763B9B597AB65EADE]0c16" xfId="1002"/>
    <cellStyle name="05. Underwritng at Class Level 2006 YOA[E90970944C66B2F763B9B597AB65EADE]0c17" xfId="1003"/>
    <cellStyle name="05. Underwritng at Class Level 2006 YOA[E90970944C66B2F763B9B597AB65EADE]0c2" xfId="1004"/>
    <cellStyle name="05. Underwritng at Class Level 2006 YOA[E90970944C66B2F763B9B597AB65EADE]0c3" xfId="1005"/>
    <cellStyle name="05. Underwritng at Class Level 2006 YOA[E90970944C66B2F763B9B597AB65EADE]0c6" xfId="1006"/>
    <cellStyle name="05. Underwritng at Class Level 2006 YOA[E90970944C66B2F763B9B597AB65EADE]0c7" xfId="1007"/>
    <cellStyle name="05. Underwritng at Class Level 2006 YOA0c1" xfId="1008"/>
    <cellStyle name="05. Underwritng at Class Level 2006 YOA0c1 2" xfId="1009"/>
    <cellStyle name="05. Underwritng at Class Level 2006 YOA0c1_Schs" xfId="1010"/>
    <cellStyle name="05. Underwritng at Class Level 2006 YOA0c11" xfId="1011"/>
    <cellStyle name="05. Underwritng at Class Level 2006 YOA0c13" xfId="1012"/>
    <cellStyle name="05. Underwritng at Class Level 2006 YOA0c14" xfId="1013"/>
    <cellStyle name="05. Underwritng at Class Level 2006 YOA0c15" xfId="1014"/>
    <cellStyle name="05. Underwritng at Class Level 2006 YOA0c16" xfId="1015"/>
    <cellStyle name="05. Underwritng at Class Level 2006 YOA0c17" xfId="1016"/>
    <cellStyle name="05. Underwritng at Class Level 2006 YOA0c2" xfId="1017"/>
    <cellStyle name="05. Underwritng at Class Level 2006 YOA0c3" xfId="1018"/>
    <cellStyle name="05. Underwritng at Class Level 2006 YOA0c6" xfId="1019"/>
    <cellStyle name="05. Underwritng at Class Level 2006 YOA0c7" xfId="1020"/>
    <cellStyle name="06. Underwritng at Class Level 2005 YOA[8B2C00184BADC7C18B4751824038D2C8]0c1" xfId="1021"/>
    <cellStyle name="06. Underwritng at Class Level 2005 YOA[8B2C00184BADC7C18B4751824038D2C8]0c1 2" xfId="1022"/>
    <cellStyle name="06. Underwritng at Class Level 2005 YOA[8B2C00184BADC7C18B4751824038D2C8]0c11" xfId="1023"/>
    <cellStyle name="06. Underwritng at Class Level 2005 YOA[8B2C00184BADC7C18B4751824038D2C8]0c13" xfId="1024"/>
    <cellStyle name="06. Underwritng at Class Level 2005 YOA[8B2C00184BADC7C18B4751824038D2C8]0c14" xfId="1025"/>
    <cellStyle name="06. Underwritng at Class Level 2005 YOA[8B2C00184BADC7C18B4751824038D2C8]0c15" xfId="1026"/>
    <cellStyle name="06. Underwritng at Class Level 2005 YOA[8B2C00184BADC7C18B4751824038D2C8]0c16" xfId="1027"/>
    <cellStyle name="06. Underwritng at Class Level 2005 YOA[8B2C00184BADC7C18B4751824038D2C8]0c17" xfId="1028"/>
    <cellStyle name="06. Underwritng at Class Level 2005 YOA[8B2C00184BADC7C18B4751824038D2C8]0c2" xfId="1029"/>
    <cellStyle name="06. Underwritng at Class Level 2005 YOA[8B2C00184BADC7C18B4751824038D2C8]0c3" xfId="1030"/>
    <cellStyle name="06. Underwritng at Class Level 2005 YOA[8B2C00184BADC7C18B4751824038D2C8]0c6" xfId="1031"/>
    <cellStyle name="06. Underwritng at Class Level 2005 YOA[8B2C00184BADC7C18B4751824038D2C8]0c7" xfId="1032"/>
    <cellStyle name="06. Underwritng at Class Level 2005 YOA0c1" xfId="1033"/>
    <cellStyle name="06. Underwritng at Class Level 2005 YOA0c1 2" xfId="1034"/>
    <cellStyle name="06. Underwritng at Class Level 2005 YOA0c1_Schs" xfId="1035"/>
    <cellStyle name="06. Underwritng at Class Level 2005 YOA0c11" xfId="1036"/>
    <cellStyle name="06. Underwritng at Class Level 2005 YOA0c13" xfId="1037"/>
    <cellStyle name="06. Underwritng at Class Level 2005 YOA0c14" xfId="1038"/>
    <cellStyle name="06. Underwritng at Class Level 2005 YOA0c15" xfId="1039"/>
    <cellStyle name="06. Underwritng at Class Level 2005 YOA0c16" xfId="1040"/>
    <cellStyle name="06. Underwritng at Class Level 2005 YOA0c17" xfId="1041"/>
    <cellStyle name="06. Underwritng at Class Level 2005 YOA0c2" xfId="1042"/>
    <cellStyle name="06. Underwritng at Class Level 2005 YOA0c3" xfId="1043"/>
    <cellStyle name="06. Underwritng at Class Level 2005 YOA0c6" xfId="1044"/>
    <cellStyle name="06. Underwritng at Class Level 2005 YOA0c7" xfId="1045"/>
    <cellStyle name="07. Catastrophe, Risk XL - US / Non-US Split 2007[E7CC917649CB3D76D362F9BCA0196303]0c1" xfId="1046"/>
    <cellStyle name="07. Catastrophe, Risk XL - US / Non-US Split 2007[E7CC917649CB3D76D362F9BCA0196303]0c1 2" xfId="1047"/>
    <cellStyle name="07. Catastrophe, Risk XL - US / Non-US Split 2007[E7CC917649CB3D76D362F9BCA0196303]0c11" xfId="1048"/>
    <cellStyle name="07. Catastrophe, Risk XL - US / Non-US Split 2007[E7CC917649CB3D76D362F9BCA0196303]0c13" xfId="1049"/>
    <cellStyle name="07. Catastrophe, Risk XL - US / Non-US Split 2007[E7CC917649CB3D76D362F9BCA0196303]0c15" xfId="1050"/>
    <cellStyle name="07. Catastrophe, Risk XL - US / Non-US Split 2007[E7CC917649CB3D76D362F9BCA0196303]0c17" xfId="1051"/>
    <cellStyle name="07. Catastrophe, Risk XL - US / Non-US Split 2007[E7CC917649CB3D76D362F9BCA0196303]0c19" xfId="1052"/>
    <cellStyle name="07. Catastrophe, Risk XL - US / Non-US Split 2007[E7CC917649CB3D76D362F9BCA0196303]0c2" xfId="1053"/>
    <cellStyle name="07. Catastrophe, Risk XL - US / Non-US Split 2007[E7CC917649CB3D76D362F9BCA0196303]0c21" xfId="1054"/>
    <cellStyle name="07. Catastrophe, Risk XL - US / Non-US Split 2007[E7CC917649CB3D76D362F9BCA0196303]0c23" xfId="1055"/>
    <cellStyle name="07. Catastrophe, Risk XL - US / Non-US Split 2007[E7CC917649CB3D76D362F9BCA0196303]0c25" xfId="1056"/>
    <cellStyle name="07. Catastrophe, Risk XL - US / Non-US Split 2007[E7CC917649CB3D76D362F9BCA0196303]0c26" xfId="1057"/>
    <cellStyle name="07. Catastrophe, Risk XL - US / Non-US Split 2007[E7CC917649CB3D76D362F9BCA0196303]0c27" xfId="1058"/>
    <cellStyle name="07. Catastrophe, Risk XL - US / Non-US Split 2007[E7CC917649CB3D76D362F9BCA0196303]0c28" xfId="1059"/>
    <cellStyle name="07. Catastrophe, Risk XL - US / Non-US Split 2007[E7CC917649CB3D76D362F9BCA0196303]0c29" xfId="1060"/>
    <cellStyle name="07. Catastrophe, Risk XL - US / Non-US Split 2007[E7CC917649CB3D76D362F9BCA0196303]0c3" xfId="1061"/>
    <cellStyle name="07. Catastrophe, Risk XL - US / Non-US Split 2007[E7CC917649CB3D76D362F9BCA0196303]0c30" xfId="1062"/>
    <cellStyle name="07. Catastrophe, Risk XL - US / Non-US Split 2007[E7CC917649CB3D76D362F9BCA0196303]0c31" xfId="1063"/>
    <cellStyle name="07. Catastrophe, Risk XL - US / Non-US Split 2007[E7CC917649CB3D76D362F9BCA0196303]0c32" xfId="1064"/>
    <cellStyle name="07. Catastrophe, Risk XL - US / Non-US Split 2007[E7CC917649CB3D76D362F9BCA0196303]0c33" xfId="1065"/>
    <cellStyle name="07. Catastrophe, Risk XL - US / Non-US Split 2007[E7CC917649CB3D76D362F9BCA0196303]0c34" xfId="1066"/>
    <cellStyle name="07. Catastrophe, Risk XL - US / Non-US Split 2007[E7CC917649CB3D76D362F9BCA0196303]0c35" xfId="1067"/>
    <cellStyle name="07. Catastrophe, Risk XL - US / Non-US Split 2007[E7CC917649CB3D76D362F9BCA0196303]0c36" xfId="1068"/>
    <cellStyle name="07. Catastrophe, Risk XL - US / Non-US Split 2007[E7CC917649CB3D76D362F9BCA0196303]0c37" xfId="1069"/>
    <cellStyle name="07. Catastrophe, Risk XL - US / Non-US Split 2007[E7CC917649CB3D76D362F9BCA0196303]0c38" xfId="1070"/>
    <cellStyle name="07. Catastrophe, Risk XL - US / Non-US Split 2007[E7CC917649CB3D76D362F9BCA0196303]0c39" xfId="1071"/>
    <cellStyle name="07. Catastrophe, Risk XL - US / Non-US Split 2007[E7CC917649CB3D76D362F9BCA0196303]0c40" xfId="1072"/>
    <cellStyle name="07. Catastrophe, Risk XL - US / Non-US Split 2007[E7CC917649CB3D76D362F9BCA0196303]0c41" xfId="1073"/>
    <cellStyle name="07. Catastrophe, Risk XL - US / Non-US Split 2007[E7CC917649CB3D76D362F9BCA0196303]0c42" xfId="1074"/>
    <cellStyle name="07. Catastrophe, Risk XL - US / Non-US Split 2007[E7CC917649CB3D76D362F9BCA0196303]0c43" xfId="1075"/>
    <cellStyle name="07. Catastrophe, Risk XL - US / Non-US Split 2007[E7CC917649CB3D76D362F9BCA0196303]0c44" xfId="1076"/>
    <cellStyle name="07. Catastrophe, Risk XL - US / Non-US Split 2007[E7CC917649CB3D76D362F9BCA0196303]0c45" xfId="1077"/>
    <cellStyle name="07. Catastrophe, Risk XL - US / Non-US Split 2007[E7CC917649CB3D76D362F9BCA0196303]0c46" xfId="1078"/>
    <cellStyle name="07. Catastrophe, Risk XL - US / Non-US Split 2007[E7CC917649CB3D76D362F9BCA0196303]0c47" xfId="1079"/>
    <cellStyle name="07. Catastrophe, Risk XL - US / Non-US Split 2007[E7CC917649CB3D76D362F9BCA0196303]0c6" xfId="1080"/>
    <cellStyle name="07. Catastrophe, Risk XL - US / Non-US Split 2007[E7CC917649CB3D76D362F9BCA0196303]0c7" xfId="1081"/>
    <cellStyle name="07. Catastrophe, Risk XL - US / Non-US Split 20070c1" xfId="1082"/>
    <cellStyle name="07. Catastrophe, Risk XL - US / Non-US Split 20070c1 2" xfId="1083"/>
    <cellStyle name="07. Catastrophe, Risk XL - US / Non-US Split 20070c1_Schs" xfId="1084"/>
    <cellStyle name="07. Catastrophe, Risk XL - US / Non-US Split 20070c11" xfId="1085"/>
    <cellStyle name="07. Catastrophe, Risk XL - US / Non-US Split 20070c13" xfId="1086"/>
    <cellStyle name="07. Catastrophe, Risk XL - US / Non-US Split 20070c15" xfId="1087"/>
    <cellStyle name="07. Catastrophe, Risk XL - US / Non-US Split 20070c17" xfId="1088"/>
    <cellStyle name="07. Catastrophe, Risk XL - US / Non-US Split 20070c19" xfId="1089"/>
    <cellStyle name="07. Catastrophe, Risk XL - US / Non-US Split 20070c2" xfId="1090"/>
    <cellStyle name="07. Catastrophe, Risk XL - US / Non-US Split 20070c21" xfId="1091"/>
    <cellStyle name="07. Catastrophe, Risk XL - US / Non-US Split 20070c23" xfId="1092"/>
    <cellStyle name="07. Catastrophe, Risk XL - US / Non-US Split 20070c25" xfId="1093"/>
    <cellStyle name="07. Catastrophe, Risk XL - US / Non-US Split 20070c27" xfId="1094"/>
    <cellStyle name="07. Catastrophe, Risk XL - US / Non-US Split 20070c29" xfId="1095"/>
    <cellStyle name="07. Catastrophe, Risk XL - US / Non-US Split 20070c3" xfId="1096"/>
    <cellStyle name="07. Catastrophe, Risk XL - US / Non-US Split 20070c31" xfId="1097"/>
    <cellStyle name="07. Catastrophe, Risk XL - US / Non-US Split 20070c33" xfId="1098"/>
    <cellStyle name="07. Catastrophe, Risk XL - US / Non-US Split 20070c34" xfId="1099"/>
    <cellStyle name="07. Catastrophe, Risk XL - US / Non-US Split 20070c35" xfId="1100"/>
    <cellStyle name="07. Catastrophe, Risk XL - US / Non-US Split 20070c36" xfId="1101"/>
    <cellStyle name="07. Catastrophe, Risk XL - US / Non-US Split 20070c37" xfId="1102"/>
    <cellStyle name="07. Catastrophe, Risk XL - US / Non-US Split 20070c38" xfId="1103"/>
    <cellStyle name="07. Catastrophe, Risk XL - US / Non-US Split 20070c39" xfId="1104"/>
    <cellStyle name="07. Catastrophe, Risk XL - US / Non-US Split 20070c40" xfId="1105"/>
    <cellStyle name="07. Catastrophe, Risk XL - US / Non-US Split 20070c41" xfId="1106"/>
    <cellStyle name="07. Catastrophe, Risk XL - US / Non-US Split 20070c42" xfId="1107"/>
    <cellStyle name="07. Catastrophe, Risk XL - US / Non-US Split 20070c43" xfId="1108"/>
    <cellStyle name="07. Catastrophe, Risk XL - US / Non-US Split 20070c44" xfId="1109"/>
    <cellStyle name="07. Catastrophe, Risk XL - US / Non-US Split 20070c45" xfId="1110"/>
    <cellStyle name="07. Catastrophe, Risk XL - US / Non-US Split 20070c46" xfId="1111"/>
    <cellStyle name="07. Catastrophe, Risk XL - US / Non-US Split 20070c47" xfId="1112"/>
    <cellStyle name="07. Catastrophe, Risk XL - US / Non-US Split 20070c6" xfId="1113"/>
    <cellStyle name="07. Catastrophe, Risk XL - US / Non-US Split 20070c7" xfId="1114"/>
    <cellStyle name="07. Section 13 - OSLR Direct[EF8D04B447DB3BF043A3BFAE00D6A760]0c1" xfId="1115"/>
    <cellStyle name="07. Section 13 - OSLR Direct[EF8D04B447DB3BF043A3BFAE00D6A760]0c1 2" xfId="1116"/>
    <cellStyle name="07. Section 13 - OSLR Direct[EF8D04B447DB3BF043A3BFAE00D6A760]0c11" xfId="1117"/>
    <cellStyle name="07. Section 13 - OSLR Direct[EF8D04B447DB3BF043A3BFAE00D6A760]0c13" xfId="1118"/>
    <cellStyle name="07. Section 13 - OSLR Direct[EF8D04B447DB3BF043A3BFAE00D6A760]0c2" xfId="1119"/>
    <cellStyle name="07. Section 13 - OSLR Direct[EF8D04B447DB3BF043A3BFAE00D6A760]0c3" xfId="1120"/>
    <cellStyle name="07. Section 13 - OSLR Direct[EF8D04B447DB3BF043A3BFAE00D6A760]0c6" xfId="1121"/>
    <cellStyle name="07. Section 13 - OSLR Direct[EF8D04B447DB3BF043A3BFAE00D6A760]0c7" xfId="1122"/>
    <cellStyle name="08. Catastrophe, Risk XL - US / Non-US Split 2006[B0C20BB2494FD2464E029C9C015A9C4E]0c1" xfId="1123"/>
    <cellStyle name="08. Catastrophe, Risk XL - US / Non-US Split 2006[B0C20BB2494FD2464E029C9C015A9C4E]0c1 2" xfId="1124"/>
    <cellStyle name="08. Catastrophe, Risk XL - US / Non-US Split 2006[B0C20BB2494FD2464E029C9C015A9C4E]0c11" xfId="1125"/>
    <cellStyle name="08. Catastrophe, Risk XL - US / Non-US Split 2006[B0C20BB2494FD2464E029C9C015A9C4E]0c13" xfId="1126"/>
    <cellStyle name="08. Catastrophe, Risk XL - US / Non-US Split 2006[B0C20BB2494FD2464E029C9C015A9C4E]0c15" xfId="1127"/>
    <cellStyle name="08. Catastrophe, Risk XL - US / Non-US Split 2006[B0C20BB2494FD2464E029C9C015A9C4E]0c17" xfId="1128"/>
    <cellStyle name="08. Catastrophe, Risk XL - US / Non-US Split 2006[B0C20BB2494FD2464E029C9C015A9C4E]0c19" xfId="1129"/>
    <cellStyle name="08. Catastrophe, Risk XL - US / Non-US Split 2006[B0C20BB2494FD2464E029C9C015A9C4E]0c2" xfId="1130"/>
    <cellStyle name="08. Catastrophe, Risk XL - US / Non-US Split 2006[B0C20BB2494FD2464E029C9C015A9C4E]0c21" xfId="1131"/>
    <cellStyle name="08. Catastrophe, Risk XL - US / Non-US Split 2006[B0C20BB2494FD2464E029C9C015A9C4E]0c23" xfId="1132"/>
    <cellStyle name="08. Catastrophe, Risk XL - US / Non-US Split 2006[B0C20BB2494FD2464E029C9C015A9C4E]0c25" xfId="1133"/>
    <cellStyle name="08. Catastrophe, Risk XL - US / Non-US Split 2006[B0C20BB2494FD2464E029C9C015A9C4E]0c26" xfId="1134"/>
    <cellStyle name="08. Catastrophe, Risk XL - US / Non-US Split 2006[B0C20BB2494FD2464E029C9C015A9C4E]0c27" xfId="1135"/>
    <cellStyle name="08. Catastrophe, Risk XL - US / Non-US Split 2006[B0C20BB2494FD2464E029C9C015A9C4E]0c28" xfId="1136"/>
    <cellStyle name="08. Catastrophe, Risk XL - US / Non-US Split 2006[B0C20BB2494FD2464E029C9C015A9C4E]0c29" xfId="1137"/>
    <cellStyle name="08. Catastrophe, Risk XL - US / Non-US Split 2006[B0C20BB2494FD2464E029C9C015A9C4E]0c3" xfId="1138"/>
    <cellStyle name="08. Catastrophe, Risk XL - US / Non-US Split 2006[B0C20BB2494FD2464E029C9C015A9C4E]0c30" xfId="1139"/>
    <cellStyle name="08. Catastrophe, Risk XL - US / Non-US Split 2006[B0C20BB2494FD2464E029C9C015A9C4E]0c31" xfId="1140"/>
    <cellStyle name="08. Catastrophe, Risk XL - US / Non-US Split 2006[B0C20BB2494FD2464E029C9C015A9C4E]0c32" xfId="1141"/>
    <cellStyle name="08. Catastrophe, Risk XL - US / Non-US Split 2006[B0C20BB2494FD2464E029C9C015A9C4E]0c33" xfId="1142"/>
    <cellStyle name="08. Catastrophe, Risk XL - US / Non-US Split 2006[B0C20BB2494FD2464E029C9C015A9C4E]0c34" xfId="1143"/>
    <cellStyle name="08. Catastrophe, Risk XL - US / Non-US Split 2006[B0C20BB2494FD2464E029C9C015A9C4E]0c35" xfId="1144"/>
    <cellStyle name="08. Catastrophe, Risk XL - US / Non-US Split 2006[B0C20BB2494FD2464E029C9C015A9C4E]0c36" xfId="1145"/>
    <cellStyle name="08. Catastrophe, Risk XL - US / Non-US Split 2006[B0C20BB2494FD2464E029C9C015A9C4E]0c37" xfId="1146"/>
    <cellStyle name="08. Catastrophe, Risk XL - US / Non-US Split 2006[B0C20BB2494FD2464E029C9C015A9C4E]0c38" xfId="1147"/>
    <cellStyle name="08. Catastrophe, Risk XL - US / Non-US Split 2006[B0C20BB2494FD2464E029C9C015A9C4E]0c39" xfId="1148"/>
    <cellStyle name="08. Catastrophe, Risk XL - US / Non-US Split 2006[B0C20BB2494FD2464E029C9C015A9C4E]0c40" xfId="1149"/>
    <cellStyle name="08. Catastrophe, Risk XL - US / Non-US Split 2006[B0C20BB2494FD2464E029C9C015A9C4E]0c41" xfId="1150"/>
    <cellStyle name="08. Catastrophe, Risk XL - US / Non-US Split 2006[B0C20BB2494FD2464E029C9C015A9C4E]0c42" xfId="1151"/>
    <cellStyle name="08. Catastrophe, Risk XL - US / Non-US Split 2006[B0C20BB2494FD2464E029C9C015A9C4E]0c43" xfId="1152"/>
    <cellStyle name="08. Catastrophe, Risk XL - US / Non-US Split 2006[B0C20BB2494FD2464E029C9C015A9C4E]0c44" xfId="1153"/>
    <cellStyle name="08. Catastrophe, Risk XL - US / Non-US Split 2006[B0C20BB2494FD2464E029C9C015A9C4E]0c45" xfId="1154"/>
    <cellStyle name="08. Catastrophe, Risk XL - US / Non-US Split 2006[B0C20BB2494FD2464E029C9C015A9C4E]0c46" xfId="1155"/>
    <cellStyle name="08. Catastrophe, Risk XL - US / Non-US Split 2006[B0C20BB2494FD2464E029C9C015A9C4E]0c47" xfId="1156"/>
    <cellStyle name="08. Catastrophe, Risk XL - US / Non-US Split 2006[B0C20BB2494FD2464E029C9C015A9C4E]0c6" xfId="1157"/>
    <cellStyle name="08. Catastrophe, Risk XL - US / Non-US Split 2006[B0C20BB2494FD2464E029C9C015A9C4E]0c7" xfId="1158"/>
    <cellStyle name="08. Catastrophe, Risk XL - US / Non-US Split 20060c1" xfId="1159"/>
    <cellStyle name="08. Catastrophe, Risk XL - US / Non-US Split 20060c1 2" xfId="1160"/>
    <cellStyle name="08. Catastrophe, Risk XL - US / Non-US Split 20060c1_Schs" xfId="1161"/>
    <cellStyle name="08. Catastrophe, Risk XL - US / Non-US Split 20060c11" xfId="1162"/>
    <cellStyle name="08. Catastrophe, Risk XL - US / Non-US Split 20060c13" xfId="1163"/>
    <cellStyle name="08. Catastrophe, Risk XL - US / Non-US Split 20060c15" xfId="1164"/>
    <cellStyle name="08. Catastrophe, Risk XL - US / Non-US Split 20060c17" xfId="1165"/>
    <cellStyle name="08. Catastrophe, Risk XL - US / Non-US Split 20060c19" xfId="1166"/>
    <cellStyle name="08. Catastrophe, Risk XL - US / Non-US Split 20060c2" xfId="1167"/>
    <cellStyle name="08. Catastrophe, Risk XL - US / Non-US Split 20060c21" xfId="1168"/>
    <cellStyle name="08. Catastrophe, Risk XL - US / Non-US Split 20060c23" xfId="1169"/>
    <cellStyle name="08. Catastrophe, Risk XL - US / Non-US Split 20060c25" xfId="1170"/>
    <cellStyle name="08. Catastrophe, Risk XL - US / Non-US Split 20060c27" xfId="1171"/>
    <cellStyle name="08. Catastrophe, Risk XL - US / Non-US Split 20060c29" xfId="1172"/>
    <cellStyle name="08. Catastrophe, Risk XL - US / Non-US Split 20060c3" xfId="1173"/>
    <cellStyle name="08. Catastrophe, Risk XL - US / Non-US Split 20060c31" xfId="1174"/>
    <cellStyle name="08. Catastrophe, Risk XL - US / Non-US Split 20060c33" xfId="1175"/>
    <cellStyle name="08. Catastrophe, Risk XL - US / Non-US Split 20060c34" xfId="1176"/>
    <cellStyle name="08. Catastrophe, Risk XL - US / Non-US Split 20060c35" xfId="1177"/>
    <cellStyle name="08. Catastrophe, Risk XL - US / Non-US Split 20060c36" xfId="1178"/>
    <cellStyle name="08. Catastrophe, Risk XL - US / Non-US Split 20060c37" xfId="1179"/>
    <cellStyle name="08. Catastrophe, Risk XL - US / Non-US Split 20060c38" xfId="1180"/>
    <cellStyle name="08. Catastrophe, Risk XL - US / Non-US Split 20060c39" xfId="1181"/>
    <cellStyle name="08. Catastrophe, Risk XL - US / Non-US Split 20060c40" xfId="1182"/>
    <cellStyle name="08. Catastrophe, Risk XL - US / Non-US Split 20060c41" xfId="1183"/>
    <cellStyle name="08. Catastrophe, Risk XL - US / Non-US Split 20060c42" xfId="1184"/>
    <cellStyle name="08. Catastrophe, Risk XL - US / Non-US Split 20060c43" xfId="1185"/>
    <cellStyle name="08. Catastrophe, Risk XL - US / Non-US Split 20060c44" xfId="1186"/>
    <cellStyle name="08. Catastrophe, Risk XL - US / Non-US Split 20060c45" xfId="1187"/>
    <cellStyle name="08. Catastrophe, Risk XL - US / Non-US Split 20060c46" xfId="1188"/>
    <cellStyle name="08. Catastrophe, Risk XL - US / Non-US Split 20060c47" xfId="1189"/>
    <cellStyle name="08. Catastrophe, Risk XL - US / Non-US Split 20060c6" xfId="1190"/>
    <cellStyle name="08. Catastrophe, Risk XL - US / Non-US Split 20060c7" xfId="1191"/>
    <cellStyle name="08. Section 13 - OSLR Intercompany[FCB0CE80434DF8A153473895DA573A04]0c1" xfId="1192"/>
    <cellStyle name="08. Section 13 - OSLR Intercompany[FCB0CE80434DF8A153473895DA573A04]0c1 2" xfId="1193"/>
    <cellStyle name="08. Section 13 - OSLR Intercompany[FCB0CE80434DF8A153473895DA573A04]0c11" xfId="1194"/>
    <cellStyle name="08. Section 13 - OSLR Intercompany[FCB0CE80434DF8A153473895DA573A04]0c13" xfId="1195"/>
    <cellStyle name="08. Section 13 - OSLR Intercompany[FCB0CE80434DF8A153473895DA573A04]0c2" xfId="1196"/>
    <cellStyle name="08. Section 13 - OSLR Intercompany[FCB0CE80434DF8A153473895DA573A04]0c3" xfId="1197"/>
    <cellStyle name="08. Section 13 - OSLR Intercompany[FCB0CE80434DF8A153473895DA573A04]0c6" xfId="1198"/>
    <cellStyle name="08. Section 13 - OSLR Intercompany[FCB0CE80434DF8A153473895DA573A04]0c7" xfId="1199"/>
    <cellStyle name="08. Section 15 - Underwriting Creditors Intercompany[A70EEE314F2F1F0B39E271A4C03A4CF7]0c1" xfId="1200"/>
    <cellStyle name="08. Section 15 - Underwriting Creditors Intercompany[A70EEE314F2F1F0B39E271A4C03A4CF7]0c1 2" xfId="1201"/>
    <cellStyle name="08. Section 15 - Underwriting Creditors Intercompany[A70EEE314F2F1F0B39E271A4C03A4CF7]0c11" xfId="1202"/>
    <cellStyle name="08. Section 15 - Underwriting Creditors Intercompany[A70EEE314F2F1F0B39E271A4C03A4CF7]0c13" xfId="1203"/>
    <cellStyle name="08. Section 15 - Underwriting Creditors Intercompany[A70EEE314F2F1F0B39E271A4C03A4CF7]0c14" xfId="1204"/>
    <cellStyle name="08. Section 15 - Underwriting Creditors Intercompany[A70EEE314F2F1F0B39E271A4C03A4CF7]0c15" xfId="1205"/>
    <cellStyle name="08. Section 15 - Underwriting Creditors Intercompany[A70EEE314F2F1F0B39E271A4C03A4CF7]0c2" xfId="1206"/>
    <cellStyle name="08. Section 15 - Underwriting Creditors Intercompany[A70EEE314F2F1F0B39E271A4C03A4CF7]0c3" xfId="1207"/>
    <cellStyle name="08. Section 15 - Underwriting Creditors Intercompany[A70EEE314F2F1F0B39E271A4C03A4CF7]0c6" xfId="1208"/>
    <cellStyle name="08. Section 15 - Underwriting Creditors Intercompany[A70EEE314F2F1F0B39E271A4C03A4CF7]0c7" xfId="1209"/>
    <cellStyle name="08. Trial Balance Report USD values0c1" xfId="1210"/>
    <cellStyle name="08. Trial Balance Report USD values0c1 2" xfId="1211"/>
    <cellStyle name="08. Trial Balance Report USD values0c1_Schs" xfId="1212"/>
    <cellStyle name="08. Trial Balance Report USD values0c10" xfId="1213"/>
    <cellStyle name="08. Trial Balance Report USD values0c11" xfId="1214"/>
    <cellStyle name="08. Trial Balance Report USD values0c12" xfId="1215"/>
    <cellStyle name="08. Trial Balance Report USD values0c15" xfId="1216"/>
    <cellStyle name="08. Trial Balance Report USD values0c16" xfId="1217"/>
    <cellStyle name="08. Trial Balance Report USD values0c2" xfId="1218"/>
    <cellStyle name="08. Trial Balance Report USD values0c3" xfId="1219"/>
    <cellStyle name="08. Trial Balance Report USD values0c4" xfId="1220"/>
    <cellStyle name="08. Trial Balance Report USD values0c7" xfId="1221"/>
    <cellStyle name="09. Catastrophe, Risk XL - US / Non-US Split 2005[593660364D75ACF4E92343942444929A]0c1" xfId="1222"/>
    <cellStyle name="09. Catastrophe, Risk XL - US / Non-US Split 2005[593660364D75ACF4E92343942444929A]0c1 2" xfId="1223"/>
    <cellStyle name="09. Catastrophe, Risk XL - US / Non-US Split 2005[593660364D75ACF4E92343942444929A]0c11" xfId="1224"/>
    <cellStyle name="09. Catastrophe, Risk XL - US / Non-US Split 2005[593660364D75ACF4E92343942444929A]0c13" xfId="1225"/>
    <cellStyle name="09. Catastrophe, Risk XL - US / Non-US Split 2005[593660364D75ACF4E92343942444929A]0c15" xfId="1226"/>
    <cellStyle name="09. Catastrophe, Risk XL - US / Non-US Split 2005[593660364D75ACF4E92343942444929A]0c17" xfId="1227"/>
    <cellStyle name="09. Catastrophe, Risk XL - US / Non-US Split 2005[593660364D75ACF4E92343942444929A]0c19" xfId="1228"/>
    <cellStyle name="09. Catastrophe, Risk XL - US / Non-US Split 2005[593660364D75ACF4E92343942444929A]0c2" xfId="1229"/>
    <cellStyle name="09. Catastrophe, Risk XL - US / Non-US Split 2005[593660364D75ACF4E92343942444929A]0c21" xfId="1230"/>
    <cellStyle name="09. Catastrophe, Risk XL - US / Non-US Split 2005[593660364D75ACF4E92343942444929A]0c23" xfId="1231"/>
    <cellStyle name="09. Catastrophe, Risk XL - US / Non-US Split 2005[593660364D75ACF4E92343942444929A]0c25" xfId="1232"/>
    <cellStyle name="09. Catastrophe, Risk XL - US / Non-US Split 2005[593660364D75ACF4E92343942444929A]0c26" xfId="1233"/>
    <cellStyle name="09. Catastrophe, Risk XL - US / Non-US Split 2005[593660364D75ACF4E92343942444929A]0c27" xfId="1234"/>
    <cellStyle name="09. Catastrophe, Risk XL - US / Non-US Split 2005[593660364D75ACF4E92343942444929A]0c28" xfId="1235"/>
    <cellStyle name="09. Catastrophe, Risk XL - US / Non-US Split 2005[593660364D75ACF4E92343942444929A]0c29" xfId="1236"/>
    <cellStyle name="09. Catastrophe, Risk XL - US / Non-US Split 2005[593660364D75ACF4E92343942444929A]0c3" xfId="1237"/>
    <cellStyle name="09. Catastrophe, Risk XL - US / Non-US Split 2005[593660364D75ACF4E92343942444929A]0c30" xfId="1238"/>
    <cellStyle name="09. Catastrophe, Risk XL - US / Non-US Split 2005[593660364D75ACF4E92343942444929A]0c31" xfId="1239"/>
    <cellStyle name="09. Catastrophe, Risk XL - US / Non-US Split 2005[593660364D75ACF4E92343942444929A]0c32" xfId="1240"/>
    <cellStyle name="09. Catastrophe, Risk XL - US / Non-US Split 2005[593660364D75ACF4E92343942444929A]0c33" xfId="1241"/>
    <cellStyle name="09. Catastrophe, Risk XL - US / Non-US Split 2005[593660364D75ACF4E92343942444929A]0c34" xfId="1242"/>
    <cellStyle name="09. Catastrophe, Risk XL - US / Non-US Split 2005[593660364D75ACF4E92343942444929A]0c35" xfId="1243"/>
    <cellStyle name="09. Catastrophe, Risk XL - US / Non-US Split 2005[593660364D75ACF4E92343942444929A]0c36" xfId="1244"/>
    <cellStyle name="09. Catastrophe, Risk XL - US / Non-US Split 2005[593660364D75ACF4E92343942444929A]0c37" xfId="1245"/>
    <cellStyle name="09. Catastrophe, Risk XL - US / Non-US Split 2005[593660364D75ACF4E92343942444929A]0c38" xfId="1246"/>
    <cellStyle name="09. Catastrophe, Risk XL - US / Non-US Split 2005[593660364D75ACF4E92343942444929A]0c39" xfId="1247"/>
    <cellStyle name="09. Catastrophe, Risk XL - US / Non-US Split 2005[593660364D75ACF4E92343942444929A]0c40" xfId="1248"/>
    <cellStyle name="09. Catastrophe, Risk XL - US / Non-US Split 2005[593660364D75ACF4E92343942444929A]0c41" xfId="1249"/>
    <cellStyle name="09. Catastrophe, Risk XL - US / Non-US Split 2005[593660364D75ACF4E92343942444929A]0c42" xfId="1250"/>
    <cellStyle name="09. Catastrophe, Risk XL - US / Non-US Split 2005[593660364D75ACF4E92343942444929A]0c43" xfId="1251"/>
    <cellStyle name="09. Catastrophe, Risk XL - US / Non-US Split 2005[593660364D75ACF4E92343942444929A]0c44" xfId="1252"/>
    <cellStyle name="09. Catastrophe, Risk XL - US / Non-US Split 2005[593660364D75ACF4E92343942444929A]0c45" xfId="1253"/>
    <cellStyle name="09. Catastrophe, Risk XL - US / Non-US Split 2005[593660364D75ACF4E92343942444929A]0c46" xfId="1254"/>
    <cellStyle name="09. Catastrophe, Risk XL - US / Non-US Split 2005[593660364D75ACF4E92343942444929A]0c47" xfId="1255"/>
    <cellStyle name="09. Catastrophe, Risk XL - US / Non-US Split 2005[593660364D75ACF4E92343942444929A]0c6" xfId="1256"/>
    <cellStyle name="09. Catastrophe, Risk XL - US / Non-US Split 2005[593660364D75ACF4E92343942444929A]0c7" xfId="1257"/>
    <cellStyle name="09. Catastrophe, Risk XL - US / Non-US Split 20050c1" xfId="1258"/>
    <cellStyle name="09. Catastrophe, Risk XL - US / Non-US Split 20050c1 2" xfId="1259"/>
    <cellStyle name="09. Catastrophe, Risk XL - US / Non-US Split 20050c1_Schs" xfId="1260"/>
    <cellStyle name="09. Catastrophe, Risk XL - US / Non-US Split 20050c11" xfId="1261"/>
    <cellStyle name="09. Catastrophe, Risk XL - US / Non-US Split 20050c13" xfId="1262"/>
    <cellStyle name="09. Catastrophe, Risk XL - US / Non-US Split 20050c15" xfId="1263"/>
    <cellStyle name="09. Catastrophe, Risk XL - US / Non-US Split 20050c17" xfId="1264"/>
    <cellStyle name="09. Catastrophe, Risk XL - US / Non-US Split 20050c19" xfId="1265"/>
    <cellStyle name="09. Catastrophe, Risk XL - US / Non-US Split 20050c2" xfId="1266"/>
    <cellStyle name="09. Catastrophe, Risk XL - US / Non-US Split 20050c21" xfId="1267"/>
    <cellStyle name="09. Catastrophe, Risk XL - US / Non-US Split 20050c23" xfId="1268"/>
    <cellStyle name="09. Catastrophe, Risk XL - US / Non-US Split 20050c25" xfId="1269"/>
    <cellStyle name="09. Catastrophe, Risk XL - US / Non-US Split 20050c27" xfId="1270"/>
    <cellStyle name="09. Catastrophe, Risk XL - US / Non-US Split 20050c29" xfId="1271"/>
    <cellStyle name="09. Catastrophe, Risk XL - US / Non-US Split 20050c3" xfId="1272"/>
    <cellStyle name="09. Catastrophe, Risk XL - US / Non-US Split 20050c31" xfId="1273"/>
    <cellStyle name="09. Catastrophe, Risk XL - US / Non-US Split 20050c33" xfId="1274"/>
    <cellStyle name="09. Catastrophe, Risk XL - US / Non-US Split 20050c34" xfId="1275"/>
    <cellStyle name="09. Catastrophe, Risk XL - US / Non-US Split 20050c35" xfId="1276"/>
    <cellStyle name="09. Catastrophe, Risk XL - US / Non-US Split 20050c36" xfId="1277"/>
    <cellStyle name="09. Catastrophe, Risk XL - US / Non-US Split 20050c37" xfId="1278"/>
    <cellStyle name="09. Catastrophe, Risk XL - US / Non-US Split 20050c38" xfId="1279"/>
    <cellStyle name="09. Catastrophe, Risk XL - US / Non-US Split 20050c39" xfId="1280"/>
    <cellStyle name="09. Catastrophe, Risk XL - US / Non-US Split 20050c40" xfId="1281"/>
    <cellStyle name="09. Catastrophe, Risk XL - US / Non-US Split 20050c41" xfId="1282"/>
    <cellStyle name="09. Catastrophe, Risk XL - US / Non-US Split 20050c42" xfId="1283"/>
    <cellStyle name="09. Catastrophe, Risk XL - US / Non-US Split 20050c43" xfId="1284"/>
    <cellStyle name="09. Catastrophe, Risk XL - US / Non-US Split 20050c44" xfId="1285"/>
    <cellStyle name="09. Catastrophe, Risk XL - US / Non-US Split 20050c45" xfId="1286"/>
    <cellStyle name="09. Catastrophe, Risk XL - US / Non-US Split 20050c46" xfId="1287"/>
    <cellStyle name="09. Catastrophe, Risk XL - US / Non-US Split 20050c47" xfId="1288"/>
    <cellStyle name="09. Catastrophe, Risk XL - US / Non-US Split 20050c6" xfId="1289"/>
    <cellStyle name="09. Catastrophe, Risk XL - US / Non-US Split 20050c7" xfId="1290"/>
    <cellStyle name="10. Underwritng at Class Level YTD[29C49A3C44E0D188DF9B9D94F526E0C5]0c1" xfId="1291"/>
    <cellStyle name="10. Underwritng at Class Level YTD[29C49A3C44E0D188DF9B9D94F526E0C5]0c1 2" xfId="1292"/>
    <cellStyle name="10. Underwritng at Class Level YTD[29C49A3C44E0D188DF9B9D94F526E0C5]0c11" xfId="1293"/>
    <cellStyle name="10. Underwritng at Class Level YTD[29C49A3C44E0D188DF9B9D94F526E0C5]0c13" xfId="1294"/>
    <cellStyle name="10. Underwritng at Class Level YTD[29C49A3C44E0D188DF9B9D94F526E0C5]0c14" xfId="1295"/>
    <cellStyle name="10. Underwritng at Class Level YTD[29C49A3C44E0D188DF9B9D94F526E0C5]0c15" xfId="1296"/>
    <cellStyle name="10. Underwritng at Class Level YTD[29C49A3C44E0D188DF9B9D94F526E0C5]0c16" xfId="1297"/>
    <cellStyle name="10. Underwritng at Class Level YTD[29C49A3C44E0D188DF9B9D94F526E0C5]0c17" xfId="1298"/>
    <cellStyle name="10. Underwritng at Class Level YTD[29C49A3C44E0D188DF9B9D94F526E0C5]0c2" xfId="1299"/>
    <cellStyle name="10. Underwritng at Class Level YTD[29C49A3C44E0D188DF9B9D94F526E0C5]0c3" xfId="1300"/>
    <cellStyle name="10. Underwritng at Class Level YTD[29C49A3C44E0D188DF9B9D94F526E0C5]0c6" xfId="1301"/>
    <cellStyle name="10. Underwritng at Class Level YTD[29C49A3C44E0D188DF9B9D94F526E0C5]0c7" xfId="1302"/>
    <cellStyle name="10. Underwritng at Class Level YTD0c1" xfId="1303"/>
    <cellStyle name="10. Underwritng at Class Level YTD0c1 2" xfId="1304"/>
    <cellStyle name="10. Underwritng at Class Level YTD0c1_Schs" xfId="1305"/>
    <cellStyle name="10. Underwritng at Class Level YTD0c11" xfId="1306"/>
    <cellStyle name="10. Underwritng at Class Level YTD0c13" xfId="1307"/>
    <cellStyle name="10. Underwritng at Class Level YTD0c14" xfId="1308"/>
    <cellStyle name="10. Underwritng at Class Level YTD0c15" xfId="1309"/>
    <cellStyle name="10. Underwritng at Class Level YTD0c16" xfId="1310"/>
    <cellStyle name="10. Underwritng at Class Level YTD0c17" xfId="1311"/>
    <cellStyle name="10. Underwritng at Class Level YTD0c2" xfId="1312"/>
    <cellStyle name="10. Underwritng at Class Level YTD0c3" xfId="1313"/>
    <cellStyle name="10. Underwritng at Class Level YTD0c6" xfId="1314"/>
    <cellStyle name="10. Underwritng at Class Level YTD0c7" xfId="1315"/>
    <cellStyle name="11. Catastrophe, Risk XL - US / Non-US Split YTD[77BB966243343997E0AA7DBF2276D99F]0c1" xfId="1316"/>
    <cellStyle name="11. Catastrophe, Risk XL - US / Non-US Split YTD[77BB966243343997E0AA7DBF2276D99F]0c1 2" xfId="1317"/>
    <cellStyle name="11. Catastrophe, Risk XL - US / Non-US Split YTD[77BB966243343997E0AA7DBF2276D99F]0c11" xfId="1318"/>
    <cellStyle name="11. Catastrophe, Risk XL - US / Non-US Split YTD[77BB966243343997E0AA7DBF2276D99F]0c13" xfId="1319"/>
    <cellStyle name="11. Catastrophe, Risk XL - US / Non-US Split YTD[77BB966243343997E0AA7DBF2276D99F]0c15" xfId="1320"/>
    <cellStyle name="11. Catastrophe, Risk XL - US / Non-US Split YTD[77BB966243343997E0AA7DBF2276D99F]0c17" xfId="1321"/>
    <cellStyle name="11. Catastrophe, Risk XL - US / Non-US Split YTD[77BB966243343997E0AA7DBF2276D99F]0c19" xfId="1322"/>
    <cellStyle name="11. Catastrophe, Risk XL - US / Non-US Split YTD[77BB966243343997E0AA7DBF2276D99F]0c2" xfId="1323"/>
    <cellStyle name="11. Catastrophe, Risk XL - US / Non-US Split YTD[77BB966243343997E0AA7DBF2276D99F]0c21" xfId="1324"/>
    <cellStyle name="11. Catastrophe, Risk XL - US / Non-US Split YTD[77BB966243343997E0AA7DBF2276D99F]0c23" xfId="1325"/>
    <cellStyle name="11. Catastrophe, Risk XL - US / Non-US Split YTD[77BB966243343997E0AA7DBF2276D99F]0c25" xfId="1326"/>
    <cellStyle name="11. Catastrophe, Risk XL - US / Non-US Split YTD[77BB966243343997E0AA7DBF2276D99F]0c26" xfId="1327"/>
    <cellStyle name="11. Catastrophe, Risk XL - US / Non-US Split YTD[77BB966243343997E0AA7DBF2276D99F]0c27" xfId="1328"/>
    <cellStyle name="11. Catastrophe, Risk XL - US / Non-US Split YTD[77BB966243343997E0AA7DBF2276D99F]0c28" xfId="1329"/>
    <cellStyle name="11. Catastrophe, Risk XL - US / Non-US Split YTD[77BB966243343997E0AA7DBF2276D99F]0c29" xfId="1330"/>
    <cellStyle name="11. Catastrophe, Risk XL - US / Non-US Split YTD[77BB966243343997E0AA7DBF2276D99F]0c3" xfId="1331"/>
    <cellStyle name="11. Catastrophe, Risk XL - US / Non-US Split YTD[77BB966243343997E0AA7DBF2276D99F]0c30" xfId="1332"/>
    <cellStyle name="11. Catastrophe, Risk XL - US / Non-US Split YTD[77BB966243343997E0AA7DBF2276D99F]0c31" xfId="1333"/>
    <cellStyle name="11. Catastrophe, Risk XL - US / Non-US Split YTD[77BB966243343997E0AA7DBF2276D99F]0c32" xfId="1334"/>
    <cellStyle name="11. Catastrophe, Risk XL - US / Non-US Split YTD[77BB966243343997E0AA7DBF2276D99F]0c33" xfId="1335"/>
    <cellStyle name="11. Catastrophe, Risk XL - US / Non-US Split YTD[77BB966243343997E0AA7DBF2276D99F]0c34" xfId="1336"/>
    <cellStyle name="11. Catastrophe, Risk XL - US / Non-US Split YTD[77BB966243343997E0AA7DBF2276D99F]0c35" xfId="1337"/>
    <cellStyle name="11. Catastrophe, Risk XL - US / Non-US Split YTD[77BB966243343997E0AA7DBF2276D99F]0c36" xfId="1338"/>
    <cellStyle name="11. Catastrophe, Risk XL - US / Non-US Split YTD[77BB966243343997E0AA7DBF2276D99F]0c37" xfId="1339"/>
    <cellStyle name="11. Catastrophe, Risk XL - US / Non-US Split YTD[77BB966243343997E0AA7DBF2276D99F]0c38" xfId="1340"/>
    <cellStyle name="11. Catastrophe, Risk XL - US / Non-US Split YTD[77BB966243343997E0AA7DBF2276D99F]0c39" xfId="1341"/>
    <cellStyle name="11. Catastrophe, Risk XL - US / Non-US Split YTD[77BB966243343997E0AA7DBF2276D99F]0c40" xfId="1342"/>
    <cellStyle name="11. Catastrophe, Risk XL - US / Non-US Split YTD[77BB966243343997E0AA7DBF2276D99F]0c41" xfId="1343"/>
    <cellStyle name="11. Catastrophe, Risk XL - US / Non-US Split YTD[77BB966243343997E0AA7DBF2276D99F]0c42" xfId="1344"/>
    <cellStyle name="11. Catastrophe, Risk XL - US / Non-US Split YTD[77BB966243343997E0AA7DBF2276D99F]0c43" xfId="1345"/>
    <cellStyle name="11. Catastrophe, Risk XL - US / Non-US Split YTD[77BB966243343997E0AA7DBF2276D99F]0c44" xfId="1346"/>
    <cellStyle name="11. Catastrophe, Risk XL - US / Non-US Split YTD[77BB966243343997E0AA7DBF2276D99F]0c45" xfId="1347"/>
    <cellStyle name="11. Catastrophe, Risk XL - US / Non-US Split YTD[77BB966243343997E0AA7DBF2276D99F]0c46" xfId="1348"/>
    <cellStyle name="11. Catastrophe, Risk XL - US / Non-US Split YTD[77BB966243343997E0AA7DBF2276D99F]0c47" xfId="1349"/>
    <cellStyle name="11. Catastrophe, Risk XL - US / Non-US Split YTD[77BB966243343997E0AA7DBF2276D99F]0c6" xfId="1350"/>
    <cellStyle name="11. Catastrophe, Risk XL - US / Non-US Split YTD[77BB966243343997E0AA7DBF2276D99F]0c7" xfId="1351"/>
    <cellStyle name="11. Catastrophe, Risk XL - US / Non-US Split YTD0c1" xfId="1352"/>
    <cellStyle name="11. Catastrophe, Risk XL - US / Non-US Split YTD0c1 2" xfId="1353"/>
    <cellStyle name="11. Catastrophe, Risk XL - US / Non-US Split YTD0c1_Schs" xfId="1354"/>
    <cellStyle name="11. Catastrophe, Risk XL - US / Non-US Split YTD0c11" xfId="1355"/>
    <cellStyle name="11. Catastrophe, Risk XL - US / Non-US Split YTD0c13" xfId="1356"/>
    <cellStyle name="11. Catastrophe, Risk XL - US / Non-US Split YTD0c15" xfId="1357"/>
    <cellStyle name="11. Catastrophe, Risk XL - US / Non-US Split YTD0c17" xfId="1358"/>
    <cellStyle name="11. Catastrophe, Risk XL - US / Non-US Split YTD0c19" xfId="1359"/>
    <cellStyle name="11. Catastrophe, Risk XL - US / Non-US Split YTD0c2" xfId="1360"/>
    <cellStyle name="11. Catastrophe, Risk XL - US / Non-US Split YTD0c21" xfId="1361"/>
    <cellStyle name="11. Catastrophe, Risk XL - US / Non-US Split YTD0c23" xfId="1362"/>
    <cellStyle name="11. Catastrophe, Risk XL - US / Non-US Split YTD0c25" xfId="1363"/>
    <cellStyle name="11. Catastrophe, Risk XL - US / Non-US Split YTD0c27" xfId="1364"/>
    <cellStyle name="11. Catastrophe, Risk XL - US / Non-US Split YTD0c29" xfId="1365"/>
    <cellStyle name="11. Catastrophe, Risk XL - US / Non-US Split YTD0c3" xfId="1366"/>
    <cellStyle name="11. Catastrophe, Risk XL - US / Non-US Split YTD0c31" xfId="1367"/>
    <cellStyle name="11. Catastrophe, Risk XL - US / Non-US Split YTD0c33" xfId="1368"/>
    <cellStyle name="11. Catastrophe, Risk XL - US / Non-US Split YTD0c34" xfId="1369"/>
    <cellStyle name="11. Catastrophe, Risk XL - US / Non-US Split YTD0c35" xfId="1370"/>
    <cellStyle name="11. Catastrophe, Risk XL - US / Non-US Split YTD0c36" xfId="1371"/>
    <cellStyle name="11. Catastrophe, Risk XL - US / Non-US Split YTD0c37" xfId="1372"/>
    <cellStyle name="11. Catastrophe, Risk XL - US / Non-US Split YTD0c38" xfId="1373"/>
    <cellStyle name="11. Catastrophe, Risk XL - US / Non-US Split YTD0c39" xfId="1374"/>
    <cellStyle name="11. Catastrophe, Risk XL - US / Non-US Split YTD0c40" xfId="1375"/>
    <cellStyle name="11. Catastrophe, Risk XL - US / Non-US Split YTD0c41" xfId="1376"/>
    <cellStyle name="11. Catastrophe, Risk XL - US / Non-US Split YTD0c42" xfId="1377"/>
    <cellStyle name="11. Catastrophe, Risk XL - US / Non-US Split YTD0c43" xfId="1378"/>
    <cellStyle name="11. Catastrophe, Risk XL - US / Non-US Split YTD0c44" xfId="1379"/>
    <cellStyle name="11. Catastrophe, Risk XL - US / Non-US Split YTD0c45" xfId="1380"/>
    <cellStyle name="11. Catastrophe, Risk XL - US / Non-US Split YTD0c46" xfId="1381"/>
    <cellStyle name="11. Catastrophe, Risk XL - US / Non-US Split YTD0c47" xfId="1382"/>
    <cellStyle name="11. Catastrophe, Risk XL - US / Non-US Split YTD0c6" xfId="1383"/>
    <cellStyle name="11. Catastrophe, Risk XL - US / Non-US Split YTD0c7" xfId="1384"/>
    <cellStyle name="12. Underwritng at Class Level[5879D1664E79A0403B1C89A6A8D3A627](Total, 8070, USD Value)0c1" xfId="1385"/>
    <cellStyle name="12. Underwritng at Class Level[5879D1664E79A0403B1C89A6A8D3A627](Total, 8070, USD Value)0c1 2" xfId="1386"/>
    <cellStyle name="12. Underwritng at Class Level[5879D1664E79A0403B1C89A6A8D3A627](Total, 8070, USD Value)0c10" xfId="1387"/>
    <cellStyle name="12. Underwritng at Class Level[5879D1664E79A0403B1C89A6A8D3A627](Total, 8070, USD Value)0c10 2" xfId="1388"/>
    <cellStyle name="12. Underwritng at Class Level[5879D1664E79A0403B1C89A6A8D3A627](Total, 8070, USD Value)0c12" xfId="1389"/>
    <cellStyle name="12. Underwritng at Class Level[5879D1664E79A0403B1C89A6A8D3A627](Total, 8070, USD Value)0c13" xfId="1390"/>
    <cellStyle name="12. Underwritng at Class Level[5879D1664E79A0403B1C89A6A8D3A627](Total, 8070, USD Value)0c14" xfId="1391"/>
    <cellStyle name="12. Underwritng at Class Level[5879D1664E79A0403B1C89A6A8D3A627](Total, 8070, USD Value)0c15" xfId="1392"/>
    <cellStyle name="12. Underwritng at Class Level[5879D1664E79A0403B1C89A6A8D3A627](Total, 8070, USD Value)0c16" xfId="1393"/>
    <cellStyle name="12. Underwritng at Class Level[5879D1664E79A0403B1C89A6A8D3A627](Total, 8070, USD Value)0c2" xfId="1394"/>
    <cellStyle name="12. Underwritng at Class Level[5879D1664E79A0403B1C89A6A8D3A627](Total, 8070, USD Value)0c3" xfId="1395"/>
    <cellStyle name="12. Underwritng at Class Level[5879D1664E79A0403B1C89A6A8D3A627](Total, 8070, USD Value)0c6" xfId="1396"/>
    <cellStyle name="12. Underwritng at Class Level[5879D1664E79A0403B1C89A6A8D3A627](Total, 8070, USD Value)0c7" xfId="1397"/>
    <cellStyle name="12. Underwritng at Class Level[8EE7660D475A180FD0B486869549622D]0c1" xfId="1398"/>
    <cellStyle name="12. Underwritng at Class Level[8EE7660D475A180FD0B486869549622D]0c1 2" xfId="1399"/>
    <cellStyle name="12. Underwritng at Class Level[8EE7660D475A180FD0B486869549622D]0c12" xfId="1400"/>
    <cellStyle name="12. Underwritng at Class Level[8EE7660D475A180FD0B486869549622D]0c15" xfId="1401"/>
    <cellStyle name="12. Underwritng at Class Level[8EE7660D475A180FD0B486869549622D]0c16" xfId="1402"/>
    <cellStyle name="12. Underwritng at Class Level[8EE7660D475A180FD0B486869549622D]0c17" xfId="1403"/>
    <cellStyle name="12. Underwritng at Class Level[8EE7660D475A180FD0B486869549622D]0c18" xfId="1404"/>
    <cellStyle name="12. Underwritng at Class Level[8EE7660D475A180FD0B486869549622D]0c19" xfId="1405"/>
    <cellStyle name="12. Underwritng at Class Level[8EE7660D475A180FD0B486869549622D]0c2" xfId="1406"/>
    <cellStyle name="12. Underwritng at Class Level[8EE7660D475A180FD0B486869549622D]0c3" xfId="1407"/>
    <cellStyle name="12. Underwritng at Class Level[8EE7660D475A180FD0B486869549622D]0c4" xfId="1408"/>
    <cellStyle name="12. Underwritng at Class Level[8EE7660D475A180FD0B486869549622D]0c6" xfId="1409"/>
    <cellStyle name="12. Underwritng at Class Level[8EE7660D475A180FD0B486869549622D]0c7" xfId="1410"/>
    <cellStyle name="12. Underwritng at Class Level[8EE7660D475A180FD0B486869549622D]0c8" xfId="1411"/>
    <cellStyle name="12. Underwritng at Class Level0c1" xfId="1412"/>
    <cellStyle name="12. Underwritng at Class Level0c1 2" xfId="1413"/>
    <cellStyle name="12. Underwritng at Class Level0c1_Schs" xfId="1414"/>
    <cellStyle name="12. Underwritng at Class Level0c12" xfId="1415"/>
    <cellStyle name="12. Underwritng at Class Level0c15" xfId="1416"/>
    <cellStyle name="12. Underwritng at Class Level0c16" xfId="1417"/>
    <cellStyle name="12. Underwritng at Class Level0c17" xfId="1418"/>
    <cellStyle name="12. Underwritng at Class Level0c18" xfId="1419"/>
    <cellStyle name="12. Underwritng at Class Level0c19" xfId="1420"/>
    <cellStyle name="12. Underwritng at Class Level0c2" xfId="1421"/>
    <cellStyle name="12. Underwritng at Class Level0c3" xfId="1422"/>
    <cellStyle name="12. Underwritng at Class Level0c4" xfId="1423"/>
    <cellStyle name="12. Underwritng at Class Level0c6" xfId="1424"/>
    <cellStyle name="12. Underwritng at Class Level0c7" xfId="1425"/>
    <cellStyle name="12. Underwritng at Class Level0c8" xfId="1426"/>
    <cellStyle name="12C. Underwritng at Class Level YOA prompt[48E3DF9B4CEF1E822AEAFAB86C5114FE]0c1" xfId="1427"/>
    <cellStyle name="12C. Underwritng at Class Level YOA prompt[48E3DF9B4CEF1E822AEAFAB86C5114FE]0c1 2" xfId="1428"/>
    <cellStyle name="12C. Underwritng at Class Level YOA prompt[48E3DF9B4CEF1E822AEAFAB86C5114FE]0c12" xfId="1429"/>
    <cellStyle name="12C. Underwritng at Class Level YOA prompt[48E3DF9B4CEF1E822AEAFAB86C5114FE]0c15" xfId="1430"/>
    <cellStyle name="12C. Underwritng at Class Level YOA prompt[48E3DF9B4CEF1E822AEAFAB86C5114FE]0c16" xfId="1431"/>
    <cellStyle name="12C. Underwritng at Class Level YOA prompt[48E3DF9B4CEF1E822AEAFAB86C5114FE]0c17" xfId="1432"/>
    <cellStyle name="12C. Underwritng at Class Level YOA prompt[48E3DF9B4CEF1E822AEAFAB86C5114FE]0c18" xfId="1433"/>
    <cellStyle name="12C. Underwritng at Class Level YOA prompt[48E3DF9B4CEF1E822AEAFAB86C5114FE]0c19" xfId="1434"/>
    <cellStyle name="12C. Underwritng at Class Level YOA prompt[48E3DF9B4CEF1E822AEAFAB86C5114FE]0c2" xfId="1435"/>
    <cellStyle name="12C. Underwritng at Class Level YOA prompt[48E3DF9B4CEF1E822AEAFAB86C5114FE]0c3" xfId="1436"/>
    <cellStyle name="12C. Underwritng at Class Level YOA prompt[48E3DF9B4CEF1E822AEAFAB86C5114FE]0c4" xfId="1437"/>
    <cellStyle name="12C. Underwritng at Class Level YOA prompt[48E3DF9B4CEF1E822AEAFAB86C5114FE]0c6" xfId="1438"/>
    <cellStyle name="12C. Underwritng at Class Level YOA prompt[48E3DF9B4CEF1E822AEAFAB86C5114FE]0c7" xfId="1439"/>
    <cellStyle name="12C. Underwritng at Class Level YOA prompt[48E3DF9B4CEF1E822AEAFAB86C5114FE]0c8" xfId="1440"/>
    <cellStyle name="12C. Underwritng at Class Level YOA prompt0c1" xfId="1441"/>
    <cellStyle name="12C. Underwritng at Class Level YOA prompt0c1 2" xfId="1442"/>
    <cellStyle name="12C. Underwritng at Class Level YOA prompt0c1_Schs" xfId="1443"/>
    <cellStyle name="12C. Underwritng at Class Level YOA prompt0c12" xfId="1444"/>
    <cellStyle name="12C. Underwritng at Class Level YOA prompt0c15" xfId="1445"/>
    <cellStyle name="12C. Underwritng at Class Level YOA prompt0c16" xfId="1446"/>
    <cellStyle name="12C. Underwritng at Class Level YOA prompt0c17" xfId="1447"/>
    <cellStyle name="12C. Underwritng at Class Level YOA prompt0c18" xfId="1448"/>
    <cellStyle name="12C. Underwritng at Class Level YOA prompt0c19" xfId="1449"/>
    <cellStyle name="12C. Underwritng at Class Level YOA prompt0c2" xfId="1450"/>
    <cellStyle name="12C. Underwritng at Class Level YOA prompt0c3" xfId="1451"/>
    <cellStyle name="12C. Underwritng at Class Level YOA prompt0c4" xfId="1452"/>
    <cellStyle name="12C. Underwritng at Class Level YOA prompt0c6" xfId="1453"/>
    <cellStyle name="12C. Underwritng at Class Level YOA prompt0c7" xfId="1454"/>
    <cellStyle name="12C. Underwritng at Class Level YOA prompt0c8" xfId="1455"/>
    <cellStyle name="12E. Underwritng at Class Level YOA and Acc Period prompt[026666DA423A66F1A33293A31E221E32]0c1" xfId="1456"/>
    <cellStyle name="12E. Underwritng at Class Level YOA and Acc Period prompt[026666DA423A66F1A33293A31E221E32]0c1 2" xfId="1457"/>
    <cellStyle name="12E. Underwritng at Class Level YOA and Acc Period prompt[026666DA423A66F1A33293A31E221E32]0c12" xfId="1458"/>
    <cellStyle name="12E. Underwritng at Class Level YOA and Acc Period prompt[026666DA423A66F1A33293A31E221E32]0c15" xfId="1459"/>
    <cellStyle name="12E. Underwritng at Class Level YOA and Acc Period prompt[026666DA423A66F1A33293A31E221E32]0c16" xfId="1460"/>
    <cellStyle name="12E. Underwritng at Class Level YOA and Acc Period prompt[026666DA423A66F1A33293A31E221E32]0c17" xfId="1461"/>
    <cellStyle name="12E. Underwritng at Class Level YOA and Acc Period prompt[026666DA423A66F1A33293A31E221E32]0c18" xfId="1462"/>
    <cellStyle name="12E. Underwritng at Class Level YOA and Acc Period prompt[026666DA423A66F1A33293A31E221E32]0c19" xfId="1463"/>
    <cellStyle name="12E. Underwritng at Class Level YOA and Acc Period prompt[026666DA423A66F1A33293A31E221E32]0c2" xfId="1464"/>
    <cellStyle name="12E. Underwritng at Class Level YOA and Acc Period prompt[026666DA423A66F1A33293A31E221E32]0c3" xfId="1465"/>
    <cellStyle name="12E. Underwritng at Class Level YOA and Acc Period prompt[026666DA423A66F1A33293A31E221E32]0c4" xfId="1466"/>
    <cellStyle name="12E. Underwritng at Class Level YOA and Acc Period prompt[026666DA423A66F1A33293A31E221E32]0c6" xfId="1467"/>
    <cellStyle name="12E. Underwritng at Class Level YOA and Acc Period prompt[026666DA423A66F1A33293A31E221E32]0c7" xfId="1468"/>
    <cellStyle name="12E. Underwritng at Class Level YOA and Acc Period prompt[026666DA423A66F1A33293A31E221E32]0c8" xfId="1469"/>
    <cellStyle name="13.Underwritng at Contract Level[EF966B0541E83C1D3C1472837DFB085A]0c1" xfId="1470"/>
    <cellStyle name="13.Underwritng at Contract Level[EF966B0541E83C1D3C1472837DFB085A]0c1 2" xfId="1471"/>
    <cellStyle name="13.Underwritng at Contract Level[EF966B0541E83C1D3C1472837DFB085A]0c11" xfId="1472"/>
    <cellStyle name="13.Underwritng at Contract Level[EF966B0541E83C1D3C1472837DFB085A]0c14" xfId="1473"/>
    <cellStyle name="13.Underwritng at Contract Level[EF966B0541E83C1D3C1472837DFB085A]0c15" xfId="1474"/>
    <cellStyle name="13.Underwritng at Contract Level[EF966B0541E83C1D3C1472837DFB085A]0c16" xfId="1475"/>
    <cellStyle name="13.Underwritng at Contract Level[EF966B0541E83C1D3C1472837DFB085A]0c2" xfId="1476"/>
    <cellStyle name="13.Underwritng at Contract Level[EF966B0541E83C1D3C1472837DFB085A]0c3" xfId="1477"/>
    <cellStyle name="13.Underwritng at Contract Level[EF966B0541E83C1D3C1472837DFB085A]0c6" xfId="1478"/>
    <cellStyle name="13.Underwritng at Contract Level[EF966B0541E83C1D3C1472837DFB085A]0c7" xfId="1479"/>
    <cellStyle name="13.Underwritng at Contract Level[EF966B0541E83C1D3C1472837DFB085A]1c1" xfId="1480"/>
    <cellStyle name="13.Underwritng at Contract Level[EF966B0541E83C1D3C1472837DFB085A]1c1 2" xfId="1481"/>
    <cellStyle name="13.Underwritng at Contract Level[EF966B0541E83C1D3C1472837DFB085A]1c11" xfId="1482"/>
    <cellStyle name="13.Underwritng at Contract Level[EF966B0541E83C1D3C1472837DFB085A]1c14" xfId="1483"/>
    <cellStyle name="13.Underwritng at Contract Level[EF966B0541E83C1D3C1472837DFB085A]1c15" xfId="1484"/>
    <cellStyle name="13.Underwritng at Contract Level[EF966B0541E83C1D3C1472837DFB085A]1c16" xfId="1485"/>
    <cellStyle name="13.Underwritng at Contract Level[EF966B0541E83C1D3C1472837DFB085A]1c17" xfId="1486"/>
    <cellStyle name="13.Underwritng at Contract Level[EF966B0541E83C1D3C1472837DFB085A]1c18" xfId="1487"/>
    <cellStyle name="13.Underwritng at Contract Level[EF966B0541E83C1D3C1472837DFB085A]1c2" xfId="1488"/>
    <cellStyle name="13.Underwritng at Contract Level[EF966B0541E83C1D3C1472837DFB085A]1c3" xfId="1489"/>
    <cellStyle name="13.Underwritng at Contract Level[EF966B0541E83C1D3C1472837DFB085A]1c4" xfId="1490"/>
    <cellStyle name="13.Underwritng at Contract Level[EF966B0541E83C1D3C1472837DFB085A]1c6" xfId="1491"/>
    <cellStyle name="13.Underwritng at Contract Level[EF966B0541E83C1D3C1472837DFB085A]1c7" xfId="1492"/>
    <cellStyle name="13.Underwritng at Contract Level0c1" xfId="1493"/>
    <cellStyle name="13.Underwritng at Contract Level0c1 2" xfId="1494"/>
    <cellStyle name="13.Underwritng at Contract Level0c1_Schs" xfId="1495"/>
    <cellStyle name="13.Underwritng at Contract Level0c11" xfId="1496"/>
    <cellStyle name="13.Underwritng at Contract Level0c14" xfId="1497"/>
    <cellStyle name="13.Underwritng at Contract Level0c15" xfId="1498"/>
    <cellStyle name="13.Underwritng at Contract Level0c16" xfId="1499"/>
    <cellStyle name="13.Underwritng at Contract Level0c2" xfId="1500"/>
    <cellStyle name="13.Underwritng at Contract Level0c3" xfId="1501"/>
    <cellStyle name="13.Underwritng at Contract Level0c6" xfId="1502"/>
    <cellStyle name="13.Underwritng at Contract Level0c7" xfId="1503"/>
    <cellStyle name="13.Underwritng at Contract Level1c1" xfId="1504"/>
    <cellStyle name="13.Underwritng at Contract Level1c1 2" xfId="1505"/>
    <cellStyle name="13.Underwritng at Contract Level1c1_Schs" xfId="1506"/>
    <cellStyle name="13.Underwritng at Contract Level1c11" xfId="1507"/>
    <cellStyle name="13.Underwritng at Contract Level1c14" xfId="1508"/>
    <cellStyle name="13.Underwritng at Contract Level1c15" xfId="1509"/>
    <cellStyle name="13.Underwritng at Contract Level1c16" xfId="1510"/>
    <cellStyle name="13.Underwritng at Contract Level1c17" xfId="1511"/>
    <cellStyle name="13.Underwritng at Contract Level1c18" xfId="1512"/>
    <cellStyle name="13.Underwritng at Contract Level1c2" xfId="1513"/>
    <cellStyle name="13.Underwritng at Contract Level1c3" xfId="1514"/>
    <cellStyle name="13.Underwritng at Contract Level1c4" xfId="1515"/>
    <cellStyle name="13.Underwritng at Contract Level1c6" xfId="1516"/>
    <cellStyle name="13.Underwritng at Contract Level1c7" xfId="1517"/>
    <cellStyle name="13D.Underwritng at Contract Level Doc Curr- no prompt[46D1470D4B9A94977FC9AC887C276C3A]0c1" xfId="1518"/>
    <cellStyle name="13D.Underwritng at Contract Level Doc Curr- no prompt[46D1470D4B9A94977FC9AC887C276C3A]0c1 2" xfId="1519"/>
    <cellStyle name="13D.Underwritng at Contract Level Doc Curr- no prompt[46D1470D4B9A94977FC9AC887C276C3A]0c11" xfId="1520"/>
    <cellStyle name="13D.Underwritng at Contract Level Doc Curr- no prompt[46D1470D4B9A94977FC9AC887C276C3A]0c14" xfId="1521"/>
    <cellStyle name="13D.Underwritng at Contract Level Doc Curr- no prompt[46D1470D4B9A94977FC9AC887C276C3A]0c15" xfId="1522"/>
    <cellStyle name="13D.Underwritng at Contract Level Doc Curr- no prompt[46D1470D4B9A94977FC9AC887C276C3A]0c16" xfId="1523"/>
    <cellStyle name="13D.Underwritng at Contract Level Doc Curr- no prompt[46D1470D4B9A94977FC9AC887C276C3A]0c2" xfId="1524"/>
    <cellStyle name="13D.Underwritng at Contract Level Doc Curr- no prompt[46D1470D4B9A94977FC9AC887C276C3A]0c3" xfId="1525"/>
    <cellStyle name="13D.Underwritng at Contract Level Doc Curr- no prompt[46D1470D4B9A94977FC9AC887C276C3A]0c6" xfId="1526"/>
    <cellStyle name="13D.Underwritng at Contract Level Doc Curr- no prompt[46D1470D4B9A94977FC9AC887C276C3A]0c7" xfId="1527"/>
    <cellStyle name="13D.Underwritng at Contract Level Doc Curr- no prompt[46D1470D4B9A94977FC9AC887C276C3A]1c1" xfId="1528"/>
    <cellStyle name="13D.Underwritng at Contract Level Doc Curr- no prompt[46D1470D4B9A94977FC9AC887C276C3A]1c1 2" xfId="1529"/>
    <cellStyle name="13D.Underwritng at Contract Level Doc Curr- no prompt[46D1470D4B9A94977FC9AC887C276C3A]1c11" xfId="1530"/>
    <cellStyle name="13D.Underwritng at Contract Level Doc Curr- no prompt[46D1470D4B9A94977FC9AC887C276C3A]1c14" xfId="1531"/>
    <cellStyle name="13D.Underwritng at Contract Level Doc Curr- no prompt[46D1470D4B9A94977FC9AC887C276C3A]1c15" xfId="1532"/>
    <cellStyle name="13D.Underwritng at Contract Level Doc Curr- no prompt[46D1470D4B9A94977FC9AC887C276C3A]1c16" xfId="1533"/>
    <cellStyle name="13D.Underwritng at Contract Level Doc Curr- no prompt[46D1470D4B9A94977FC9AC887C276C3A]1c17" xfId="1534"/>
    <cellStyle name="13D.Underwritng at Contract Level Doc Curr- no prompt[46D1470D4B9A94977FC9AC887C276C3A]1c18" xfId="1535"/>
    <cellStyle name="13D.Underwritng at Contract Level Doc Curr- no prompt[46D1470D4B9A94977FC9AC887C276C3A]1c2" xfId="1536"/>
    <cellStyle name="13D.Underwritng at Contract Level Doc Curr- no prompt[46D1470D4B9A94977FC9AC887C276C3A]1c3" xfId="1537"/>
    <cellStyle name="13D.Underwritng at Contract Level Doc Curr- no prompt[46D1470D4B9A94977FC9AC887C276C3A]1c4" xfId="1538"/>
    <cellStyle name="13D.Underwritng at Contract Level Doc Curr- no prompt[46D1470D4B9A94977FC9AC887C276C3A]1c6" xfId="1539"/>
    <cellStyle name="13D.Underwritng at Contract Level Doc Curr- no prompt[46D1470D4B9A94977FC9AC887C276C3A]1c7" xfId="1540"/>
    <cellStyle name="13D.Underwritng at Contract Level Doc Curr- no prompt0c1" xfId="1541"/>
    <cellStyle name="13D.Underwritng at Contract Level Doc Curr- no prompt0c1 2" xfId="1542"/>
    <cellStyle name="13D.Underwritng at Contract Level Doc Curr- no prompt0c1_Schs" xfId="1543"/>
    <cellStyle name="13D.Underwritng at Contract Level Doc Curr- no prompt0c11" xfId="1544"/>
    <cellStyle name="13D.Underwritng at Contract Level Doc Curr- no prompt0c14" xfId="1545"/>
    <cellStyle name="13D.Underwritng at Contract Level Doc Curr- no prompt0c15" xfId="1546"/>
    <cellStyle name="13D.Underwritng at Contract Level Doc Curr- no prompt0c16" xfId="1547"/>
    <cellStyle name="13D.Underwritng at Contract Level Doc Curr- no prompt0c2" xfId="1548"/>
    <cellStyle name="13D.Underwritng at Contract Level Doc Curr- no prompt0c3" xfId="1549"/>
    <cellStyle name="13D.Underwritng at Contract Level Doc Curr- no prompt0c6" xfId="1550"/>
    <cellStyle name="13D.Underwritng at Contract Level Doc Curr- no prompt0c7" xfId="1551"/>
    <cellStyle name="13D.Underwritng at Contract Level Doc Curr- no prompt1c1" xfId="1552"/>
    <cellStyle name="13D.Underwritng at Contract Level Doc Curr- no prompt1c1 2" xfId="1553"/>
    <cellStyle name="13D.Underwritng at Contract Level Doc Curr- no prompt1c1_Schs" xfId="1554"/>
    <cellStyle name="13D.Underwritng at Contract Level Doc Curr- no prompt1c11" xfId="1555"/>
    <cellStyle name="13D.Underwritng at Contract Level Doc Curr- no prompt1c14" xfId="1556"/>
    <cellStyle name="13D.Underwritng at Contract Level Doc Curr- no prompt1c15" xfId="1557"/>
    <cellStyle name="13D.Underwritng at Contract Level Doc Curr- no prompt1c16" xfId="1558"/>
    <cellStyle name="13D.Underwritng at Contract Level Doc Curr- no prompt1c17" xfId="1559"/>
    <cellStyle name="13D.Underwritng at Contract Level Doc Curr- no prompt1c18" xfId="1560"/>
    <cellStyle name="13D.Underwritng at Contract Level Doc Curr- no prompt1c2" xfId="1561"/>
    <cellStyle name="13D.Underwritng at Contract Level Doc Curr- no prompt1c3" xfId="1562"/>
    <cellStyle name="13D.Underwritng at Contract Level Doc Curr- no prompt1c4" xfId="1563"/>
    <cellStyle name="13D.Underwritng at Contract Level Doc Curr- no prompt1c6" xfId="1564"/>
    <cellStyle name="13D.Underwritng at Contract Level Doc Curr- no prompt1c7" xfId="1565"/>
    <cellStyle name="20% - Accent1 10" xfId="1566"/>
    <cellStyle name="20% - Accent1 10 2" xfId="1567"/>
    <cellStyle name="20% - Accent1 10 3" xfId="1568"/>
    <cellStyle name="20% - Accent1 11" xfId="1569"/>
    <cellStyle name="20% - Accent1 11 2" xfId="1570"/>
    <cellStyle name="20% - Accent1 11 3" xfId="1571"/>
    <cellStyle name="20% - Accent1 12" xfId="1572"/>
    <cellStyle name="20% - Accent1 12 2" xfId="1573"/>
    <cellStyle name="20% - Accent1 12 3" xfId="1574"/>
    <cellStyle name="20% - Accent1 13" xfId="1575"/>
    <cellStyle name="20% - Accent1 13 2" xfId="1576"/>
    <cellStyle name="20% - Accent1 13 3" xfId="1577"/>
    <cellStyle name="20% - Accent1 14" xfId="1578"/>
    <cellStyle name="20% - Accent1 15" xfId="1579"/>
    <cellStyle name="20% - Accent1 16" xfId="1580"/>
    <cellStyle name="20% - Accent1 17" xfId="1581"/>
    <cellStyle name="20% - Accent1 18" xfId="1582"/>
    <cellStyle name="20% - Accent1 2" xfId="31"/>
    <cellStyle name="20% - Accent1 2 2" xfId="1583"/>
    <cellStyle name="20% - Accent1 2 2 2" xfId="1584"/>
    <cellStyle name="20% - Accent1 2 2 3" xfId="1585"/>
    <cellStyle name="20% - Accent1 2 3" xfId="1586"/>
    <cellStyle name="20% - Accent1 2 3 2" xfId="1587"/>
    <cellStyle name="20% - Accent1 2 3 2 10" xfId="1588"/>
    <cellStyle name="20% - Accent1 2 3 2 2" xfId="1589"/>
    <cellStyle name="20% - Accent1 2 3 2 2 2" xfId="1590"/>
    <cellStyle name="20% - Accent1 2 3 2 2 2 2" xfId="1591"/>
    <cellStyle name="20% - Accent1 2 3 2 2 2 2 2" xfId="1592"/>
    <cellStyle name="20% - Accent1 2 3 2 2 2 2 2 2" xfId="1593"/>
    <cellStyle name="20% - Accent1 2 3 2 2 2 2 2 2 2" xfId="1594"/>
    <cellStyle name="20% - Accent1 2 3 2 2 2 2 2 2 3" xfId="1595"/>
    <cellStyle name="20% - Accent1 2 3 2 2 2 2 2 3" xfId="1596"/>
    <cellStyle name="20% - Accent1 2 3 2 2 2 2 2 4" xfId="1597"/>
    <cellStyle name="20% - Accent1 2 3 2 2 2 2 3" xfId="1598"/>
    <cellStyle name="20% - Accent1 2 3 2 2 2 2 3 2" xfId="1599"/>
    <cellStyle name="20% - Accent1 2 3 2 2 2 2 3 3" xfId="1600"/>
    <cellStyle name="20% - Accent1 2 3 2 2 2 2 4" xfId="1601"/>
    <cellStyle name="20% - Accent1 2 3 2 2 2 2 5" xfId="1602"/>
    <cellStyle name="20% - Accent1 2 3 2 2 2 3" xfId="1603"/>
    <cellStyle name="20% - Accent1 2 3 2 2 2 3 2" xfId="1604"/>
    <cellStyle name="20% - Accent1 2 3 2 2 2 3 2 2" xfId="1605"/>
    <cellStyle name="20% - Accent1 2 3 2 2 2 3 2 2 2" xfId="1606"/>
    <cellStyle name="20% - Accent1 2 3 2 2 2 3 2 2 3" xfId="1607"/>
    <cellStyle name="20% - Accent1 2 3 2 2 2 3 2 3" xfId="1608"/>
    <cellStyle name="20% - Accent1 2 3 2 2 2 3 2 4" xfId="1609"/>
    <cellStyle name="20% - Accent1 2 3 2 2 2 3 3" xfId="1610"/>
    <cellStyle name="20% - Accent1 2 3 2 2 2 3 3 2" xfId="1611"/>
    <cellStyle name="20% - Accent1 2 3 2 2 2 3 3 3" xfId="1612"/>
    <cellStyle name="20% - Accent1 2 3 2 2 2 3 4" xfId="1613"/>
    <cellStyle name="20% - Accent1 2 3 2 2 2 3 5" xfId="1614"/>
    <cellStyle name="20% - Accent1 2 3 2 2 2 4" xfId="1615"/>
    <cellStyle name="20% - Accent1 2 3 2 2 2 4 2" xfId="1616"/>
    <cellStyle name="20% - Accent1 2 3 2 2 2 4 2 2" xfId="1617"/>
    <cellStyle name="20% - Accent1 2 3 2 2 2 4 2 2 2" xfId="1618"/>
    <cellStyle name="20% - Accent1 2 3 2 2 2 4 2 2 3" xfId="1619"/>
    <cellStyle name="20% - Accent1 2 3 2 2 2 4 2 3" xfId="1620"/>
    <cellStyle name="20% - Accent1 2 3 2 2 2 4 2 4" xfId="1621"/>
    <cellStyle name="20% - Accent1 2 3 2 2 2 4 3" xfId="1622"/>
    <cellStyle name="20% - Accent1 2 3 2 2 2 4 3 2" xfId="1623"/>
    <cellStyle name="20% - Accent1 2 3 2 2 2 4 3 3" xfId="1624"/>
    <cellStyle name="20% - Accent1 2 3 2 2 2 4 4" xfId="1625"/>
    <cellStyle name="20% - Accent1 2 3 2 2 2 4 5" xfId="1626"/>
    <cellStyle name="20% - Accent1 2 3 2 2 2 5" xfId="1627"/>
    <cellStyle name="20% - Accent1 2 3 2 2 2 5 2" xfId="1628"/>
    <cellStyle name="20% - Accent1 2 3 2 2 2 5 2 2" xfId="1629"/>
    <cellStyle name="20% - Accent1 2 3 2 2 2 5 2 3" xfId="1630"/>
    <cellStyle name="20% - Accent1 2 3 2 2 2 5 3" xfId="1631"/>
    <cellStyle name="20% - Accent1 2 3 2 2 2 5 4" xfId="1632"/>
    <cellStyle name="20% - Accent1 2 3 2 2 2 6" xfId="1633"/>
    <cellStyle name="20% - Accent1 2 3 2 2 2 6 2" xfId="1634"/>
    <cellStyle name="20% - Accent1 2 3 2 2 2 6 3" xfId="1635"/>
    <cellStyle name="20% - Accent1 2 3 2 2 2 7" xfId="1636"/>
    <cellStyle name="20% - Accent1 2 3 2 2 2 8" xfId="1637"/>
    <cellStyle name="20% - Accent1 2 3 2 2 2_Schs" xfId="1638"/>
    <cellStyle name="20% - Accent1 2 3 2 2 3" xfId="1639"/>
    <cellStyle name="20% - Accent1 2 3 2 2 3 2" xfId="1640"/>
    <cellStyle name="20% - Accent1 2 3 2 2 3 2 2" xfId="1641"/>
    <cellStyle name="20% - Accent1 2 3 2 2 3 2 2 2" xfId="1642"/>
    <cellStyle name="20% - Accent1 2 3 2 2 3 2 2 3" xfId="1643"/>
    <cellStyle name="20% - Accent1 2 3 2 2 3 2 3" xfId="1644"/>
    <cellStyle name="20% - Accent1 2 3 2 2 3 2 4" xfId="1645"/>
    <cellStyle name="20% - Accent1 2 3 2 2 3 3" xfId="1646"/>
    <cellStyle name="20% - Accent1 2 3 2 2 3 3 2" xfId="1647"/>
    <cellStyle name="20% - Accent1 2 3 2 2 3 3 3" xfId="1648"/>
    <cellStyle name="20% - Accent1 2 3 2 2 3 4" xfId="1649"/>
    <cellStyle name="20% - Accent1 2 3 2 2 3 5" xfId="1650"/>
    <cellStyle name="20% - Accent1 2 3 2 2 4" xfId="1651"/>
    <cellStyle name="20% - Accent1 2 3 2 2 4 2" xfId="1652"/>
    <cellStyle name="20% - Accent1 2 3 2 2 4 2 2" xfId="1653"/>
    <cellStyle name="20% - Accent1 2 3 2 2 4 2 2 2" xfId="1654"/>
    <cellStyle name="20% - Accent1 2 3 2 2 4 2 2 3" xfId="1655"/>
    <cellStyle name="20% - Accent1 2 3 2 2 4 2 3" xfId="1656"/>
    <cellStyle name="20% - Accent1 2 3 2 2 4 2 4" xfId="1657"/>
    <cellStyle name="20% - Accent1 2 3 2 2 4 3" xfId="1658"/>
    <cellStyle name="20% - Accent1 2 3 2 2 4 3 2" xfId="1659"/>
    <cellStyle name="20% - Accent1 2 3 2 2 4 3 3" xfId="1660"/>
    <cellStyle name="20% - Accent1 2 3 2 2 4 4" xfId="1661"/>
    <cellStyle name="20% - Accent1 2 3 2 2 4 5" xfId="1662"/>
    <cellStyle name="20% - Accent1 2 3 2 2 5" xfId="1663"/>
    <cellStyle name="20% - Accent1 2 3 2 2 5 2" xfId="1664"/>
    <cellStyle name="20% - Accent1 2 3 2 2 5 2 2" xfId="1665"/>
    <cellStyle name="20% - Accent1 2 3 2 2 5 2 2 2" xfId="1666"/>
    <cellStyle name="20% - Accent1 2 3 2 2 5 2 2 3" xfId="1667"/>
    <cellStyle name="20% - Accent1 2 3 2 2 5 2 3" xfId="1668"/>
    <cellStyle name="20% - Accent1 2 3 2 2 5 2 4" xfId="1669"/>
    <cellStyle name="20% - Accent1 2 3 2 2 5 3" xfId="1670"/>
    <cellStyle name="20% - Accent1 2 3 2 2 5 3 2" xfId="1671"/>
    <cellStyle name="20% - Accent1 2 3 2 2 5 3 3" xfId="1672"/>
    <cellStyle name="20% - Accent1 2 3 2 2 5 4" xfId="1673"/>
    <cellStyle name="20% - Accent1 2 3 2 2 5 5" xfId="1674"/>
    <cellStyle name="20% - Accent1 2 3 2 2 6" xfId="1675"/>
    <cellStyle name="20% - Accent1 2 3 2 2 6 2" xfId="1676"/>
    <cellStyle name="20% - Accent1 2 3 2 2 6 2 2" xfId="1677"/>
    <cellStyle name="20% - Accent1 2 3 2 2 6 2 3" xfId="1678"/>
    <cellStyle name="20% - Accent1 2 3 2 2 6 3" xfId="1679"/>
    <cellStyle name="20% - Accent1 2 3 2 2 6 4" xfId="1680"/>
    <cellStyle name="20% - Accent1 2 3 2 2 7" xfId="1681"/>
    <cellStyle name="20% - Accent1 2 3 2 2 7 2" xfId="1682"/>
    <cellStyle name="20% - Accent1 2 3 2 2 7 3" xfId="1683"/>
    <cellStyle name="20% - Accent1 2 3 2 2 8" xfId="1684"/>
    <cellStyle name="20% - Accent1 2 3 2 2 9" xfId="1685"/>
    <cellStyle name="20% - Accent1 2 3 2 2_Schs" xfId="1686"/>
    <cellStyle name="20% - Accent1 2 3 2 3" xfId="1687"/>
    <cellStyle name="20% - Accent1 2 3 2 3 2" xfId="1688"/>
    <cellStyle name="20% - Accent1 2 3 2 3 2 2" xfId="1689"/>
    <cellStyle name="20% - Accent1 2 3 2 3 2 2 2" xfId="1690"/>
    <cellStyle name="20% - Accent1 2 3 2 3 2 2 2 2" xfId="1691"/>
    <cellStyle name="20% - Accent1 2 3 2 3 2 2 2 3" xfId="1692"/>
    <cellStyle name="20% - Accent1 2 3 2 3 2 2 3" xfId="1693"/>
    <cellStyle name="20% - Accent1 2 3 2 3 2 2 4" xfId="1694"/>
    <cellStyle name="20% - Accent1 2 3 2 3 2 3" xfId="1695"/>
    <cellStyle name="20% - Accent1 2 3 2 3 2 3 2" xfId="1696"/>
    <cellStyle name="20% - Accent1 2 3 2 3 2 3 3" xfId="1697"/>
    <cellStyle name="20% - Accent1 2 3 2 3 2 4" xfId="1698"/>
    <cellStyle name="20% - Accent1 2 3 2 3 2 5" xfId="1699"/>
    <cellStyle name="20% - Accent1 2 3 2 3 3" xfId="1700"/>
    <cellStyle name="20% - Accent1 2 3 2 3 3 2" xfId="1701"/>
    <cellStyle name="20% - Accent1 2 3 2 3 3 2 2" xfId="1702"/>
    <cellStyle name="20% - Accent1 2 3 2 3 3 2 2 2" xfId="1703"/>
    <cellStyle name="20% - Accent1 2 3 2 3 3 2 2 3" xfId="1704"/>
    <cellStyle name="20% - Accent1 2 3 2 3 3 2 3" xfId="1705"/>
    <cellStyle name="20% - Accent1 2 3 2 3 3 2 4" xfId="1706"/>
    <cellStyle name="20% - Accent1 2 3 2 3 3 3" xfId="1707"/>
    <cellStyle name="20% - Accent1 2 3 2 3 3 3 2" xfId="1708"/>
    <cellStyle name="20% - Accent1 2 3 2 3 3 3 3" xfId="1709"/>
    <cellStyle name="20% - Accent1 2 3 2 3 3 4" xfId="1710"/>
    <cellStyle name="20% - Accent1 2 3 2 3 3 5" xfId="1711"/>
    <cellStyle name="20% - Accent1 2 3 2 3 4" xfId="1712"/>
    <cellStyle name="20% - Accent1 2 3 2 3 4 2" xfId="1713"/>
    <cellStyle name="20% - Accent1 2 3 2 3 4 2 2" xfId="1714"/>
    <cellStyle name="20% - Accent1 2 3 2 3 4 2 2 2" xfId="1715"/>
    <cellStyle name="20% - Accent1 2 3 2 3 4 2 2 3" xfId="1716"/>
    <cellStyle name="20% - Accent1 2 3 2 3 4 2 3" xfId="1717"/>
    <cellStyle name="20% - Accent1 2 3 2 3 4 2 4" xfId="1718"/>
    <cellStyle name="20% - Accent1 2 3 2 3 4 3" xfId="1719"/>
    <cellStyle name="20% - Accent1 2 3 2 3 4 3 2" xfId="1720"/>
    <cellStyle name="20% - Accent1 2 3 2 3 4 3 3" xfId="1721"/>
    <cellStyle name="20% - Accent1 2 3 2 3 4 4" xfId="1722"/>
    <cellStyle name="20% - Accent1 2 3 2 3 4 5" xfId="1723"/>
    <cellStyle name="20% - Accent1 2 3 2 3 5" xfId="1724"/>
    <cellStyle name="20% - Accent1 2 3 2 3 5 2" xfId="1725"/>
    <cellStyle name="20% - Accent1 2 3 2 3 5 2 2" xfId="1726"/>
    <cellStyle name="20% - Accent1 2 3 2 3 5 2 3" xfId="1727"/>
    <cellStyle name="20% - Accent1 2 3 2 3 5 3" xfId="1728"/>
    <cellStyle name="20% - Accent1 2 3 2 3 5 4" xfId="1729"/>
    <cellStyle name="20% - Accent1 2 3 2 3 6" xfId="1730"/>
    <cellStyle name="20% - Accent1 2 3 2 3 6 2" xfId="1731"/>
    <cellStyle name="20% - Accent1 2 3 2 3 6 3" xfId="1732"/>
    <cellStyle name="20% - Accent1 2 3 2 3 7" xfId="1733"/>
    <cellStyle name="20% - Accent1 2 3 2 3 8" xfId="1734"/>
    <cellStyle name="20% - Accent1 2 3 2 3_Schs" xfId="1735"/>
    <cellStyle name="20% - Accent1 2 3 2 4" xfId="1736"/>
    <cellStyle name="20% - Accent1 2 3 2 4 2" xfId="1737"/>
    <cellStyle name="20% - Accent1 2 3 2 4 2 2" xfId="1738"/>
    <cellStyle name="20% - Accent1 2 3 2 4 2 2 2" xfId="1739"/>
    <cellStyle name="20% - Accent1 2 3 2 4 2 2 3" xfId="1740"/>
    <cellStyle name="20% - Accent1 2 3 2 4 2 3" xfId="1741"/>
    <cellStyle name="20% - Accent1 2 3 2 4 2 4" xfId="1742"/>
    <cellStyle name="20% - Accent1 2 3 2 4 3" xfId="1743"/>
    <cellStyle name="20% - Accent1 2 3 2 4 3 2" xfId="1744"/>
    <cellStyle name="20% - Accent1 2 3 2 4 3 3" xfId="1745"/>
    <cellStyle name="20% - Accent1 2 3 2 4 4" xfId="1746"/>
    <cellStyle name="20% - Accent1 2 3 2 4 5" xfId="1747"/>
    <cellStyle name="20% - Accent1 2 3 2 5" xfId="1748"/>
    <cellStyle name="20% - Accent1 2 3 2 5 2" xfId="1749"/>
    <cellStyle name="20% - Accent1 2 3 2 5 2 2" xfId="1750"/>
    <cellStyle name="20% - Accent1 2 3 2 5 2 2 2" xfId="1751"/>
    <cellStyle name="20% - Accent1 2 3 2 5 2 2 3" xfId="1752"/>
    <cellStyle name="20% - Accent1 2 3 2 5 2 3" xfId="1753"/>
    <cellStyle name="20% - Accent1 2 3 2 5 2 4" xfId="1754"/>
    <cellStyle name="20% - Accent1 2 3 2 5 3" xfId="1755"/>
    <cellStyle name="20% - Accent1 2 3 2 5 3 2" xfId="1756"/>
    <cellStyle name="20% - Accent1 2 3 2 5 3 3" xfId="1757"/>
    <cellStyle name="20% - Accent1 2 3 2 5 4" xfId="1758"/>
    <cellStyle name="20% - Accent1 2 3 2 5 5" xfId="1759"/>
    <cellStyle name="20% - Accent1 2 3 2 6" xfId="1760"/>
    <cellStyle name="20% - Accent1 2 3 2 6 2" xfId="1761"/>
    <cellStyle name="20% - Accent1 2 3 2 6 2 2" xfId="1762"/>
    <cellStyle name="20% - Accent1 2 3 2 6 2 2 2" xfId="1763"/>
    <cellStyle name="20% - Accent1 2 3 2 6 2 2 3" xfId="1764"/>
    <cellStyle name="20% - Accent1 2 3 2 6 2 3" xfId="1765"/>
    <cellStyle name="20% - Accent1 2 3 2 6 2 4" xfId="1766"/>
    <cellStyle name="20% - Accent1 2 3 2 6 3" xfId="1767"/>
    <cellStyle name="20% - Accent1 2 3 2 6 3 2" xfId="1768"/>
    <cellStyle name="20% - Accent1 2 3 2 6 3 3" xfId="1769"/>
    <cellStyle name="20% - Accent1 2 3 2 6 4" xfId="1770"/>
    <cellStyle name="20% - Accent1 2 3 2 6 5" xfId="1771"/>
    <cellStyle name="20% - Accent1 2 3 2 7" xfId="1772"/>
    <cellStyle name="20% - Accent1 2 3 2 7 2" xfId="1773"/>
    <cellStyle name="20% - Accent1 2 3 2 7 2 2" xfId="1774"/>
    <cellStyle name="20% - Accent1 2 3 2 7 2 3" xfId="1775"/>
    <cellStyle name="20% - Accent1 2 3 2 7 3" xfId="1776"/>
    <cellStyle name="20% - Accent1 2 3 2 7 4" xfId="1777"/>
    <cellStyle name="20% - Accent1 2 3 2 8" xfId="1778"/>
    <cellStyle name="20% - Accent1 2 3 2 8 2" xfId="1779"/>
    <cellStyle name="20% - Accent1 2 3 2 8 3" xfId="1780"/>
    <cellStyle name="20% - Accent1 2 3 2 9" xfId="1781"/>
    <cellStyle name="20% - Accent1 2 3 2_Schs" xfId="1782"/>
    <cellStyle name="20% - Accent1 2 4" xfId="1783"/>
    <cellStyle name="20% - Accent1 2 5" xfId="1784"/>
    <cellStyle name="20% - Accent1 2_ModelingAnalysis_GRP" xfId="1785"/>
    <cellStyle name="20% - Accent1 3" xfId="1786"/>
    <cellStyle name="20% - Accent1 3 2" xfId="1787"/>
    <cellStyle name="20% - Accent1 3 2 2" xfId="1788"/>
    <cellStyle name="20% - Accent1 3 2 3" xfId="1789"/>
    <cellStyle name="20% - Accent1 3 3" xfId="1790"/>
    <cellStyle name="20% - Accent1 3 4" xfId="1791"/>
    <cellStyle name="20% - Accent1 3 5" xfId="1792"/>
    <cellStyle name="20% - Accent1 3_ModelingAnalysis_GRP" xfId="1793"/>
    <cellStyle name="20% - Accent1 4" xfId="1794"/>
    <cellStyle name="20% - Accent1 4 2" xfId="1795"/>
    <cellStyle name="20% - Accent1 4 2 2" xfId="1796"/>
    <cellStyle name="20% - Accent1 4 2 3" xfId="1797"/>
    <cellStyle name="20% - Accent1 4 3" xfId="1798"/>
    <cellStyle name="20% - Accent1 4 4" xfId="1799"/>
    <cellStyle name="20% - Accent1 4_ModelingAnalysis_GRP" xfId="1800"/>
    <cellStyle name="20% - Accent1 5" xfId="1801"/>
    <cellStyle name="20% - Accent1 5 2" xfId="1802"/>
    <cellStyle name="20% - Accent1 5 2 2" xfId="1803"/>
    <cellStyle name="20% - Accent1 5 2 3" xfId="1804"/>
    <cellStyle name="20% - Accent1 5 2 4" xfId="1805"/>
    <cellStyle name="20% - Accent1 5 2 4 10" xfId="1806"/>
    <cellStyle name="20% - Accent1 5 2 4 2" xfId="1807"/>
    <cellStyle name="20% - Accent1 5 2 4 2 2" xfId="1808"/>
    <cellStyle name="20% - Accent1 5 2 4 2 2 2" xfId="1809"/>
    <cellStyle name="20% - Accent1 5 2 4 2 2 2 2" xfId="1810"/>
    <cellStyle name="20% - Accent1 5 2 4 2 2 2 2 2" xfId="1811"/>
    <cellStyle name="20% - Accent1 5 2 4 2 2 2 2 2 2" xfId="1812"/>
    <cellStyle name="20% - Accent1 5 2 4 2 2 2 2 2 3" xfId="1813"/>
    <cellStyle name="20% - Accent1 5 2 4 2 2 2 2 3" xfId="1814"/>
    <cellStyle name="20% - Accent1 5 2 4 2 2 2 2 4" xfId="1815"/>
    <cellStyle name="20% - Accent1 5 2 4 2 2 2 3" xfId="1816"/>
    <cellStyle name="20% - Accent1 5 2 4 2 2 2 3 2" xfId="1817"/>
    <cellStyle name="20% - Accent1 5 2 4 2 2 2 3 3" xfId="1818"/>
    <cellStyle name="20% - Accent1 5 2 4 2 2 2 4" xfId="1819"/>
    <cellStyle name="20% - Accent1 5 2 4 2 2 2 5" xfId="1820"/>
    <cellStyle name="20% - Accent1 5 2 4 2 2 3" xfId="1821"/>
    <cellStyle name="20% - Accent1 5 2 4 2 2 3 2" xfId="1822"/>
    <cellStyle name="20% - Accent1 5 2 4 2 2 3 2 2" xfId="1823"/>
    <cellStyle name="20% - Accent1 5 2 4 2 2 3 2 2 2" xfId="1824"/>
    <cellStyle name="20% - Accent1 5 2 4 2 2 3 2 2 3" xfId="1825"/>
    <cellStyle name="20% - Accent1 5 2 4 2 2 3 2 3" xfId="1826"/>
    <cellStyle name="20% - Accent1 5 2 4 2 2 3 2 4" xfId="1827"/>
    <cellStyle name="20% - Accent1 5 2 4 2 2 3 3" xfId="1828"/>
    <cellStyle name="20% - Accent1 5 2 4 2 2 3 3 2" xfId="1829"/>
    <cellStyle name="20% - Accent1 5 2 4 2 2 3 3 3" xfId="1830"/>
    <cellStyle name="20% - Accent1 5 2 4 2 2 3 4" xfId="1831"/>
    <cellStyle name="20% - Accent1 5 2 4 2 2 3 5" xfId="1832"/>
    <cellStyle name="20% - Accent1 5 2 4 2 2 4" xfId="1833"/>
    <cellStyle name="20% - Accent1 5 2 4 2 2 4 2" xfId="1834"/>
    <cellStyle name="20% - Accent1 5 2 4 2 2 4 2 2" xfId="1835"/>
    <cellStyle name="20% - Accent1 5 2 4 2 2 4 2 2 2" xfId="1836"/>
    <cellStyle name="20% - Accent1 5 2 4 2 2 4 2 2 3" xfId="1837"/>
    <cellStyle name="20% - Accent1 5 2 4 2 2 4 2 3" xfId="1838"/>
    <cellStyle name="20% - Accent1 5 2 4 2 2 4 2 4" xfId="1839"/>
    <cellStyle name="20% - Accent1 5 2 4 2 2 4 3" xfId="1840"/>
    <cellStyle name="20% - Accent1 5 2 4 2 2 4 3 2" xfId="1841"/>
    <cellStyle name="20% - Accent1 5 2 4 2 2 4 3 3" xfId="1842"/>
    <cellStyle name="20% - Accent1 5 2 4 2 2 4 4" xfId="1843"/>
    <cellStyle name="20% - Accent1 5 2 4 2 2 4 5" xfId="1844"/>
    <cellStyle name="20% - Accent1 5 2 4 2 2 5" xfId="1845"/>
    <cellStyle name="20% - Accent1 5 2 4 2 2 5 2" xfId="1846"/>
    <cellStyle name="20% - Accent1 5 2 4 2 2 5 2 2" xfId="1847"/>
    <cellStyle name="20% - Accent1 5 2 4 2 2 5 2 3" xfId="1848"/>
    <cellStyle name="20% - Accent1 5 2 4 2 2 5 3" xfId="1849"/>
    <cellStyle name="20% - Accent1 5 2 4 2 2 5 4" xfId="1850"/>
    <cellStyle name="20% - Accent1 5 2 4 2 2 6" xfId="1851"/>
    <cellStyle name="20% - Accent1 5 2 4 2 2 6 2" xfId="1852"/>
    <cellStyle name="20% - Accent1 5 2 4 2 2 6 3" xfId="1853"/>
    <cellStyle name="20% - Accent1 5 2 4 2 2 7" xfId="1854"/>
    <cellStyle name="20% - Accent1 5 2 4 2 2 8" xfId="1855"/>
    <cellStyle name="20% - Accent1 5 2 4 2 2_Schs" xfId="1856"/>
    <cellStyle name="20% - Accent1 5 2 4 2 3" xfId="1857"/>
    <cellStyle name="20% - Accent1 5 2 4 2 3 2" xfId="1858"/>
    <cellStyle name="20% - Accent1 5 2 4 2 3 2 2" xfId="1859"/>
    <cellStyle name="20% - Accent1 5 2 4 2 3 2 2 2" xfId="1860"/>
    <cellStyle name="20% - Accent1 5 2 4 2 3 2 2 3" xfId="1861"/>
    <cellStyle name="20% - Accent1 5 2 4 2 3 2 3" xfId="1862"/>
    <cellStyle name="20% - Accent1 5 2 4 2 3 2 4" xfId="1863"/>
    <cellStyle name="20% - Accent1 5 2 4 2 3 3" xfId="1864"/>
    <cellStyle name="20% - Accent1 5 2 4 2 3 3 2" xfId="1865"/>
    <cellStyle name="20% - Accent1 5 2 4 2 3 3 3" xfId="1866"/>
    <cellStyle name="20% - Accent1 5 2 4 2 3 4" xfId="1867"/>
    <cellStyle name="20% - Accent1 5 2 4 2 3 5" xfId="1868"/>
    <cellStyle name="20% - Accent1 5 2 4 2 4" xfId="1869"/>
    <cellStyle name="20% - Accent1 5 2 4 2 4 2" xfId="1870"/>
    <cellStyle name="20% - Accent1 5 2 4 2 4 2 2" xfId="1871"/>
    <cellStyle name="20% - Accent1 5 2 4 2 4 2 2 2" xfId="1872"/>
    <cellStyle name="20% - Accent1 5 2 4 2 4 2 2 3" xfId="1873"/>
    <cellStyle name="20% - Accent1 5 2 4 2 4 2 3" xfId="1874"/>
    <cellStyle name="20% - Accent1 5 2 4 2 4 2 4" xfId="1875"/>
    <cellStyle name="20% - Accent1 5 2 4 2 4 3" xfId="1876"/>
    <cellStyle name="20% - Accent1 5 2 4 2 4 3 2" xfId="1877"/>
    <cellStyle name="20% - Accent1 5 2 4 2 4 3 3" xfId="1878"/>
    <cellStyle name="20% - Accent1 5 2 4 2 4 4" xfId="1879"/>
    <cellStyle name="20% - Accent1 5 2 4 2 4 5" xfId="1880"/>
    <cellStyle name="20% - Accent1 5 2 4 2 5" xfId="1881"/>
    <cellStyle name="20% - Accent1 5 2 4 2 5 2" xfId="1882"/>
    <cellStyle name="20% - Accent1 5 2 4 2 5 2 2" xfId="1883"/>
    <cellStyle name="20% - Accent1 5 2 4 2 5 2 2 2" xfId="1884"/>
    <cellStyle name="20% - Accent1 5 2 4 2 5 2 2 3" xfId="1885"/>
    <cellStyle name="20% - Accent1 5 2 4 2 5 2 3" xfId="1886"/>
    <cellStyle name="20% - Accent1 5 2 4 2 5 2 4" xfId="1887"/>
    <cellStyle name="20% - Accent1 5 2 4 2 5 3" xfId="1888"/>
    <cellStyle name="20% - Accent1 5 2 4 2 5 3 2" xfId="1889"/>
    <cellStyle name="20% - Accent1 5 2 4 2 5 3 3" xfId="1890"/>
    <cellStyle name="20% - Accent1 5 2 4 2 5 4" xfId="1891"/>
    <cellStyle name="20% - Accent1 5 2 4 2 5 5" xfId="1892"/>
    <cellStyle name="20% - Accent1 5 2 4 2 6" xfId="1893"/>
    <cellStyle name="20% - Accent1 5 2 4 2 6 2" xfId="1894"/>
    <cellStyle name="20% - Accent1 5 2 4 2 6 2 2" xfId="1895"/>
    <cellStyle name="20% - Accent1 5 2 4 2 6 2 3" xfId="1896"/>
    <cellStyle name="20% - Accent1 5 2 4 2 6 3" xfId="1897"/>
    <cellStyle name="20% - Accent1 5 2 4 2 6 4" xfId="1898"/>
    <cellStyle name="20% - Accent1 5 2 4 2 7" xfId="1899"/>
    <cellStyle name="20% - Accent1 5 2 4 2 7 2" xfId="1900"/>
    <cellStyle name="20% - Accent1 5 2 4 2 7 3" xfId="1901"/>
    <cellStyle name="20% - Accent1 5 2 4 2 8" xfId="1902"/>
    <cellStyle name="20% - Accent1 5 2 4 2 9" xfId="1903"/>
    <cellStyle name="20% - Accent1 5 2 4 2_Schs" xfId="1904"/>
    <cellStyle name="20% - Accent1 5 2 4 3" xfId="1905"/>
    <cellStyle name="20% - Accent1 5 2 4 3 2" xfId="1906"/>
    <cellStyle name="20% - Accent1 5 2 4 3 2 2" xfId="1907"/>
    <cellStyle name="20% - Accent1 5 2 4 3 2 2 2" xfId="1908"/>
    <cellStyle name="20% - Accent1 5 2 4 3 2 2 2 2" xfId="1909"/>
    <cellStyle name="20% - Accent1 5 2 4 3 2 2 2 3" xfId="1910"/>
    <cellStyle name="20% - Accent1 5 2 4 3 2 2 3" xfId="1911"/>
    <cellStyle name="20% - Accent1 5 2 4 3 2 2 4" xfId="1912"/>
    <cellStyle name="20% - Accent1 5 2 4 3 2 3" xfId="1913"/>
    <cellStyle name="20% - Accent1 5 2 4 3 2 3 2" xfId="1914"/>
    <cellStyle name="20% - Accent1 5 2 4 3 2 3 3" xfId="1915"/>
    <cellStyle name="20% - Accent1 5 2 4 3 2 4" xfId="1916"/>
    <cellStyle name="20% - Accent1 5 2 4 3 2 5" xfId="1917"/>
    <cellStyle name="20% - Accent1 5 2 4 3 3" xfId="1918"/>
    <cellStyle name="20% - Accent1 5 2 4 3 3 2" xfId="1919"/>
    <cellStyle name="20% - Accent1 5 2 4 3 3 2 2" xfId="1920"/>
    <cellStyle name="20% - Accent1 5 2 4 3 3 2 2 2" xfId="1921"/>
    <cellStyle name="20% - Accent1 5 2 4 3 3 2 2 3" xfId="1922"/>
    <cellStyle name="20% - Accent1 5 2 4 3 3 2 3" xfId="1923"/>
    <cellStyle name="20% - Accent1 5 2 4 3 3 2 4" xfId="1924"/>
    <cellStyle name="20% - Accent1 5 2 4 3 3 3" xfId="1925"/>
    <cellStyle name="20% - Accent1 5 2 4 3 3 3 2" xfId="1926"/>
    <cellStyle name="20% - Accent1 5 2 4 3 3 3 3" xfId="1927"/>
    <cellStyle name="20% - Accent1 5 2 4 3 3 4" xfId="1928"/>
    <cellStyle name="20% - Accent1 5 2 4 3 3 5" xfId="1929"/>
    <cellStyle name="20% - Accent1 5 2 4 3 4" xfId="1930"/>
    <cellStyle name="20% - Accent1 5 2 4 3 4 2" xfId="1931"/>
    <cellStyle name="20% - Accent1 5 2 4 3 4 2 2" xfId="1932"/>
    <cellStyle name="20% - Accent1 5 2 4 3 4 2 2 2" xfId="1933"/>
    <cellStyle name="20% - Accent1 5 2 4 3 4 2 2 3" xfId="1934"/>
    <cellStyle name="20% - Accent1 5 2 4 3 4 2 3" xfId="1935"/>
    <cellStyle name="20% - Accent1 5 2 4 3 4 2 4" xfId="1936"/>
    <cellStyle name="20% - Accent1 5 2 4 3 4 3" xfId="1937"/>
    <cellStyle name="20% - Accent1 5 2 4 3 4 3 2" xfId="1938"/>
    <cellStyle name="20% - Accent1 5 2 4 3 4 3 3" xfId="1939"/>
    <cellStyle name="20% - Accent1 5 2 4 3 4 4" xfId="1940"/>
    <cellStyle name="20% - Accent1 5 2 4 3 4 5" xfId="1941"/>
    <cellStyle name="20% - Accent1 5 2 4 3 5" xfId="1942"/>
    <cellStyle name="20% - Accent1 5 2 4 3 5 2" xfId="1943"/>
    <cellStyle name="20% - Accent1 5 2 4 3 5 2 2" xfId="1944"/>
    <cellStyle name="20% - Accent1 5 2 4 3 5 2 3" xfId="1945"/>
    <cellStyle name="20% - Accent1 5 2 4 3 5 3" xfId="1946"/>
    <cellStyle name="20% - Accent1 5 2 4 3 5 4" xfId="1947"/>
    <cellStyle name="20% - Accent1 5 2 4 3 6" xfId="1948"/>
    <cellStyle name="20% - Accent1 5 2 4 3 6 2" xfId="1949"/>
    <cellStyle name="20% - Accent1 5 2 4 3 6 3" xfId="1950"/>
    <cellStyle name="20% - Accent1 5 2 4 3 7" xfId="1951"/>
    <cellStyle name="20% - Accent1 5 2 4 3 8" xfId="1952"/>
    <cellStyle name="20% - Accent1 5 2 4 3_Schs" xfId="1953"/>
    <cellStyle name="20% - Accent1 5 2 4 4" xfId="1954"/>
    <cellStyle name="20% - Accent1 5 2 4 4 2" xfId="1955"/>
    <cellStyle name="20% - Accent1 5 2 4 4 2 2" xfId="1956"/>
    <cellStyle name="20% - Accent1 5 2 4 4 2 2 2" xfId="1957"/>
    <cellStyle name="20% - Accent1 5 2 4 4 2 2 3" xfId="1958"/>
    <cellStyle name="20% - Accent1 5 2 4 4 2 3" xfId="1959"/>
    <cellStyle name="20% - Accent1 5 2 4 4 2 4" xfId="1960"/>
    <cellStyle name="20% - Accent1 5 2 4 4 3" xfId="1961"/>
    <cellStyle name="20% - Accent1 5 2 4 4 3 2" xfId="1962"/>
    <cellStyle name="20% - Accent1 5 2 4 4 3 3" xfId="1963"/>
    <cellStyle name="20% - Accent1 5 2 4 4 4" xfId="1964"/>
    <cellStyle name="20% - Accent1 5 2 4 4 5" xfId="1965"/>
    <cellStyle name="20% - Accent1 5 2 4 5" xfId="1966"/>
    <cellStyle name="20% - Accent1 5 2 4 5 2" xfId="1967"/>
    <cellStyle name="20% - Accent1 5 2 4 5 2 2" xfId="1968"/>
    <cellStyle name="20% - Accent1 5 2 4 5 2 2 2" xfId="1969"/>
    <cellStyle name="20% - Accent1 5 2 4 5 2 2 3" xfId="1970"/>
    <cellStyle name="20% - Accent1 5 2 4 5 2 3" xfId="1971"/>
    <cellStyle name="20% - Accent1 5 2 4 5 2 4" xfId="1972"/>
    <cellStyle name="20% - Accent1 5 2 4 5 3" xfId="1973"/>
    <cellStyle name="20% - Accent1 5 2 4 5 3 2" xfId="1974"/>
    <cellStyle name="20% - Accent1 5 2 4 5 3 3" xfId="1975"/>
    <cellStyle name="20% - Accent1 5 2 4 5 4" xfId="1976"/>
    <cellStyle name="20% - Accent1 5 2 4 5 5" xfId="1977"/>
    <cellStyle name="20% - Accent1 5 2 4 6" xfId="1978"/>
    <cellStyle name="20% - Accent1 5 2 4 6 2" xfId="1979"/>
    <cellStyle name="20% - Accent1 5 2 4 6 2 2" xfId="1980"/>
    <cellStyle name="20% - Accent1 5 2 4 6 2 2 2" xfId="1981"/>
    <cellStyle name="20% - Accent1 5 2 4 6 2 2 3" xfId="1982"/>
    <cellStyle name="20% - Accent1 5 2 4 6 2 3" xfId="1983"/>
    <cellStyle name="20% - Accent1 5 2 4 6 2 4" xfId="1984"/>
    <cellStyle name="20% - Accent1 5 2 4 6 3" xfId="1985"/>
    <cellStyle name="20% - Accent1 5 2 4 6 3 2" xfId="1986"/>
    <cellStyle name="20% - Accent1 5 2 4 6 3 3" xfId="1987"/>
    <cellStyle name="20% - Accent1 5 2 4 6 4" xfId="1988"/>
    <cellStyle name="20% - Accent1 5 2 4 6 5" xfId="1989"/>
    <cellStyle name="20% - Accent1 5 2 4 7" xfId="1990"/>
    <cellStyle name="20% - Accent1 5 2 4 7 2" xfId="1991"/>
    <cellStyle name="20% - Accent1 5 2 4 7 2 2" xfId="1992"/>
    <cellStyle name="20% - Accent1 5 2 4 7 2 3" xfId="1993"/>
    <cellStyle name="20% - Accent1 5 2 4 7 3" xfId="1994"/>
    <cellStyle name="20% - Accent1 5 2 4 7 4" xfId="1995"/>
    <cellStyle name="20% - Accent1 5 2 4 8" xfId="1996"/>
    <cellStyle name="20% - Accent1 5 2 4 8 2" xfId="1997"/>
    <cellStyle name="20% - Accent1 5 2 4 8 3" xfId="1998"/>
    <cellStyle name="20% - Accent1 5 2 4 9" xfId="1999"/>
    <cellStyle name="20% - Accent1 5 2 4_Schs" xfId="2000"/>
    <cellStyle name="20% - Accent1 5 3" xfId="2001"/>
    <cellStyle name="20% - Accent1 5 4" xfId="2002"/>
    <cellStyle name="20% - Accent1 5 5" xfId="2003"/>
    <cellStyle name="20% - Accent1 5 5 10" xfId="2004"/>
    <cellStyle name="20% - Accent1 5 5 2" xfId="2005"/>
    <cellStyle name="20% - Accent1 5 5 2 2" xfId="2006"/>
    <cellStyle name="20% - Accent1 5 5 2 2 2" xfId="2007"/>
    <cellStyle name="20% - Accent1 5 5 2 2 2 2" xfId="2008"/>
    <cellStyle name="20% - Accent1 5 5 2 2 2 2 2" xfId="2009"/>
    <cellStyle name="20% - Accent1 5 5 2 2 2 2 2 2" xfId="2010"/>
    <cellStyle name="20% - Accent1 5 5 2 2 2 2 2 3" xfId="2011"/>
    <cellStyle name="20% - Accent1 5 5 2 2 2 2 3" xfId="2012"/>
    <cellStyle name="20% - Accent1 5 5 2 2 2 2 4" xfId="2013"/>
    <cellStyle name="20% - Accent1 5 5 2 2 2 3" xfId="2014"/>
    <cellStyle name="20% - Accent1 5 5 2 2 2 3 2" xfId="2015"/>
    <cellStyle name="20% - Accent1 5 5 2 2 2 3 3" xfId="2016"/>
    <cellStyle name="20% - Accent1 5 5 2 2 2 4" xfId="2017"/>
    <cellStyle name="20% - Accent1 5 5 2 2 2 5" xfId="2018"/>
    <cellStyle name="20% - Accent1 5 5 2 2 3" xfId="2019"/>
    <cellStyle name="20% - Accent1 5 5 2 2 3 2" xfId="2020"/>
    <cellStyle name="20% - Accent1 5 5 2 2 3 2 2" xfId="2021"/>
    <cellStyle name="20% - Accent1 5 5 2 2 3 2 2 2" xfId="2022"/>
    <cellStyle name="20% - Accent1 5 5 2 2 3 2 2 3" xfId="2023"/>
    <cellStyle name="20% - Accent1 5 5 2 2 3 2 3" xfId="2024"/>
    <cellStyle name="20% - Accent1 5 5 2 2 3 2 4" xfId="2025"/>
    <cellStyle name="20% - Accent1 5 5 2 2 3 3" xfId="2026"/>
    <cellStyle name="20% - Accent1 5 5 2 2 3 3 2" xfId="2027"/>
    <cellStyle name="20% - Accent1 5 5 2 2 3 3 3" xfId="2028"/>
    <cellStyle name="20% - Accent1 5 5 2 2 3 4" xfId="2029"/>
    <cellStyle name="20% - Accent1 5 5 2 2 3 5" xfId="2030"/>
    <cellStyle name="20% - Accent1 5 5 2 2 4" xfId="2031"/>
    <cellStyle name="20% - Accent1 5 5 2 2 4 2" xfId="2032"/>
    <cellStyle name="20% - Accent1 5 5 2 2 4 2 2" xfId="2033"/>
    <cellStyle name="20% - Accent1 5 5 2 2 4 2 2 2" xfId="2034"/>
    <cellStyle name="20% - Accent1 5 5 2 2 4 2 2 3" xfId="2035"/>
    <cellStyle name="20% - Accent1 5 5 2 2 4 2 3" xfId="2036"/>
    <cellStyle name="20% - Accent1 5 5 2 2 4 2 4" xfId="2037"/>
    <cellStyle name="20% - Accent1 5 5 2 2 4 3" xfId="2038"/>
    <cellStyle name="20% - Accent1 5 5 2 2 4 3 2" xfId="2039"/>
    <cellStyle name="20% - Accent1 5 5 2 2 4 3 3" xfId="2040"/>
    <cellStyle name="20% - Accent1 5 5 2 2 4 4" xfId="2041"/>
    <cellStyle name="20% - Accent1 5 5 2 2 4 5" xfId="2042"/>
    <cellStyle name="20% - Accent1 5 5 2 2 5" xfId="2043"/>
    <cellStyle name="20% - Accent1 5 5 2 2 5 2" xfId="2044"/>
    <cellStyle name="20% - Accent1 5 5 2 2 5 2 2" xfId="2045"/>
    <cellStyle name="20% - Accent1 5 5 2 2 5 2 3" xfId="2046"/>
    <cellStyle name="20% - Accent1 5 5 2 2 5 3" xfId="2047"/>
    <cellStyle name="20% - Accent1 5 5 2 2 5 4" xfId="2048"/>
    <cellStyle name="20% - Accent1 5 5 2 2 6" xfId="2049"/>
    <cellStyle name="20% - Accent1 5 5 2 2 6 2" xfId="2050"/>
    <cellStyle name="20% - Accent1 5 5 2 2 6 3" xfId="2051"/>
    <cellStyle name="20% - Accent1 5 5 2 2 7" xfId="2052"/>
    <cellStyle name="20% - Accent1 5 5 2 2 8" xfId="2053"/>
    <cellStyle name="20% - Accent1 5 5 2 2_Schs" xfId="2054"/>
    <cellStyle name="20% - Accent1 5 5 2 3" xfId="2055"/>
    <cellStyle name="20% - Accent1 5 5 2 3 2" xfId="2056"/>
    <cellStyle name="20% - Accent1 5 5 2 3 2 2" xfId="2057"/>
    <cellStyle name="20% - Accent1 5 5 2 3 2 2 2" xfId="2058"/>
    <cellStyle name="20% - Accent1 5 5 2 3 2 2 3" xfId="2059"/>
    <cellStyle name="20% - Accent1 5 5 2 3 2 3" xfId="2060"/>
    <cellStyle name="20% - Accent1 5 5 2 3 2 4" xfId="2061"/>
    <cellStyle name="20% - Accent1 5 5 2 3 3" xfId="2062"/>
    <cellStyle name="20% - Accent1 5 5 2 3 3 2" xfId="2063"/>
    <cellStyle name="20% - Accent1 5 5 2 3 3 3" xfId="2064"/>
    <cellStyle name="20% - Accent1 5 5 2 3 4" xfId="2065"/>
    <cellStyle name="20% - Accent1 5 5 2 3 5" xfId="2066"/>
    <cellStyle name="20% - Accent1 5 5 2 4" xfId="2067"/>
    <cellStyle name="20% - Accent1 5 5 2 4 2" xfId="2068"/>
    <cellStyle name="20% - Accent1 5 5 2 4 2 2" xfId="2069"/>
    <cellStyle name="20% - Accent1 5 5 2 4 2 2 2" xfId="2070"/>
    <cellStyle name="20% - Accent1 5 5 2 4 2 2 3" xfId="2071"/>
    <cellStyle name="20% - Accent1 5 5 2 4 2 3" xfId="2072"/>
    <cellStyle name="20% - Accent1 5 5 2 4 2 4" xfId="2073"/>
    <cellStyle name="20% - Accent1 5 5 2 4 3" xfId="2074"/>
    <cellStyle name="20% - Accent1 5 5 2 4 3 2" xfId="2075"/>
    <cellStyle name="20% - Accent1 5 5 2 4 3 3" xfId="2076"/>
    <cellStyle name="20% - Accent1 5 5 2 4 4" xfId="2077"/>
    <cellStyle name="20% - Accent1 5 5 2 4 5" xfId="2078"/>
    <cellStyle name="20% - Accent1 5 5 2 5" xfId="2079"/>
    <cellStyle name="20% - Accent1 5 5 2 5 2" xfId="2080"/>
    <cellStyle name="20% - Accent1 5 5 2 5 2 2" xfId="2081"/>
    <cellStyle name="20% - Accent1 5 5 2 5 2 2 2" xfId="2082"/>
    <cellStyle name="20% - Accent1 5 5 2 5 2 2 3" xfId="2083"/>
    <cellStyle name="20% - Accent1 5 5 2 5 2 3" xfId="2084"/>
    <cellStyle name="20% - Accent1 5 5 2 5 2 4" xfId="2085"/>
    <cellStyle name="20% - Accent1 5 5 2 5 3" xfId="2086"/>
    <cellStyle name="20% - Accent1 5 5 2 5 3 2" xfId="2087"/>
    <cellStyle name="20% - Accent1 5 5 2 5 3 3" xfId="2088"/>
    <cellStyle name="20% - Accent1 5 5 2 5 4" xfId="2089"/>
    <cellStyle name="20% - Accent1 5 5 2 5 5" xfId="2090"/>
    <cellStyle name="20% - Accent1 5 5 2 6" xfId="2091"/>
    <cellStyle name="20% - Accent1 5 5 2 6 2" xfId="2092"/>
    <cellStyle name="20% - Accent1 5 5 2 6 2 2" xfId="2093"/>
    <cellStyle name="20% - Accent1 5 5 2 6 2 3" xfId="2094"/>
    <cellStyle name="20% - Accent1 5 5 2 6 3" xfId="2095"/>
    <cellStyle name="20% - Accent1 5 5 2 6 4" xfId="2096"/>
    <cellStyle name="20% - Accent1 5 5 2 7" xfId="2097"/>
    <cellStyle name="20% - Accent1 5 5 2 7 2" xfId="2098"/>
    <cellStyle name="20% - Accent1 5 5 2 7 3" xfId="2099"/>
    <cellStyle name="20% - Accent1 5 5 2 8" xfId="2100"/>
    <cellStyle name="20% - Accent1 5 5 2 9" xfId="2101"/>
    <cellStyle name="20% - Accent1 5 5 2_Schs" xfId="2102"/>
    <cellStyle name="20% - Accent1 5 5 3" xfId="2103"/>
    <cellStyle name="20% - Accent1 5 5 3 2" xfId="2104"/>
    <cellStyle name="20% - Accent1 5 5 3 2 2" xfId="2105"/>
    <cellStyle name="20% - Accent1 5 5 3 2 2 2" xfId="2106"/>
    <cellStyle name="20% - Accent1 5 5 3 2 2 2 2" xfId="2107"/>
    <cellStyle name="20% - Accent1 5 5 3 2 2 2 3" xfId="2108"/>
    <cellStyle name="20% - Accent1 5 5 3 2 2 3" xfId="2109"/>
    <cellStyle name="20% - Accent1 5 5 3 2 2 4" xfId="2110"/>
    <cellStyle name="20% - Accent1 5 5 3 2 3" xfId="2111"/>
    <cellStyle name="20% - Accent1 5 5 3 2 3 2" xfId="2112"/>
    <cellStyle name="20% - Accent1 5 5 3 2 3 3" xfId="2113"/>
    <cellStyle name="20% - Accent1 5 5 3 2 4" xfId="2114"/>
    <cellStyle name="20% - Accent1 5 5 3 2 5" xfId="2115"/>
    <cellStyle name="20% - Accent1 5 5 3 3" xfId="2116"/>
    <cellStyle name="20% - Accent1 5 5 3 3 2" xfId="2117"/>
    <cellStyle name="20% - Accent1 5 5 3 3 2 2" xfId="2118"/>
    <cellStyle name="20% - Accent1 5 5 3 3 2 2 2" xfId="2119"/>
    <cellStyle name="20% - Accent1 5 5 3 3 2 2 3" xfId="2120"/>
    <cellStyle name="20% - Accent1 5 5 3 3 2 3" xfId="2121"/>
    <cellStyle name="20% - Accent1 5 5 3 3 2 4" xfId="2122"/>
    <cellStyle name="20% - Accent1 5 5 3 3 3" xfId="2123"/>
    <cellStyle name="20% - Accent1 5 5 3 3 3 2" xfId="2124"/>
    <cellStyle name="20% - Accent1 5 5 3 3 3 3" xfId="2125"/>
    <cellStyle name="20% - Accent1 5 5 3 3 4" xfId="2126"/>
    <cellStyle name="20% - Accent1 5 5 3 3 5" xfId="2127"/>
    <cellStyle name="20% - Accent1 5 5 3 4" xfId="2128"/>
    <cellStyle name="20% - Accent1 5 5 3 4 2" xfId="2129"/>
    <cellStyle name="20% - Accent1 5 5 3 4 2 2" xfId="2130"/>
    <cellStyle name="20% - Accent1 5 5 3 4 2 2 2" xfId="2131"/>
    <cellStyle name="20% - Accent1 5 5 3 4 2 2 3" xfId="2132"/>
    <cellStyle name="20% - Accent1 5 5 3 4 2 3" xfId="2133"/>
    <cellStyle name="20% - Accent1 5 5 3 4 2 4" xfId="2134"/>
    <cellStyle name="20% - Accent1 5 5 3 4 3" xfId="2135"/>
    <cellStyle name="20% - Accent1 5 5 3 4 3 2" xfId="2136"/>
    <cellStyle name="20% - Accent1 5 5 3 4 3 3" xfId="2137"/>
    <cellStyle name="20% - Accent1 5 5 3 4 4" xfId="2138"/>
    <cellStyle name="20% - Accent1 5 5 3 4 5" xfId="2139"/>
    <cellStyle name="20% - Accent1 5 5 3 5" xfId="2140"/>
    <cellStyle name="20% - Accent1 5 5 3 5 2" xfId="2141"/>
    <cellStyle name="20% - Accent1 5 5 3 5 2 2" xfId="2142"/>
    <cellStyle name="20% - Accent1 5 5 3 5 2 3" xfId="2143"/>
    <cellStyle name="20% - Accent1 5 5 3 5 3" xfId="2144"/>
    <cellStyle name="20% - Accent1 5 5 3 5 4" xfId="2145"/>
    <cellStyle name="20% - Accent1 5 5 3 6" xfId="2146"/>
    <cellStyle name="20% - Accent1 5 5 3 6 2" xfId="2147"/>
    <cellStyle name="20% - Accent1 5 5 3 6 3" xfId="2148"/>
    <cellStyle name="20% - Accent1 5 5 3 7" xfId="2149"/>
    <cellStyle name="20% - Accent1 5 5 3 8" xfId="2150"/>
    <cellStyle name="20% - Accent1 5 5 3_Schs" xfId="2151"/>
    <cellStyle name="20% - Accent1 5 5 4" xfId="2152"/>
    <cellStyle name="20% - Accent1 5 5 4 2" xfId="2153"/>
    <cellStyle name="20% - Accent1 5 5 4 2 2" xfId="2154"/>
    <cellStyle name="20% - Accent1 5 5 4 2 2 2" xfId="2155"/>
    <cellStyle name="20% - Accent1 5 5 4 2 2 3" xfId="2156"/>
    <cellStyle name="20% - Accent1 5 5 4 2 3" xfId="2157"/>
    <cellStyle name="20% - Accent1 5 5 4 2 4" xfId="2158"/>
    <cellStyle name="20% - Accent1 5 5 4 3" xfId="2159"/>
    <cellStyle name="20% - Accent1 5 5 4 3 2" xfId="2160"/>
    <cellStyle name="20% - Accent1 5 5 4 3 3" xfId="2161"/>
    <cellStyle name="20% - Accent1 5 5 4 4" xfId="2162"/>
    <cellStyle name="20% - Accent1 5 5 4 5" xfId="2163"/>
    <cellStyle name="20% - Accent1 5 5 5" xfId="2164"/>
    <cellStyle name="20% - Accent1 5 5 5 2" xfId="2165"/>
    <cellStyle name="20% - Accent1 5 5 5 2 2" xfId="2166"/>
    <cellStyle name="20% - Accent1 5 5 5 2 2 2" xfId="2167"/>
    <cellStyle name="20% - Accent1 5 5 5 2 2 3" xfId="2168"/>
    <cellStyle name="20% - Accent1 5 5 5 2 3" xfId="2169"/>
    <cellStyle name="20% - Accent1 5 5 5 2 4" xfId="2170"/>
    <cellStyle name="20% - Accent1 5 5 5 3" xfId="2171"/>
    <cellStyle name="20% - Accent1 5 5 5 3 2" xfId="2172"/>
    <cellStyle name="20% - Accent1 5 5 5 3 3" xfId="2173"/>
    <cellStyle name="20% - Accent1 5 5 5 4" xfId="2174"/>
    <cellStyle name="20% - Accent1 5 5 5 5" xfId="2175"/>
    <cellStyle name="20% - Accent1 5 5 6" xfId="2176"/>
    <cellStyle name="20% - Accent1 5 5 6 2" xfId="2177"/>
    <cellStyle name="20% - Accent1 5 5 6 2 2" xfId="2178"/>
    <cellStyle name="20% - Accent1 5 5 6 2 2 2" xfId="2179"/>
    <cellStyle name="20% - Accent1 5 5 6 2 2 3" xfId="2180"/>
    <cellStyle name="20% - Accent1 5 5 6 2 3" xfId="2181"/>
    <cellStyle name="20% - Accent1 5 5 6 2 4" xfId="2182"/>
    <cellStyle name="20% - Accent1 5 5 6 3" xfId="2183"/>
    <cellStyle name="20% - Accent1 5 5 6 3 2" xfId="2184"/>
    <cellStyle name="20% - Accent1 5 5 6 3 3" xfId="2185"/>
    <cellStyle name="20% - Accent1 5 5 6 4" xfId="2186"/>
    <cellStyle name="20% - Accent1 5 5 6 5" xfId="2187"/>
    <cellStyle name="20% - Accent1 5 5 7" xfId="2188"/>
    <cellStyle name="20% - Accent1 5 5 7 2" xfId="2189"/>
    <cellStyle name="20% - Accent1 5 5 7 2 2" xfId="2190"/>
    <cellStyle name="20% - Accent1 5 5 7 2 3" xfId="2191"/>
    <cellStyle name="20% - Accent1 5 5 7 3" xfId="2192"/>
    <cellStyle name="20% - Accent1 5 5 7 4" xfId="2193"/>
    <cellStyle name="20% - Accent1 5 5 8" xfId="2194"/>
    <cellStyle name="20% - Accent1 5 5 8 2" xfId="2195"/>
    <cellStyle name="20% - Accent1 5 5 8 3" xfId="2196"/>
    <cellStyle name="20% - Accent1 5 5 9" xfId="2197"/>
    <cellStyle name="20% - Accent1 5 5_Schs" xfId="2198"/>
    <cellStyle name="20% - Accent1 5_ModelingAnalysis_GRP" xfId="2199"/>
    <cellStyle name="20% - Accent1 6" xfId="2200"/>
    <cellStyle name="20% - Accent1 6 2" xfId="2201"/>
    <cellStyle name="20% - Accent1 6 2 2" xfId="2202"/>
    <cellStyle name="20% - Accent1 6 2 3" xfId="2203"/>
    <cellStyle name="20% - Accent1 6 3" xfId="2204"/>
    <cellStyle name="20% - Accent1 6 4" xfId="2205"/>
    <cellStyle name="20% - Accent1 6_ModelingAnalysis_GRP" xfId="2206"/>
    <cellStyle name="20% - Accent1 7" xfId="2207"/>
    <cellStyle name="20% - Accent1 7 2" xfId="2208"/>
    <cellStyle name="20% - Accent1 7 3" xfId="2209"/>
    <cellStyle name="20% - Accent1 8" xfId="2210"/>
    <cellStyle name="20% - Accent1 8 2" xfId="2211"/>
    <cellStyle name="20% - Accent1 8 3" xfId="2212"/>
    <cellStyle name="20% - Accent1 9" xfId="2213"/>
    <cellStyle name="20% - Accent1 9 2" xfId="2214"/>
    <cellStyle name="20% - Accent1 9 3" xfId="2215"/>
    <cellStyle name="20% - Accent2 10" xfId="2216"/>
    <cellStyle name="20% - Accent2 10 2" xfId="2217"/>
    <cellStyle name="20% - Accent2 10 3" xfId="2218"/>
    <cellStyle name="20% - Accent2 11" xfId="2219"/>
    <cellStyle name="20% - Accent2 11 2" xfId="2220"/>
    <cellStyle name="20% - Accent2 11 3" xfId="2221"/>
    <cellStyle name="20% - Accent2 12" xfId="2222"/>
    <cellStyle name="20% - Accent2 12 2" xfId="2223"/>
    <cellStyle name="20% - Accent2 12 3" xfId="2224"/>
    <cellStyle name="20% - Accent2 13" xfId="2225"/>
    <cellStyle name="20% - Accent2 13 2" xfId="2226"/>
    <cellStyle name="20% - Accent2 13 3" xfId="2227"/>
    <cellStyle name="20% - Accent2 14" xfId="2228"/>
    <cellStyle name="20% - Accent2 15" xfId="2229"/>
    <cellStyle name="20% - Accent2 16" xfId="2230"/>
    <cellStyle name="20% - Accent2 17" xfId="2231"/>
    <cellStyle name="20% - Accent2 18" xfId="2232"/>
    <cellStyle name="20% - Accent2 2" xfId="32"/>
    <cellStyle name="20% - Accent2 2 2" xfId="2233"/>
    <cellStyle name="20% - Accent2 2 2 2" xfId="2234"/>
    <cellStyle name="20% - Accent2 2 2 3" xfId="2235"/>
    <cellStyle name="20% - Accent2 2 3" xfId="2236"/>
    <cellStyle name="20% - Accent2 2 3 2" xfId="2237"/>
    <cellStyle name="20% - Accent2 2 3 2 10" xfId="2238"/>
    <cellStyle name="20% - Accent2 2 3 2 2" xfId="2239"/>
    <cellStyle name="20% - Accent2 2 3 2 2 2" xfId="2240"/>
    <cellStyle name="20% - Accent2 2 3 2 2 2 2" xfId="2241"/>
    <cellStyle name="20% - Accent2 2 3 2 2 2 2 2" xfId="2242"/>
    <cellStyle name="20% - Accent2 2 3 2 2 2 2 2 2" xfId="2243"/>
    <cellStyle name="20% - Accent2 2 3 2 2 2 2 2 2 2" xfId="2244"/>
    <cellStyle name="20% - Accent2 2 3 2 2 2 2 2 2 3" xfId="2245"/>
    <cellStyle name="20% - Accent2 2 3 2 2 2 2 2 3" xfId="2246"/>
    <cellStyle name="20% - Accent2 2 3 2 2 2 2 2 4" xfId="2247"/>
    <cellStyle name="20% - Accent2 2 3 2 2 2 2 3" xfId="2248"/>
    <cellStyle name="20% - Accent2 2 3 2 2 2 2 3 2" xfId="2249"/>
    <cellStyle name="20% - Accent2 2 3 2 2 2 2 3 3" xfId="2250"/>
    <cellStyle name="20% - Accent2 2 3 2 2 2 2 4" xfId="2251"/>
    <cellStyle name="20% - Accent2 2 3 2 2 2 2 5" xfId="2252"/>
    <cellStyle name="20% - Accent2 2 3 2 2 2 3" xfId="2253"/>
    <cellStyle name="20% - Accent2 2 3 2 2 2 3 2" xfId="2254"/>
    <cellStyle name="20% - Accent2 2 3 2 2 2 3 2 2" xfId="2255"/>
    <cellStyle name="20% - Accent2 2 3 2 2 2 3 2 2 2" xfId="2256"/>
    <cellStyle name="20% - Accent2 2 3 2 2 2 3 2 2 3" xfId="2257"/>
    <cellStyle name="20% - Accent2 2 3 2 2 2 3 2 3" xfId="2258"/>
    <cellStyle name="20% - Accent2 2 3 2 2 2 3 2 4" xfId="2259"/>
    <cellStyle name="20% - Accent2 2 3 2 2 2 3 3" xfId="2260"/>
    <cellStyle name="20% - Accent2 2 3 2 2 2 3 3 2" xfId="2261"/>
    <cellStyle name="20% - Accent2 2 3 2 2 2 3 3 3" xfId="2262"/>
    <cellStyle name="20% - Accent2 2 3 2 2 2 3 4" xfId="2263"/>
    <cellStyle name="20% - Accent2 2 3 2 2 2 3 5" xfId="2264"/>
    <cellStyle name="20% - Accent2 2 3 2 2 2 4" xfId="2265"/>
    <cellStyle name="20% - Accent2 2 3 2 2 2 4 2" xfId="2266"/>
    <cellStyle name="20% - Accent2 2 3 2 2 2 4 2 2" xfId="2267"/>
    <cellStyle name="20% - Accent2 2 3 2 2 2 4 2 2 2" xfId="2268"/>
    <cellStyle name="20% - Accent2 2 3 2 2 2 4 2 2 3" xfId="2269"/>
    <cellStyle name="20% - Accent2 2 3 2 2 2 4 2 3" xfId="2270"/>
    <cellStyle name="20% - Accent2 2 3 2 2 2 4 2 4" xfId="2271"/>
    <cellStyle name="20% - Accent2 2 3 2 2 2 4 3" xfId="2272"/>
    <cellStyle name="20% - Accent2 2 3 2 2 2 4 3 2" xfId="2273"/>
    <cellStyle name="20% - Accent2 2 3 2 2 2 4 3 3" xfId="2274"/>
    <cellStyle name="20% - Accent2 2 3 2 2 2 4 4" xfId="2275"/>
    <cellStyle name="20% - Accent2 2 3 2 2 2 4 5" xfId="2276"/>
    <cellStyle name="20% - Accent2 2 3 2 2 2 5" xfId="2277"/>
    <cellStyle name="20% - Accent2 2 3 2 2 2 5 2" xfId="2278"/>
    <cellStyle name="20% - Accent2 2 3 2 2 2 5 2 2" xfId="2279"/>
    <cellStyle name="20% - Accent2 2 3 2 2 2 5 2 3" xfId="2280"/>
    <cellStyle name="20% - Accent2 2 3 2 2 2 5 3" xfId="2281"/>
    <cellStyle name="20% - Accent2 2 3 2 2 2 5 4" xfId="2282"/>
    <cellStyle name="20% - Accent2 2 3 2 2 2 6" xfId="2283"/>
    <cellStyle name="20% - Accent2 2 3 2 2 2 6 2" xfId="2284"/>
    <cellStyle name="20% - Accent2 2 3 2 2 2 6 3" xfId="2285"/>
    <cellStyle name="20% - Accent2 2 3 2 2 2 7" xfId="2286"/>
    <cellStyle name="20% - Accent2 2 3 2 2 2 8" xfId="2287"/>
    <cellStyle name="20% - Accent2 2 3 2 2 2_Schs" xfId="2288"/>
    <cellStyle name="20% - Accent2 2 3 2 2 3" xfId="2289"/>
    <cellStyle name="20% - Accent2 2 3 2 2 3 2" xfId="2290"/>
    <cellStyle name="20% - Accent2 2 3 2 2 3 2 2" xfId="2291"/>
    <cellStyle name="20% - Accent2 2 3 2 2 3 2 2 2" xfId="2292"/>
    <cellStyle name="20% - Accent2 2 3 2 2 3 2 2 3" xfId="2293"/>
    <cellStyle name="20% - Accent2 2 3 2 2 3 2 3" xfId="2294"/>
    <cellStyle name="20% - Accent2 2 3 2 2 3 2 4" xfId="2295"/>
    <cellStyle name="20% - Accent2 2 3 2 2 3 3" xfId="2296"/>
    <cellStyle name="20% - Accent2 2 3 2 2 3 3 2" xfId="2297"/>
    <cellStyle name="20% - Accent2 2 3 2 2 3 3 3" xfId="2298"/>
    <cellStyle name="20% - Accent2 2 3 2 2 3 4" xfId="2299"/>
    <cellStyle name="20% - Accent2 2 3 2 2 3 5" xfId="2300"/>
    <cellStyle name="20% - Accent2 2 3 2 2 4" xfId="2301"/>
    <cellStyle name="20% - Accent2 2 3 2 2 4 2" xfId="2302"/>
    <cellStyle name="20% - Accent2 2 3 2 2 4 2 2" xfId="2303"/>
    <cellStyle name="20% - Accent2 2 3 2 2 4 2 2 2" xfId="2304"/>
    <cellStyle name="20% - Accent2 2 3 2 2 4 2 2 3" xfId="2305"/>
    <cellStyle name="20% - Accent2 2 3 2 2 4 2 3" xfId="2306"/>
    <cellStyle name="20% - Accent2 2 3 2 2 4 2 4" xfId="2307"/>
    <cellStyle name="20% - Accent2 2 3 2 2 4 3" xfId="2308"/>
    <cellStyle name="20% - Accent2 2 3 2 2 4 3 2" xfId="2309"/>
    <cellStyle name="20% - Accent2 2 3 2 2 4 3 3" xfId="2310"/>
    <cellStyle name="20% - Accent2 2 3 2 2 4 4" xfId="2311"/>
    <cellStyle name="20% - Accent2 2 3 2 2 4 5" xfId="2312"/>
    <cellStyle name="20% - Accent2 2 3 2 2 5" xfId="2313"/>
    <cellStyle name="20% - Accent2 2 3 2 2 5 2" xfId="2314"/>
    <cellStyle name="20% - Accent2 2 3 2 2 5 2 2" xfId="2315"/>
    <cellStyle name="20% - Accent2 2 3 2 2 5 2 2 2" xfId="2316"/>
    <cellStyle name="20% - Accent2 2 3 2 2 5 2 2 3" xfId="2317"/>
    <cellStyle name="20% - Accent2 2 3 2 2 5 2 3" xfId="2318"/>
    <cellStyle name="20% - Accent2 2 3 2 2 5 2 4" xfId="2319"/>
    <cellStyle name="20% - Accent2 2 3 2 2 5 3" xfId="2320"/>
    <cellStyle name="20% - Accent2 2 3 2 2 5 3 2" xfId="2321"/>
    <cellStyle name="20% - Accent2 2 3 2 2 5 3 3" xfId="2322"/>
    <cellStyle name="20% - Accent2 2 3 2 2 5 4" xfId="2323"/>
    <cellStyle name="20% - Accent2 2 3 2 2 5 5" xfId="2324"/>
    <cellStyle name="20% - Accent2 2 3 2 2 6" xfId="2325"/>
    <cellStyle name="20% - Accent2 2 3 2 2 6 2" xfId="2326"/>
    <cellStyle name="20% - Accent2 2 3 2 2 6 2 2" xfId="2327"/>
    <cellStyle name="20% - Accent2 2 3 2 2 6 2 3" xfId="2328"/>
    <cellStyle name="20% - Accent2 2 3 2 2 6 3" xfId="2329"/>
    <cellStyle name="20% - Accent2 2 3 2 2 6 4" xfId="2330"/>
    <cellStyle name="20% - Accent2 2 3 2 2 7" xfId="2331"/>
    <cellStyle name="20% - Accent2 2 3 2 2 7 2" xfId="2332"/>
    <cellStyle name="20% - Accent2 2 3 2 2 7 3" xfId="2333"/>
    <cellStyle name="20% - Accent2 2 3 2 2 8" xfId="2334"/>
    <cellStyle name="20% - Accent2 2 3 2 2 9" xfId="2335"/>
    <cellStyle name="20% - Accent2 2 3 2 2_Schs" xfId="2336"/>
    <cellStyle name="20% - Accent2 2 3 2 3" xfId="2337"/>
    <cellStyle name="20% - Accent2 2 3 2 3 2" xfId="2338"/>
    <cellStyle name="20% - Accent2 2 3 2 3 2 2" xfId="2339"/>
    <cellStyle name="20% - Accent2 2 3 2 3 2 2 2" xfId="2340"/>
    <cellStyle name="20% - Accent2 2 3 2 3 2 2 2 2" xfId="2341"/>
    <cellStyle name="20% - Accent2 2 3 2 3 2 2 2 3" xfId="2342"/>
    <cellStyle name="20% - Accent2 2 3 2 3 2 2 3" xfId="2343"/>
    <cellStyle name="20% - Accent2 2 3 2 3 2 2 4" xfId="2344"/>
    <cellStyle name="20% - Accent2 2 3 2 3 2 3" xfId="2345"/>
    <cellStyle name="20% - Accent2 2 3 2 3 2 3 2" xfId="2346"/>
    <cellStyle name="20% - Accent2 2 3 2 3 2 3 3" xfId="2347"/>
    <cellStyle name="20% - Accent2 2 3 2 3 2 4" xfId="2348"/>
    <cellStyle name="20% - Accent2 2 3 2 3 2 5" xfId="2349"/>
    <cellStyle name="20% - Accent2 2 3 2 3 3" xfId="2350"/>
    <cellStyle name="20% - Accent2 2 3 2 3 3 2" xfId="2351"/>
    <cellStyle name="20% - Accent2 2 3 2 3 3 2 2" xfId="2352"/>
    <cellStyle name="20% - Accent2 2 3 2 3 3 2 2 2" xfId="2353"/>
    <cellStyle name="20% - Accent2 2 3 2 3 3 2 2 3" xfId="2354"/>
    <cellStyle name="20% - Accent2 2 3 2 3 3 2 3" xfId="2355"/>
    <cellStyle name="20% - Accent2 2 3 2 3 3 2 4" xfId="2356"/>
    <cellStyle name="20% - Accent2 2 3 2 3 3 3" xfId="2357"/>
    <cellStyle name="20% - Accent2 2 3 2 3 3 3 2" xfId="2358"/>
    <cellStyle name="20% - Accent2 2 3 2 3 3 3 3" xfId="2359"/>
    <cellStyle name="20% - Accent2 2 3 2 3 3 4" xfId="2360"/>
    <cellStyle name="20% - Accent2 2 3 2 3 3 5" xfId="2361"/>
    <cellStyle name="20% - Accent2 2 3 2 3 4" xfId="2362"/>
    <cellStyle name="20% - Accent2 2 3 2 3 4 2" xfId="2363"/>
    <cellStyle name="20% - Accent2 2 3 2 3 4 2 2" xfId="2364"/>
    <cellStyle name="20% - Accent2 2 3 2 3 4 2 2 2" xfId="2365"/>
    <cellStyle name="20% - Accent2 2 3 2 3 4 2 2 3" xfId="2366"/>
    <cellStyle name="20% - Accent2 2 3 2 3 4 2 3" xfId="2367"/>
    <cellStyle name="20% - Accent2 2 3 2 3 4 2 4" xfId="2368"/>
    <cellStyle name="20% - Accent2 2 3 2 3 4 3" xfId="2369"/>
    <cellStyle name="20% - Accent2 2 3 2 3 4 3 2" xfId="2370"/>
    <cellStyle name="20% - Accent2 2 3 2 3 4 3 3" xfId="2371"/>
    <cellStyle name="20% - Accent2 2 3 2 3 4 4" xfId="2372"/>
    <cellStyle name="20% - Accent2 2 3 2 3 4 5" xfId="2373"/>
    <cellStyle name="20% - Accent2 2 3 2 3 5" xfId="2374"/>
    <cellStyle name="20% - Accent2 2 3 2 3 5 2" xfId="2375"/>
    <cellStyle name="20% - Accent2 2 3 2 3 5 2 2" xfId="2376"/>
    <cellStyle name="20% - Accent2 2 3 2 3 5 2 3" xfId="2377"/>
    <cellStyle name="20% - Accent2 2 3 2 3 5 3" xfId="2378"/>
    <cellStyle name="20% - Accent2 2 3 2 3 5 4" xfId="2379"/>
    <cellStyle name="20% - Accent2 2 3 2 3 6" xfId="2380"/>
    <cellStyle name="20% - Accent2 2 3 2 3 6 2" xfId="2381"/>
    <cellStyle name="20% - Accent2 2 3 2 3 6 3" xfId="2382"/>
    <cellStyle name="20% - Accent2 2 3 2 3 7" xfId="2383"/>
    <cellStyle name="20% - Accent2 2 3 2 3 8" xfId="2384"/>
    <cellStyle name="20% - Accent2 2 3 2 3_Schs" xfId="2385"/>
    <cellStyle name="20% - Accent2 2 3 2 4" xfId="2386"/>
    <cellStyle name="20% - Accent2 2 3 2 4 2" xfId="2387"/>
    <cellStyle name="20% - Accent2 2 3 2 4 2 2" xfId="2388"/>
    <cellStyle name="20% - Accent2 2 3 2 4 2 2 2" xfId="2389"/>
    <cellStyle name="20% - Accent2 2 3 2 4 2 2 3" xfId="2390"/>
    <cellStyle name="20% - Accent2 2 3 2 4 2 3" xfId="2391"/>
    <cellStyle name="20% - Accent2 2 3 2 4 2 4" xfId="2392"/>
    <cellStyle name="20% - Accent2 2 3 2 4 3" xfId="2393"/>
    <cellStyle name="20% - Accent2 2 3 2 4 3 2" xfId="2394"/>
    <cellStyle name="20% - Accent2 2 3 2 4 3 3" xfId="2395"/>
    <cellStyle name="20% - Accent2 2 3 2 4 4" xfId="2396"/>
    <cellStyle name="20% - Accent2 2 3 2 4 5" xfId="2397"/>
    <cellStyle name="20% - Accent2 2 3 2 5" xfId="2398"/>
    <cellStyle name="20% - Accent2 2 3 2 5 2" xfId="2399"/>
    <cellStyle name="20% - Accent2 2 3 2 5 2 2" xfId="2400"/>
    <cellStyle name="20% - Accent2 2 3 2 5 2 2 2" xfId="2401"/>
    <cellStyle name="20% - Accent2 2 3 2 5 2 2 3" xfId="2402"/>
    <cellStyle name="20% - Accent2 2 3 2 5 2 3" xfId="2403"/>
    <cellStyle name="20% - Accent2 2 3 2 5 2 4" xfId="2404"/>
    <cellStyle name="20% - Accent2 2 3 2 5 3" xfId="2405"/>
    <cellStyle name="20% - Accent2 2 3 2 5 3 2" xfId="2406"/>
    <cellStyle name="20% - Accent2 2 3 2 5 3 3" xfId="2407"/>
    <cellStyle name="20% - Accent2 2 3 2 5 4" xfId="2408"/>
    <cellStyle name="20% - Accent2 2 3 2 5 5" xfId="2409"/>
    <cellStyle name="20% - Accent2 2 3 2 6" xfId="2410"/>
    <cellStyle name="20% - Accent2 2 3 2 6 2" xfId="2411"/>
    <cellStyle name="20% - Accent2 2 3 2 6 2 2" xfId="2412"/>
    <cellStyle name="20% - Accent2 2 3 2 6 2 2 2" xfId="2413"/>
    <cellStyle name="20% - Accent2 2 3 2 6 2 2 3" xfId="2414"/>
    <cellStyle name="20% - Accent2 2 3 2 6 2 3" xfId="2415"/>
    <cellStyle name="20% - Accent2 2 3 2 6 2 4" xfId="2416"/>
    <cellStyle name="20% - Accent2 2 3 2 6 3" xfId="2417"/>
    <cellStyle name="20% - Accent2 2 3 2 6 3 2" xfId="2418"/>
    <cellStyle name="20% - Accent2 2 3 2 6 3 3" xfId="2419"/>
    <cellStyle name="20% - Accent2 2 3 2 6 4" xfId="2420"/>
    <cellStyle name="20% - Accent2 2 3 2 6 5" xfId="2421"/>
    <cellStyle name="20% - Accent2 2 3 2 7" xfId="2422"/>
    <cellStyle name="20% - Accent2 2 3 2 7 2" xfId="2423"/>
    <cellStyle name="20% - Accent2 2 3 2 7 2 2" xfId="2424"/>
    <cellStyle name="20% - Accent2 2 3 2 7 2 3" xfId="2425"/>
    <cellStyle name="20% - Accent2 2 3 2 7 3" xfId="2426"/>
    <cellStyle name="20% - Accent2 2 3 2 7 4" xfId="2427"/>
    <cellStyle name="20% - Accent2 2 3 2 8" xfId="2428"/>
    <cellStyle name="20% - Accent2 2 3 2 8 2" xfId="2429"/>
    <cellStyle name="20% - Accent2 2 3 2 8 3" xfId="2430"/>
    <cellStyle name="20% - Accent2 2 3 2 9" xfId="2431"/>
    <cellStyle name="20% - Accent2 2 3 2_Schs" xfId="2432"/>
    <cellStyle name="20% - Accent2 2 4" xfId="2433"/>
    <cellStyle name="20% - Accent2 2 5" xfId="2434"/>
    <cellStyle name="20% - Accent2 2_ModelingAnalysis_GRP" xfId="2435"/>
    <cellStyle name="20% - Accent2 3" xfId="2436"/>
    <cellStyle name="20% - Accent2 3 2" xfId="2437"/>
    <cellStyle name="20% - Accent2 3 2 2" xfId="2438"/>
    <cellStyle name="20% - Accent2 3 2 3" xfId="2439"/>
    <cellStyle name="20% - Accent2 3 3" xfId="2440"/>
    <cellStyle name="20% - Accent2 3 4" xfId="2441"/>
    <cellStyle name="20% - Accent2 3 5" xfId="2442"/>
    <cellStyle name="20% - Accent2 3_ModelingAnalysis_GRP" xfId="2443"/>
    <cellStyle name="20% - Accent2 4" xfId="2444"/>
    <cellStyle name="20% - Accent2 4 2" xfId="2445"/>
    <cellStyle name="20% - Accent2 4 2 2" xfId="2446"/>
    <cellStyle name="20% - Accent2 4 2 3" xfId="2447"/>
    <cellStyle name="20% - Accent2 4 3" xfId="2448"/>
    <cellStyle name="20% - Accent2 4 4" xfId="2449"/>
    <cellStyle name="20% - Accent2 4_ModelingAnalysis_GRP" xfId="2450"/>
    <cellStyle name="20% - Accent2 5" xfId="2451"/>
    <cellStyle name="20% - Accent2 5 2" xfId="2452"/>
    <cellStyle name="20% - Accent2 5 2 2" xfId="2453"/>
    <cellStyle name="20% - Accent2 5 2 3" xfId="2454"/>
    <cellStyle name="20% - Accent2 5 2 4" xfId="2455"/>
    <cellStyle name="20% - Accent2 5 2 4 10" xfId="2456"/>
    <cellStyle name="20% - Accent2 5 2 4 2" xfId="2457"/>
    <cellStyle name="20% - Accent2 5 2 4 2 2" xfId="2458"/>
    <cellStyle name="20% - Accent2 5 2 4 2 2 2" xfId="2459"/>
    <cellStyle name="20% - Accent2 5 2 4 2 2 2 2" xfId="2460"/>
    <cellStyle name="20% - Accent2 5 2 4 2 2 2 2 2" xfId="2461"/>
    <cellStyle name="20% - Accent2 5 2 4 2 2 2 2 2 2" xfId="2462"/>
    <cellStyle name="20% - Accent2 5 2 4 2 2 2 2 2 3" xfId="2463"/>
    <cellStyle name="20% - Accent2 5 2 4 2 2 2 2 3" xfId="2464"/>
    <cellStyle name="20% - Accent2 5 2 4 2 2 2 2 4" xfId="2465"/>
    <cellStyle name="20% - Accent2 5 2 4 2 2 2 3" xfId="2466"/>
    <cellStyle name="20% - Accent2 5 2 4 2 2 2 3 2" xfId="2467"/>
    <cellStyle name="20% - Accent2 5 2 4 2 2 2 3 3" xfId="2468"/>
    <cellStyle name="20% - Accent2 5 2 4 2 2 2 4" xfId="2469"/>
    <cellStyle name="20% - Accent2 5 2 4 2 2 2 5" xfId="2470"/>
    <cellStyle name="20% - Accent2 5 2 4 2 2 3" xfId="2471"/>
    <cellStyle name="20% - Accent2 5 2 4 2 2 3 2" xfId="2472"/>
    <cellStyle name="20% - Accent2 5 2 4 2 2 3 2 2" xfId="2473"/>
    <cellStyle name="20% - Accent2 5 2 4 2 2 3 2 2 2" xfId="2474"/>
    <cellStyle name="20% - Accent2 5 2 4 2 2 3 2 2 3" xfId="2475"/>
    <cellStyle name="20% - Accent2 5 2 4 2 2 3 2 3" xfId="2476"/>
    <cellStyle name="20% - Accent2 5 2 4 2 2 3 2 4" xfId="2477"/>
    <cellStyle name="20% - Accent2 5 2 4 2 2 3 3" xfId="2478"/>
    <cellStyle name="20% - Accent2 5 2 4 2 2 3 3 2" xfId="2479"/>
    <cellStyle name="20% - Accent2 5 2 4 2 2 3 3 3" xfId="2480"/>
    <cellStyle name="20% - Accent2 5 2 4 2 2 3 4" xfId="2481"/>
    <cellStyle name="20% - Accent2 5 2 4 2 2 3 5" xfId="2482"/>
    <cellStyle name="20% - Accent2 5 2 4 2 2 4" xfId="2483"/>
    <cellStyle name="20% - Accent2 5 2 4 2 2 4 2" xfId="2484"/>
    <cellStyle name="20% - Accent2 5 2 4 2 2 4 2 2" xfId="2485"/>
    <cellStyle name="20% - Accent2 5 2 4 2 2 4 2 2 2" xfId="2486"/>
    <cellStyle name="20% - Accent2 5 2 4 2 2 4 2 2 3" xfId="2487"/>
    <cellStyle name="20% - Accent2 5 2 4 2 2 4 2 3" xfId="2488"/>
    <cellStyle name="20% - Accent2 5 2 4 2 2 4 2 4" xfId="2489"/>
    <cellStyle name="20% - Accent2 5 2 4 2 2 4 3" xfId="2490"/>
    <cellStyle name="20% - Accent2 5 2 4 2 2 4 3 2" xfId="2491"/>
    <cellStyle name="20% - Accent2 5 2 4 2 2 4 3 3" xfId="2492"/>
    <cellStyle name="20% - Accent2 5 2 4 2 2 4 4" xfId="2493"/>
    <cellStyle name="20% - Accent2 5 2 4 2 2 4 5" xfId="2494"/>
    <cellStyle name="20% - Accent2 5 2 4 2 2 5" xfId="2495"/>
    <cellStyle name="20% - Accent2 5 2 4 2 2 5 2" xfId="2496"/>
    <cellStyle name="20% - Accent2 5 2 4 2 2 5 2 2" xfId="2497"/>
    <cellStyle name="20% - Accent2 5 2 4 2 2 5 2 3" xfId="2498"/>
    <cellStyle name="20% - Accent2 5 2 4 2 2 5 3" xfId="2499"/>
    <cellStyle name="20% - Accent2 5 2 4 2 2 5 4" xfId="2500"/>
    <cellStyle name="20% - Accent2 5 2 4 2 2 6" xfId="2501"/>
    <cellStyle name="20% - Accent2 5 2 4 2 2 6 2" xfId="2502"/>
    <cellStyle name="20% - Accent2 5 2 4 2 2 6 3" xfId="2503"/>
    <cellStyle name="20% - Accent2 5 2 4 2 2 7" xfId="2504"/>
    <cellStyle name="20% - Accent2 5 2 4 2 2 8" xfId="2505"/>
    <cellStyle name="20% - Accent2 5 2 4 2 2_Schs" xfId="2506"/>
    <cellStyle name="20% - Accent2 5 2 4 2 3" xfId="2507"/>
    <cellStyle name="20% - Accent2 5 2 4 2 3 2" xfId="2508"/>
    <cellStyle name="20% - Accent2 5 2 4 2 3 2 2" xfId="2509"/>
    <cellStyle name="20% - Accent2 5 2 4 2 3 2 2 2" xfId="2510"/>
    <cellStyle name="20% - Accent2 5 2 4 2 3 2 2 3" xfId="2511"/>
    <cellStyle name="20% - Accent2 5 2 4 2 3 2 3" xfId="2512"/>
    <cellStyle name="20% - Accent2 5 2 4 2 3 2 4" xfId="2513"/>
    <cellStyle name="20% - Accent2 5 2 4 2 3 3" xfId="2514"/>
    <cellStyle name="20% - Accent2 5 2 4 2 3 3 2" xfId="2515"/>
    <cellStyle name="20% - Accent2 5 2 4 2 3 3 3" xfId="2516"/>
    <cellStyle name="20% - Accent2 5 2 4 2 3 4" xfId="2517"/>
    <cellStyle name="20% - Accent2 5 2 4 2 3 5" xfId="2518"/>
    <cellStyle name="20% - Accent2 5 2 4 2 4" xfId="2519"/>
    <cellStyle name="20% - Accent2 5 2 4 2 4 2" xfId="2520"/>
    <cellStyle name="20% - Accent2 5 2 4 2 4 2 2" xfId="2521"/>
    <cellStyle name="20% - Accent2 5 2 4 2 4 2 2 2" xfId="2522"/>
    <cellStyle name="20% - Accent2 5 2 4 2 4 2 2 3" xfId="2523"/>
    <cellStyle name="20% - Accent2 5 2 4 2 4 2 3" xfId="2524"/>
    <cellStyle name="20% - Accent2 5 2 4 2 4 2 4" xfId="2525"/>
    <cellStyle name="20% - Accent2 5 2 4 2 4 3" xfId="2526"/>
    <cellStyle name="20% - Accent2 5 2 4 2 4 3 2" xfId="2527"/>
    <cellStyle name="20% - Accent2 5 2 4 2 4 3 3" xfId="2528"/>
    <cellStyle name="20% - Accent2 5 2 4 2 4 4" xfId="2529"/>
    <cellStyle name="20% - Accent2 5 2 4 2 4 5" xfId="2530"/>
    <cellStyle name="20% - Accent2 5 2 4 2 5" xfId="2531"/>
    <cellStyle name="20% - Accent2 5 2 4 2 5 2" xfId="2532"/>
    <cellStyle name="20% - Accent2 5 2 4 2 5 2 2" xfId="2533"/>
    <cellStyle name="20% - Accent2 5 2 4 2 5 2 2 2" xfId="2534"/>
    <cellStyle name="20% - Accent2 5 2 4 2 5 2 2 3" xfId="2535"/>
    <cellStyle name="20% - Accent2 5 2 4 2 5 2 3" xfId="2536"/>
    <cellStyle name="20% - Accent2 5 2 4 2 5 2 4" xfId="2537"/>
    <cellStyle name="20% - Accent2 5 2 4 2 5 3" xfId="2538"/>
    <cellStyle name="20% - Accent2 5 2 4 2 5 3 2" xfId="2539"/>
    <cellStyle name="20% - Accent2 5 2 4 2 5 3 3" xfId="2540"/>
    <cellStyle name="20% - Accent2 5 2 4 2 5 4" xfId="2541"/>
    <cellStyle name="20% - Accent2 5 2 4 2 5 5" xfId="2542"/>
    <cellStyle name="20% - Accent2 5 2 4 2 6" xfId="2543"/>
    <cellStyle name="20% - Accent2 5 2 4 2 6 2" xfId="2544"/>
    <cellStyle name="20% - Accent2 5 2 4 2 6 2 2" xfId="2545"/>
    <cellStyle name="20% - Accent2 5 2 4 2 6 2 3" xfId="2546"/>
    <cellStyle name="20% - Accent2 5 2 4 2 6 3" xfId="2547"/>
    <cellStyle name="20% - Accent2 5 2 4 2 6 4" xfId="2548"/>
    <cellStyle name="20% - Accent2 5 2 4 2 7" xfId="2549"/>
    <cellStyle name="20% - Accent2 5 2 4 2 7 2" xfId="2550"/>
    <cellStyle name="20% - Accent2 5 2 4 2 7 3" xfId="2551"/>
    <cellStyle name="20% - Accent2 5 2 4 2 8" xfId="2552"/>
    <cellStyle name="20% - Accent2 5 2 4 2 9" xfId="2553"/>
    <cellStyle name="20% - Accent2 5 2 4 2_Schs" xfId="2554"/>
    <cellStyle name="20% - Accent2 5 2 4 3" xfId="2555"/>
    <cellStyle name="20% - Accent2 5 2 4 3 2" xfId="2556"/>
    <cellStyle name="20% - Accent2 5 2 4 3 2 2" xfId="2557"/>
    <cellStyle name="20% - Accent2 5 2 4 3 2 2 2" xfId="2558"/>
    <cellStyle name="20% - Accent2 5 2 4 3 2 2 2 2" xfId="2559"/>
    <cellStyle name="20% - Accent2 5 2 4 3 2 2 2 3" xfId="2560"/>
    <cellStyle name="20% - Accent2 5 2 4 3 2 2 3" xfId="2561"/>
    <cellStyle name="20% - Accent2 5 2 4 3 2 2 4" xfId="2562"/>
    <cellStyle name="20% - Accent2 5 2 4 3 2 3" xfId="2563"/>
    <cellStyle name="20% - Accent2 5 2 4 3 2 3 2" xfId="2564"/>
    <cellStyle name="20% - Accent2 5 2 4 3 2 3 3" xfId="2565"/>
    <cellStyle name="20% - Accent2 5 2 4 3 2 4" xfId="2566"/>
    <cellStyle name="20% - Accent2 5 2 4 3 2 5" xfId="2567"/>
    <cellStyle name="20% - Accent2 5 2 4 3 3" xfId="2568"/>
    <cellStyle name="20% - Accent2 5 2 4 3 3 2" xfId="2569"/>
    <cellStyle name="20% - Accent2 5 2 4 3 3 2 2" xfId="2570"/>
    <cellStyle name="20% - Accent2 5 2 4 3 3 2 2 2" xfId="2571"/>
    <cellStyle name="20% - Accent2 5 2 4 3 3 2 2 3" xfId="2572"/>
    <cellStyle name="20% - Accent2 5 2 4 3 3 2 3" xfId="2573"/>
    <cellStyle name="20% - Accent2 5 2 4 3 3 2 4" xfId="2574"/>
    <cellStyle name="20% - Accent2 5 2 4 3 3 3" xfId="2575"/>
    <cellStyle name="20% - Accent2 5 2 4 3 3 3 2" xfId="2576"/>
    <cellStyle name="20% - Accent2 5 2 4 3 3 3 3" xfId="2577"/>
    <cellStyle name="20% - Accent2 5 2 4 3 3 4" xfId="2578"/>
    <cellStyle name="20% - Accent2 5 2 4 3 3 5" xfId="2579"/>
    <cellStyle name="20% - Accent2 5 2 4 3 4" xfId="2580"/>
    <cellStyle name="20% - Accent2 5 2 4 3 4 2" xfId="2581"/>
    <cellStyle name="20% - Accent2 5 2 4 3 4 2 2" xfId="2582"/>
    <cellStyle name="20% - Accent2 5 2 4 3 4 2 2 2" xfId="2583"/>
    <cellStyle name="20% - Accent2 5 2 4 3 4 2 2 3" xfId="2584"/>
    <cellStyle name="20% - Accent2 5 2 4 3 4 2 3" xfId="2585"/>
    <cellStyle name="20% - Accent2 5 2 4 3 4 2 4" xfId="2586"/>
    <cellStyle name="20% - Accent2 5 2 4 3 4 3" xfId="2587"/>
    <cellStyle name="20% - Accent2 5 2 4 3 4 3 2" xfId="2588"/>
    <cellStyle name="20% - Accent2 5 2 4 3 4 3 3" xfId="2589"/>
    <cellStyle name="20% - Accent2 5 2 4 3 4 4" xfId="2590"/>
    <cellStyle name="20% - Accent2 5 2 4 3 4 5" xfId="2591"/>
    <cellStyle name="20% - Accent2 5 2 4 3 5" xfId="2592"/>
    <cellStyle name="20% - Accent2 5 2 4 3 5 2" xfId="2593"/>
    <cellStyle name="20% - Accent2 5 2 4 3 5 2 2" xfId="2594"/>
    <cellStyle name="20% - Accent2 5 2 4 3 5 2 3" xfId="2595"/>
    <cellStyle name="20% - Accent2 5 2 4 3 5 3" xfId="2596"/>
    <cellStyle name="20% - Accent2 5 2 4 3 5 4" xfId="2597"/>
    <cellStyle name="20% - Accent2 5 2 4 3 6" xfId="2598"/>
    <cellStyle name="20% - Accent2 5 2 4 3 6 2" xfId="2599"/>
    <cellStyle name="20% - Accent2 5 2 4 3 6 3" xfId="2600"/>
    <cellStyle name="20% - Accent2 5 2 4 3 7" xfId="2601"/>
    <cellStyle name="20% - Accent2 5 2 4 3 8" xfId="2602"/>
    <cellStyle name="20% - Accent2 5 2 4 3_Schs" xfId="2603"/>
    <cellStyle name="20% - Accent2 5 2 4 4" xfId="2604"/>
    <cellStyle name="20% - Accent2 5 2 4 4 2" xfId="2605"/>
    <cellStyle name="20% - Accent2 5 2 4 4 2 2" xfId="2606"/>
    <cellStyle name="20% - Accent2 5 2 4 4 2 2 2" xfId="2607"/>
    <cellStyle name="20% - Accent2 5 2 4 4 2 2 3" xfId="2608"/>
    <cellStyle name="20% - Accent2 5 2 4 4 2 3" xfId="2609"/>
    <cellStyle name="20% - Accent2 5 2 4 4 2 4" xfId="2610"/>
    <cellStyle name="20% - Accent2 5 2 4 4 3" xfId="2611"/>
    <cellStyle name="20% - Accent2 5 2 4 4 3 2" xfId="2612"/>
    <cellStyle name="20% - Accent2 5 2 4 4 3 3" xfId="2613"/>
    <cellStyle name="20% - Accent2 5 2 4 4 4" xfId="2614"/>
    <cellStyle name="20% - Accent2 5 2 4 4 5" xfId="2615"/>
    <cellStyle name="20% - Accent2 5 2 4 5" xfId="2616"/>
    <cellStyle name="20% - Accent2 5 2 4 5 2" xfId="2617"/>
    <cellStyle name="20% - Accent2 5 2 4 5 2 2" xfId="2618"/>
    <cellStyle name="20% - Accent2 5 2 4 5 2 2 2" xfId="2619"/>
    <cellStyle name="20% - Accent2 5 2 4 5 2 2 3" xfId="2620"/>
    <cellStyle name="20% - Accent2 5 2 4 5 2 3" xfId="2621"/>
    <cellStyle name="20% - Accent2 5 2 4 5 2 4" xfId="2622"/>
    <cellStyle name="20% - Accent2 5 2 4 5 3" xfId="2623"/>
    <cellStyle name="20% - Accent2 5 2 4 5 3 2" xfId="2624"/>
    <cellStyle name="20% - Accent2 5 2 4 5 3 3" xfId="2625"/>
    <cellStyle name="20% - Accent2 5 2 4 5 4" xfId="2626"/>
    <cellStyle name="20% - Accent2 5 2 4 5 5" xfId="2627"/>
    <cellStyle name="20% - Accent2 5 2 4 6" xfId="2628"/>
    <cellStyle name="20% - Accent2 5 2 4 6 2" xfId="2629"/>
    <cellStyle name="20% - Accent2 5 2 4 6 2 2" xfId="2630"/>
    <cellStyle name="20% - Accent2 5 2 4 6 2 2 2" xfId="2631"/>
    <cellStyle name="20% - Accent2 5 2 4 6 2 2 3" xfId="2632"/>
    <cellStyle name="20% - Accent2 5 2 4 6 2 3" xfId="2633"/>
    <cellStyle name="20% - Accent2 5 2 4 6 2 4" xfId="2634"/>
    <cellStyle name="20% - Accent2 5 2 4 6 3" xfId="2635"/>
    <cellStyle name="20% - Accent2 5 2 4 6 3 2" xfId="2636"/>
    <cellStyle name="20% - Accent2 5 2 4 6 3 3" xfId="2637"/>
    <cellStyle name="20% - Accent2 5 2 4 6 4" xfId="2638"/>
    <cellStyle name="20% - Accent2 5 2 4 6 5" xfId="2639"/>
    <cellStyle name="20% - Accent2 5 2 4 7" xfId="2640"/>
    <cellStyle name="20% - Accent2 5 2 4 7 2" xfId="2641"/>
    <cellStyle name="20% - Accent2 5 2 4 7 2 2" xfId="2642"/>
    <cellStyle name="20% - Accent2 5 2 4 7 2 3" xfId="2643"/>
    <cellStyle name="20% - Accent2 5 2 4 7 3" xfId="2644"/>
    <cellStyle name="20% - Accent2 5 2 4 7 4" xfId="2645"/>
    <cellStyle name="20% - Accent2 5 2 4 8" xfId="2646"/>
    <cellStyle name="20% - Accent2 5 2 4 8 2" xfId="2647"/>
    <cellStyle name="20% - Accent2 5 2 4 8 3" xfId="2648"/>
    <cellStyle name="20% - Accent2 5 2 4 9" xfId="2649"/>
    <cellStyle name="20% - Accent2 5 2 4_Schs" xfId="2650"/>
    <cellStyle name="20% - Accent2 5 3" xfId="2651"/>
    <cellStyle name="20% - Accent2 5 4" xfId="2652"/>
    <cellStyle name="20% - Accent2 5 5" xfId="2653"/>
    <cellStyle name="20% - Accent2 5 5 10" xfId="2654"/>
    <cellStyle name="20% - Accent2 5 5 2" xfId="2655"/>
    <cellStyle name="20% - Accent2 5 5 2 2" xfId="2656"/>
    <cellStyle name="20% - Accent2 5 5 2 2 2" xfId="2657"/>
    <cellStyle name="20% - Accent2 5 5 2 2 2 2" xfId="2658"/>
    <cellStyle name="20% - Accent2 5 5 2 2 2 2 2" xfId="2659"/>
    <cellStyle name="20% - Accent2 5 5 2 2 2 2 2 2" xfId="2660"/>
    <cellStyle name="20% - Accent2 5 5 2 2 2 2 2 3" xfId="2661"/>
    <cellStyle name="20% - Accent2 5 5 2 2 2 2 3" xfId="2662"/>
    <cellStyle name="20% - Accent2 5 5 2 2 2 2 4" xfId="2663"/>
    <cellStyle name="20% - Accent2 5 5 2 2 2 3" xfId="2664"/>
    <cellStyle name="20% - Accent2 5 5 2 2 2 3 2" xfId="2665"/>
    <cellStyle name="20% - Accent2 5 5 2 2 2 3 3" xfId="2666"/>
    <cellStyle name="20% - Accent2 5 5 2 2 2 4" xfId="2667"/>
    <cellStyle name="20% - Accent2 5 5 2 2 2 5" xfId="2668"/>
    <cellStyle name="20% - Accent2 5 5 2 2 3" xfId="2669"/>
    <cellStyle name="20% - Accent2 5 5 2 2 3 2" xfId="2670"/>
    <cellStyle name="20% - Accent2 5 5 2 2 3 2 2" xfId="2671"/>
    <cellStyle name="20% - Accent2 5 5 2 2 3 2 2 2" xfId="2672"/>
    <cellStyle name="20% - Accent2 5 5 2 2 3 2 2 3" xfId="2673"/>
    <cellStyle name="20% - Accent2 5 5 2 2 3 2 3" xfId="2674"/>
    <cellStyle name="20% - Accent2 5 5 2 2 3 2 4" xfId="2675"/>
    <cellStyle name="20% - Accent2 5 5 2 2 3 3" xfId="2676"/>
    <cellStyle name="20% - Accent2 5 5 2 2 3 3 2" xfId="2677"/>
    <cellStyle name="20% - Accent2 5 5 2 2 3 3 3" xfId="2678"/>
    <cellStyle name="20% - Accent2 5 5 2 2 3 4" xfId="2679"/>
    <cellStyle name="20% - Accent2 5 5 2 2 3 5" xfId="2680"/>
    <cellStyle name="20% - Accent2 5 5 2 2 4" xfId="2681"/>
    <cellStyle name="20% - Accent2 5 5 2 2 4 2" xfId="2682"/>
    <cellStyle name="20% - Accent2 5 5 2 2 4 2 2" xfId="2683"/>
    <cellStyle name="20% - Accent2 5 5 2 2 4 2 2 2" xfId="2684"/>
    <cellStyle name="20% - Accent2 5 5 2 2 4 2 2 3" xfId="2685"/>
    <cellStyle name="20% - Accent2 5 5 2 2 4 2 3" xfId="2686"/>
    <cellStyle name="20% - Accent2 5 5 2 2 4 2 4" xfId="2687"/>
    <cellStyle name="20% - Accent2 5 5 2 2 4 3" xfId="2688"/>
    <cellStyle name="20% - Accent2 5 5 2 2 4 3 2" xfId="2689"/>
    <cellStyle name="20% - Accent2 5 5 2 2 4 3 3" xfId="2690"/>
    <cellStyle name="20% - Accent2 5 5 2 2 4 4" xfId="2691"/>
    <cellStyle name="20% - Accent2 5 5 2 2 4 5" xfId="2692"/>
    <cellStyle name="20% - Accent2 5 5 2 2 5" xfId="2693"/>
    <cellStyle name="20% - Accent2 5 5 2 2 5 2" xfId="2694"/>
    <cellStyle name="20% - Accent2 5 5 2 2 5 2 2" xfId="2695"/>
    <cellStyle name="20% - Accent2 5 5 2 2 5 2 3" xfId="2696"/>
    <cellStyle name="20% - Accent2 5 5 2 2 5 3" xfId="2697"/>
    <cellStyle name="20% - Accent2 5 5 2 2 5 4" xfId="2698"/>
    <cellStyle name="20% - Accent2 5 5 2 2 6" xfId="2699"/>
    <cellStyle name="20% - Accent2 5 5 2 2 6 2" xfId="2700"/>
    <cellStyle name="20% - Accent2 5 5 2 2 6 3" xfId="2701"/>
    <cellStyle name="20% - Accent2 5 5 2 2 7" xfId="2702"/>
    <cellStyle name="20% - Accent2 5 5 2 2 8" xfId="2703"/>
    <cellStyle name="20% - Accent2 5 5 2 2_Schs" xfId="2704"/>
    <cellStyle name="20% - Accent2 5 5 2 3" xfId="2705"/>
    <cellStyle name="20% - Accent2 5 5 2 3 2" xfId="2706"/>
    <cellStyle name="20% - Accent2 5 5 2 3 2 2" xfId="2707"/>
    <cellStyle name="20% - Accent2 5 5 2 3 2 2 2" xfId="2708"/>
    <cellStyle name="20% - Accent2 5 5 2 3 2 2 3" xfId="2709"/>
    <cellStyle name="20% - Accent2 5 5 2 3 2 3" xfId="2710"/>
    <cellStyle name="20% - Accent2 5 5 2 3 2 4" xfId="2711"/>
    <cellStyle name="20% - Accent2 5 5 2 3 3" xfId="2712"/>
    <cellStyle name="20% - Accent2 5 5 2 3 3 2" xfId="2713"/>
    <cellStyle name="20% - Accent2 5 5 2 3 3 3" xfId="2714"/>
    <cellStyle name="20% - Accent2 5 5 2 3 4" xfId="2715"/>
    <cellStyle name="20% - Accent2 5 5 2 3 5" xfId="2716"/>
    <cellStyle name="20% - Accent2 5 5 2 4" xfId="2717"/>
    <cellStyle name="20% - Accent2 5 5 2 4 2" xfId="2718"/>
    <cellStyle name="20% - Accent2 5 5 2 4 2 2" xfId="2719"/>
    <cellStyle name="20% - Accent2 5 5 2 4 2 2 2" xfId="2720"/>
    <cellStyle name="20% - Accent2 5 5 2 4 2 2 3" xfId="2721"/>
    <cellStyle name="20% - Accent2 5 5 2 4 2 3" xfId="2722"/>
    <cellStyle name="20% - Accent2 5 5 2 4 2 4" xfId="2723"/>
    <cellStyle name="20% - Accent2 5 5 2 4 3" xfId="2724"/>
    <cellStyle name="20% - Accent2 5 5 2 4 3 2" xfId="2725"/>
    <cellStyle name="20% - Accent2 5 5 2 4 3 3" xfId="2726"/>
    <cellStyle name="20% - Accent2 5 5 2 4 4" xfId="2727"/>
    <cellStyle name="20% - Accent2 5 5 2 4 5" xfId="2728"/>
    <cellStyle name="20% - Accent2 5 5 2 5" xfId="2729"/>
    <cellStyle name="20% - Accent2 5 5 2 5 2" xfId="2730"/>
    <cellStyle name="20% - Accent2 5 5 2 5 2 2" xfId="2731"/>
    <cellStyle name="20% - Accent2 5 5 2 5 2 2 2" xfId="2732"/>
    <cellStyle name="20% - Accent2 5 5 2 5 2 2 3" xfId="2733"/>
    <cellStyle name="20% - Accent2 5 5 2 5 2 3" xfId="2734"/>
    <cellStyle name="20% - Accent2 5 5 2 5 2 4" xfId="2735"/>
    <cellStyle name="20% - Accent2 5 5 2 5 3" xfId="2736"/>
    <cellStyle name="20% - Accent2 5 5 2 5 3 2" xfId="2737"/>
    <cellStyle name="20% - Accent2 5 5 2 5 3 3" xfId="2738"/>
    <cellStyle name="20% - Accent2 5 5 2 5 4" xfId="2739"/>
    <cellStyle name="20% - Accent2 5 5 2 5 5" xfId="2740"/>
    <cellStyle name="20% - Accent2 5 5 2 6" xfId="2741"/>
    <cellStyle name="20% - Accent2 5 5 2 6 2" xfId="2742"/>
    <cellStyle name="20% - Accent2 5 5 2 6 2 2" xfId="2743"/>
    <cellStyle name="20% - Accent2 5 5 2 6 2 3" xfId="2744"/>
    <cellStyle name="20% - Accent2 5 5 2 6 3" xfId="2745"/>
    <cellStyle name="20% - Accent2 5 5 2 6 4" xfId="2746"/>
    <cellStyle name="20% - Accent2 5 5 2 7" xfId="2747"/>
    <cellStyle name="20% - Accent2 5 5 2 7 2" xfId="2748"/>
    <cellStyle name="20% - Accent2 5 5 2 7 3" xfId="2749"/>
    <cellStyle name="20% - Accent2 5 5 2 8" xfId="2750"/>
    <cellStyle name="20% - Accent2 5 5 2 9" xfId="2751"/>
    <cellStyle name="20% - Accent2 5 5 2_Schs" xfId="2752"/>
    <cellStyle name="20% - Accent2 5 5 3" xfId="2753"/>
    <cellStyle name="20% - Accent2 5 5 3 2" xfId="2754"/>
    <cellStyle name="20% - Accent2 5 5 3 2 2" xfId="2755"/>
    <cellStyle name="20% - Accent2 5 5 3 2 2 2" xfId="2756"/>
    <cellStyle name="20% - Accent2 5 5 3 2 2 2 2" xfId="2757"/>
    <cellStyle name="20% - Accent2 5 5 3 2 2 2 3" xfId="2758"/>
    <cellStyle name="20% - Accent2 5 5 3 2 2 3" xfId="2759"/>
    <cellStyle name="20% - Accent2 5 5 3 2 2 4" xfId="2760"/>
    <cellStyle name="20% - Accent2 5 5 3 2 3" xfId="2761"/>
    <cellStyle name="20% - Accent2 5 5 3 2 3 2" xfId="2762"/>
    <cellStyle name="20% - Accent2 5 5 3 2 3 3" xfId="2763"/>
    <cellStyle name="20% - Accent2 5 5 3 2 4" xfId="2764"/>
    <cellStyle name="20% - Accent2 5 5 3 2 5" xfId="2765"/>
    <cellStyle name="20% - Accent2 5 5 3 3" xfId="2766"/>
    <cellStyle name="20% - Accent2 5 5 3 3 2" xfId="2767"/>
    <cellStyle name="20% - Accent2 5 5 3 3 2 2" xfId="2768"/>
    <cellStyle name="20% - Accent2 5 5 3 3 2 2 2" xfId="2769"/>
    <cellStyle name="20% - Accent2 5 5 3 3 2 2 3" xfId="2770"/>
    <cellStyle name="20% - Accent2 5 5 3 3 2 3" xfId="2771"/>
    <cellStyle name="20% - Accent2 5 5 3 3 2 4" xfId="2772"/>
    <cellStyle name="20% - Accent2 5 5 3 3 3" xfId="2773"/>
    <cellStyle name="20% - Accent2 5 5 3 3 3 2" xfId="2774"/>
    <cellStyle name="20% - Accent2 5 5 3 3 3 3" xfId="2775"/>
    <cellStyle name="20% - Accent2 5 5 3 3 4" xfId="2776"/>
    <cellStyle name="20% - Accent2 5 5 3 3 5" xfId="2777"/>
    <cellStyle name="20% - Accent2 5 5 3 4" xfId="2778"/>
    <cellStyle name="20% - Accent2 5 5 3 4 2" xfId="2779"/>
    <cellStyle name="20% - Accent2 5 5 3 4 2 2" xfId="2780"/>
    <cellStyle name="20% - Accent2 5 5 3 4 2 2 2" xfId="2781"/>
    <cellStyle name="20% - Accent2 5 5 3 4 2 2 3" xfId="2782"/>
    <cellStyle name="20% - Accent2 5 5 3 4 2 3" xfId="2783"/>
    <cellStyle name="20% - Accent2 5 5 3 4 2 4" xfId="2784"/>
    <cellStyle name="20% - Accent2 5 5 3 4 3" xfId="2785"/>
    <cellStyle name="20% - Accent2 5 5 3 4 3 2" xfId="2786"/>
    <cellStyle name="20% - Accent2 5 5 3 4 3 3" xfId="2787"/>
    <cellStyle name="20% - Accent2 5 5 3 4 4" xfId="2788"/>
    <cellStyle name="20% - Accent2 5 5 3 4 5" xfId="2789"/>
    <cellStyle name="20% - Accent2 5 5 3 5" xfId="2790"/>
    <cellStyle name="20% - Accent2 5 5 3 5 2" xfId="2791"/>
    <cellStyle name="20% - Accent2 5 5 3 5 2 2" xfId="2792"/>
    <cellStyle name="20% - Accent2 5 5 3 5 2 3" xfId="2793"/>
    <cellStyle name="20% - Accent2 5 5 3 5 3" xfId="2794"/>
    <cellStyle name="20% - Accent2 5 5 3 5 4" xfId="2795"/>
    <cellStyle name="20% - Accent2 5 5 3 6" xfId="2796"/>
    <cellStyle name="20% - Accent2 5 5 3 6 2" xfId="2797"/>
    <cellStyle name="20% - Accent2 5 5 3 6 3" xfId="2798"/>
    <cellStyle name="20% - Accent2 5 5 3 7" xfId="2799"/>
    <cellStyle name="20% - Accent2 5 5 3 8" xfId="2800"/>
    <cellStyle name="20% - Accent2 5 5 3_Schs" xfId="2801"/>
    <cellStyle name="20% - Accent2 5 5 4" xfId="2802"/>
    <cellStyle name="20% - Accent2 5 5 4 2" xfId="2803"/>
    <cellStyle name="20% - Accent2 5 5 4 2 2" xfId="2804"/>
    <cellStyle name="20% - Accent2 5 5 4 2 2 2" xfId="2805"/>
    <cellStyle name="20% - Accent2 5 5 4 2 2 3" xfId="2806"/>
    <cellStyle name="20% - Accent2 5 5 4 2 3" xfId="2807"/>
    <cellStyle name="20% - Accent2 5 5 4 2 4" xfId="2808"/>
    <cellStyle name="20% - Accent2 5 5 4 3" xfId="2809"/>
    <cellStyle name="20% - Accent2 5 5 4 3 2" xfId="2810"/>
    <cellStyle name="20% - Accent2 5 5 4 3 3" xfId="2811"/>
    <cellStyle name="20% - Accent2 5 5 4 4" xfId="2812"/>
    <cellStyle name="20% - Accent2 5 5 4 5" xfId="2813"/>
    <cellStyle name="20% - Accent2 5 5 5" xfId="2814"/>
    <cellStyle name="20% - Accent2 5 5 5 2" xfId="2815"/>
    <cellStyle name="20% - Accent2 5 5 5 2 2" xfId="2816"/>
    <cellStyle name="20% - Accent2 5 5 5 2 2 2" xfId="2817"/>
    <cellStyle name="20% - Accent2 5 5 5 2 2 3" xfId="2818"/>
    <cellStyle name="20% - Accent2 5 5 5 2 3" xfId="2819"/>
    <cellStyle name="20% - Accent2 5 5 5 2 4" xfId="2820"/>
    <cellStyle name="20% - Accent2 5 5 5 3" xfId="2821"/>
    <cellStyle name="20% - Accent2 5 5 5 3 2" xfId="2822"/>
    <cellStyle name="20% - Accent2 5 5 5 3 3" xfId="2823"/>
    <cellStyle name="20% - Accent2 5 5 5 4" xfId="2824"/>
    <cellStyle name="20% - Accent2 5 5 5 5" xfId="2825"/>
    <cellStyle name="20% - Accent2 5 5 6" xfId="2826"/>
    <cellStyle name="20% - Accent2 5 5 6 2" xfId="2827"/>
    <cellStyle name="20% - Accent2 5 5 6 2 2" xfId="2828"/>
    <cellStyle name="20% - Accent2 5 5 6 2 2 2" xfId="2829"/>
    <cellStyle name="20% - Accent2 5 5 6 2 2 3" xfId="2830"/>
    <cellStyle name="20% - Accent2 5 5 6 2 3" xfId="2831"/>
    <cellStyle name="20% - Accent2 5 5 6 2 4" xfId="2832"/>
    <cellStyle name="20% - Accent2 5 5 6 3" xfId="2833"/>
    <cellStyle name="20% - Accent2 5 5 6 3 2" xfId="2834"/>
    <cellStyle name="20% - Accent2 5 5 6 3 3" xfId="2835"/>
    <cellStyle name="20% - Accent2 5 5 6 4" xfId="2836"/>
    <cellStyle name="20% - Accent2 5 5 6 5" xfId="2837"/>
    <cellStyle name="20% - Accent2 5 5 7" xfId="2838"/>
    <cellStyle name="20% - Accent2 5 5 7 2" xfId="2839"/>
    <cellStyle name="20% - Accent2 5 5 7 2 2" xfId="2840"/>
    <cellStyle name="20% - Accent2 5 5 7 2 3" xfId="2841"/>
    <cellStyle name="20% - Accent2 5 5 7 3" xfId="2842"/>
    <cellStyle name="20% - Accent2 5 5 7 4" xfId="2843"/>
    <cellStyle name="20% - Accent2 5 5 8" xfId="2844"/>
    <cellStyle name="20% - Accent2 5 5 8 2" xfId="2845"/>
    <cellStyle name="20% - Accent2 5 5 8 3" xfId="2846"/>
    <cellStyle name="20% - Accent2 5 5 9" xfId="2847"/>
    <cellStyle name="20% - Accent2 5 5_Schs" xfId="2848"/>
    <cellStyle name="20% - Accent2 5_ModelingAnalysis_GRP" xfId="2849"/>
    <cellStyle name="20% - Accent2 6" xfId="2850"/>
    <cellStyle name="20% - Accent2 6 2" xfId="2851"/>
    <cellStyle name="20% - Accent2 6 2 2" xfId="2852"/>
    <cellStyle name="20% - Accent2 6 2 3" xfId="2853"/>
    <cellStyle name="20% - Accent2 6 3" xfId="2854"/>
    <cellStyle name="20% - Accent2 6 4" xfId="2855"/>
    <cellStyle name="20% - Accent2 6_ModelingAnalysis_GRP" xfId="2856"/>
    <cellStyle name="20% - Accent2 7" xfId="2857"/>
    <cellStyle name="20% - Accent2 7 2" xfId="2858"/>
    <cellStyle name="20% - Accent2 7 3" xfId="2859"/>
    <cellStyle name="20% - Accent2 8" xfId="2860"/>
    <cellStyle name="20% - Accent2 8 2" xfId="2861"/>
    <cellStyle name="20% - Accent2 8 3" xfId="2862"/>
    <cellStyle name="20% - Accent2 9" xfId="2863"/>
    <cellStyle name="20% - Accent2 9 2" xfId="2864"/>
    <cellStyle name="20% - Accent2 9 3" xfId="2865"/>
    <cellStyle name="20% - Accent3 10" xfId="2866"/>
    <cellStyle name="20% - Accent3 10 2" xfId="2867"/>
    <cellStyle name="20% - Accent3 10 3" xfId="2868"/>
    <cellStyle name="20% - Accent3 11" xfId="2869"/>
    <cellStyle name="20% - Accent3 11 2" xfId="2870"/>
    <cellStyle name="20% - Accent3 11 3" xfId="2871"/>
    <cellStyle name="20% - Accent3 12" xfId="2872"/>
    <cellStyle name="20% - Accent3 12 2" xfId="2873"/>
    <cellStyle name="20% - Accent3 12 3" xfId="2874"/>
    <cellStyle name="20% - Accent3 13" xfId="2875"/>
    <cellStyle name="20% - Accent3 13 2" xfId="2876"/>
    <cellStyle name="20% - Accent3 13 3" xfId="2877"/>
    <cellStyle name="20% - Accent3 14" xfId="2878"/>
    <cellStyle name="20% - Accent3 15" xfId="2879"/>
    <cellStyle name="20% - Accent3 16" xfId="2880"/>
    <cellStyle name="20% - Accent3 17" xfId="2881"/>
    <cellStyle name="20% - Accent3 18" xfId="2882"/>
    <cellStyle name="20% - Accent3 2" xfId="33"/>
    <cellStyle name="20% - Accent3 2 2" xfId="2883"/>
    <cellStyle name="20% - Accent3 2 2 2" xfId="2884"/>
    <cellStyle name="20% - Accent3 2 2 3" xfId="2885"/>
    <cellStyle name="20% - Accent3 2 3" xfId="2886"/>
    <cellStyle name="20% - Accent3 2 3 2" xfId="2887"/>
    <cellStyle name="20% - Accent3 2 3 2 10" xfId="2888"/>
    <cellStyle name="20% - Accent3 2 3 2 2" xfId="2889"/>
    <cellStyle name="20% - Accent3 2 3 2 2 2" xfId="2890"/>
    <cellStyle name="20% - Accent3 2 3 2 2 2 2" xfId="2891"/>
    <cellStyle name="20% - Accent3 2 3 2 2 2 2 2" xfId="2892"/>
    <cellStyle name="20% - Accent3 2 3 2 2 2 2 2 2" xfId="2893"/>
    <cellStyle name="20% - Accent3 2 3 2 2 2 2 2 2 2" xfId="2894"/>
    <cellStyle name="20% - Accent3 2 3 2 2 2 2 2 2 3" xfId="2895"/>
    <cellStyle name="20% - Accent3 2 3 2 2 2 2 2 3" xfId="2896"/>
    <cellStyle name="20% - Accent3 2 3 2 2 2 2 2 4" xfId="2897"/>
    <cellStyle name="20% - Accent3 2 3 2 2 2 2 3" xfId="2898"/>
    <cellStyle name="20% - Accent3 2 3 2 2 2 2 3 2" xfId="2899"/>
    <cellStyle name="20% - Accent3 2 3 2 2 2 2 3 3" xfId="2900"/>
    <cellStyle name="20% - Accent3 2 3 2 2 2 2 4" xfId="2901"/>
    <cellStyle name="20% - Accent3 2 3 2 2 2 2 5" xfId="2902"/>
    <cellStyle name="20% - Accent3 2 3 2 2 2 3" xfId="2903"/>
    <cellStyle name="20% - Accent3 2 3 2 2 2 3 2" xfId="2904"/>
    <cellStyle name="20% - Accent3 2 3 2 2 2 3 2 2" xfId="2905"/>
    <cellStyle name="20% - Accent3 2 3 2 2 2 3 2 2 2" xfId="2906"/>
    <cellStyle name="20% - Accent3 2 3 2 2 2 3 2 2 3" xfId="2907"/>
    <cellStyle name="20% - Accent3 2 3 2 2 2 3 2 3" xfId="2908"/>
    <cellStyle name="20% - Accent3 2 3 2 2 2 3 2 4" xfId="2909"/>
    <cellStyle name="20% - Accent3 2 3 2 2 2 3 3" xfId="2910"/>
    <cellStyle name="20% - Accent3 2 3 2 2 2 3 3 2" xfId="2911"/>
    <cellStyle name="20% - Accent3 2 3 2 2 2 3 3 3" xfId="2912"/>
    <cellStyle name="20% - Accent3 2 3 2 2 2 3 4" xfId="2913"/>
    <cellStyle name="20% - Accent3 2 3 2 2 2 3 5" xfId="2914"/>
    <cellStyle name="20% - Accent3 2 3 2 2 2 4" xfId="2915"/>
    <cellStyle name="20% - Accent3 2 3 2 2 2 4 2" xfId="2916"/>
    <cellStyle name="20% - Accent3 2 3 2 2 2 4 2 2" xfId="2917"/>
    <cellStyle name="20% - Accent3 2 3 2 2 2 4 2 2 2" xfId="2918"/>
    <cellStyle name="20% - Accent3 2 3 2 2 2 4 2 2 3" xfId="2919"/>
    <cellStyle name="20% - Accent3 2 3 2 2 2 4 2 3" xfId="2920"/>
    <cellStyle name="20% - Accent3 2 3 2 2 2 4 2 4" xfId="2921"/>
    <cellStyle name="20% - Accent3 2 3 2 2 2 4 3" xfId="2922"/>
    <cellStyle name="20% - Accent3 2 3 2 2 2 4 3 2" xfId="2923"/>
    <cellStyle name="20% - Accent3 2 3 2 2 2 4 3 3" xfId="2924"/>
    <cellStyle name="20% - Accent3 2 3 2 2 2 4 4" xfId="2925"/>
    <cellStyle name="20% - Accent3 2 3 2 2 2 4 5" xfId="2926"/>
    <cellStyle name="20% - Accent3 2 3 2 2 2 5" xfId="2927"/>
    <cellStyle name="20% - Accent3 2 3 2 2 2 5 2" xfId="2928"/>
    <cellStyle name="20% - Accent3 2 3 2 2 2 5 2 2" xfId="2929"/>
    <cellStyle name="20% - Accent3 2 3 2 2 2 5 2 3" xfId="2930"/>
    <cellStyle name="20% - Accent3 2 3 2 2 2 5 3" xfId="2931"/>
    <cellStyle name="20% - Accent3 2 3 2 2 2 5 4" xfId="2932"/>
    <cellStyle name="20% - Accent3 2 3 2 2 2 6" xfId="2933"/>
    <cellStyle name="20% - Accent3 2 3 2 2 2 6 2" xfId="2934"/>
    <cellStyle name="20% - Accent3 2 3 2 2 2 6 3" xfId="2935"/>
    <cellStyle name="20% - Accent3 2 3 2 2 2 7" xfId="2936"/>
    <cellStyle name="20% - Accent3 2 3 2 2 2 8" xfId="2937"/>
    <cellStyle name="20% - Accent3 2 3 2 2 2_Schs" xfId="2938"/>
    <cellStyle name="20% - Accent3 2 3 2 2 3" xfId="2939"/>
    <cellStyle name="20% - Accent3 2 3 2 2 3 2" xfId="2940"/>
    <cellStyle name="20% - Accent3 2 3 2 2 3 2 2" xfId="2941"/>
    <cellStyle name="20% - Accent3 2 3 2 2 3 2 2 2" xfId="2942"/>
    <cellStyle name="20% - Accent3 2 3 2 2 3 2 2 3" xfId="2943"/>
    <cellStyle name="20% - Accent3 2 3 2 2 3 2 3" xfId="2944"/>
    <cellStyle name="20% - Accent3 2 3 2 2 3 2 4" xfId="2945"/>
    <cellStyle name="20% - Accent3 2 3 2 2 3 3" xfId="2946"/>
    <cellStyle name="20% - Accent3 2 3 2 2 3 3 2" xfId="2947"/>
    <cellStyle name="20% - Accent3 2 3 2 2 3 3 3" xfId="2948"/>
    <cellStyle name="20% - Accent3 2 3 2 2 3 4" xfId="2949"/>
    <cellStyle name="20% - Accent3 2 3 2 2 3 5" xfId="2950"/>
    <cellStyle name="20% - Accent3 2 3 2 2 4" xfId="2951"/>
    <cellStyle name="20% - Accent3 2 3 2 2 4 2" xfId="2952"/>
    <cellStyle name="20% - Accent3 2 3 2 2 4 2 2" xfId="2953"/>
    <cellStyle name="20% - Accent3 2 3 2 2 4 2 2 2" xfId="2954"/>
    <cellStyle name="20% - Accent3 2 3 2 2 4 2 2 3" xfId="2955"/>
    <cellStyle name="20% - Accent3 2 3 2 2 4 2 3" xfId="2956"/>
    <cellStyle name="20% - Accent3 2 3 2 2 4 2 4" xfId="2957"/>
    <cellStyle name="20% - Accent3 2 3 2 2 4 3" xfId="2958"/>
    <cellStyle name="20% - Accent3 2 3 2 2 4 3 2" xfId="2959"/>
    <cellStyle name="20% - Accent3 2 3 2 2 4 3 3" xfId="2960"/>
    <cellStyle name="20% - Accent3 2 3 2 2 4 4" xfId="2961"/>
    <cellStyle name="20% - Accent3 2 3 2 2 4 5" xfId="2962"/>
    <cellStyle name="20% - Accent3 2 3 2 2 5" xfId="2963"/>
    <cellStyle name="20% - Accent3 2 3 2 2 5 2" xfId="2964"/>
    <cellStyle name="20% - Accent3 2 3 2 2 5 2 2" xfId="2965"/>
    <cellStyle name="20% - Accent3 2 3 2 2 5 2 2 2" xfId="2966"/>
    <cellStyle name="20% - Accent3 2 3 2 2 5 2 2 3" xfId="2967"/>
    <cellStyle name="20% - Accent3 2 3 2 2 5 2 3" xfId="2968"/>
    <cellStyle name="20% - Accent3 2 3 2 2 5 2 4" xfId="2969"/>
    <cellStyle name="20% - Accent3 2 3 2 2 5 3" xfId="2970"/>
    <cellStyle name="20% - Accent3 2 3 2 2 5 3 2" xfId="2971"/>
    <cellStyle name="20% - Accent3 2 3 2 2 5 3 3" xfId="2972"/>
    <cellStyle name="20% - Accent3 2 3 2 2 5 4" xfId="2973"/>
    <cellStyle name="20% - Accent3 2 3 2 2 5 5" xfId="2974"/>
    <cellStyle name="20% - Accent3 2 3 2 2 6" xfId="2975"/>
    <cellStyle name="20% - Accent3 2 3 2 2 6 2" xfId="2976"/>
    <cellStyle name="20% - Accent3 2 3 2 2 6 2 2" xfId="2977"/>
    <cellStyle name="20% - Accent3 2 3 2 2 6 2 3" xfId="2978"/>
    <cellStyle name="20% - Accent3 2 3 2 2 6 3" xfId="2979"/>
    <cellStyle name="20% - Accent3 2 3 2 2 6 4" xfId="2980"/>
    <cellStyle name="20% - Accent3 2 3 2 2 7" xfId="2981"/>
    <cellStyle name="20% - Accent3 2 3 2 2 7 2" xfId="2982"/>
    <cellStyle name="20% - Accent3 2 3 2 2 7 3" xfId="2983"/>
    <cellStyle name="20% - Accent3 2 3 2 2 8" xfId="2984"/>
    <cellStyle name="20% - Accent3 2 3 2 2 9" xfId="2985"/>
    <cellStyle name="20% - Accent3 2 3 2 2_Schs" xfId="2986"/>
    <cellStyle name="20% - Accent3 2 3 2 3" xfId="2987"/>
    <cellStyle name="20% - Accent3 2 3 2 3 2" xfId="2988"/>
    <cellStyle name="20% - Accent3 2 3 2 3 2 2" xfId="2989"/>
    <cellStyle name="20% - Accent3 2 3 2 3 2 2 2" xfId="2990"/>
    <cellStyle name="20% - Accent3 2 3 2 3 2 2 2 2" xfId="2991"/>
    <cellStyle name="20% - Accent3 2 3 2 3 2 2 2 3" xfId="2992"/>
    <cellStyle name="20% - Accent3 2 3 2 3 2 2 3" xfId="2993"/>
    <cellStyle name="20% - Accent3 2 3 2 3 2 2 4" xfId="2994"/>
    <cellStyle name="20% - Accent3 2 3 2 3 2 3" xfId="2995"/>
    <cellStyle name="20% - Accent3 2 3 2 3 2 3 2" xfId="2996"/>
    <cellStyle name="20% - Accent3 2 3 2 3 2 3 3" xfId="2997"/>
    <cellStyle name="20% - Accent3 2 3 2 3 2 4" xfId="2998"/>
    <cellStyle name="20% - Accent3 2 3 2 3 2 5" xfId="2999"/>
    <cellStyle name="20% - Accent3 2 3 2 3 3" xfId="3000"/>
    <cellStyle name="20% - Accent3 2 3 2 3 3 2" xfId="3001"/>
    <cellStyle name="20% - Accent3 2 3 2 3 3 2 2" xfId="3002"/>
    <cellStyle name="20% - Accent3 2 3 2 3 3 2 2 2" xfId="3003"/>
    <cellStyle name="20% - Accent3 2 3 2 3 3 2 2 3" xfId="3004"/>
    <cellStyle name="20% - Accent3 2 3 2 3 3 2 3" xfId="3005"/>
    <cellStyle name="20% - Accent3 2 3 2 3 3 2 4" xfId="3006"/>
    <cellStyle name="20% - Accent3 2 3 2 3 3 3" xfId="3007"/>
    <cellStyle name="20% - Accent3 2 3 2 3 3 3 2" xfId="3008"/>
    <cellStyle name="20% - Accent3 2 3 2 3 3 3 3" xfId="3009"/>
    <cellStyle name="20% - Accent3 2 3 2 3 3 4" xfId="3010"/>
    <cellStyle name="20% - Accent3 2 3 2 3 3 5" xfId="3011"/>
    <cellStyle name="20% - Accent3 2 3 2 3 4" xfId="3012"/>
    <cellStyle name="20% - Accent3 2 3 2 3 4 2" xfId="3013"/>
    <cellStyle name="20% - Accent3 2 3 2 3 4 2 2" xfId="3014"/>
    <cellStyle name="20% - Accent3 2 3 2 3 4 2 2 2" xfId="3015"/>
    <cellStyle name="20% - Accent3 2 3 2 3 4 2 2 3" xfId="3016"/>
    <cellStyle name="20% - Accent3 2 3 2 3 4 2 3" xfId="3017"/>
    <cellStyle name="20% - Accent3 2 3 2 3 4 2 4" xfId="3018"/>
    <cellStyle name="20% - Accent3 2 3 2 3 4 3" xfId="3019"/>
    <cellStyle name="20% - Accent3 2 3 2 3 4 3 2" xfId="3020"/>
    <cellStyle name="20% - Accent3 2 3 2 3 4 3 3" xfId="3021"/>
    <cellStyle name="20% - Accent3 2 3 2 3 4 4" xfId="3022"/>
    <cellStyle name="20% - Accent3 2 3 2 3 4 5" xfId="3023"/>
    <cellStyle name="20% - Accent3 2 3 2 3 5" xfId="3024"/>
    <cellStyle name="20% - Accent3 2 3 2 3 5 2" xfId="3025"/>
    <cellStyle name="20% - Accent3 2 3 2 3 5 2 2" xfId="3026"/>
    <cellStyle name="20% - Accent3 2 3 2 3 5 2 3" xfId="3027"/>
    <cellStyle name="20% - Accent3 2 3 2 3 5 3" xfId="3028"/>
    <cellStyle name="20% - Accent3 2 3 2 3 5 4" xfId="3029"/>
    <cellStyle name="20% - Accent3 2 3 2 3 6" xfId="3030"/>
    <cellStyle name="20% - Accent3 2 3 2 3 6 2" xfId="3031"/>
    <cellStyle name="20% - Accent3 2 3 2 3 6 3" xfId="3032"/>
    <cellStyle name="20% - Accent3 2 3 2 3 7" xfId="3033"/>
    <cellStyle name="20% - Accent3 2 3 2 3 8" xfId="3034"/>
    <cellStyle name="20% - Accent3 2 3 2 3_Schs" xfId="3035"/>
    <cellStyle name="20% - Accent3 2 3 2 4" xfId="3036"/>
    <cellStyle name="20% - Accent3 2 3 2 4 2" xfId="3037"/>
    <cellStyle name="20% - Accent3 2 3 2 4 2 2" xfId="3038"/>
    <cellStyle name="20% - Accent3 2 3 2 4 2 2 2" xfId="3039"/>
    <cellStyle name="20% - Accent3 2 3 2 4 2 2 3" xfId="3040"/>
    <cellStyle name="20% - Accent3 2 3 2 4 2 3" xfId="3041"/>
    <cellStyle name="20% - Accent3 2 3 2 4 2 4" xfId="3042"/>
    <cellStyle name="20% - Accent3 2 3 2 4 3" xfId="3043"/>
    <cellStyle name="20% - Accent3 2 3 2 4 3 2" xfId="3044"/>
    <cellStyle name="20% - Accent3 2 3 2 4 3 3" xfId="3045"/>
    <cellStyle name="20% - Accent3 2 3 2 4 4" xfId="3046"/>
    <cellStyle name="20% - Accent3 2 3 2 4 5" xfId="3047"/>
    <cellStyle name="20% - Accent3 2 3 2 5" xfId="3048"/>
    <cellStyle name="20% - Accent3 2 3 2 5 2" xfId="3049"/>
    <cellStyle name="20% - Accent3 2 3 2 5 2 2" xfId="3050"/>
    <cellStyle name="20% - Accent3 2 3 2 5 2 2 2" xfId="3051"/>
    <cellStyle name="20% - Accent3 2 3 2 5 2 2 3" xfId="3052"/>
    <cellStyle name="20% - Accent3 2 3 2 5 2 3" xfId="3053"/>
    <cellStyle name="20% - Accent3 2 3 2 5 2 4" xfId="3054"/>
    <cellStyle name="20% - Accent3 2 3 2 5 3" xfId="3055"/>
    <cellStyle name="20% - Accent3 2 3 2 5 3 2" xfId="3056"/>
    <cellStyle name="20% - Accent3 2 3 2 5 3 3" xfId="3057"/>
    <cellStyle name="20% - Accent3 2 3 2 5 4" xfId="3058"/>
    <cellStyle name="20% - Accent3 2 3 2 5 5" xfId="3059"/>
    <cellStyle name="20% - Accent3 2 3 2 6" xfId="3060"/>
    <cellStyle name="20% - Accent3 2 3 2 6 2" xfId="3061"/>
    <cellStyle name="20% - Accent3 2 3 2 6 2 2" xfId="3062"/>
    <cellStyle name="20% - Accent3 2 3 2 6 2 2 2" xfId="3063"/>
    <cellStyle name="20% - Accent3 2 3 2 6 2 2 3" xfId="3064"/>
    <cellStyle name="20% - Accent3 2 3 2 6 2 3" xfId="3065"/>
    <cellStyle name="20% - Accent3 2 3 2 6 2 4" xfId="3066"/>
    <cellStyle name="20% - Accent3 2 3 2 6 3" xfId="3067"/>
    <cellStyle name="20% - Accent3 2 3 2 6 3 2" xfId="3068"/>
    <cellStyle name="20% - Accent3 2 3 2 6 3 3" xfId="3069"/>
    <cellStyle name="20% - Accent3 2 3 2 6 4" xfId="3070"/>
    <cellStyle name="20% - Accent3 2 3 2 6 5" xfId="3071"/>
    <cellStyle name="20% - Accent3 2 3 2 7" xfId="3072"/>
    <cellStyle name="20% - Accent3 2 3 2 7 2" xfId="3073"/>
    <cellStyle name="20% - Accent3 2 3 2 7 2 2" xfId="3074"/>
    <cellStyle name="20% - Accent3 2 3 2 7 2 3" xfId="3075"/>
    <cellStyle name="20% - Accent3 2 3 2 7 3" xfId="3076"/>
    <cellStyle name="20% - Accent3 2 3 2 7 4" xfId="3077"/>
    <cellStyle name="20% - Accent3 2 3 2 8" xfId="3078"/>
    <cellStyle name="20% - Accent3 2 3 2 8 2" xfId="3079"/>
    <cellStyle name="20% - Accent3 2 3 2 8 3" xfId="3080"/>
    <cellStyle name="20% - Accent3 2 3 2 9" xfId="3081"/>
    <cellStyle name="20% - Accent3 2 3 2_Schs" xfId="3082"/>
    <cellStyle name="20% - Accent3 2 4" xfId="3083"/>
    <cellStyle name="20% - Accent3 2 5" xfId="3084"/>
    <cellStyle name="20% - Accent3 2_ModelingAnalysis_GRP" xfId="3085"/>
    <cellStyle name="20% - Accent3 3" xfId="3086"/>
    <cellStyle name="20% - Accent3 3 2" xfId="3087"/>
    <cellStyle name="20% - Accent3 3 2 2" xfId="3088"/>
    <cellStyle name="20% - Accent3 3 2 3" xfId="3089"/>
    <cellStyle name="20% - Accent3 3 3" xfId="3090"/>
    <cellStyle name="20% - Accent3 3 4" xfId="3091"/>
    <cellStyle name="20% - Accent3 3 5" xfId="3092"/>
    <cellStyle name="20% - Accent3 3_ModelingAnalysis_GRP" xfId="3093"/>
    <cellStyle name="20% - Accent3 4" xfId="3094"/>
    <cellStyle name="20% - Accent3 4 2" xfId="3095"/>
    <cellStyle name="20% - Accent3 4 2 2" xfId="3096"/>
    <cellStyle name="20% - Accent3 4 2 3" xfId="3097"/>
    <cellStyle name="20% - Accent3 4 3" xfId="3098"/>
    <cellStyle name="20% - Accent3 4 4" xfId="3099"/>
    <cellStyle name="20% - Accent3 4_ModelingAnalysis_GRP" xfId="3100"/>
    <cellStyle name="20% - Accent3 5" xfId="3101"/>
    <cellStyle name="20% - Accent3 5 2" xfId="3102"/>
    <cellStyle name="20% - Accent3 5 2 2" xfId="3103"/>
    <cellStyle name="20% - Accent3 5 2 3" xfId="3104"/>
    <cellStyle name="20% - Accent3 5 2 4" xfId="3105"/>
    <cellStyle name="20% - Accent3 5 2 4 10" xfId="3106"/>
    <cellStyle name="20% - Accent3 5 2 4 2" xfId="3107"/>
    <cellStyle name="20% - Accent3 5 2 4 2 2" xfId="3108"/>
    <cellStyle name="20% - Accent3 5 2 4 2 2 2" xfId="3109"/>
    <cellStyle name="20% - Accent3 5 2 4 2 2 2 2" xfId="3110"/>
    <cellStyle name="20% - Accent3 5 2 4 2 2 2 2 2" xfId="3111"/>
    <cellStyle name="20% - Accent3 5 2 4 2 2 2 2 2 2" xfId="3112"/>
    <cellStyle name="20% - Accent3 5 2 4 2 2 2 2 2 3" xfId="3113"/>
    <cellStyle name="20% - Accent3 5 2 4 2 2 2 2 3" xfId="3114"/>
    <cellStyle name="20% - Accent3 5 2 4 2 2 2 2 4" xfId="3115"/>
    <cellStyle name="20% - Accent3 5 2 4 2 2 2 3" xfId="3116"/>
    <cellStyle name="20% - Accent3 5 2 4 2 2 2 3 2" xfId="3117"/>
    <cellStyle name="20% - Accent3 5 2 4 2 2 2 3 3" xfId="3118"/>
    <cellStyle name="20% - Accent3 5 2 4 2 2 2 4" xfId="3119"/>
    <cellStyle name="20% - Accent3 5 2 4 2 2 2 5" xfId="3120"/>
    <cellStyle name="20% - Accent3 5 2 4 2 2 3" xfId="3121"/>
    <cellStyle name="20% - Accent3 5 2 4 2 2 3 2" xfId="3122"/>
    <cellStyle name="20% - Accent3 5 2 4 2 2 3 2 2" xfId="3123"/>
    <cellStyle name="20% - Accent3 5 2 4 2 2 3 2 2 2" xfId="3124"/>
    <cellStyle name="20% - Accent3 5 2 4 2 2 3 2 2 3" xfId="3125"/>
    <cellStyle name="20% - Accent3 5 2 4 2 2 3 2 3" xfId="3126"/>
    <cellStyle name="20% - Accent3 5 2 4 2 2 3 2 4" xfId="3127"/>
    <cellStyle name="20% - Accent3 5 2 4 2 2 3 3" xfId="3128"/>
    <cellStyle name="20% - Accent3 5 2 4 2 2 3 3 2" xfId="3129"/>
    <cellStyle name="20% - Accent3 5 2 4 2 2 3 3 3" xfId="3130"/>
    <cellStyle name="20% - Accent3 5 2 4 2 2 3 4" xfId="3131"/>
    <cellStyle name="20% - Accent3 5 2 4 2 2 3 5" xfId="3132"/>
    <cellStyle name="20% - Accent3 5 2 4 2 2 4" xfId="3133"/>
    <cellStyle name="20% - Accent3 5 2 4 2 2 4 2" xfId="3134"/>
    <cellStyle name="20% - Accent3 5 2 4 2 2 4 2 2" xfId="3135"/>
    <cellStyle name="20% - Accent3 5 2 4 2 2 4 2 2 2" xfId="3136"/>
    <cellStyle name="20% - Accent3 5 2 4 2 2 4 2 2 3" xfId="3137"/>
    <cellStyle name="20% - Accent3 5 2 4 2 2 4 2 3" xfId="3138"/>
    <cellStyle name="20% - Accent3 5 2 4 2 2 4 2 4" xfId="3139"/>
    <cellStyle name="20% - Accent3 5 2 4 2 2 4 3" xfId="3140"/>
    <cellStyle name="20% - Accent3 5 2 4 2 2 4 3 2" xfId="3141"/>
    <cellStyle name="20% - Accent3 5 2 4 2 2 4 3 3" xfId="3142"/>
    <cellStyle name="20% - Accent3 5 2 4 2 2 4 4" xfId="3143"/>
    <cellStyle name="20% - Accent3 5 2 4 2 2 4 5" xfId="3144"/>
    <cellStyle name="20% - Accent3 5 2 4 2 2 5" xfId="3145"/>
    <cellStyle name="20% - Accent3 5 2 4 2 2 5 2" xfId="3146"/>
    <cellStyle name="20% - Accent3 5 2 4 2 2 5 2 2" xfId="3147"/>
    <cellStyle name="20% - Accent3 5 2 4 2 2 5 2 3" xfId="3148"/>
    <cellStyle name="20% - Accent3 5 2 4 2 2 5 3" xfId="3149"/>
    <cellStyle name="20% - Accent3 5 2 4 2 2 5 4" xfId="3150"/>
    <cellStyle name="20% - Accent3 5 2 4 2 2 6" xfId="3151"/>
    <cellStyle name="20% - Accent3 5 2 4 2 2 6 2" xfId="3152"/>
    <cellStyle name="20% - Accent3 5 2 4 2 2 6 3" xfId="3153"/>
    <cellStyle name="20% - Accent3 5 2 4 2 2 7" xfId="3154"/>
    <cellStyle name="20% - Accent3 5 2 4 2 2 8" xfId="3155"/>
    <cellStyle name="20% - Accent3 5 2 4 2 2_Schs" xfId="3156"/>
    <cellStyle name="20% - Accent3 5 2 4 2 3" xfId="3157"/>
    <cellStyle name="20% - Accent3 5 2 4 2 3 2" xfId="3158"/>
    <cellStyle name="20% - Accent3 5 2 4 2 3 2 2" xfId="3159"/>
    <cellStyle name="20% - Accent3 5 2 4 2 3 2 2 2" xfId="3160"/>
    <cellStyle name="20% - Accent3 5 2 4 2 3 2 2 3" xfId="3161"/>
    <cellStyle name="20% - Accent3 5 2 4 2 3 2 3" xfId="3162"/>
    <cellStyle name="20% - Accent3 5 2 4 2 3 2 4" xfId="3163"/>
    <cellStyle name="20% - Accent3 5 2 4 2 3 3" xfId="3164"/>
    <cellStyle name="20% - Accent3 5 2 4 2 3 3 2" xfId="3165"/>
    <cellStyle name="20% - Accent3 5 2 4 2 3 3 3" xfId="3166"/>
    <cellStyle name="20% - Accent3 5 2 4 2 3 4" xfId="3167"/>
    <cellStyle name="20% - Accent3 5 2 4 2 3 5" xfId="3168"/>
    <cellStyle name="20% - Accent3 5 2 4 2 4" xfId="3169"/>
    <cellStyle name="20% - Accent3 5 2 4 2 4 2" xfId="3170"/>
    <cellStyle name="20% - Accent3 5 2 4 2 4 2 2" xfId="3171"/>
    <cellStyle name="20% - Accent3 5 2 4 2 4 2 2 2" xfId="3172"/>
    <cellStyle name="20% - Accent3 5 2 4 2 4 2 2 3" xfId="3173"/>
    <cellStyle name="20% - Accent3 5 2 4 2 4 2 3" xfId="3174"/>
    <cellStyle name="20% - Accent3 5 2 4 2 4 2 4" xfId="3175"/>
    <cellStyle name="20% - Accent3 5 2 4 2 4 3" xfId="3176"/>
    <cellStyle name="20% - Accent3 5 2 4 2 4 3 2" xfId="3177"/>
    <cellStyle name="20% - Accent3 5 2 4 2 4 3 3" xfId="3178"/>
    <cellStyle name="20% - Accent3 5 2 4 2 4 4" xfId="3179"/>
    <cellStyle name="20% - Accent3 5 2 4 2 4 5" xfId="3180"/>
    <cellStyle name="20% - Accent3 5 2 4 2 5" xfId="3181"/>
    <cellStyle name="20% - Accent3 5 2 4 2 5 2" xfId="3182"/>
    <cellStyle name="20% - Accent3 5 2 4 2 5 2 2" xfId="3183"/>
    <cellStyle name="20% - Accent3 5 2 4 2 5 2 2 2" xfId="3184"/>
    <cellStyle name="20% - Accent3 5 2 4 2 5 2 2 3" xfId="3185"/>
    <cellStyle name="20% - Accent3 5 2 4 2 5 2 3" xfId="3186"/>
    <cellStyle name="20% - Accent3 5 2 4 2 5 2 4" xfId="3187"/>
    <cellStyle name="20% - Accent3 5 2 4 2 5 3" xfId="3188"/>
    <cellStyle name="20% - Accent3 5 2 4 2 5 3 2" xfId="3189"/>
    <cellStyle name="20% - Accent3 5 2 4 2 5 3 3" xfId="3190"/>
    <cellStyle name="20% - Accent3 5 2 4 2 5 4" xfId="3191"/>
    <cellStyle name="20% - Accent3 5 2 4 2 5 5" xfId="3192"/>
    <cellStyle name="20% - Accent3 5 2 4 2 6" xfId="3193"/>
    <cellStyle name="20% - Accent3 5 2 4 2 6 2" xfId="3194"/>
    <cellStyle name="20% - Accent3 5 2 4 2 6 2 2" xfId="3195"/>
    <cellStyle name="20% - Accent3 5 2 4 2 6 2 3" xfId="3196"/>
    <cellStyle name="20% - Accent3 5 2 4 2 6 3" xfId="3197"/>
    <cellStyle name="20% - Accent3 5 2 4 2 6 4" xfId="3198"/>
    <cellStyle name="20% - Accent3 5 2 4 2 7" xfId="3199"/>
    <cellStyle name="20% - Accent3 5 2 4 2 7 2" xfId="3200"/>
    <cellStyle name="20% - Accent3 5 2 4 2 7 3" xfId="3201"/>
    <cellStyle name="20% - Accent3 5 2 4 2 8" xfId="3202"/>
    <cellStyle name="20% - Accent3 5 2 4 2 9" xfId="3203"/>
    <cellStyle name="20% - Accent3 5 2 4 2_Schs" xfId="3204"/>
    <cellStyle name="20% - Accent3 5 2 4 3" xfId="3205"/>
    <cellStyle name="20% - Accent3 5 2 4 3 2" xfId="3206"/>
    <cellStyle name="20% - Accent3 5 2 4 3 2 2" xfId="3207"/>
    <cellStyle name="20% - Accent3 5 2 4 3 2 2 2" xfId="3208"/>
    <cellStyle name="20% - Accent3 5 2 4 3 2 2 2 2" xfId="3209"/>
    <cellStyle name="20% - Accent3 5 2 4 3 2 2 2 3" xfId="3210"/>
    <cellStyle name="20% - Accent3 5 2 4 3 2 2 3" xfId="3211"/>
    <cellStyle name="20% - Accent3 5 2 4 3 2 2 4" xfId="3212"/>
    <cellStyle name="20% - Accent3 5 2 4 3 2 3" xfId="3213"/>
    <cellStyle name="20% - Accent3 5 2 4 3 2 3 2" xfId="3214"/>
    <cellStyle name="20% - Accent3 5 2 4 3 2 3 3" xfId="3215"/>
    <cellStyle name="20% - Accent3 5 2 4 3 2 4" xfId="3216"/>
    <cellStyle name="20% - Accent3 5 2 4 3 2 5" xfId="3217"/>
    <cellStyle name="20% - Accent3 5 2 4 3 3" xfId="3218"/>
    <cellStyle name="20% - Accent3 5 2 4 3 3 2" xfId="3219"/>
    <cellStyle name="20% - Accent3 5 2 4 3 3 2 2" xfId="3220"/>
    <cellStyle name="20% - Accent3 5 2 4 3 3 2 2 2" xfId="3221"/>
    <cellStyle name="20% - Accent3 5 2 4 3 3 2 2 3" xfId="3222"/>
    <cellStyle name="20% - Accent3 5 2 4 3 3 2 3" xfId="3223"/>
    <cellStyle name="20% - Accent3 5 2 4 3 3 2 4" xfId="3224"/>
    <cellStyle name="20% - Accent3 5 2 4 3 3 3" xfId="3225"/>
    <cellStyle name="20% - Accent3 5 2 4 3 3 3 2" xfId="3226"/>
    <cellStyle name="20% - Accent3 5 2 4 3 3 3 3" xfId="3227"/>
    <cellStyle name="20% - Accent3 5 2 4 3 3 4" xfId="3228"/>
    <cellStyle name="20% - Accent3 5 2 4 3 3 5" xfId="3229"/>
    <cellStyle name="20% - Accent3 5 2 4 3 4" xfId="3230"/>
    <cellStyle name="20% - Accent3 5 2 4 3 4 2" xfId="3231"/>
    <cellStyle name="20% - Accent3 5 2 4 3 4 2 2" xfId="3232"/>
    <cellStyle name="20% - Accent3 5 2 4 3 4 2 2 2" xfId="3233"/>
    <cellStyle name="20% - Accent3 5 2 4 3 4 2 2 3" xfId="3234"/>
    <cellStyle name="20% - Accent3 5 2 4 3 4 2 3" xfId="3235"/>
    <cellStyle name="20% - Accent3 5 2 4 3 4 2 4" xfId="3236"/>
    <cellStyle name="20% - Accent3 5 2 4 3 4 3" xfId="3237"/>
    <cellStyle name="20% - Accent3 5 2 4 3 4 3 2" xfId="3238"/>
    <cellStyle name="20% - Accent3 5 2 4 3 4 3 3" xfId="3239"/>
    <cellStyle name="20% - Accent3 5 2 4 3 4 4" xfId="3240"/>
    <cellStyle name="20% - Accent3 5 2 4 3 4 5" xfId="3241"/>
    <cellStyle name="20% - Accent3 5 2 4 3 5" xfId="3242"/>
    <cellStyle name="20% - Accent3 5 2 4 3 5 2" xfId="3243"/>
    <cellStyle name="20% - Accent3 5 2 4 3 5 2 2" xfId="3244"/>
    <cellStyle name="20% - Accent3 5 2 4 3 5 2 3" xfId="3245"/>
    <cellStyle name="20% - Accent3 5 2 4 3 5 3" xfId="3246"/>
    <cellStyle name="20% - Accent3 5 2 4 3 5 4" xfId="3247"/>
    <cellStyle name="20% - Accent3 5 2 4 3 6" xfId="3248"/>
    <cellStyle name="20% - Accent3 5 2 4 3 6 2" xfId="3249"/>
    <cellStyle name="20% - Accent3 5 2 4 3 6 3" xfId="3250"/>
    <cellStyle name="20% - Accent3 5 2 4 3 7" xfId="3251"/>
    <cellStyle name="20% - Accent3 5 2 4 3 8" xfId="3252"/>
    <cellStyle name="20% - Accent3 5 2 4 3_Schs" xfId="3253"/>
    <cellStyle name="20% - Accent3 5 2 4 4" xfId="3254"/>
    <cellStyle name="20% - Accent3 5 2 4 4 2" xfId="3255"/>
    <cellStyle name="20% - Accent3 5 2 4 4 2 2" xfId="3256"/>
    <cellStyle name="20% - Accent3 5 2 4 4 2 2 2" xfId="3257"/>
    <cellStyle name="20% - Accent3 5 2 4 4 2 2 3" xfId="3258"/>
    <cellStyle name="20% - Accent3 5 2 4 4 2 3" xfId="3259"/>
    <cellStyle name="20% - Accent3 5 2 4 4 2 4" xfId="3260"/>
    <cellStyle name="20% - Accent3 5 2 4 4 3" xfId="3261"/>
    <cellStyle name="20% - Accent3 5 2 4 4 3 2" xfId="3262"/>
    <cellStyle name="20% - Accent3 5 2 4 4 3 3" xfId="3263"/>
    <cellStyle name="20% - Accent3 5 2 4 4 4" xfId="3264"/>
    <cellStyle name="20% - Accent3 5 2 4 4 5" xfId="3265"/>
    <cellStyle name="20% - Accent3 5 2 4 5" xfId="3266"/>
    <cellStyle name="20% - Accent3 5 2 4 5 2" xfId="3267"/>
    <cellStyle name="20% - Accent3 5 2 4 5 2 2" xfId="3268"/>
    <cellStyle name="20% - Accent3 5 2 4 5 2 2 2" xfId="3269"/>
    <cellStyle name="20% - Accent3 5 2 4 5 2 2 3" xfId="3270"/>
    <cellStyle name="20% - Accent3 5 2 4 5 2 3" xfId="3271"/>
    <cellStyle name="20% - Accent3 5 2 4 5 2 4" xfId="3272"/>
    <cellStyle name="20% - Accent3 5 2 4 5 3" xfId="3273"/>
    <cellStyle name="20% - Accent3 5 2 4 5 3 2" xfId="3274"/>
    <cellStyle name="20% - Accent3 5 2 4 5 3 3" xfId="3275"/>
    <cellStyle name="20% - Accent3 5 2 4 5 4" xfId="3276"/>
    <cellStyle name="20% - Accent3 5 2 4 5 5" xfId="3277"/>
    <cellStyle name="20% - Accent3 5 2 4 6" xfId="3278"/>
    <cellStyle name="20% - Accent3 5 2 4 6 2" xfId="3279"/>
    <cellStyle name="20% - Accent3 5 2 4 6 2 2" xfId="3280"/>
    <cellStyle name="20% - Accent3 5 2 4 6 2 2 2" xfId="3281"/>
    <cellStyle name="20% - Accent3 5 2 4 6 2 2 3" xfId="3282"/>
    <cellStyle name="20% - Accent3 5 2 4 6 2 3" xfId="3283"/>
    <cellStyle name="20% - Accent3 5 2 4 6 2 4" xfId="3284"/>
    <cellStyle name="20% - Accent3 5 2 4 6 3" xfId="3285"/>
    <cellStyle name="20% - Accent3 5 2 4 6 3 2" xfId="3286"/>
    <cellStyle name="20% - Accent3 5 2 4 6 3 3" xfId="3287"/>
    <cellStyle name="20% - Accent3 5 2 4 6 4" xfId="3288"/>
    <cellStyle name="20% - Accent3 5 2 4 6 5" xfId="3289"/>
    <cellStyle name="20% - Accent3 5 2 4 7" xfId="3290"/>
    <cellStyle name="20% - Accent3 5 2 4 7 2" xfId="3291"/>
    <cellStyle name="20% - Accent3 5 2 4 7 2 2" xfId="3292"/>
    <cellStyle name="20% - Accent3 5 2 4 7 2 3" xfId="3293"/>
    <cellStyle name="20% - Accent3 5 2 4 7 3" xfId="3294"/>
    <cellStyle name="20% - Accent3 5 2 4 7 4" xfId="3295"/>
    <cellStyle name="20% - Accent3 5 2 4 8" xfId="3296"/>
    <cellStyle name="20% - Accent3 5 2 4 8 2" xfId="3297"/>
    <cellStyle name="20% - Accent3 5 2 4 8 3" xfId="3298"/>
    <cellStyle name="20% - Accent3 5 2 4 9" xfId="3299"/>
    <cellStyle name="20% - Accent3 5 2 4_Schs" xfId="3300"/>
    <cellStyle name="20% - Accent3 5 3" xfId="3301"/>
    <cellStyle name="20% - Accent3 5 4" xfId="3302"/>
    <cellStyle name="20% - Accent3 5 5" xfId="3303"/>
    <cellStyle name="20% - Accent3 5 5 10" xfId="3304"/>
    <cellStyle name="20% - Accent3 5 5 2" xfId="3305"/>
    <cellStyle name="20% - Accent3 5 5 2 2" xfId="3306"/>
    <cellStyle name="20% - Accent3 5 5 2 2 2" xfId="3307"/>
    <cellStyle name="20% - Accent3 5 5 2 2 2 2" xfId="3308"/>
    <cellStyle name="20% - Accent3 5 5 2 2 2 2 2" xfId="3309"/>
    <cellStyle name="20% - Accent3 5 5 2 2 2 2 2 2" xfId="3310"/>
    <cellStyle name="20% - Accent3 5 5 2 2 2 2 2 3" xfId="3311"/>
    <cellStyle name="20% - Accent3 5 5 2 2 2 2 3" xfId="3312"/>
    <cellStyle name="20% - Accent3 5 5 2 2 2 2 4" xfId="3313"/>
    <cellStyle name="20% - Accent3 5 5 2 2 2 3" xfId="3314"/>
    <cellStyle name="20% - Accent3 5 5 2 2 2 3 2" xfId="3315"/>
    <cellStyle name="20% - Accent3 5 5 2 2 2 3 3" xfId="3316"/>
    <cellStyle name="20% - Accent3 5 5 2 2 2 4" xfId="3317"/>
    <cellStyle name="20% - Accent3 5 5 2 2 2 5" xfId="3318"/>
    <cellStyle name="20% - Accent3 5 5 2 2 3" xfId="3319"/>
    <cellStyle name="20% - Accent3 5 5 2 2 3 2" xfId="3320"/>
    <cellStyle name="20% - Accent3 5 5 2 2 3 2 2" xfId="3321"/>
    <cellStyle name="20% - Accent3 5 5 2 2 3 2 2 2" xfId="3322"/>
    <cellStyle name="20% - Accent3 5 5 2 2 3 2 2 3" xfId="3323"/>
    <cellStyle name="20% - Accent3 5 5 2 2 3 2 3" xfId="3324"/>
    <cellStyle name="20% - Accent3 5 5 2 2 3 2 4" xfId="3325"/>
    <cellStyle name="20% - Accent3 5 5 2 2 3 3" xfId="3326"/>
    <cellStyle name="20% - Accent3 5 5 2 2 3 3 2" xfId="3327"/>
    <cellStyle name="20% - Accent3 5 5 2 2 3 3 3" xfId="3328"/>
    <cellStyle name="20% - Accent3 5 5 2 2 3 4" xfId="3329"/>
    <cellStyle name="20% - Accent3 5 5 2 2 3 5" xfId="3330"/>
    <cellStyle name="20% - Accent3 5 5 2 2 4" xfId="3331"/>
    <cellStyle name="20% - Accent3 5 5 2 2 4 2" xfId="3332"/>
    <cellStyle name="20% - Accent3 5 5 2 2 4 2 2" xfId="3333"/>
    <cellStyle name="20% - Accent3 5 5 2 2 4 2 2 2" xfId="3334"/>
    <cellStyle name="20% - Accent3 5 5 2 2 4 2 2 3" xfId="3335"/>
    <cellStyle name="20% - Accent3 5 5 2 2 4 2 3" xfId="3336"/>
    <cellStyle name="20% - Accent3 5 5 2 2 4 2 4" xfId="3337"/>
    <cellStyle name="20% - Accent3 5 5 2 2 4 3" xfId="3338"/>
    <cellStyle name="20% - Accent3 5 5 2 2 4 3 2" xfId="3339"/>
    <cellStyle name="20% - Accent3 5 5 2 2 4 3 3" xfId="3340"/>
    <cellStyle name="20% - Accent3 5 5 2 2 4 4" xfId="3341"/>
    <cellStyle name="20% - Accent3 5 5 2 2 4 5" xfId="3342"/>
    <cellStyle name="20% - Accent3 5 5 2 2 5" xfId="3343"/>
    <cellStyle name="20% - Accent3 5 5 2 2 5 2" xfId="3344"/>
    <cellStyle name="20% - Accent3 5 5 2 2 5 2 2" xfId="3345"/>
    <cellStyle name="20% - Accent3 5 5 2 2 5 2 3" xfId="3346"/>
    <cellStyle name="20% - Accent3 5 5 2 2 5 3" xfId="3347"/>
    <cellStyle name="20% - Accent3 5 5 2 2 5 4" xfId="3348"/>
    <cellStyle name="20% - Accent3 5 5 2 2 6" xfId="3349"/>
    <cellStyle name="20% - Accent3 5 5 2 2 6 2" xfId="3350"/>
    <cellStyle name="20% - Accent3 5 5 2 2 6 3" xfId="3351"/>
    <cellStyle name="20% - Accent3 5 5 2 2 7" xfId="3352"/>
    <cellStyle name="20% - Accent3 5 5 2 2 8" xfId="3353"/>
    <cellStyle name="20% - Accent3 5 5 2 2_Schs" xfId="3354"/>
    <cellStyle name="20% - Accent3 5 5 2 3" xfId="3355"/>
    <cellStyle name="20% - Accent3 5 5 2 3 2" xfId="3356"/>
    <cellStyle name="20% - Accent3 5 5 2 3 2 2" xfId="3357"/>
    <cellStyle name="20% - Accent3 5 5 2 3 2 2 2" xfId="3358"/>
    <cellStyle name="20% - Accent3 5 5 2 3 2 2 3" xfId="3359"/>
    <cellStyle name="20% - Accent3 5 5 2 3 2 3" xfId="3360"/>
    <cellStyle name="20% - Accent3 5 5 2 3 2 4" xfId="3361"/>
    <cellStyle name="20% - Accent3 5 5 2 3 3" xfId="3362"/>
    <cellStyle name="20% - Accent3 5 5 2 3 3 2" xfId="3363"/>
    <cellStyle name="20% - Accent3 5 5 2 3 3 3" xfId="3364"/>
    <cellStyle name="20% - Accent3 5 5 2 3 4" xfId="3365"/>
    <cellStyle name="20% - Accent3 5 5 2 3 5" xfId="3366"/>
    <cellStyle name="20% - Accent3 5 5 2 4" xfId="3367"/>
    <cellStyle name="20% - Accent3 5 5 2 4 2" xfId="3368"/>
    <cellStyle name="20% - Accent3 5 5 2 4 2 2" xfId="3369"/>
    <cellStyle name="20% - Accent3 5 5 2 4 2 2 2" xfId="3370"/>
    <cellStyle name="20% - Accent3 5 5 2 4 2 2 3" xfId="3371"/>
    <cellStyle name="20% - Accent3 5 5 2 4 2 3" xfId="3372"/>
    <cellStyle name="20% - Accent3 5 5 2 4 2 4" xfId="3373"/>
    <cellStyle name="20% - Accent3 5 5 2 4 3" xfId="3374"/>
    <cellStyle name="20% - Accent3 5 5 2 4 3 2" xfId="3375"/>
    <cellStyle name="20% - Accent3 5 5 2 4 3 3" xfId="3376"/>
    <cellStyle name="20% - Accent3 5 5 2 4 4" xfId="3377"/>
    <cellStyle name="20% - Accent3 5 5 2 4 5" xfId="3378"/>
    <cellStyle name="20% - Accent3 5 5 2 5" xfId="3379"/>
    <cellStyle name="20% - Accent3 5 5 2 5 2" xfId="3380"/>
    <cellStyle name="20% - Accent3 5 5 2 5 2 2" xfId="3381"/>
    <cellStyle name="20% - Accent3 5 5 2 5 2 2 2" xfId="3382"/>
    <cellStyle name="20% - Accent3 5 5 2 5 2 2 3" xfId="3383"/>
    <cellStyle name="20% - Accent3 5 5 2 5 2 3" xfId="3384"/>
    <cellStyle name="20% - Accent3 5 5 2 5 2 4" xfId="3385"/>
    <cellStyle name="20% - Accent3 5 5 2 5 3" xfId="3386"/>
    <cellStyle name="20% - Accent3 5 5 2 5 3 2" xfId="3387"/>
    <cellStyle name="20% - Accent3 5 5 2 5 3 3" xfId="3388"/>
    <cellStyle name="20% - Accent3 5 5 2 5 4" xfId="3389"/>
    <cellStyle name="20% - Accent3 5 5 2 5 5" xfId="3390"/>
    <cellStyle name="20% - Accent3 5 5 2 6" xfId="3391"/>
    <cellStyle name="20% - Accent3 5 5 2 6 2" xfId="3392"/>
    <cellStyle name="20% - Accent3 5 5 2 6 2 2" xfId="3393"/>
    <cellStyle name="20% - Accent3 5 5 2 6 2 3" xfId="3394"/>
    <cellStyle name="20% - Accent3 5 5 2 6 3" xfId="3395"/>
    <cellStyle name="20% - Accent3 5 5 2 6 4" xfId="3396"/>
    <cellStyle name="20% - Accent3 5 5 2 7" xfId="3397"/>
    <cellStyle name="20% - Accent3 5 5 2 7 2" xfId="3398"/>
    <cellStyle name="20% - Accent3 5 5 2 7 3" xfId="3399"/>
    <cellStyle name="20% - Accent3 5 5 2 8" xfId="3400"/>
    <cellStyle name="20% - Accent3 5 5 2 9" xfId="3401"/>
    <cellStyle name="20% - Accent3 5 5 2_Schs" xfId="3402"/>
    <cellStyle name="20% - Accent3 5 5 3" xfId="3403"/>
    <cellStyle name="20% - Accent3 5 5 3 2" xfId="3404"/>
    <cellStyle name="20% - Accent3 5 5 3 2 2" xfId="3405"/>
    <cellStyle name="20% - Accent3 5 5 3 2 2 2" xfId="3406"/>
    <cellStyle name="20% - Accent3 5 5 3 2 2 2 2" xfId="3407"/>
    <cellStyle name="20% - Accent3 5 5 3 2 2 2 3" xfId="3408"/>
    <cellStyle name="20% - Accent3 5 5 3 2 2 3" xfId="3409"/>
    <cellStyle name="20% - Accent3 5 5 3 2 2 4" xfId="3410"/>
    <cellStyle name="20% - Accent3 5 5 3 2 3" xfId="3411"/>
    <cellStyle name="20% - Accent3 5 5 3 2 3 2" xfId="3412"/>
    <cellStyle name="20% - Accent3 5 5 3 2 3 3" xfId="3413"/>
    <cellStyle name="20% - Accent3 5 5 3 2 4" xfId="3414"/>
    <cellStyle name="20% - Accent3 5 5 3 2 5" xfId="3415"/>
    <cellStyle name="20% - Accent3 5 5 3 3" xfId="3416"/>
    <cellStyle name="20% - Accent3 5 5 3 3 2" xfId="3417"/>
    <cellStyle name="20% - Accent3 5 5 3 3 2 2" xfId="3418"/>
    <cellStyle name="20% - Accent3 5 5 3 3 2 2 2" xfId="3419"/>
    <cellStyle name="20% - Accent3 5 5 3 3 2 2 3" xfId="3420"/>
    <cellStyle name="20% - Accent3 5 5 3 3 2 3" xfId="3421"/>
    <cellStyle name="20% - Accent3 5 5 3 3 2 4" xfId="3422"/>
    <cellStyle name="20% - Accent3 5 5 3 3 3" xfId="3423"/>
    <cellStyle name="20% - Accent3 5 5 3 3 3 2" xfId="3424"/>
    <cellStyle name="20% - Accent3 5 5 3 3 3 3" xfId="3425"/>
    <cellStyle name="20% - Accent3 5 5 3 3 4" xfId="3426"/>
    <cellStyle name="20% - Accent3 5 5 3 3 5" xfId="3427"/>
    <cellStyle name="20% - Accent3 5 5 3 4" xfId="3428"/>
    <cellStyle name="20% - Accent3 5 5 3 4 2" xfId="3429"/>
    <cellStyle name="20% - Accent3 5 5 3 4 2 2" xfId="3430"/>
    <cellStyle name="20% - Accent3 5 5 3 4 2 2 2" xfId="3431"/>
    <cellStyle name="20% - Accent3 5 5 3 4 2 2 3" xfId="3432"/>
    <cellStyle name="20% - Accent3 5 5 3 4 2 3" xfId="3433"/>
    <cellStyle name="20% - Accent3 5 5 3 4 2 4" xfId="3434"/>
    <cellStyle name="20% - Accent3 5 5 3 4 3" xfId="3435"/>
    <cellStyle name="20% - Accent3 5 5 3 4 3 2" xfId="3436"/>
    <cellStyle name="20% - Accent3 5 5 3 4 3 3" xfId="3437"/>
    <cellStyle name="20% - Accent3 5 5 3 4 4" xfId="3438"/>
    <cellStyle name="20% - Accent3 5 5 3 4 5" xfId="3439"/>
    <cellStyle name="20% - Accent3 5 5 3 5" xfId="3440"/>
    <cellStyle name="20% - Accent3 5 5 3 5 2" xfId="3441"/>
    <cellStyle name="20% - Accent3 5 5 3 5 2 2" xfId="3442"/>
    <cellStyle name="20% - Accent3 5 5 3 5 2 3" xfId="3443"/>
    <cellStyle name="20% - Accent3 5 5 3 5 3" xfId="3444"/>
    <cellStyle name="20% - Accent3 5 5 3 5 4" xfId="3445"/>
    <cellStyle name="20% - Accent3 5 5 3 6" xfId="3446"/>
    <cellStyle name="20% - Accent3 5 5 3 6 2" xfId="3447"/>
    <cellStyle name="20% - Accent3 5 5 3 6 3" xfId="3448"/>
    <cellStyle name="20% - Accent3 5 5 3 7" xfId="3449"/>
    <cellStyle name="20% - Accent3 5 5 3 8" xfId="3450"/>
    <cellStyle name="20% - Accent3 5 5 3_Schs" xfId="3451"/>
    <cellStyle name="20% - Accent3 5 5 4" xfId="3452"/>
    <cellStyle name="20% - Accent3 5 5 4 2" xfId="3453"/>
    <cellStyle name="20% - Accent3 5 5 4 2 2" xfId="3454"/>
    <cellStyle name="20% - Accent3 5 5 4 2 2 2" xfId="3455"/>
    <cellStyle name="20% - Accent3 5 5 4 2 2 3" xfId="3456"/>
    <cellStyle name="20% - Accent3 5 5 4 2 3" xfId="3457"/>
    <cellStyle name="20% - Accent3 5 5 4 2 4" xfId="3458"/>
    <cellStyle name="20% - Accent3 5 5 4 3" xfId="3459"/>
    <cellStyle name="20% - Accent3 5 5 4 3 2" xfId="3460"/>
    <cellStyle name="20% - Accent3 5 5 4 3 3" xfId="3461"/>
    <cellStyle name="20% - Accent3 5 5 4 4" xfId="3462"/>
    <cellStyle name="20% - Accent3 5 5 4 5" xfId="3463"/>
    <cellStyle name="20% - Accent3 5 5 5" xfId="3464"/>
    <cellStyle name="20% - Accent3 5 5 5 2" xfId="3465"/>
    <cellStyle name="20% - Accent3 5 5 5 2 2" xfId="3466"/>
    <cellStyle name="20% - Accent3 5 5 5 2 2 2" xfId="3467"/>
    <cellStyle name="20% - Accent3 5 5 5 2 2 3" xfId="3468"/>
    <cellStyle name="20% - Accent3 5 5 5 2 3" xfId="3469"/>
    <cellStyle name="20% - Accent3 5 5 5 2 4" xfId="3470"/>
    <cellStyle name="20% - Accent3 5 5 5 3" xfId="3471"/>
    <cellStyle name="20% - Accent3 5 5 5 3 2" xfId="3472"/>
    <cellStyle name="20% - Accent3 5 5 5 3 3" xfId="3473"/>
    <cellStyle name="20% - Accent3 5 5 5 4" xfId="3474"/>
    <cellStyle name="20% - Accent3 5 5 5 5" xfId="3475"/>
    <cellStyle name="20% - Accent3 5 5 6" xfId="3476"/>
    <cellStyle name="20% - Accent3 5 5 6 2" xfId="3477"/>
    <cellStyle name="20% - Accent3 5 5 6 2 2" xfId="3478"/>
    <cellStyle name="20% - Accent3 5 5 6 2 2 2" xfId="3479"/>
    <cellStyle name="20% - Accent3 5 5 6 2 2 3" xfId="3480"/>
    <cellStyle name="20% - Accent3 5 5 6 2 3" xfId="3481"/>
    <cellStyle name="20% - Accent3 5 5 6 2 4" xfId="3482"/>
    <cellStyle name="20% - Accent3 5 5 6 3" xfId="3483"/>
    <cellStyle name="20% - Accent3 5 5 6 3 2" xfId="3484"/>
    <cellStyle name="20% - Accent3 5 5 6 3 3" xfId="3485"/>
    <cellStyle name="20% - Accent3 5 5 6 4" xfId="3486"/>
    <cellStyle name="20% - Accent3 5 5 6 5" xfId="3487"/>
    <cellStyle name="20% - Accent3 5 5 7" xfId="3488"/>
    <cellStyle name="20% - Accent3 5 5 7 2" xfId="3489"/>
    <cellStyle name="20% - Accent3 5 5 7 2 2" xfId="3490"/>
    <cellStyle name="20% - Accent3 5 5 7 2 3" xfId="3491"/>
    <cellStyle name="20% - Accent3 5 5 7 3" xfId="3492"/>
    <cellStyle name="20% - Accent3 5 5 7 4" xfId="3493"/>
    <cellStyle name="20% - Accent3 5 5 8" xfId="3494"/>
    <cellStyle name="20% - Accent3 5 5 8 2" xfId="3495"/>
    <cellStyle name="20% - Accent3 5 5 8 3" xfId="3496"/>
    <cellStyle name="20% - Accent3 5 5 9" xfId="3497"/>
    <cellStyle name="20% - Accent3 5 5_Schs" xfId="3498"/>
    <cellStyle name="20% - Accent3 5_ModelingAnalysis_GRP" xfId="3499"/>
    <cellStyle name="20% - Accent3 6" xfId="3500"/>
    <cellStyle name="20% - Accent3 6 2" xfId="3501"/>
    <cellStyle name="20% - Accent3 6 2 2" xfId="3502"/>
    <cellStyle name="20% - Accent3 6 2 3" xfId="3503"/>
    <cellStyle name="20% - Accent3 6 3" xfId="3504"/>
    <cellStyle name="20% - Accent3 6 4" xfId="3505"/>
    <cellStyle name="20% - Accent3 6_ModelingAnalysis_GRP" xfId="3506"/>
    <cellStyle name="20% - Accent3 7" xfId="3507"/>
    <cellStyle name="20% - Accent3 7 2" xfId="3508"/>
    <cellStyle name="20% - Accent3 7 3" xfId="3509"/>
    <cellStyle name="20% - Accent3 8" xfId="3510"/>
    <cellStyle name="20% - Accent3 8 2" xfId="3511"/>
    <cellStyle name="20% - Accent3 8 3" xfId="3512"/>
    <cellStyle name="20% - Accent3 9" xfId="3513"/>
    <cellStyle name="20% - Accent3 9 2" xfId="3514"/>
    <cellStyle name="20% - Accent3 9 3" xfId="3515"/>
    <cellStyle name="20% - Accent4 10" xfId="3516"/>
    <cellStyle name="20% - Accent4 10 2" xfId="3517"/>
    <cellStyle name="20% - Accent4 10 3" xfId="3518"/>
    <cellStyle name="20% - Accent4 11" xfId="3519"/>
    <cellStyle name="20% - Accent4 11 2" xfId="3520"/>
    <cellStyle name="20% - Accent4 11 3" xfId="3521"/>
    <cellStyle name="20% - Accent4 12" xfId="3522"/>
    <cellStyle name="20% - Accent4 12 2" xfId="3523"/>
    <cellStyle name="20% - Accent4 12 3" xfId="3524"/>
    <cellStyle name="20% - Accent4 13" xfId="3525"/>
    <cellStyle name="20% - Accent4 13 2" xfId="3526"/>
    <cellStyle name="20% - Accent4 13 3" xfId="3527"/>
    <cellStyle name="20% - Accent4 14" xfId="3528"/>
    <cellStyle name="20% - Accent4 15" xfId="3529"/>
    <cellStyle name="20% - Accent4 16" xfId="3530"/>
    <cellStyle name="20% - Accent4 17" xfId="3531"/>
    <cellStyle name="20% - Accent4 18" xfId="3532"/>
    <cellStyle name="20% - Accent4 2" xfId="34"/>
    <cellStyle name="20% - Accent4 2 2" xfId="3533"/>
    <cellStyle name="20% - Accent4 2 2 2" xfId="3534"/>
    <cellStyle name="20% - Accent4 2 2 3" xfId="3535"/>
    <cellStyle name="20% - Accent4 2 3" xfId="3536"/>
    <cellStyle name="20% - Accent4 2 3 2" xfId="3537"/>
    <cellStyle name="20% - Accent4 2 3 2 10" xfId="3538"/>
    <cellStyle name="20% - Accent4 2 3 2 2" xfId="3539"/>
    <cellStyle name="20% - Accent4 2 3 2 2 2" xfId="3540"/>
    <cellStyle name="20% - Accent4 2 3 2 2 2 2" xfId="3541"/>
    <cellStyle name="20% - Accent4 2 3 2 2 2 2 2" xfId="3542"/>
    <cellStyle name="20% - Accent4 2 3 2 2 2 2 2 2" xfId="3543"/>
    <cellStyle name="20% - Accent4 2 3 2 2 2 2 2 2 2" xfId="3544"/>
    <cellStyle name="20% - Accent4 2 3 2 2 2 2 2 2 3" xfId="3545"/>
    <cellStyle name="20% - Accent4 2 3 2 2 2 2 2 3" xfId="3546"/>
    <cellStyle name="20% - Accent4 2 3 2 2 2 2 2 4" xfId="3547"/>
    <cellStyle name="20% - Accent4 2 3 2 2 2 2 3" xfId="3548"/>
    <cellStyle name="20% - Accent4 2 3 2 2 2 2 3 2" xfId="3549"/>
    <cellStyle name="20% - Accent4 2 3 2 2 2 2 3 3" xfId="3550"/>
    <cellStyle name="20% - Accent4 2 3 2 2 2 2 4" xfId="3551"/>
    <cellStyle name="20% - Accent4 2 3 2 2 2 2 5" xfId="3552"/>
    <cellStyle name="20% - Accent4 2 3 2 2 2 3" xfId="3553"/>
    <cellStyle name="20% - Accent4 2 3 2 2 2 3 2" xfId="3554"/>
    <cellStyle name="20% - Accent4 2 3 2 2 2 3 2 2" xfId="3555"/>
    <cellStyle name="20% - Accent4 2 3 2 2 2 3 2 2 2" xfId="3556"/>
    <cellStyle name="20% - Accent4 2 3 2 2 2 3 2 2 3" xfId="3557"/>
    <cellStyle name="20% - Accent4 2 3 2 2 2 3 2 3" xfId="3558"/>
    <cellStyle name="20% - Accent4 2 3 2 2 2 3 2 4" xfId="3559"/>
    <cellStyle name="20% - Accent4 2 3 2 2 2 3 3" xfId="3560"/>
    <cellStyle name="20% - Accent4 2 3 2 2 2 3 3 2" xfId="3561"/>
    <cellStyle name="20% - Accent4 2 3 2 2 2 3 3 3" xfId="3562"/>
    <cellStyle name="20% - Accent4 2 3 2 2 2 3 4" xfId="3563"/>
    <cellStyle name="20% - Accent4 2 3 2 2 2 3 5" xfId="3564"/>
    <cellStyle name="20% - Accent4 2 3 2 2 2 4" xfId="3565"/>
    <cellStyle name="20% - Accent4 2 3 2 2 2 4 2" xfId="3566"/>
    <cellStyle name="20% - Accent4 2 3 2 2 2 4 2 2" xfId="3567"/>
    <cellStyle name="20% - Accent4 2 3 2 2 2 4 2 2 2" xfId="3568"/>
    <cellStyle name="20% - Accent4 2 3 2 2 2 4 2 2 3" xfId="3569"/>
    <cellStyle name="20% - Accent4 2 3 2 2 2 4 2 3" xfId="3570"/>
    <cellStyle name="20% - Accent4 2 3 2 2 2 4 2 4" xfId="3571"/>
    <cellStyle name="20% - Accent4 2 3 2 2 2 4 3" xfId="3572"/>
    <cellStyle name="20% - Accent4 2 3 2 2 2 4 3 2" xfId="3573"/>
    <cellStyle name="20% - Accent4 2 3 2 2 2 4 3 3" xfId="3574"/>
    <cellStyle name="20% - Accent4 2 3 2 2 2 4 4" xfId="3575"/>
    <cellStyle name="20% - Accent4 2 3 2 2 2 4 5" xfId="3576"/>
    <cellStyle name="20% - Accent4 2 3 2 2 2 5" xfId="3577"/>
    <cellStyle name="20% - Accent4 2 3 2 2 2 5 2" xfId="3578"/>
    <cellStyle name="20% - Accent4 2 3 2 2 2 5 2 2" xfId="3579"/>
    <cellStyle name="20% - Accent4 2 3 2 2 2 5 2 3" xfId="3580"/>
    <cellStyle name="20% - Accent4 2 3 2 2 2 5 3" xfId="3581"/>
    <cellStyle name="20% - Accent4 2 3 2 2 2 5 4" xfId="3582"/>
    <cellStyle name="20% - Accent4 2 3 2 2 2 6" xfId="3583"/>
    <cellStyle name="20% - Accent4 2 3 2 2 2 6 2" xfId="3584"/>
    <cellStyle name="20% - Accent4 2 3 2 2 2 6 3" xfId="3585"/>
    <cellStyle name="20% - Accent4 2 3 2 2 2 7" xfId="3586"/>
    <cellStyle name="20% - Accent4 2 3 2 2 2 8" xfId="3587"/>
    <cellStyle name="20% - Accent4 2 3 2 2 2_Schs" xfId="3588"/>
    <cellStyle name="20% - Accent4 2 3 2 2 3" xfId="3589"/>
    <cellStyle name="20% - Accent4 2 3 2 2 3 2" xfId="3590"/>
    <cellStyle name="20% - Accent4 2 3 2 2 3 2 2" xfId="3591"/>
    <cellStyle name="20% - Accent4 2 3 2 2 3 2 2 2" xfId="3592"/>
    <cellStyle name="20% - Accent4 2 3 2 2 3 2 2 3" xfId="3593"/>
    <cellStyle name="20% - Accent4 2 3 2 2 3 2 3" xfId="3594"/>
    <cellStyle name="20% - Accent4 2 3 2 2 3 2 4" xfId="3595"/>
    <cellStyle name="20% - Accent4 2 3 2 2 3 3" xfId="3596"/>
    <cellStyle name="20% - Accent4 2 3 2 2 3 3 2" xfId="3597"/>
    <cellStyle name="20% - Accent4 2 3 2 2 3 3 3" xfId="3598"/>
    <cellStyle name="20% - Accent4 2 3 2 2 3 4" xfId="3599"/>
    <cellStyle name="20% - Accent4 2 3 2 2 3 5" xfId="3600"/>
    <cellStyle name="20% - Accent4 2 3 2 2 4" xfId="3601"/>
    <cellStyle name="20% - Accent4 2 3 2 2 4 2" xfId="3602"/>
    <cellStyle name="20% - Accent4 2 3 2 2 4 2 2" xfId="3603"/>
    <cellStyle name="20% - Accent4 2 3 2 2 4 2 2 2" xfId="3604"/>
    <cellStyle name="20% - Accent4 2 3 2 2 4 2 2 3" xfId="3605"/>
    <cellStyle name="20% - Accent4 2 3 2 2 4 2 3" xfId="3606"/>
    <cellStyle name="20% - Accent4 2 3 2 2 4 2 4" xfId="3607"/>
    <cellStyle name="20% - Accent4 2 3 2 2 4 3" xfId="3608"/>
    <cellStyle name="20% - Accent4 2 3 2 2 4 3 2" xfId="3609"/>
    <cellStyle name="20% - Accent4 2 3 2 2 4 3 3" xfId="3610"/>
    <cellStyle name="20% - Accent4 2 3 2 2 4 4" xfId="3611"/>
    <cellStyle name="20% - Accent4 2 3 2 2 4 5" xfId="3612"/>
    <cellStyle name="20% - Accent4 2 3 2 2 5" xfId="3613"/>
    <cellStyle name="20% - Accent4 2 3 2 2 5 2" xfId="3614"/>
    <cellStyle name="20% - Accent4 2 3 2 2 5 2 2" xfId="3615"/>
    <cellStyle name="20% - Accent4 2 3 2 2 5 2 2 2" xfId="3616"/>
    <cellStyle name="20% - Accent4 2 3 2 2 5 2 2 3" xfId="3617"/>
    <cellStyle name="20% - Accent4 2 3 2 2 5 2 3" xfId="3618"/>
    <cellStyle name="20% - Accent4 2 3 2 2 5 2 4" xfId="3619"/>
    <cellStyle name="20% - Accent4 2 3 2 2 5 3" xfId="3620"/>
    <cellStyle name="20% - Accent4 2 3 2 2 5 3 2" xfId="3621"/>
    <cellStyle name="20% - Accent4 2 3 2 2 5 3 3" xfId="3622"/>
    <cellStyle name="20% - Accent4 2 3 2 2 5 4" xfId="3623"/>
    <cellStyle name="20% - Accent4 2 3 2 2 5 5" xfId="3624"/>
    <cellStyle name="20% - Accent4 2 3 2 2 6" xfId="3625"/>
    <cellStyle name="20% - Accent4 2 3 2 2 6 2" xfId="3626"/>
    <cellStyle name="20% - Accent4 2 3 2 2 6 2 2" xfId="3627"/>
    <cellStyle name="20% - Accent4 2 3 2 2 6 2 3" xfId="3628"/>
    <cellStyle name="20% - Accent4 2 3 2 2 6 3" xfId="3629"/>
    <cellStyle name="20% - Accent4 2 3 2 2 6 4" xfId="3630"/>
    <cellStyle name="20% - Accent4 2 3 2 2 7" xfId="3631"/>
    <cellStyle name="20% - Accent4 2 3 2 2 7 2" xfId="3632"/>
    <cellStyle name="20% - Accent4 2 3 2 2 7 3" xfId="3633"/>
    <cellStyle name="20% - Accent4 2 3 2 2 8" xfId="3634"/>
    <cellStyle name="20% - Accent4 2 3 2 2 9" xfId="3635"/>
    <cellStyle name="20% - Accent4 2 3 2 2_Schs" xfId="3636"/>
    <cellStyle name="20% - Accent4 2 3 2 3" xfId="3637"/>
    <cellStyle name="20% - Accent4 2 3 2 3 2" xfId="3638"/>
    <cellStyle name="20% - Accent4 2 3 2 3 2 2" xfId="3639"/>
    <cellStyle name="20% - Accent4 2 3 2 3 2 2 2" xfId="3640"/>
    <cellStyle name="20% - Accent4 2 3 2 3 2 2 2 2" xfId="3641"/>
    <cellStyle name="20% - Accent4 2 3 2 3 2 2 2 3" xfId="3642"/>
    <cellStyle name="20% - Accent4 2 3 2 3 2 2 3" xfId="3643"/>
    <cellStyle name="20% - Accent4 2 3 2 3 2 2 4" xfId="3644"/>
    <cellStyle name="20% - Accent4 2 3 2 3 2 3" xfId="3645"/>
    <cellStyle name="20% - Accent4 2 3 2 3 2 3 2" xfId="3646"/>
    <cellStyle name="20% - Accent4 2 3 2 3 2 3 3" xfId="3647"/>
    <cellStyle name="20% - Accent4 2 3 2 3 2 4" xfId="3648"/>
    <cellStyle name="20% - Accent4 2 3 2 3 2 5" xfId="3649"/>
    <cellStyle name="20% - Accent4 2 3 2 3 3" xfId="3650"/>
    <cellStyle name="20% - Accent4 2 3 2 3 3 2" xfId="3651"/>
    <cellStyle name="20% - Accent4 2 3 2 3 3 2 2" xfId="3652"/>
    <cellStyle name="20% - Accent4 2 3 2 3 3 2 2 2" xfId="3653"/>
    <cellStyle name="20% - Accent4 2 3 2 3 3 2 2 3" xfId="3654"/>
    <cellStyle name="20% - Accent4 2 3 2 3 3 2 3" xfId="3655"/>
    <cellStyle name="20% - Accent4 2 3 2 3 3 2 4" xfId="3656"/>
    <cellStyle name="20% - Accent4 2 3 2 3 3 3" xfId="3657"/>
    <cellStyle name="20% - Accent4 2 3 2 3 3 3 2" xfId="3658"/>
    <cellStyle name="20% - Accent4 2 3 2 3 3 3 3" xfId="3659"/>
    <cellStyle name="20% - Accent4 2 3 2 3 3 4" xfId="3660"/>
    <cellStyle name="20% - Accent4 2 3 2 3 3 5" xfId="3661"/>
    <cellStyle name="20% - Accent4 2 3 2 3 4" xfId="3662"/>
    <cellStyle name="20% - Accent4 2 3 2 3 4 2" xfId="3663"/>
    <cellStyle name="20% - Accent4 2 3 2 3 4 2 2" xfId="3664"/>
    <cellStyle name="20% - Accent4 2 3 2 3 4 2 2 2" xfId="3665"/>
    <cellStyle name="20% - Accent4 2 3 2 3 4 2 2 3" xfId="3666"/>
    <cellStyle name="20% - Accent4 2 3 2 3 4 2 3" xfId="3667"/>
    <cellStyle name="20% - Accent4 2 3 2 3 4 2 4" xfId="3668"/>
    <cellStyle name="20% - Accent4 2 3 2 3 4 3" xfId="3669"/>
    <cellStyle name="20% - Accent4 2 3 2 3 4 3 2" xfId="3670"/>
    <cellStyle name="20% - Accent4 2 3 2 3 4 3 3" xfId="3671"/>
    <cellStyle name="20% - Accent4 2 3 2 3 4 4" xfId="3672"/>
    <cellStyle name="20% - Accent4 2 3 2 3 4 5" xfId="3673"/>
    <cellStyle name="20% - Accent4 2 3 2 3 5" xfId="3674"/>
    <cellStyle name="20% - Accent4 2 3 2 3 5 2" xfId="3675"/>
    <cellStyle name="20% - Accent4 2 3 2 3 5 2 2" xfId="3676"/>
    <cellStyle name="20% - Accent4 2 3 2 3 5 2 3" xfId="3677"/>
    <cellStyle name="20% - Accent4 2 3 2 3 5 3" xfId="3678"/>
    <cellStyle name="20% - Accent4 2 3 2 3 5 4" xfId="3679"/>
    <cellStyle name="20% - Accent4 2 3 2 3 6" xfId="3680"/>
    <cellStyle name="20% - Accent4 2 3 2 3 6 2" xfId="3681"/>
    <cellStyle name="20% - Accent4 2 3 2 3 6 3" xfId="3682"/>
    <cellStyle name="20% - Accent4 2 3 2 3 7" xfId="3683"/>
    <cellStyle name="20% - Accent4 2 3 2 3 8" xfId="3684"/>
    <cellStyle name="20% - Accent4 2 3 2 3_Schs" xfId="3685"/>
    <cellStyle name="20% - Accent4 2 3 2 4" xfId="3686"/>
    <cellStyle name="20% - Accent4 2 3 2 4 2" xfId="3687"/>
    <cellStyle name="20% - Accent4 2 3 2 4 2 2" xfId="3688"/>
    <cellStyle name="20% - Accent4 2 3 2 4 2 2 2" xfId="3689"/>
    <cellStyle name="20% - Accent4 2 3 2 4 2 2 3" xfId="3690"/>
    <cellStyle name="20% - Accent4 2 3 2 4 2 3" xfId="3691"/>
    <cellStyle name="20% - Accent4 2 3 2 4 2 4" xfId="3692"/>
    <cellStyle name="20% - Accent4 2 3 2 4 3" xfId="3693"/>
    <cellStyle name="20% - Accent4 2 3 2 4 3 2" xfId="3694"/>
    <cellStyle name="20% - Accent4 2 3 2 4 3 3" xfId="3695"/>
    <cellStyle name="20% - Accent4 2 3 2 4 4" xfId="3696"/>
    <cellStyle name="20% - Accent4 2 3 2 4 5" xfId="3697"/>
    <cellStyle name="20% - Accent4 2 3 2 5" xfId="3698"/>
    <cellStyle name="20% - Accent4 2 3 2 5 2" xfId="3699"/>
    <cellStyle name="20% - Accent4 2 3 2 5 2 2" xfId="3700"/>
    <cellStyle name="20% - Accent4 2 3 2 5 2 2 2" xfId="3701"/>
    <cellStyle name="20% - Accent4 2 3 2 5 2 2 3" xfId="3702"/>
    <cellStyle name="20% - Accent4 2 3 2 5 2 3" xfId="3703"/>
    <cellStyle name="20% - Accent4 2 3 2 5 2 4" xfId="3704"/>
    <cellStyle name="20% - Accent4 2 3 2 5 3" xfId="3705"/>
    <cellStyle name="20% - Accent4 2 3 2 5 3 2" xfId="3706"/>
    <cellStyle name="20% - Accent4 2 3 2 5 3 3" xfId="3707"/>
    <cellStyle name="20% - Accent4 2 3 2 5 4" xfId="3708"/>
    <cellStyle name="20% - Accent4 2 3 2 5 5" xfId="3709"/>
    <cellStyle name="20% - Accent4 2 3 2 6" xfId="3710"/>
    <cellStyle name="20% - Accent4 2 3 2 6 2" xfId="3711"/>
    <cellStyle name="20% - Accent4 2 3 2 6 2 2" xfId="3712"/>
    <cellStyle name="20% - Accent4 2 3 2 6 2 2 2" xfId="3713"/>
    <cellStyle name="20% - Accent4 2 3 2 6 2 2 3" xfId="3714"/>
    <cellStyle name="20% - Accent4 2 3 2 6 2 3" xfId="3715"/>
    <cellStyle name="20% - Accent4 2 3 2 6 2 4" xfId="3716"/>
    <cellStyle name="20% - Accent4 2 3 2 6 3" xfId="3717"/>
    <cellStyle name="20% - Accent4 2 3 2 6 3 2" xfId="3718"/>
    <cellStyle name="20% - Accent4 2 3 2 6 3 3" xfId="3719"/>
    <cellStyle name="20% - Accent4 2 3 2 6 4" xfId="3720"/>
    <cellStyle name="20% - Accent4 2 3 2 6 5" xfId="3721"/>
    <cellStyle name="20% - Accent4 2 3 2 7" xfId="3722"/>
    <cellStyle name="20% - Accent4 2 3 2 7 2" xfId="3723"/>
    <cellStyle name="20% - Accent4 2 3 2 7 2 2" xfId="3724"/>
    <cellStyle name="20% - Accent4 2 3 2 7 2 3" xfId="3725"/>
    <cellStyle name="20% - Accent4 2 3 2 7 3" xfId="3726"/>
    <cellStyle name="20% - Accent4 2 3 2 7 4" xfId="3727"/>
    <cellStyle name="20% - Accent4 2 3 2 8" xfId="3728"/>
    <cellStyle name="20% - Accent4 2 3 2 8 2" xfId="3729"/>
    <cellStyle name="20% - Accent4 2 3 2 8 3" xfId="3730"/>
    <cellStyle name="20% - Accent4 2 3 2 9" xfId="3731"/>
    <cellStyle name="20% - Accent4 2 3 2_Schs" xfId="3732"/>
    <cellStyle name="20% - Accent4 2 4" xfId="3733"/>
    <cellStyle name="20% - Accent4 2 5" xfId="3734"/>
    <cellStyle name="20% - Accent4 2_ModelingAnalysis_GRP" xfId="3735"/>
    <cellStyle name="20% - Accent4 3" xfId="3736"/>
    <cellStyle name="20% - Accent4 3 2" xfId="3737"/>
    <cellStyle name="20% - Accent4 3 2 2" xfId="3738"/>
    <cellStyle name="20% - Accent4 3 2 3" xfId="3739"/>
    <cellStyle name="20% - Accent4 3 3" xfId="3740"/>
    <cellStyle name="20% - Accent4 3 4" xfId="3741"/>
    <cellStyle name="20% - Accent4 3 5" xfId="3742"/>
    <cellStyle name="20% - Accent4 3_ModelingAnalysis_GRP" xfId="3743"/>
    <cellStyle name="20% - Accent4 4" xfId="3744"/>
    <cellStyle name="20% - Accent4 4 2" xfId="3745"/>
    <cellStyle name="20% - Accent4 4 2 2" xfId="3746"/>
    <cellStyle name="20% - Accent4 4 2 3" xfId="3747"/>
    <cellStyle name="20% - Accent4 4 3" xfId="3748"/>
    <cellStyle name="20% - Accent4 4 4" xfId="3749"/>
    <cellStyle name="20% - Accent4 4_ModelingAnalysis_GRP" xfId="3750"/>
    <cellStyle name="20% - Accent4 5" xfId="3751"/>
    <cellStyle name="20% - Accent4 5 2" xfId="3752"/>
    <cellStyle name="20% - Accent4 5 2 2" xfId="3753"/>
    <cellStyle name="20% - Accent4 5 2 3" xfId="3754"/>
    <cellStyle name="20% - Accent4 5 2 4" xfId="3755"/>
    <cellStyle name="20% - Accent4 5 2 4 10" xfId="3756"/>
    <cellStyle name="20% - Accent4 5 2 4 2" xfId="3757"/>
    <cellStyle name="20% - Accent4 5 2 4 2 2" xfId="3758"/>
    <cellStyle name="20% - Accent4 5 2 4 2 2 2" xfId="3759"/>
    <cellStyle name="20% - Accent4 5 2 4 2 2 2 2" xfId="3760"/>
    <cellStyle name="20% - Accent4 5 2 4 2 2 2 2 2" xfId="3761"/>
    <cellStyle name="20% - Accent4 5 2 4 2 2 2 2 2 2" xfId="3762"/>
    <cellStyle name="20% - Accent4 5 2 4 2 2 2 2 2 3" xfId="3763"/>
    <cellStyle name="20% - Accent4 5 2 4 2 2 2 2 3" xfId="3764"/>
    <cellStyle name="20% - Accent4 5 2 4 2 2 2 2 4" xfId="3765"/>
    <cellStyle name="20% - Accent4 5 2 4 2 2 2 3" xfId="3766"/>
    <cellStyle name="20% - Accent4 5 2 4 2 2 2 3 2" xfId="3767"/>
    <cellStyle name="20% - Accent4 5 2 4 2 2 2 3 3" xfId="3768"/>
    <cellStyle name="20% - Accent4 5 2 4 2 2 2 4" xfId="3769"/>
    <cellStyle name="20% - Accent4 5 2 4 2 2 2 5" xfId="3770"/>
    <cellStyle name="20% - Accent4 5 2 4 2 2 3" xfId="3771"/>
    <cellStyle name="20% - Accent4 5 2 4 2 2 3 2" xfId="3772"/>
    <cellStyle name="20% - Accent4 5 2 4 2 2 3 2 2" xfId="3773"/>
    <cellStyle name="20% - Accent4 5 2 4 2 2 3 2 2 2" xfId="3774"/>
    <cellStyle name="20% - Accent4 5 2 4 2 2 3 2 2 3" xfId="3775"/>
    <cellStyle name="20% - Accent4 5 2 4 2 2 3 2 3" xfId="3776"/>
    <cellStyle name="20% - Accent4 5 2 4 2 2 3 2 4" xfId="3777"/>
    <cellStyle name="20% - Accent4 5 2 4 2 2 3 3" xfId="3778"/>
    <cellStyle name="20% - Accent4 5 2 4 2 2 3 3 2" xfId="3779"/>
    <cellStyle name="20% - Accent4 5 2 4 2 2 3 3 3" xfId="3780"/>
    <cellStyle name="20% - Accent4 5 2 4 2 2 3 4" xfId="3781"/>
    <cellStyle name="20% - Accent4 5 2 4 2 2 3 5" xfId="3782"/>
    <cellStyle name="20% - Accent4 5 2 4 2 2 4" xfId="3783"/>
    <cellStyle name="20% - Accent4 5 2 4 2 2 4 2" xfId="3784"/>
    <cellStyle name="20% - Accent4 5 2 4 2 2 4 2 2" xfId="3785"/>
    <cellStyle name="20% - Accent4 5 2 4 2 2 4 2 2 2" xfId="3786"/>
    <cellStyle name="20% - Accent4 5 2 4 2 2 4 2 2 3" xfId="3787"/>
    <cellStyle name="20% - Accent4 5 2 4 2 2 4 2 3" xfId="3788"/>
    <cellStyle name="20% - Accent4 5 2 4 2 2 4 2 4" xfId="3789"/>
    <cellStyle name="20% - Accent4 5 2 4 2 2 4 3" xfId="3790"/>
    <cellStyle name="20% - Accent4 5 2 4 2 2 4 3 2" xfId="3791"/>
    <cellStyle name="20% - Accent4 5 2 4 2 2 4 3 3" xfId="3792"/>
    <cellStyle name="20% - Accent4 5 2 4 2 2 4 4" xfId="3793"/>
    <cellStyle name="20% - Accent4 5 2 4 2 2 4 5" xfId="3794"/>
    <cellStyle name="20% - Accent4 5 2 4 2 2 5" xfId="3795"/>
    <cellStyle name="20% - Accent4 5 2 4 2 2 5 2" xfId="3796"/>
    <cellStyle name="20% - Accent4 5 2 4 2 2 5 2 2" xfId="3797"/>
    <cellStyle name="20% - Accent4 5 2 4 2 2 5 2 3" xfId="3798"/>
    <cellStyle name="20% - Accent4 5 2 4 2 2 5 3" xfId="3799"/>
    <cellStyle name="20% - Accent4 5 2 4 2 2 5 4" xfId="3800"/>
    <cellStyle name="20% - Accent4 5 2 4 2 2 6" xfId="3801"/>
    <cellStyle name="20% - Accent4 5 2 4 2 2 6 2" xfId="3802"/>
    <cellStyle name="20% - Accent4 5 2 4 2 2 6 3" xfId="3803"/>
    <cellStyle name="20% - Accent4 5 2 4 2 2 7" xfId="3804"/>
    <cellStyle name="20% - Accent4 5 2 4 2 2 8" xfId="3805"/>
    <cellStyle name="20% - Accent4 5 2 4 2 2_Schs" xfId="3806"/>
    <cellStyle name="20% - Accent4 5 2 4 2 3" xfId="3807"/>
    <cellStyle name="20% - Accent4 5 2 4 2 3 2" xfId="3808"/>
    <cellStyle name="20% - Accent4 5 2 4 2 3 2 2" xfId="3809"/>
    <cellStyle name="20% - Accent4 5 2 4 2 3 2 2 2" xfId="3810"/>
    <cellStyle name="20% - Accent4 5 2 4 2 3 2 2 3" xfId="3811"/>
    <cellStyle name="20% - Accent4 5 2 4 2 3 2 3" xfId="3812"/>
    <cellStyle name="20% - Accent4 5 2 4 2 3 2 4" xfId="3813"/>
    <cellStyle name="20% - Accent4 5 2 4 2 3 3" xfId="3814"/>
    <cellStyle name="20% - Accent4 5 2 4 2 3 3 2" xfId="3815"/>
    <cellStyle name="20% - Accent4 5 2 4 2 3 3 3" xfId="3816"/>
    <cellStyle name="20% - Accent4 5 2 4 2 3 4" xfId="3817"/>
    <cellStyle name="20% - Accent4 5 2 4 2 3 5" xfId="3818"/>
    <cellStyle name="20% - Accent4 5 2 4 2 4" xfId="3819"/>
    <cellStyle name="20% - Accent4 5 2 4 2 4 2" xfId="3820"/>
    <cellStyle name="20% - Accent4 5 2 4 2 4 2 2" xfId="3821"/>
    <cellStyle name="20% - Accent4 5 2 4 2 4 2 2 2" xfId="3822"/>
    <cellStyle name="20% - Accent4 5 2 4 2 4 2 2 3" xfId="3823"/>
    <cellStyle name="20% - Accent4 5 2 4 2 4 2 3" xfId="3824"/>
    <cellStyle name="20% - Accent4 5 2 4 2 4 2 4" xfId="3825"/>
    <cellStyle name="20% - Accent4 5 2 4 2 4 3" xfId="3826"/>
    <cellStyle name="20% - Accent4 5 2 4 2 4 3 2" xfId="3827"/>
    <cellStyle name="20% - Accent4 5 2 4 2 4 3 3" xfId="3828"/>
    <cellStyle name="20% - Accent4 5 2 4 2 4 4" xfId="3829"/>
    <cellStyle name="20% - Accent4 5 2 4 2 4 5" xfId="3830"/>
    <cellStyle name="20% - Accent4 5 2 4 2 5" xfId="3831"/>
    <cellStyle name="20% - Accent4 5 2 4 2 5 2" xfId="3832"/>
    <cellStyle name="20% - Accent4 5 2 4 2 5 2 2" xfId="3833"/>
    <cellStyle name="20% - Accent4 5 2 4 2 5 2 2 2" xfId="3834"/>
    <cellStyle name="20% - Accent4 5 2 4 2 5 2 2 3" xfId="3835"/>
    <cellStyle name="20% - Accent4 5 2 4 2 5 2 3" xfId="3836"/>
    <cellStyle name="20% - Accent4 5 2 4 2 5 2 4" xfId="3837"/>
    <cellStyle name="20% - Accent4 5 2 4 2 5 3" xfId="3838"/>
    <cellStyle name="20% - Accent4 5 2 4 2 5 3 2" xfId="3839"/>
    <cellStyle name="20% - Accent4 5 2 4 2 5 3 3" xfId="3840"/>
    <cellStyle name="20% - Accent4 5 2 4 2 5 4" xfId="3841"/>
    <cellStyle name="20% - Accent4 5 2 4 2 5 5" xfId="3842"/>
    <cellStyle name="20% - Accent4 5 2 4 2 6" xfId="3843"/>
    <cellStyle name="20% - Accent4 5 2 4 2 6 2" xfId="3844"/>
    <cellStyle name="20% - Accent4 5 2 4 2 6 2 2" xfId="3845"/>
    <cellStyle name="20% - Accent4 5 2 4 2 6 2 3" xfId="3846"/>
    <cellStyle name="20% - Accent4 5 2 4 2 6 3" xfId="3847"/>
    <cellStyle name="20% - Accent4 5 2 4 2 6 4" xfId="3848"/>
    <cellStyle name="20% - Accent4 5 2 4 2 7" xfId="3849"/>
    <cellStyle name="20% - Accent4 5 2 4 2 7 2" xfId="3850"/>
    <cellStyle name="20% - Accent4 5 2 4 2 7 3" xfId="3851"/>
    <cellStyle name="20% - Accent4 5 2 4 2 8" xfId="3852"/>
    <cellStyle name="20% - Accent4 5 2 4 2 9" xfId="3853"/>
    <cellStyle name="20% - Accent4 5 2 4 2_Schs" xfId="3854"/>
    <cellStyle name="20% - Accent4 5 2 4 3" xfId="3855"/>
    <cellStyle name="20% - Accent4 5 2 4 3 2" xfId="3856"/>
    <cellStyle name="20% - Accent4 5 2 4 3 2 2" xfId="3857"/>
    <cellStyle name="20% - Accent4 5 2 4 3 2 2 2" xfId="3858"/>
    <cellStyle name="20% - Accent4 5 2 4 3 2 2 2 2" xfId="3859"/>
    <cellStyle name="20% - Accent4 5 2 4 3 2 2 2 3" xfId="3860"/>
    <cellStyle name="20% - Accent4 5 2 4 3 2 2 3" xfId="3861"/>
    <cellStyle name="20% - Accent4 5 2 4 3 2 2 4" xfId="3862"/>
    <cellStyle name="20% - Accent4 5 2 4 3 2 3" xfId="3863"/>
    <cellStyle name="20% - Accent4 5 2 4 3 2 3 2" xfId="3864"/>
    <cellStyle name="20% - Accent4 5 2 4 3 2 3 3" xfId="3865"/>
    <cellStyle name="20% - Accent4 5 2 4 3 2 4" xfId="3866"/>
    <cellStyle name="20% - Accent4 5 2 4 3 2 5" xfId="3867"/>
    <cellStyle name="20% - Accent4 5 2 4 3 3" xfId="3868"/>
    <cellStyle name="20% - Accent4 5 2 4 3 3 2" xfId="3869"/>
    <cellStyle name="20% - Accent4 5 2 4 3 3 2 2" xfId="3870"/>
    <cellStyle name="20% - Accent4 5 2 4 3 3 2 2 2" xfId="3871"/>
    <cellStyle name="20% - Accent4 5 2 4 3 3 2 2 3" xfId="3872"/>
    <cellStyle name="20% - Accent4 5 2 4 3 3 2 3" xfId="3873"/>
    <cellStyle name="20% - Accent4 5 2 4 3 3 2 4" xfId="3874"/>
    <cellStyle name="20% - Accent4 5 2 4 3 3 3" xfId="3875"/>
    <cellStyle name="20% - Accent4 5 2 4 3 3 3 2" xfId="3876"/>
    <cellStyle name="20% - Accent4 5 2 4 3 3 3 3" xfId="3877"/>
    <cellStyle name="20% - Accent4 5 2 4 3 3 4" xfId="3878"/>
    <cellStyle name="20% - Accent4 5 2 4 3 3 5" xfId="3879"/>
    <cellStyle name="20% - Accent4 5 2 4 3 4" xfId="3880"/>
    <cellStyle name="20% - Accent4 5 2 4 3 4 2" xfId="3881"/>
    <cellStyle name="20% - Accent4 5 2 4 3 4 2 2" xfId="3882"/>
    <cellStyle name="20% - Accent4 5 2 4 3 4 2 2 2" xfId="3883"/>
    <cellStyle name="20% - Accent4 5 2 4 3 4 2 2 3" xfId="3884"/>
    <cellStyle name="20% - Accent4 5 2 4 3 4 2 3" xfId="3885"/>
    <cellStyle name="20% - Accent4 5 2 4 3 4 2 4" xfId="3886"/>
    <cellStyle name="20% - Accent4 5 2 4 3 4 3" xfId="3887"/>
    <cellStyle name="20% - Accent4 5 2 4 3 4 3 2" xfId="3888"/>
    <cellStyle name="20% - Accent4 5 2 4 3 4 3 3" xfId="3889"/>
    <cellStyle name="20% - Accent4 5 2 4 3 4 4" xfId="3890"/>
    <cellStyle name="20% - Accent4 5 2 4 3 4 5" xfId="3891"/>
    <cellStyle name="20% - Accent4 5 2 4 3 5" xfId="3892"/>
    <cellStyle name="20% - Accent4 5 2 4 3 5 2" xfId="3893"/>
    <cellStyle name="20% - Accent4 5 2 4 3 5 2 2" xfId="3894"/>
    <cellStyle name="20% - Accent4 5 2 4 3 5 2 3" xfId="3895"/>
    <cellStyle name="20% - Accent4 5 2 4 3 5 3" xfId="3896"/>
    <cellStyle name="20% - Accent4 5 2 4 3 5 4" xfId="3897"/>
    <cellStyle name="20% - Accent4 5 2 4 3 6" xfId="3898"/>
    <cellStyle name="20% - Accent4 5 2 4 3 6 2" xfId="3899"/>
    <cellStyle name="20% - Accent4 5 2 4 3 6 3" xfId="3900"/>
    <cellStyle name="20% - Accent4 5 2 4 3 7" xfId="3901"/>
    <cellStyle name="20% - Accent4 5 2 4 3 8" xfId="3902"/>
    <cellStyle name="20% - Accent4 5 2 4 3_Schs" xfId="3903"/>
    <cellStyle name="20% - Accent4 5 2 4 4" xfId="3904"/>
    <cellStyle name="20% - Accent4 5 2 4 4 2" xfId="3905"/>
    <cellStyle name="20% - Accent4 5 2 4 4 2 2" xfId="3906"/>
    <cellStyle name="20% - Accent4 5 2 4 4 2 2 2" xfId="3907"/>
    <cellStyle name="20% - Accent4 5 2 4 4 2 2 3" xfId="3908"/>
    <cellStyle name="20% - Accent4 5 2 4 4 2 3" xfId="3909"/>
    <cellStyle name="20% - Accent4 5 2 4 4 2 4" xfId="3910"/>
    <cellStyle name="20% - Accent4 5 2 4 4 3" xfId="3911"/>
    <cellStyle name="20% - Accent4 5 2 4 4 3 2" xfId="3912"/>
    <cellStyle name="20% - Accent4 5 2 4 4 3 3" xfId="3913"/>
    <cellStyle name="20% - Accent4 5 2 4 4 4" xfId="3914"/>
    <cellStyle name="20% - Accent4 5 2 4 4 5" xfId="3915"/>
    <cellStyle name="20% - Accent4 5 2 4 5" xfId="3916"/>
    <cellStyle name="20% - Accent4 5 2 4 5 2" xfId="3917"/>
    <cellStyle name="20% - Accent4 5 2 4 5 2 2" xfId="3918"/>
    <cellStyle name="20% - Accent4 5 2 4 5 2 2 2" xfId="3919"/>
    <cellStyle name="20% - Accent4 5 2 4 5 2 2 3" xfId="3920"/>
    <cellStyle name="20% - Accent4 5 2 4 5 2 3" xfId="3921"/>
    <cellStyle name="20% - Accent4 5 2 4 5 2 4" xfId="3922"/>
    <cellStyle name="20% - Accent4 5 2 4 5 3" xfId="3923"/>
    <cellStyle name="20% - Accent4 5 2 4 5 3 2" xfId="3924"/>
    <cellStyle name="20% - Accent4 5 2 4 5 3 3" xfId="3925"/>
    <cellStyle name="20% - Accent4 5 2 4 5 4" xfId="3926"/>
    <cellStyle name="20% - Accent4 5 2 4 5 5" xfId="3927"/>
    <cellStyle name="20% - Accent4 5 2 4 6" xfId="3928"/>
    <cellStyle name="20% - Accent4 5 2 4 6 2" xfId="3929"/>
    <cellStyle name="20% - Accent4 5 2 4 6 2 2" xfId="3930"/>
    <cellStyle name="20% - Accent4 5 2 4 6 2 2 2" xfId="3931"/>
    <cellStyle name="20% - Accent4 5 2 4 6 2 2 3" xfId="3932"/>
    <cellStyle name="20% - Accent4 5 2 4 6 2 3" xfId="3933"/>
    <cellStyle name="20% - Accent4 5 2 4 6 2 4" xfId="3934"/>
    <cellStyle name="20% - Accent4 5 2 4 6 3" xfId="3935"/>
    <cellStyle name="20% - Accent4 5 2 4 6 3 2" xfId="3936"/>
    <cellStyle name="20% - Accent4 5 2 4 6 3 3" xfId="3937"/>
    <cellStyle name="20% - Accent4 5 2 4 6 4" xfId="3938"/>
    <cellStyle name="20% - Accent4 5 2 4 6 5" xfId="3939"/>
    <cellStyle name="20% - Accent4 5 2 4 7" xfId="3940"/>
    <cellStyle name="20% - Accent4 5 2 4 7 2" xfId="3941"/>
    <cellStyle name="20% - Accent4 5 2 4 7 2 2" xfId="3942"/>
    <cellStyle name="20% - Accent4 5 2 4 7 2 3" xfId="3943"/>
    <cellStyle name="20% - Accent4 5 2 4 7 3" xfId="3944"/>
    <cellStyle name="20% - Accent4 5 2 4 7 4" xfId="3945"/>
    <cellStyle name="20% - Accent4 5 2 4 8" xfId="3946"/>
    <cellStyle name="20% - Accent4 5 2 4 8 2" xfId="3947"/>
    <cellStyle name="20% - Accent4 5 2 4 8 3" xfId="3948"/>
    <cellStyle name="20% - Accent4 5 2 4 9" xfId="3949"/>
    <cellStyle name="20% - Accent4 5 2 4_Schs" xfId="3950"/>
    <cellStyle name="20% - Accent4 5 3" xfId="3951"/>
    <cellStyle name="20% - Accent4 5 4" xfId="3952"/>
    <cellStyle name="20% - Accent4 5 5" xfId="3953"/>
    <cellStyle name="20% - Accent4 5 5 10" xfId="3954"/>
    <cellStyle name="20% - Accent4 5 5 2" xfId="3955"/>
    <cellStyle name="20% - Accent4 5 5 2 2" xfId="3956"/>
    <cellStyle name="20% - Accent4 5 5 2 2 2" xfId="3957"/>
    <cellStyle name="20% - Accent4 5 5 2 2 2 2" xfId="3958"/>
    <cellStyle name="20% - Accent4 5 5 2 2 2 2 2" xfId="3959"/>
    <cellStyle name="20% - Accent4 5 5 2 2 2 2 2 2" xfId="3960"/>
    <cellStyle name="20% - Accent4 5 5 2 2 2 2 2 3" xfId="3961"/>
    <cellStyle name="20% - Accent4 5 5 2 2 2 2 3" xfId="3962"/>
    <cellStyle name="20% - Accent4 5 5 2 2 2 2 4" xfId="3963"/>
    <cellStyle name="20% - Accent4 5 5 2 2 2 3" xfId="3964"/>
    <cellStyle name="20% - Accent4 5 5 2 2 2 3 2" xfId="3965"/>
    <cellStyle name="20% - Accent4 5 5 2 2 2 3 3" xfId="3966"/>
    <cellStyle name="20% - Accent4 5 5 2 2 2 4" xfId="3967"/>
    <cellStyle name="20% - Accent4 5 5 2 2 2 5" xfId="3968"/>
    <cellStyle name="20% - Accent4 5 5 2 2 3" xfId="3969"/>
    <cellStyle name="20% - Accent4 5 5 2 2 3 2" xfId="3970"/>
    <cellStyle name="20% - Accent4 5 5 2 2 3 2 2" xfId="3971"/>
    <cellStyle name="20% - Accent4 5 5 2 2 3 2 2 2" xfId="3972"/>
    <cellStyle name="20% - Accent4 5 5 2 2 3 2 2 3" xfId="3973"/>
    <cellStyle name="20% - Accent4 5 5 2 2 3 2 3" xfId="3974"/>
    <cellStyle name="20% - Accent4 5 5 2 2 3 2 4" xfId="3975"/>
    <cellStyle name="20% - Accent4 5 5 2 2 3 3" xfId="3976"/>
    <cellStyle name="20% - Accent4 5 5 2 2 3 3 2" xfId="3977"/>
    <cellStyle name="20% - Accent4 5 5 2 2 3 3 3" xfId="3978"/>
    <cellStyle name="20% - Accent4 5 5 2 2 3 4" xfId="3979"/>
    <cellStyle name="20% - Accent4 5 5 2 2 3 5" xfId="3980"/>
    <cellStyle name="20% - Accent4 5 5 2 2 4" xfId="3981"/>
    <cellStyle name="20% - Accent4 5 5 2 2 4 2" xfId="3982"/>
    <cellStyle name="20% - Accent4 5 5 2 2 4 2 2" xfId="3983"/>
    <cellStyle name="20% - Accent4 5 5 2 2 4 2 2 2" xfId="3984"/>
    <cellStyle name="20% - Accent4 5 5 2 2 4 2 2 3" xfId="3985"/>
    <cellStyle name="20% - Accent4 5 5 2 2 4 2 3" xfId="3986"/>
    <cellStyle name="20% - Accent4 5 5 2 2 4 2 4" xfId="3987"/>
    <cellStyle name="20% - Accent4 5 5 2 2 4 3" xfId="3988"/>
    <cellStyle name="20% - Accent4 5 5 2 2 4 3 2" xfId="3989"/>
    <cellStyle name="20% - Accent4 5 5 2 2 4 3 3" xfId="3990"/>
    <cellStyle name="20% - Accent4 5 5 2 2 4 4" xfId="3991"/>
    <cellStyle name="20% - Accent4 5 5 2 2 4 5" xfId="3992"/>
    <cellStyle name="20% - Accent4 5 5 2 2 5" xfId="3993"/>
    <cellStyle name="20% - Accent4 5 5 2 2 5 2" xfId="3994"/>
    <cellStyle name="20% - Accent4 5 5 2 2 5 2 2" xfId="3995"/>
    <cellStyle name="20% - Accent4 5 5 2 2 5 2 3" xfId="3996"/>
    <cellStyle name="20% - Accent4 5 5 2 2 5 3" xfId="3997"/>
    <cellStyle name="20% - Accent4 5 5 2 2 5 4" xfId="3998"/>
    <cellStyle name="20% - Accent4 5 5 2 2 6" xfId="3999"/>
    <cellStyle name="20% - Accent4 5 5 2 2 6 2" xfId="4000"/>
    <cellStyle name="20% - Accent4 5 5 2 2 6 3" xfId="4001"/>
    <cellStyle name="20% - Accent4 5 5 2 2 7" xfId="4002"/>
    <cellStyle name="20% - Accent4 5 5 2 2 8" xfId="4003"/>
    <cellStyle name="20% - Accent4 5 5 2 2_Schs" xfId="4004"/>
    <cellStyle name="20% - Accent4 5 5 2 3" xfId="4005"/>
    <cellStyle name="20% - Accent4 5 5 2 3 2" xfId="4006"/>
    <cellStyle name="20% - Accent4 5 5 2 3 2 2" xfId="4007"/>
    <cellStyle name="20% - Accent4 5 5 2 3 2 2 2" xfId="4008"/>
    <cellStyle name="20% - Accent4 5 5 2 3 2 2 3" xfId="4009"/>
    <cellStyle name="20% - Accent4 5 5 2 3 2 3" xfId="4010"/>
    <cellStyle name="20% - Accent4 5 5 2 3 2 4" xfId="4011"/>
    <cellStyle name="20% - Accent4 5 5 2 3 3" xfId="4012"/>
    <cellStyle name="20% - Accent4 5 5 2 3 3 2" xfId="4013"/>
    <cellStyle name="20% - Accent4 5 5 2 3 3 3" xfId="4014"/>
    <cellStyle name="20% - Accent4 5 5 2 3 4" xfId="4015"/>
    <cellStyle name="20% - Accent4 5 5 2 3 5" xfId="4016"/>
    <cellStyle name="20% - Accent4 5 5 2 4" xfId="4017"/>
    <cellStyle name="20% - Accent4 5 5 2 4 2" xfId="4018"/>
    <cellStyle name="20% - Accent4 5 5 2 4 2 2" xfId="4019"/>
    <cellStyle name="20% - Accent4 5 5 2 4 2 2 2" xfId="4020"/>
    <cellStyle name="20% - Accent4 5 5 2 4 2 2 3" xfId="4021"/>
    <cellStyle name="20% - Accent4 5 5 2 4 2 3" xfId="4022"/>
    <cellStyle name="20% - Accent4 5 5 2 4 2 4" xfId="4023"/>
    <cellStyle name="20% - Accent4 5 5 2 4 3" xfId="4024"/>
    <cellStyle name="20% - Accent4 5 5 2 4 3 2" xfId="4025"/>
    <cellStyle name="20% - Accent4 5 5 2 4 3 3" xfId="4026"/>
    <cellStyle name="20% - Accent4 5 5 2 4 4" xfId="4027"/>
    <cellStyle name="20% - Accent4 5 5 2 4 5" xfId="4028"/>
    <cellStyle name="20% - Accent4 5 5 2 5" xfId="4029"/>
    <cellStyle name="20% - Accent4 5 5 2 5 2" xfId="4030"/>
    <cellStyle name="20% - Accent4 5 5 2 5 2 2" xfId="4031"/>
    <cellStyle name="20% - Accent4 5 5 2 5 2 2 2" xfId="4032"/>
    <cellStyle name="20% - Accent4 5 5 2 5 2 2 3" xfId="4033"/>
    <cellStyle name="20% - Accent4 5 5 2 5 2 3" xfId="4034"/>
    <cellStyle name="20% - Accent4 5 5 2 5 2 4" xfId="4035"/>
    <cellStyle name="20% - Accent4 5 5 2 5 3" xfId="4036"/>
    <cellStyle name="20% - Accent4 5 5 2 5 3 2" xfId="4037"/>
    <cellStyle name="20% - Accent4 5 5 2 5 3 3" xfId="4038"/>
    <cellStyle name="20% - Accent4 5 5 2 5 4" xfId="4039"/>
    <cellStyle name="20% - Accent4 5 5 2 5 5" xfId="4040"/>
    <cellStyle name="20% - Accent4 5 5 2 6" xfId="4041"/>
    <cellStyle name="20% - Accent4 5 5 2 6 2" xfId="4042"/>
    <cellStyle name="20% - Accent4 5 5 2 6 2 2" xfId="4043"/>
    <cellStyle name="20% - Accent4 5 5 2 6 2 3" xfId="4044"/>
    <cellStyle name="20% - Accent4 5 5 2 6 3" xfId="4045"/>
    <cellStyle name="20% - Accent4 5 5 2 6 4" xfId="4046"/>
    <cellStyle name="20% - Accent4 5 5 2 7" xfId="4047"/>
    <cellStyle name="20% - Accent4 5 5 2 7 2" xfId="4048"/>
    <cellStyle name="20% - Accent4 5 5 2 7 3" xfId="4049"/>
    <cellStyle name="20% - Accent4 5 5 2 8" xfId="4050"/>
    <cellStyle name="20% - Accent4 5 5 2 9" xfId="4051"/>
    <cellStyle name="20% - Accent4 5 5 2_Schs" xfId="4052"/>
    <cellStyle name="20% - Accent4 5 5 3" xfId="4053"/>
    <cellStyle name="20% - Accent4 5 5 3 2" xfId="4054"/>
    <cellStyle name="20% - Accent4 5 5 3 2 2" xfId="4055"/>
    <cellStyle name="20% - Accent4 5 5 3 2 2 2" xfId="4056"/>
    <cellStyle name="20% - Accent4 5 5 3 2 2 2 2" xfId="4057"/>
    <cellStyle name="20% - Accent4 5 5 3 2 2 2 3" xfId="4058"/>
    <cellStyle name="20% - Accent4 5 5 3 2 2 3" xfId="4059"/>
    <cellStyle name="20% - Accent4 5 5 3 2 2 4" xfId="4060"/>
    <cellStyle name="20% - Accent4 5 5 3 2 3" xfId="4061"/>
    <cellStyle name="20% - Accent4 5 5 3 2 3 2" xfId="4062"/>
    <cellStyle name="20% - Accent4 5 5 3 2 3 3" xfId="4063"/>
    <cellStyle name="20% - Accent4 5 5 3 2 4" xfId="4064"/>
    <cellStyle name="20% - Accent4 5 5 3 2 5" xfId="4065"/>
    <cellStyle name="20% - Accent4 5 5 3 3" xfId="4066"/>
    <cellStyle name="20% - Accent4 5 5 3 3 2" xfId="4067"/>
    <cellStyle name="20% - Accent4 5 5 3 3 2 2" xfId="4068"/>
    <cellStyle name="20% - Accent4 5 5 3 3 2 2 2" xfId="4069"/>
    <cellStyle name="20% - Accent4 5 5 3 3 2 2 3" xfId="4070"/>
    <cellStyle name="20% - Accent4 5 5 3 3 2 3" xfId="4071"/>
    <cellStyle name="20% - Accent4 5 5 3 3 2 4" xfId="4072"/>
    <cellStyle name="20% - Accent4 5 5 3 3 3" xfId="4073"/>
    <cellStyle name="20% - Accent4 5 5 3 3 3 2" xfId="4074"/>
    <cellStyle name="20% - Accent4 5 5 3 3 3 3" xfId="4075"/>
    <cellStyle name="20% - Accent4 5 5 3 3 4" xfId="4076"/>
    <cellStyle name="20% - Accent4 5 5 3 3 5" xfId="4077"/>
    <cellStyle name="20% - Accent4 5 5 3 4" xfId="4078"/>
    <cellStyle name="20% - Accent4 5 5 3 4 2" xfId="4079"/>
    <cellStyle name="20% - Accent4 5 5 3 4 2 2" xfId="4080"/>
    <cellStyle name="20% - Accent4 5 5 3 4 2 2 2" xfId="4081"/>
    <cellStyle name="20% - Accent4 5 5 3 4 2 2 3" xfId="4082"/>
    <cellStyle name="20% - Accent4 5 5 3 4 2 3" xfId="4083"/>
    <cellStyle name="20% - Accent4 5 5 3 4 2 4" xfId="4084"/>
    <cellStyle name="20% - Accent4 5 5 3 4 3" xfId="4085"/>
    <cellStyle name="20% - Accent4 5 5 3 4 3 2" xfId="4086"/>
    <cellStyle name="20% - Accent4 5 5 3 4 3 3" xfId="4087"/>
    <cellStyle name="20% - Accent4 5 5 3 4 4" xfId="4088"/>
    <cellStyle name="20% - Accent4 5 5 3 4 5" xfId="4089"/>
    <cellStyle name="20% - Accent4 5 5 3 5" xfId="4090"/>
    <cellStyle name="20% - Accent4 5 5 3 5 2" xfId="4091"/>
    <cellStyle name="20% - Accent4 5 5 3 5 2 2" xfId="4092"/>
    <cellStyle name="20% - Accent4 5 5 3 5 2 3" xfId="4093"/>
    <cellStyle name="20% - Accent4 5 5 3 5 3" xfId="4094"/>
    <cellStyle name="20% - Accent4 5 5 3 5 4" xfId="4095"/>
    <cellStyle name="20% - Accent4 5 5 3 6" xfId="4096"/>
    <cellStyle name="20% - Accent4 5 5 3 6 2" xfId="4097"/>
    <cellStyle name="20% - Accent4 5 5 3 6 3" xfId="4098"/>
    <cellStyle name="20% - Accent4 5 5 3 7" xfId="4099"/>
    <cellStyle name="20% - Accent4 5 5 3 8" xfId="4100"/>
    <cellStyle name="20% - Accent4 5 5 3_Schs" xfId="4101"/>
    <cellStyle name="20% - Accent4 5 5 4" xfId="4102"/>
    <cellStyle name="20% - Accent4 5 5 4 2" xfId="4103"/>
    <cellStyle name="20% - Accent4 5 5 4 2 2" xfId="4104"/>
    <cellStyle name="20% - Accent4 5 5 4 2 2 2" xfId="4105"/>
    <cellStyle name="20% - Accent4 5 5 4 2 2 3" xfId="4106"/>
    <cellStyle name="20% - Accent4 5 5 4 2 3" xfId="4107"/>
    <cellStyle name="20% - Accent4 5 5 4 2 4" xfId="4108"/>
    <cellStyle name="20% - Accent4 5 5 4 3" xfId="4109"/>
    <cellStyle name="20% - Accent4 5 5 4 3 2" xfId="4110"/>
    <cellStyle name="20% - Accent4 5 5 4 3 3" xfId="4111"/>
    <cellStyle name="20% - Accent4 5 5 4 4" xfId="4112"/>
    <cellStyle name="20% - Accent4 5 5 4 5" xfId="4113"/>
    <cellStyle name="20% - Accent4 5 5 5" xfId="4114"/>
    <cellStyle name="20% - Accent4 5 5 5 2" xfId="4115"/>
    <cellStyle name="20% - Accent4 5 5 5 2 2" xfId="4116"/>
    <cellStyle name="20% - Accent4 5 5 5 2 2 2" xfId="4117"/>
    <cellStyle name="20% - Accent4 5 5 5 2 2 3" xfId="4118"/>
    <cellStyle name="20% - Accent4 5 5 5 2 3" xfId="4119"/>
    <cellStyle name="20% - Accent4 5 5 5 2 4" xfId="4120"/>
    <cellStyle name="20% - Accent4 5 5 5 3" xfId="4121"/>
    <cellStyle name="20% - Accent4 5 5 5 3 2" xfId="4122"/>
    <cellStyle name="20% - Accent4 5 5 5 3 3" xfId="4123"/>
    <cellStyle name="20% - Accent4 5 5 5 4" xfId="4124"/>
    <cellStyle name="20% - Accent4 5 5 5 5" xfId="4125"/>
    <cellStyle name="20% - Accent4 5 5 6" xfId="4126"/>
    <cellStyle name="20% - Accent4 5 5 6 2" xfId="4127"/>
    <cellStyle name="20% - Accent4 5 5 6 2 2" xfId="4128"/>
    <cellStyle name="20% - Accent4 5 5 6 2 2 2" xfId="4129"/>
    <cellStyle name="20% - Accent4 5 5 6 2 2 3" xfId="4130"/>
    <cellStyle name="20% - Accent4 5 5 6 2 3" xfId="4131"/>
    <cellStyle name="20% - Accent4 5 5 6 2 4" xfId="4132"/>
    <cellStyle name="20% - Accent4 5 5 6 3" xfId="4133"/>
    <cellStyle name="20% - Accent4 5 5 6 3 2" xfId="4134"/>
    <cellStyle name="20% - Accent4 5 5 6 3 3" xfId="4135"/>
    <cellStyle name="20% - Accent4 5 5 6 4" xfId="4136"/>
    <cellStyle name="20% - Accent4 5 5 6 5" xfId="4137"/>
    <cellStyle name="20% - Accent4 5 5 7" xfId="4138"/>
    <cellStyle name="20% - Accent4 5 5 7 2" xfId="4139"/>
    <cellStyle name="20% - Accent4 5 5 7 2 2" xfId="4140"/>
    <cellStyle name="20% - Accent4 5 5 7 2 3" xfId="4141"/>
    <cellStyle name="20% - Accent4 5 5 7 3" xfId="4142"/>
    <cellStyle name="20% - Accent4 5 5 7 4" xfId="4143"/>
    <cellStyle name="20% - Accent4 5 5 8" xfId="4144"/>
    <cellStyle name="20% - Accent4 5 5 8 2" xfId="4145"/>
    <cellStyle name="20% - Accent4 5 5 8 3" xfId="4146"/>
    <cellStyle name="20% - Accent4 5 5 9" xfId="4147"/>
    <cellStyle name="20% - Accent4 5 5_Schs" xfId="4148"/>
    <cellStyle name="20% - Accent4 5_ModelingAnalysis_GRP" xfId="4149"/>
    <cellStyle name="20% - Accent4 6" xfId="4150"/>
    <cellStyle name="20% - Accent4 6 2" xfId="4151"/>
    <cellStyle name="20% - Accent4 6 2 2" xfId="4152"/>
    <cellStyle name="20% - Accent4 6 2 3" xfId="4153"/>
    <cellStyle name="20% - Accent4 6 3" xfId="4154"/>
    <cellStyle name="20% - Accent4 6 4" xfId="4155"/>
    <cellStyle name="20% - Accent4 6_ModelingAnalysis_GRP" xfId="4156"/>
    <cellStyle name="20% - Accent4 7" xfId="4157"/>
    <cellStyle name="20% - Accent4 7 2" xfId="4158"/>
    <cellStyle name="20% - Accent4 7 3" xfId="4159"/>
    <cellStyle name="20% - Accent4 8" xfId="4160"/>
    <cellStyle name="20% - Accent4 8 2" xfId="4161"/>
    <cellStyle name="20% - Accent4 8 3" xfId="4162"/>
    <cellStyle name="20% - Accent4 9" xfId="4163"/>
    <cellStyle name="20% - Accent4 9 2" xfId="4164"/>
    <cellStyle name="20% - Accent4 9 3" xfId="4165"/>
    <cellStyle name="20% - Accent5 10" xfId="4166"/>
    <cellStyle name="20% - Accent5 10 2" xfId="4167"/>
    <cellStyle name="20% - Accent5 10 3" xfId="4168"/>
    <cellStyle name="20% - Accent5 11" xfId="4169"/>
    <cellStyle name="20% - Accent5 11 2" xfId="4170"/>
    <cellStyle name="20% - Accent5 11 3" xfId="4171"/>
    <cellStyle name="20% - Accent5 12" xfId="4172"/>
    <cellStyle name="20% - Accent5 12 2" xfId="4173"/>
    <cellStyle name="20% - Accent5 12 3" xfId="4174"/>
    <cellStyle name="20% - Accent5 13" xfId="4175"/>
    <cellStyle name="20% - Accent5 13 2" xfId="4176"/>
    <cellStyle name="20% - Accent5 13 3" xfId="4177"/>
    <cellStyle name="20% - Accent5 14" xfId="4178"/>
    <cellStyle name="20% - Accent5 15" xfId="4179"/>
    <cellStyle name="20% - Accent5 16" xfId="4180"/>
    <cellStyle name="20% - Accent5 17" xfId="4181"/>
    <cellStyle name="20% - Accent5 18" xfId="4182"/>
    <cellStyle name="20% - Accent5 2" xfId="35"/>
    <cellStyle name="20% - Accent5 2 2" xfId="4183"/>
    <cellStyle name="20% - Accent5 2 2 2" xfId="4184"/>
    <cellStyle name="20% - Accent5 2 2 3" xfId="4185"/>
    <cellStyle name="20% - Accent5 2 3" xfId="4186"/>
    <cellStyle name="20% - Accent5 2 3 2" xfId="4187"/>
    <cellStyle name="20% - Accent5 2 3 2 10" xfId="4188"/>
    <cellStyle name="20% - Accent5 2 3 2 2" xfId="4189"/>
    <cellStyle name="20% - Accent5 2 3 2 2 2" xfId="4190"/>
    <cellStyle name="20% - Accent5 2 3 2 2 2 2" xfId="4191"/>
    <cellStyle name="20% - Accent5 2 3 2 2 2 2 2" xfId="4192"/>
    <cellStyle name="20% - Accent5 2 3 2 2 2 2 2 2" xfId="4193"/>
    <cellStyle name="20% - Accent5 2 3 2 2 2 2 2 2 2" xfId="4194"/>
    <cellStyle name="20% - Accent5 2 3 2 2 2 2 2 2 3" xfId="4195"/>
    <cellStyle name="20% - Accent5 2 3 2 2 2 2 2 3" xfId="4196"/>
    <cellStyle name="20% - Accent5 2 3 2 2 2 2 2 4" xfId="4197"/>
    <cellStyle name="20% - Accent5 2 3 2 2 2 2 3" xfId="4198"/>
    <cellStyle name="20% - Accent5 2 3 2 2 2 2 3 2" xfId="4199"/>
    <cellStyle name="20% - Accent5 2 3 2 2 2 2 3 3" xfId="4200"/>
    <cellStyle name="20% - Accent5 2 3 2 2 2 2 4" xfId="4201"/>
    <cellStyle name="20% - Accent5 2 3 2 2 2 2 5" xfId="4202"/>
    <cellStyle name="20% - Accent5 2 3 2 2 2 3" xfId="4203"/>
    <cellStyle name="20% - Accent5 2 3 2 2 2 3 2" xfId="4204"/>
    <cellStyle name="20% - Accent5 2 3 2 2 2 3 2 2" xfId="4205"/>
    <cellStyle name="20% - Accent5 2 3 2 2 2 3 2 2 2" xfId="4206"/>
    <cellStyle name="20% - Accent5 2 3 2 2 2 3 2 2 3" xfId="4207"/>
    <cellStyle name="20% - Accent5 2 3 2 2 2 3 2 3" xfId="4208"/>
    <cellStyle name="20% - Accent5 2 3 2 2 2 3 2 4" xfId="4209"/>
    <cellStyle name="20% - Accent5 2 3 2 2 2 3 3" xfId="4210"/>
    <cellStyle name="20% - Accent5 2 3 2 2 2 3 3 2" xfId="4211"/>
    <cellStyle name="20% - Accent5 2 3 2 2 2 3 3 3" xfId="4212"/>
    <cellStyle name="20% - Accent5 2 3 2 2 2 3 4" xfId="4213"/>
    <cellStyle name="20% - Accent5 2 3 2 2 2 3 5" xfId="4214"/>
    <cellStyle name="20% - Accent5 2 3 2 2 2 4" xfId="4215"/>
    <cellStyle name="20% - Accent5 2 3 2 2 2 4 2" xfId="4216"/>
    <cellStyle name="20% - Accent5 2 3 2 2 2 4 2 2" xfId="4217"/>
    <cellStyle name="20% - Accent5 2 3 2 2 2 4 2 2 2" xfId="4218"/>
    <cellStyle name="20% - Accent5 2 3 2 2 2 4 2 2 3" xfId="4219"/>
    <cellStyle name="20% - Accent5 2 3 2 2 2 4 2 3" xfId="4220"/>
    <cellStyle name="20% - Accent5 2 3 2 2 2 4 2 4" xfId="4221"/>
    <cellStyle name="20% - Accent5 2 3 2 2 2 4 3" xfId="4222"/>
    <cellStyle name="20% - Accent5 2 3 2 2 2 4 3 2" xfId="4223"/>
    <cellStyle name="20% - Accent5 2 3 2 2 2 4 3 3" xfId="4224"/>
    <cellStyle name="20% - Accent5 2 3 2 2 2 4 4" xfId="4225"/>
    <cellStyle name="20% - Accent5 2 3 2 2 2 4 5" xfId="4226"/>
    <cellStyle name="20% - Accent5 2 3 2 2 2 5" xfId="4227"/>
    <cellStyle name="20% - Accent5 2 3 2 2 2 5 2" xfId="4228"/>
    <cellStyle name="20% - Accent5 2 3 2 2 2 5 2 2" xfId="4229"/>
    <cellStyle name="20% - Accent5 2 3 2 2 2 5 2 3" xfId="4230"/>
    <cellStyle name="20% - Accent5 2 3 2 2 2 5 3" xfId="4231"/>
    <cellStyle name="20% - Accent5 2 3 2 2 2 5 4" xfId="4232"/>
    <cellStyle name="20% - Accent5 2 3 2 2 2 6" xfId="4233"/>
    <cellStyle name="20% - Accent5 2 3 2 2 2 6 2" xfId="4234"/>
    <cellStyle name="20% - Accent5 2 3 2 2 2 6 3" xfId="4235"/>
    <cellStyle name="20% - Accent5 2 3 2 2 2 7" xfId="4236"/>
    <cellStyle name="20% - Accent5 2 3 2 2 2 8" xfId="4237"/>
    <cellStyle name="20% - Accent5 2 3 2 2 2_Schs" xfId="4238"/>
    <cellStyle name="20% - Accent5 2 3 2 2 3" xfId="4239"/>
    <cellStyle name="20% - Accent5 2 3 2 2 3 2" xfId="4240"/>
    <cellStyle name="20% - Accent5 2 3 2 2 3 2 2" xfId="4241"/>
    <cellStyle name="20% - Accent5 2 3 2 2 3 2 2 2" xfId="4242"/>
    <cellStyle name="20% - Accent5 2 3 2 2 3 2 2 3" xfId="4243"/>
    <cellStyle name="20% - Accent5 2 3 2 2 3 2 3" xfId="4244"/>
    <cellStyle name="20% - Accent5 2 3 2 2 3 2 4" xfId="4245"/>
    <cellStyle name="20% - Accent5 2 3 2 2 3 3" xfId="4246"/>
    <cellStyle name="20% - Accent5 2 3 2 2 3 3 2" xfId="4247"/>
    <cellStyle name="20% - Accent5 2 3 2 2 3 3 3" xfId="4248"/>
    <cellStyle name="20% - Accent5 2 3 2 2 3 4" xfId="4249"/>
    <cellStyle name="20% - Accent5 2 3 2 2 3 5" xfId="4250"/>
    <cellStyle name="20% - Accent5 2 3 2 2 4" xfId="4251"/>
    <cellStyle name="20% - Accent5 2 3 2 2 4 2" xfId="4252"/>
    <cellStyle name="20% - Accent5 2 3 2 2 4 2 2" xfId="4253"/>
    <cellStyle name="20% - Accent5 2 3 2 2 4 2 2 2" xfId="4254"/>
    <cellStyle name="20% - Accent5 2 3 2 2 4 2 2 3" xfId="4255"/>
    <cellStyle name="20% - Accent5 2 3 2 2 4 2 3" xfId="4256"/>
    <cellStyle name="20% - Accent5 2 3 2 2 4 2 4" xfId="4257"/>
    <cellStyle name="20% - Accent5 2 3 2 2 4 3" xfId="4258"/>
    <cellStyle name="20% - Accent5 2 3 2 2 4 3 2" xfId="4259"/>
    <cellStyle name="20% - Accent5 2 3 2 2 4 3 3" xfId="4260"/>
    <cellStyle name="20% - Accent5 2 3 2 2 4 4" xfId="4261"/>
    <cellStyle name="20% - Accent5 2 3 2 2 4 5" xfId="4262"/>
    <cellStyle name="20% - Accent5 2 3 2 2 5" xfId="4263"/>
    <cellStyle name="20% - Accent5 2 3 2 2 5 2" xfId="4264"/>
    <cellStyle name="20% - Accent5 2 3 2 2 5 2 2" xfId="4265"/>
    <cellStyle name="20% - Accent5 2 3 2 2 5 2 2 2" xfId="4266"/>
    <cellStyle name="20% - Accent5 2 3 2 2 5 2 2 3" xfId="4267"/>
    <cellStyle name="20% - Accent5 2 3 2 2 5 2 3" xfId="4268"/>
    <cellStyle name="20% - Accent5 2 3 2 2 5 2 4" xfId="4269"/>
    <cellStyle name="20% - Accent5 2 3 2 2 5 3" xfId="4270"/>
    <cellStyle name="20% - Accent5 2 3 2 2 5 3 2" xfId="4271"/>
    <cellStyle name="20% - Accent5 2 3 2 2 5 3 3" xfId="4272"/>
    <cellStyle name="20% - Accent5 2 3 2 2 5 4" xfId="4273"/>
    <cellStyle name="20% - Accent5 2 3 2 2 5 5" xfId="4274"/>
    <cellStyle name="20% - Accent5 2 3 2 2 6" xfId="4275"/>
    <cellStyle name="20% - Accent5 2 3 2 2 6 2" xfId="4276"/>
    <cellStyle name="20% - Accent5 2 3 2 2 6 2 2" xfId="4277"/>
    <cellStyle name="20% - Accent5 2 3 2 2 6 2 3" xfId="4278"/>
    <cellStyle name="20% - Accent5 2 3 2 2 6 3" xfId="4279"/>
    <cellStyle name="20% - Accent5 2 3 2 2 6 4" xfId="4280"/>
    <cellStyle name="20% - Accent5 2 3 2 2 7" xfId="4281"/>
    <cellStyle name="20% - Accent5 2 3 2 2 7 2" xfId="4282"/>
    <cellStyle name="20% - Accent5 2 3 2 2 7 3" xfId="4283"/>
    <cellStyle name="20% - Accent5 2 3 2 2 8" xfId="4284"/>
    <cellStyle name="20% - Accent5 2 3 2 2 9" xfId="4285"/>
    <cellStyle name="20% - Accent5 2 3 2 2_Schs" xfId="4286"/>
    <cellStyle name="20% - Accent5 2 3 2 3" xfId="4287"/>
    <cellStyle name="20% - Accent5 2 3 2 3 2" xfId="4288"/>
    <cellStyle name="20% - Accent5 2 3 2 3 2 2" xfId="4289"/>
    <cellStyle name="20% - Accent5 2 3 2 3 2 2 2" xfId="4290"/>
    <cellStyle name="20% - Accent5 2 3 2 3 2 2 2 2" xfId="4291"/>
    <cellStyle name="20% - Accent5 2 3 2 3 2 2 2 3" xfId="4292"/>
    <cellStyle name="20% - Accent5 2 3 2 3 2 2 3" xfId="4293"/>
    <cellStyle name="20% - Accent5 2 3 2 3 2 2 4" xfId="4294"/>
    <cellStyle name="20% - Accent5 2 3 2 3 2 3" xfId="4295"/>
    <cellStyle name="20% - Accent5 2 3 2 3 2 3 2" xfId="4296"/>
    <cellStyle name="20% - Accent5 2 3 2 3 2 3 3" xfId="4297"/>
    <cellStyle name="20% - Accent5 2 3 2 3 2 4" xfId="4298"/>
    <cellStyle name="20% - Accent5 2 3 2 3 2 5" xfId="4299"/>
    <cellStyle name="20% - Accent5 2 3 2 3 3" xfId="4300"/>
    <cellStyle name="20% - Accent5 2 3 2 3 3 2" xfId="4301"/>
    <cellStyle name="20% - Accent5 2 3 2 3 3 2 2" xfId="4302"/>
    <cellStyle name="20% - Accent5 2 3 2 3 3 2 2 2" xfId="4303"/>
    <cellStyle name="20% - Accent5 2 3 2 3 3 2 2 3" xfId="4304"/>
    <cellStyle name="20% - Accent5 2 3 2 3 3 2 3" xfId="4305"/>
    <cellStyle name="20% - Accent5 2 3 2 3 3 2 4" xfId="4306"/>
    <cellStyle name="20% - Accent5 2 3 2 3 3 3" xfId="4307"/>
    <cellStyle name="20% - Accent5 2 3 2 3 3 3 2" xfId="4308"/>
    <cellStyle name="20% - Accent5 2 3 2 3 3 3 3" xfId="4309"/>
    <cellStyle name="20% - Accent5 2 3 2 3 3 4" xfId="4310"/>
    <cellStyle name="20% - Accent5 2 3 2 3 3 5" xfId="4311"/>
    <cellStyle name="20% - Accent5 2 3 2 3 4" xfId="4312"/>
    <cellStyle name="20% - Accent5 2 3 2 3 4 2" xfId="4313"/>
    <cellStyle name="20% - Accent5 2 3 2 3 4 2 2" xfId="4314"/>
    <cellStyle name="20% - Accent5 2 3 2 3 4 2 2 2" xfId="4315"/>
    <cellStyle name="20% - Accent5 2 3 2 3 4 2 2 3" xfId="4316"/>
    <cellStyle name="20% - Accent5 2 3 2 3 4 2 3" xfId="4317"/>
    <cellStyle name="20% - Accent5 2 3 2 3 4 2 4" xfId="4318"/>
    <cellStyle name="20% - Accent5 2 3 2 3 4 3" xfId="4319"/>
    <cellStyle name="20% - Accent5 2 3 2 3 4 3 2" xfId="4320"/>
    <cellStyle name="20% - Accent5 2 3 2 3 4 3 3" xfId="4321"/>
    <cellStyle name="20% - Accent5 2 3 2 3 4 4" xfId="4322"/>
    <cellStyle name="20% - Accent5 2 3 2 3 4 5" xfId="4323"/>
    <cellStyle name="20% - Accent5 2 3 2 3 5" xfId="4324"/>
    <cellStyle name="20% - Accent5 2 3 2 3 5 2" xfId="4325"/>
    <cellStyle name="20% - Accent5 2 3 2 3 5 2 2" xfId="4326"/>
    <cellStyle name="20% - Accent5 2 3 2 3 5 2 3" xfId="4327"/>
    <cellStyle name="20% - Accent5 2 3 2 3 5 3" xfId="4328"/>
    <cellStyle name="20% - Accent5 2 3 2 3 5 4" xfId="4329"/>
    <cellStyle name="20% - Accent5 2 3 2 3 6" xfId="4330"/>
    <cellStyle name="20% - Accent5 2 3 2 3 6 2" xfId="4331"/>
    <cellStyle name="20% - Accent5 2 3 2 3 6 3" xfId="4332"/>
    <cellStyle name="20% - Accent5 2 3 2 3 7" xfId="4333"/>
    <cellStyle name="20% - Accent5 2 3 2 3 8" xfId="4334"/>
    <cellStyle name="20% - Accent5 2 3 2 3_Schs" xfId="4335"/>
    <cellStyle name="20% - Accent5 2 3 2 4" xfId="4336"/>
    <cellStyle name="20% - Accent5 2 3 2 4 2" xfId="4337"/>
    <cellStyle name="20% - Accent5 2 3 2 4 2 2" xfId="4338"/>
    <cellStyle name="20% - Accent5 2 3 2 4 2 2 2" xfId="4339"/>
    <cellStyle name="20% - Accent5 2 3 2 4 2 2 3" xfId="4340"/>
    <cellStyle name="20% - Accent5 2 3 2 4 2 3" xfId="4341"/>
    <cellStyle name="20% - Accent5 2 3 2 4 2 4" xfId="4342"/>
    <cellStyle name="20% - Accent5 2 3 2 4 3" xfId="4343"/>
    <cellStyle name="20% - Accent5 2 3 2 4 3 2" xfId="4344"/>
    <cellStyle name="20% - Accent5 2 3 2 4 3 3" xfId="4345"/>
    <cellStyle name="20% - Accent5 2 3 2 4 4" xfId="4346"/>
    <cellStyle name="20% - Accent5 2 3 2 4 5" xfId="4347"/>
    <cellStyle name="20% - Accent5 2 3 2 5" xfId="4348"/>
    <cellStyle name="20% - Accent5 2 3 2 5 2" xfId="4349"/>
    <cellStyle name="20% - Accent5 2 3 2 5 2 2" xfId="4350"/>
    <cellStyle name="20% - Accent5 2 3 2 5 2 2 2" xfId="4351"/>
    <cellStyle name="20% - Accent5 2 3 2 5 2 2 3" xfId="4352"/>
    <cellStyle name="20% - Accent5 2 3 2 5 2 3" xfId="4353"/>
    <cellStyle name="20% - Accent5 2 3 2 5 2 4" xfId="4354"/>
    <cellStyle name="20% - Accent5 2 3 2 5 3" xfId="4355"/>
    <cellStyle name="20% - Accent5 2 3 2 5 3 2" xfId="4356"/>
    <cellStyle name="20% - Accent5 2 3 2 5 3 3" xfId="4357"/>
    <cellStyle name="20% - Accent5 2 3 2 5 4" xfId="4358"/>
    <cellStyle name="20% - Accent5 2 3 2 5 5" xfId="4359"/>
    <cellStyle name="20% - Accent5 2 3 2 6" xfId="4360"/>
    <cellStyle name="20% - Accent5 2 3 2 6 2" xfId="4361"/>
    <cellStyle name="20% - Accent5 2 3 2 6 2 2" xfId="4362"/>
    <cellStyle name="20% - Accent5 2 3 2 6 2 2 2" xfId="4363"/>
    <cellStyle name="20% - Accent5 2 3 2 6 2 2 3" xfId="4364"/>
    <cellStyle name="20% - Accent5 2 3 2 6 2 3" xfId="4365"/>
    <cellStyle name="20% - Accent5 2 3 2 6 2 4" xfId="4366"/>
    <cellStyle name="20% - Accent5 2 3 2 6 3" xfId="4367"/>
    <cellStyle name="20% - Accent5 2 3 2 6 3 2" xfId="4368"/>
    <cellStyle name="20% - Accent5 2 3 2 6 3 3" xfId="4369"/>
    <cellStyle name="20% - Accent5 2 3 2 6 4" xfId="4370"/>
    <cellStyle name="20% - Accent5 2 3 2 6 5" xfId="4371"/>
    <cellStyle name="20% - Accent5 2 3 2 7" xfId="4372"/>
    <cellStyle name="20% - Accent5 2 3 2 7 2" xfId="4373"/>
    <cellStyle name="20% - Accent5 2 3 2 7 2 2" xfId="4374"/>
    <cellStyle name="20% - Accent5 2 3 2 7 2 3" xfId="4375"/>
    <cellStyle name="20% - Accent5 2 3 2 7 3" xfId="4376"/>
    <cellStyle name="20% - Accent5 2 3 2 7 4" xfId="4377"/>
    <cellStyle name="20% - Accent5 2 3 2 8" xfId="4378"/>
    <cellStyle name="20% - Accent5 2 3 2 8 2" xfId="4379"/>
    <cellStyle name="20% - Accent5 2 3 2 8 3" xfId="4380"/>
    <cellStyle name="20% - Accent5 2 3 2 9" xfId="4381"/>
    <cellStyle name="20% - Accent5 2 3 2_Schs" xfId="4382"/>
    <cellStyle name="20% - Accent5 2 4" xfId="4383"/>
    <cellStyle name="20% - Accent5 2 5" xfId="4384"/>
    <cellStyle name="20% - Accent5 2_ModelingAnalysis_GRP" xfId="4385"/>
    <cellStyle name="20% - Accent5 3" xfId="4386"/>
    <cellStyle name="20% - Accent5 3 2" xfId="4387"/>
    <cellStyle name="20% - Accent5 3 2 2" xfId="4388"/>
    <cellStyle name="20% - Accent5 3 2 3" xfId="4389"/>
    <cellStyle name="20% - Accent5 3 3" xfId="4390"/>
    <cellStyle name="20% - Accent5 3 4" xfId="4391"/>
    <cellStyle name="20% - Accent5 3 5" xfId="4392"/>
    <cellStyle name="20% - Accent5 3_ModelingAnalysis_GRP" xfId="4393"/>
    <cellStyle name="20% - Accent5 4" xfId="4394"/>
    <cellStyle name="20% - Accent5 4 2" xfId="4395"/>
    <cellStyle name="20% - Accent5 4 2 2" xfId="4396"/>
    <cellStyle name="20% - Accent5 4 2 3" xfId="4397"/>
    <cellStyle name="20% - Accent5 4 3" xfId="4398"/>
    <cellStyle name="20% - Accent5 4 4" xfId="4399"/>
    <cellStyle name="20% - Accent5 4_ModelingAnalysis_GRP" xfId="4400"/>
    <cellStyle name="20% - Accent5 5" xfId="4401"/>
    <cellStyle name="20% - Accent5 5 2" xfId="4402"/>
    <cellStyle name="20% - Accent5 5 2 2" xfId="4403"/>
    <cellStyle name="20% - Accent5 5 2 3" xfId="4404"/>
    <cellStyle name="20% - Accent5 5 2 4" xfId="4405"/>
    <cellStyle name="20% - Accent5 5 2 4 10" xfId="4406"/>
    <cellStyle name="20% - Accent5 5 2 4 2" xfId="4407"/>
    <cellStyle name="20% - Accent5 5 2 4 2 2" xfId="4408"/>
    <cellStyle name="20% - Accent5 5 2 4 2 2 2" xfId="4409"/>
    <cellStyle name="20% - Accent5 5 2 4 2 2 2 2" xfId="4410"/>
    <cellStyle name="20% - Accent5 5 2 4 2 2 2 2 2" xfId="4411"/>
    <cellStyle name="20% - Accent5 5 2 4 2 2 2 2 2 2" xfId="4412"/>
    <cellStyle name="20% - Accent5 5 2 4 2 2 2 2 2 3" xfId="4413"/>
    <cellStyle name="20% - Accent5 5 2 4 2 2 2 2 3" xfId="4414"/>
    <cellStyle name="20% - Accent5 5 2 4 2 2 2 2 4" xfId="4415"/>
    <cellStyle name="20% - Accent5 5 2 4 2 2 2 3" xfId="4416"/>
    <cellStyle name="20% - Accent5 5 2 4 2 2 2 3 2" xfId="4417"/>
    <cellStyle name="20% - Accent5 5 2 4 2 2 2 3 3" xfId="4418"/>
    <cellStyle name="20% - Accent5 5 2 4 2 2 2 4" xfId="4419"/>
    <cellStyle name="20% - Accent5 5 2 4 2 2 2 5" xfId="4420"/>
    <cellStyle name="20% - Accent5 5 2 4 2 2 3" xfId="4421"/>
    <cellStyle name="20% - Accent5 5 2 4 2 2 3 2" xfId="4422"/>
    <cellStyle name="20% - Accent5 5 2 4 2 2 3 2 2" xfId="4423"/>
    <cellStyle name="20% - Accent5 5 2 4 2 2 3 2 2 2" xfId="4424"/>
    <cellStyle name="20% - Accent5 5 2 4 2 2 3 2 2 3" xfId="4425"/>
    <cellStyle name="20% - Accent5 5 2 4 2 2 3 2 3" xfId="4426"/>
    <cellStyle name="20% - Accent5 5 2 4 2 2 3 2 4" xfId="4427"/>
    <cellStyle name="20% - Accent5 5 2 4 2 2 3 3" xfId="4428"/>
    <cellStyle name="20% - Accent5 5 2 4 2 2 3 3 2" xfId="4429"/>
    <cellStyle name="20% - Accent5 5 2 4 2 2 3 3 3" xfId="4430"/>
    <cellStyle name="20% - Accent5 5 2 4 2 2 3 4" xfId="4431"/>
    <cellStyle name="20% - Accent5 5 2 4 2 2 3 5" xfId="4432"/>
    <cellStyle name="20% - Accent5 5 2 4 2 2 4" xfId="4433"/>
    <cellStyle name="20% - Accent5 5 2 4 2 2 4 2" xfId="4434"/>
    <cellStyle name="20% - Accent5 5 2 4 2 2 4 2 2" xfId="4435"/>
    <cellStyle name="20% - Accent5 5 2 4 2 2 4 2 2 2" xfId="4436"/>
    <cellStyle name="20% - Accent5 5 2 4 2 2 4 2 2 3" xfId="4437"/>
    <cellStyle name="20% - Accent5 5 2 4 2 2 4 2 3" xfId="4438"/>
    <cellStyle name="20% - Accent5 5 2 4 2 2 4 2 4" xfId="4439"/>
    <cellStyle name="20% - Accent5 5 2 4 2 2 4 3" xfId="4440"/>
    <cellStyle name="20% - Accent5 5 2 4 2 2 4 3 2" xfId="4441"/>
    <cellStyle name="20% - Accent5 5 2 4 2 2 4 3 3" xfId="4442"/>
    <cellStyle name="20% - Accent5 5 2 4 2 2 4 4" xfId="4443"/>
    <cellStyle name="20% - Accent5 5 2 4 2 2 4 5" xfId="4444"/>
    <cellStyle name="20% - Accent5 5 2 4 2 2 5" xfId="4445"/>
    <cellStyle name="20% - Accent5 5 2 4 2 2 5 2" xfId="4446"/>
    <cellStyle name="20% - Accent5 5 2 4 2 2 5 2 2" xfId="4447"/>
    <cellStyle name="20% - Accent5 5 2 4 2 2 5 2 3" xfId="4448"/>
    <cellStyle name="20% - Accent5 5 2 4 2 2 5 3" xfId="4449"/>
    <cellStyle name="20% - Accent5 5 2 4 2 2 5 4" xfId="4450"/>
    <cellStyle name="20% - Accent5 5 2 4 2 2 6" xfId="4451"/>
    <cellStyle name="20% - Accent5 5 2 4 2 2 6 2" xfId="4452"/>
    <cellStyle name="20% - Accent5 5 2 4 2 2 6 3" xfId="4453"/>
    <cellStyle name="20% - Accent5 5 2 4 2 2 7" xfId="4454"/>
    <cellStyle name="20% - Accent5 5 2 4 2 2 8" xfId="4455"/>
    <cellStyle name="20% - Accent5 5 2 4 2 2_Schs" xfId="4456"/>
    <cellStyle name="20% - Accent5 5 2 4 2 3" xfId="4457"/>
    <cellStyle name="20% - Accent5 5 2 4 2 3 2" xfId="4458"/>
    <cellStyle name="20% - Accent5 5 2 4 2 3 2 2" xfId="4459"/>
    <cellStyle name="20% - Accent5 5 2 4 2 3 2 2 2" xfId="4460"/>
    <cellStyle name="20% - Accent5 5 2 4 2 3 2 2 3" xfId="4461"/>
    <cellStyle name="20% - Accent5 5 2 4 2 3 2 3" xfId="4462"/>
    <cellStyle name="20% - Accent5 5 2 4 2 3 2 4" xfId="4463"/>
    <cellStyle name="20% - Accent5 5 2 4 2 3 3" xfId="4464"/>
    <cellStyle name="20% - Accent5 5 2 4 2 3 3 2" xfId="4465"/>
    <cellStyle name="20% - Accent5 5 2 4 2 3 3 3" xfId="4466"/>
    <cellStyle name="20% - Accent5 5 2 4 2 3 4" xfId="4467"/>
    <cellStyle name="20% - Accent5 5 2 4 2 3 5" xfId="4468"/>
    <cellStyle name="20% - Accent5 5 2 4 2 4" xfId="4469"/>
    <cellStyle name="20% - Accent5 5 2 4 2 4 2" xfId="4470"/>
    <cellStyle name="20% - Accent5 5 2 4 2 4 2 2" xfId="4471"/>
    <cellStyle name="20% - Accent5 5 2 4 2 4 2 2 2" xfId="4472"/>
    <cellStyle name="20% - Accent5 5 2 4 2 4 2 2 3" xfId="4473"/>
    <cellStyle name="20% - Accent5 5 2 4 2 4 2 3" xfId="4474"/>
    <cellStyle name="20% - Accent5 5 2 4 2 4 2 4" xfId="4475"/>
    <cellStyle name="20% - Accent5 5 2 4 2 4 3" xfId="4476"/>
    <cellStyle name="20% - Accent5 5 2 4 2 4 3 2" xfId="4477"/>
    <cellStyle name="20% - Accent5 5 2 4 2 4 3 3" xfId="4478"/>
    <cellStyle name="20% - Accent5 5 2 4 2 4 4" xfId="4479"/>
    <cellStyle name="20% - Accent5 5 2 4 2 4 5" xfId="4480"/>
    <cellStyle name="20% - Accent5 5 2 4 2 5" xfId="4481"/>
    <cellStyle name="20% - Accent5 5 2 4 2 5 2" xfId="4482"/>
    <cellStyle name="20% - Accent5 5 2 4 2 5 2 2" xfId="4483"/>
    <cellStyle name="20% - Accent5 5 2 4 2 5 2 2 2" xfId="4484"/>
    <cellStyle name="20% - Accent5 5 2 4 2 5 2 2 3" xfId="4485"/>
    <cellStyle name="20% - Accent5 5 2 4 2 5 2 3" xfId="4486"/>
    <cellStyle name="20% - Accent5 5 2 4 2 5 2 4" xfId="4487"/>
    <cellStyle name="20% - Accent5 5 2 4 2 5 3" xfId="4488"/>
    <cellStyle name="20% - Accent5 5 2 4 2 5 3 2" xfId="4489"/>
    <cellStyle name="20% - Accent5 5 2 4 2 5 3 3" xfId="4490"/>
    <cellStyle name="20% - Accent5 5 2 4 2 5 4" xfId="4491"/>
    <cellStyle name="20% - Accent5 5 2 4 2 5 5" xfId="4492"/>
    <cellStyle name="20% - Accent5 5 2 4 2 6" xfId="4493"/>
    <cellStyle name="20% - Accent5 5 2 4 2 6 2" xfId="4494"/>
    <cellStyle name="20% - Accent5 5 2 4 2 6 2 2" xfId="4495"/>
    <cellStyle name="20% - Accent5 5 2 4 2 6 2 3" xfId="4496"/>
    <cellStyle name="20% - Accent5 5 2 4 2 6 3" xfId="4497"/>
    <cellStyle name="20% - Accent5 5 2 4 2 6 4" xfId="4498"/>
    <cellStyle name="20% - Accent5 5 2 4 2 7" xfId="4499"/>
    <cellStyle name="20% - Accent5 5 2 4 2 7 2" xfId="4500"/>
    <cellStyle name="20% - Accent5 5 2 4 2 7 3" xfId="4501"/>
    <cellStyle name="20% - Accent5 5 2 4 2 8" xfId="4502"/>
    <cellStyle name="20% - Accent5 5 2 4 2 9" xfId="4503"/>
    <cellStyle name="20% - Accent5 5 2 4 2_Schs" xfId="4504"/>
    <cellStyle name="20% - Accent5 5 2 4 3" xfId="4505"/>
    <cellStyle name="20% - Accent5 5 2 4 3 2" xfId="4506"/>
    <cellStyle name="20% - Accent5 5 2 4 3 2 2" xfId="4507"/>
    <cellStyle name="20% - Accent5 5 2 4 3 2 2 2" xfId="4508"/>
    <cellStyle name="20% - Accent5 5 2 4 3 2 2 2 2" xfId="4509"/>
    <cellStyle name="20% - Accent5 5 2 4 3 2 2 2 3" xfId="4510"/>
    <cellStyle name="20% - Accent5 5 2 4 3 2 2 3" xfId="4511"/>
    <cellStyle name="20% - Accent5 5 2 4 3 2 2 4" xfId="4512"/>
    <cellStyle name="20% - Accent5 5 2 4 3 2 3" xfId="4513"/>
    <cellStyle name="20% - Accent5 5 2 4 3 2 3 2" xfId="4514"/>
    <cellStyle name="20% - Accent5 5 2 4 3 2 3 3" xfId="4515"/>
    <cellStyle name="20% - Accent5 5 2 4 3 2 4" xfId="4516"/>
    <cellStyle name="20% - Accent5 5 2 4 3 2 5" xfId="4517"/>
    <cellStyle name="20% - Accent5 5 2 4 3 3" xfId="4518"/>
    <cellStyle name="20% - Accent5 5 2 4 3 3 2" xfId="4519"/>
    <cellStyle name="20% - Accent5 5 2 4 3 3 2 2" xfId="4520"/>
    <cellStyle name="20% - Accent5 5 2 4 3 3 2 2 2" xfId="4521"/>
    <cellStyle name="20% - Accent5 5 2 4 3 3 2 2 3" xfId="4522"/>
    <cellStyle name="20% - Accent5 5 2 4 3 3 2 3" xfId="4523"/>
    <cellStyle name="20% - Accent5 5 2 4 3 3 2 4" xfId="4524"/>
    <cellStyle name="20% - Accent5 5 2 4 3 3 3" xfId="4525"/>
    <cellStyle name="20% - Accent5 5 2 4 3 3 3 2" xfId="4526"/>
    <cellStyle name="20% - Accent5 5 2 4 3 3 3 3" xfId="4527"/>
    <cellStyle name="20% - Accent5 5 2 4 3 3 4" xfId="4528"/>
    <cellStyle name="20% - Accent5 5 2 4 3 3 5" xfId="4529"/>
    <cellStyle name="20% - Accent5 5 2 4 3 4" xfId="4530"/>
    <cellStyle name="20% - Accent5 5 2 4 3 4 2" xfId="4531"/>
    <cellStyle name="20% - Accent5 5 2 4 3 4 2 2" xfId="4532"/>
    <cellStyle name="20% - Accent5 5 2 4 3 4 2 2 2" xfId="4533"/>
    <cellStyle name="20% - Accent5 5 2 4 3 4 2 2 3" xfId="4534"/>
    <cellStyle name="20% - Accent5 5 2 4 3 4 2 3" xfId="4535"/>
    <cellStyle name="20% - Accent5 5 2 4 3 4 2 4" xfId="4536"/>
    <cellStyle name="20% - Accent5 5 2 4 3 4 3" xfId="4537"/>
    <cellStyle name="20% - Accent5 5 2 4 3 4 3 2" xfId="4538"/>
    <cellStyle name="20% - Accent5 5 2 4 3 4 3 3" xfId="4539"/>
    <cellStyle name="20% - Accent5 5 2 4 3 4 4" xfId="4540"/>
    <cellStyle name="20% - Accent5 5 2 4 3 4 5" xfId="4541"/>
    <cellStyle name="20% - Accent5 5 2 4 3 5" xfId="4542"/>
    <cellStyle name="20% - Accent5 5 2 4 3 5 2" xfId="4543"/>
    <cellStyle name="20% - Accent5 5 2 4 3 5 2 2" xfId="4544"/>
    <cellStyle name="20% - Accent5 5 2 4 3 5 2 3" xfId="4545"/>
    <cellStyle name="20% - Accent5 5 2 4 3 5 3" xfId="4546"/>
    <cellStyle name="20% - Accent5 5 2 4 3 5 4" xfId="4547"/>
    <cellStyle name="20% - Accent5 5 2 4 3 6" xfId="4548"/>
    <cellStyle name="20% - Accent5 5 2 4 3 6 2" xfId="4549"/>
    <cellStyle name="20% - Accent5 5 2 4 3 6 3" xfId="4550"/>
    <cellStyle name="20% - Accent5 5 2 4 3 7" xfId="4551"/>
    <cellStyle name="20% - Accent5 5 2 4 3 8" xfId="4552"/>
    <cellStyle name="20% - Accent5 5 2 4 3_Schs" xfId="4553"/>
    <cellStyle name="20% - Accent5 5 2 4 4" xfId="4554"/>
    <cellStyle name="20% - Accent5 5 2 4 4 2" xfId="4555"/>
    <cellStyle name="20% - Accent5 5 2 4 4 2 2" xfId="4556"/>
    <cellStyle name="20% - Accent5 5 2 4 4 2 2 2" xfId="4557"/>
    <cellStyle name="20% - Accent5 5 2 4 4 2 2 3" xfId="4558"/>
    <cellStyle name="20% - Accent5 5 2 4 4 2 3" xfId="4559"/>
    <cellStyle name="20% - Accent5 5 2 4 4 2 4" xfId="4560"/>
    <cellStyle name="20% - Accent5 5 2 4 4 3" xfId="4561"/>
    <cellStyle name="20% - Accent5 5 2 4 4 3 2" xfId="4562"/>
    <cellStyle name="20% - Accent5 5 2 4 4 3 3" xfId="4563"/>
    <cellStyle name="20% - Accent5 5 2 4 4 4" xfId="4564"/>
    <cellStyle name="20% - Accent5 5 2 4 4 5" xfId="4565"/>
    <cellStyle name="20% - Accent5 5 2 4 5" xfId="4566"/>
    <cellStyle name="20% - Accent5 5 2 4 5 2" xfId="4567"/>
    <cellStyle name="20% - Accent5 5 2 4 5 2 2" xfId="4568"/>
    <cellStyle name="20% - Accent5 5 2 4 5 2 2 2" xfId="4569"/>
    <cellStyle name="20% - Accent5 5 2 4 5 2 2 3" xfId="4570"/>
    <cellStyle name="20% - Accent5 5 2 4 5 2 3" xfId="4571"/>
    <cellStyle name="20% - Accent5 5 2 4 5 2 4" xfId="4572"/>
    <cellStyle name="20% - Accent5 5 2 4 5 3" xfId="4573"/>
    <cellStyle name="20% - Accent5 5 2 4 5 3 2" xfId="4574"/>
    <cellStyle name="20% - Accent5 5 2 4 5 3 3" xfId="4575"/>
    <cellStyle name="20% - Accent5 5 2 4 5 4" xfId="4576"/>
    <cellStyle name="20% - Accent5 5 2 4 5 5" xfId="4577"/>
    <cellStyle name="20% - Accent5 5 2 4 6" xfId="4578"/>
    <cellStyle name="20% - Accent5 5 2 4 6 2" xfId="4579"/>
    <cellStyle name="20% - Accent5 5 2 4 6 2 2" xfId="4580"/>
    <cellStyle name="20% - Accent5 5 2 4 6 2 2 2" xfId="4581"/>
    <cellStyle name="20% - Accent5 5 2 4 6 2 2 3" xfId="4582"/>
    <cellStyle name="20% - Accent5 5 2 4 6 2 3" xfId="4583"/>
    <cellStyle name="20% - Accent5 5 2 4 6 2 4" xfId="4584"/>
    <cellStyle name="20% - Accent5 5 2 4 6 3" xfId="4585"/>
    <cellStyle name="20% - Accent5 5 2 4 6 3 2" xfId="4586"/>
    <cellStyle name="20% - Accent5 5 2 4 6 3 3" xfId="4587"/>
    <cellStyle name="20% - Accent5 5 2 4 6 4" xfId="4588"/>
    <cellStyle name="20% - Accent5 5 2 4 6 5" xfId="4589"/>
    <cellStyle name="20% - Accent5 5 2 4 7" xfId="4590"/>
    <cellStyle name="20% - Accent5 5 2 4 7 2" xfId="4591"/>
    <cellStyle name="20% - Accent5 5 2 4 7 2 2" xfId="4592"/>
    <cellStyle name="20% - Accent5 5 2 4 7 2 3" xfId="4593"/>
    <cellStyle name="20% - Accent5 5 2 4 7 3" xfId="4594"/>
    <cellStyle name="20% - Accent5 5 2 4 7 4" xfId="4595"/>
    <cellStyle name="20% - Accent5 5 2 4 8" xfId="4596"/>
    <cellStyle name="20% - Accent5 5 2 4 8 2" xfId="4597"/>
    <cellStyle name="20% - Accent5 5 2 4 8 3" xfId="4598"/>
    <cellStyle name="20% - Accent5 5 2 4 9" xfId="4599"/>
    <cellStyle name="20% - Accent5 5 2 4_Schs" xfId="4600"/>
    <cellStyle name="20% - Accent5 5 3" xfId="4601"/>
    <cellStyle name="20% - Accent5 5 4" xfId="4602"/>
    <cellStyle name="20% - Accent5 5 5" xfId="4603"/>
    <cellStyle name="20% - Accent5 5 5 10" xfId="4604"/>
    <cellStyle name="20% - Accent5 5 5 2" xfId="4605"/>
    <cellStyle name="20% - Accent5 5 5 2 2" xfId="4606"/>
    <cellStyle name="20% - Accent5 5 5 2 2 2" xfId="4607"/>
    <cellStyle name="20% - Accent5 5 5 2 2 2 2" xfId="4608"/>
    <cellStyle name="20% - Accent5 5 5 2 2 2 2 2" xfId="4609"/>
    <cellStyle name="20% - Accent5 5 5 2 2 2 2 2 2" xfId="4610"/>
    <cellStyle name="20% - Accent5 5 5 2 2 2 2 2 3" xfId="4611"/>
    <cellStyle name="20% - Accent5 5 5 2 2 2 2 3" xfId="4612"/>
    <cellStyle name="20% - Accent5 5 5 2 2 2 2 4" xfId="4613"/>
    <cellStyle name="20% - Accent5 5 5 2 2 2 3" xfId="4614"/>
    <cellStyle name="20% - Accent5 5 5 2 2 2 3 2" xfId="4615"/>
    <cellStyle name="20% - Accent5 5 5 2 2 2 3 3" xfId="4616"/>
    <cellStyle name="20% - Accent5 5 5 2 2 2 4" xfId="4617"/>
    <cellStyle name="20% - Accent5 5 5 2 2 2 5" xfId="4618"/>
    <cellStyle name="20% - Accent5 5 5 2 2 3" xfId="4619"/>
    <cellStyle name="20% - Accent5 5 5 2 2 3 2" xfId="4620"/>
    <cellStyle name="20% - Accent5 5 5 2 2 3 2 2" xfId="4621"/>
    <cellStyle name="20% - Accent5 5 5 2 2 3 2 2 2" xfId="4622"/>
    <cellStyle name="20% - Accent5 5 5 2 2 3 2 2 3" xfId="4623"/>
    <cellStyle name="20% - Accent5 5 5 2 2 3 2 3" xfId="4624"/>
    <cellStyle name="20% - Accent5 5 5 2 2 3 2 4" xfId="4625"/>
    <cellStyle name="20% - Accent5 5 5 2 2 3 3" xfId="4626"/>
    <cellStyle name="20% - Accent5 5 5 2 2 3 3 2" xfId="4627"/>
    <cellStyle name="20% - Accent5 5 5 2 2 3 3 3" xfId="4628"/>
    <cellStyle name="20% - Accent5 5 5 2 2 3 4" xfId="4629"/>
    <cellStyle name="20% - Accent5 5 5 2 2 3 5" xfId="4630"/>
    <cellStyle name="20% - Accent5 5 5 2 2 4" xfId="4631"/>
    <cellStyle name="20% - Accent5 5 5 2 2 4 2" xfId="4632"/>
    <cellStyle name="20% - Accent5 5 5 2 2 4 2 2" xfId="4633"/>
    <cellStyle name="20% - Accent5 5 5 2 2 4 2 2 2" xfId="4634"/>
    <cellStyle name="20% - Accent5 5 5 2 2 4 2 2 3" xfId="4635"/>
    <cellStyle name="20% - Accent5 5 5 2 2 4 2 3" xfId="4636"/>
    <cellStyle name="20% - Accent5 5 5 2 2 4 2 4" xfId="4637"/>
    <cellStyle name="20% - Accent5 5 5 2 2 4 3" xfId="4638"/>
    <cellStyle name="20% - Accent5 5 5 2 2 4 3 2" xfId="4639"/>
    <cellStyle name="20% - Accent5 5 5 2 2 4 3 3" xfId="4640"/>
    <cellStyle name="20% - Accent5 5 5 2 2 4 4" xfId="4641"/>
    <cellStyle name="20% - Accent5 5 5 2 2 4 5" xfId="4642"/>
    <cellStyle name="20% - Accent5 5 5 2 2 5" xfId="4643"/>
    <cellStyle name="20% - Accent5 5 5 2 2 5 2" xfId="4644"/>
    <cellStyle name="20% - Accent5 5 5 2 2 5 2 2" xfId="4645"/>
    <cellStyle name="20% - Accent5 5 5 2 2 5 2 3" xfId="4646"/>
    <cellStyle name="20% - Accent5 5 5 2 2 5 3" xfId="4647"/>
    <cellStyle name="20% - Accent5 5 5 2 2 5 4" xfId="4648"/>
    <cellStyle name="20% - Accent5 5 5 2 2 6" xfId="4649"/>
    <cellStyle name="20% - Accent5 5 5 2 2 6 2" xfId="4650"/>
    <cellStyle name="20% - Accent5 5 5 2 2 6 3" xfId="4651"/>
    <cellStyle name="20% - Accent5 5 5 2 2 7" xfId="4652"/>
    <cellStyle name="20% - Accent5 5 5 2 2 8" xfId="4653"/>
    <cellStyle name="20% - Accent5 5 5 2 2_Schs" xfId="4654"/>
    <cellStyle name="20% - Accent5 5 5 2 3" xfId="4655"/>
    <cellStyle name="20% - Accent5 5 5 2 3 2" xfId="4656"/>
    <cellStyle name="20% - Accent5 5 5 2 3 2 2" xfId="4657"/>
    <cellStyle name="20% - Accent5 5 5 2 3 2 2 2" xfId="4658"/>
    <cellStyle name="20% - Accent5 5 5 2 3 2 2 3" xfId="4659"/>
    <cellStyle name="20% - Accent5 5 5 2 3 2 3" xfId="4660"/>
    <cellStyle name="20% - Accent5 5 5 2 3 2 4" xfId="4661"/>
    <cellStyle name="20% - Accent5 5 5 2 3 3" xfId="4662"/>
    <cellStyle name="20% - Accent5 5 5 2 3 3 2" xfId="4663"/>
    <cellStyle name="20% - Accent5 5 5 2 3 3 3" xfId="4664"/>
    <cellStyle name="20% - Accent5 5 5 2 3 4" xfId="4665"/>
    <cellStyle name="20% - Accent5 5 5 2 3 5" xfId="4666"/>
    <cellStyle name="20% - Accent5 5 5 2 4" xfId="4667"/>
    <cellStyle name="20% - Accent5 5 5 2 4 2" xfId="4668"/>
    <cellStyle name="20% - Accent5 5 5 2 4 2 2" xfId="4669"/>
    <cellStyle name="20% - Accent5 5 5 2 4 2 2 2" xfId="4670"/>
    <cellStyle name="20% - Accent5 5 5 2 4 2 2 3" xfId="4671"/>
    <cellStyle name="20% - Accent5 5 5 2 4 2 3" xfId="4672"/>
    <cellStyle name="20% - Accent5 5 5 2 4 2 4" xfId="4673"/>
    <cellStyle name="20% - Accent5 5 5 2 4 3" xfId="4674"/>
    <cellStyle name="20% - Accent5 5 5 2 4 3 2" xfId="4675"/>
    <cellStyle name="20% - Accent5 5 5 2 4 3 3" xfId="4676"/>
    <cellStyle name="20% - Accent5 5 5 2 4 4" xfId="4677"/>
    <cellStyle name="20% - Accent5 5 5 2 4 5" xfId="4678"/>
    <cellStyle name="20% - Accent5 5 5 2 5" xfId="4679"/>
    <cellStyle name="20% - Accent5 5 5 2 5 2" xfId="4680"/>
    <cellStyle name="20% - Accent5 5 5 2 5 2 2" xfId="4681"/>
    <cellStyle name="20% - Accent5 5 5 2 5 2 2 2" xfId="4682"/>
    <cellStyle name="20% - Accent5 5 5 2 5 2 2 3" xfId="4683"/>
    <cellStyle name="20% - Accent5 5 5 2 5 2 3" xfId="4684"/>
    <cellStyle name="20% - Accent5 5 5 2 5 2 4" xfId="4685"/>
    <cellStyle name="20% - Accent5 5 5 2 5 3" xfId="4686"/>
    <cellStyle name="20% - Accent5 5 5 2 5 3 2" xfId="4687"/>
    <cellStyle name="20% - Accent5 5 5 2 5 3 3" xfId="4688"/>
    <cellStyle name="20% - Accent5 5 5 2 5 4" xfId="4689"/>
    <cellStyle name="20% - Accent5 5 5 2 5 5" xfId="4690"/>
    <cellStyle name="20% - Accent5 5 5 2 6" xfId="4691"/>
    <cellStyle name="20% - Accent5 5 5 2 6 2" xfId="4692"/>
    <cellStyle name="20% - Accent5 5 5 2 6 2 2" xfId="4693"/>
    <cellStyle name="20% - Accent5 5 5 2 6 2 3" xfId="4694"/>
    <cellStyle name="20% - Accent5 5 5 2 6 3" xfId="4695"/>
    <cellStyle name="20% - Accent5 5 5 2 6 4" xfId="4696"/>
    <cellStyle name="20% - Accent5 5 5 2 7" xfId="4697"/>
    <cellStyle name="20% - Accent5 5 5 2 7 2" xfId="4698"/>
    <cellStyle name="20% - Accent5 5 5 2 7 3" xfId="4699"/>
    <cellStyle name="20% - Accent5 5 5 2 8" xfId="4700"/>
    <cellStyle name="20% - Accent5 5 5 2 9" xfId="4701"/>
    <cellStyle name="20% - Accent5 5 5 2_Schs" xfId="4702"/>
    <cellStyle name="20% - Accent5 5 5 3" xfId="4703"/>
    <cellStyle name="20% - Accent5 5 5 3 2" xfId="4704"/>
    <cellStyle name="20% - Accent5 5 5 3 2 2" xfId="4705"/>
    <cellStyle name="20% - Accent5 5 5 3 2 2 2" xfId="4706"/>
    <cellStyle name="20% - Accent5 5 5 3 2 2 2 2" xfId="4707"/>
    <cellStyle name="20% - Accent5 5 5 3 2 2 2 3" xfId="4708"/>
    <cellStyle name="20% - Accent5 5 5 3 2 2 3" xfId="4709"/>
    <cellStyle name="20% - Accent5 5 5 3 2 2 4" xfId="4710"/>
    <cellStyle name="20% - Accent5 5 5 3 2 3" xfId="4711"/>
    <cellStyle name="20% - Accent5 5 5 3 2 3 2" xfId="4712"/>
    <cellStyle name="20% - Accent5 5 5 3 2 3 3" xfId="4713"/>
    <cellStyle name="20% - Accent5 5 5 3 2 4" xfId="4714"/>
    <cellStyle name="20% - Accent5 5 5 3 2 5" xfId="4715"/>
    <cellStyle name="20% - Accent5 5 5 3 3" xfId="4716"/>
    <cellStyle name="20% - Accent5 5 5 3 3 2" xfId="4717"/>
    <cellStyle name="20% - Accent5 5 5 3 3 2 2" xfId="4718"/>
    <cellStyle name="20% - Accent5 5 5 3 3 2 2 2" xfId="4719"/>
    <cellStyle name="20% - Accent5 5 5 3 3 2 2 3" xfId="4720"/>
    <cellStyle name="20% - Accent5 5 5 3 3 2 3" xfId="4721"/>
    <cellStyle name="20% - Accent5 5 5 3 3 2 4" xfId="4722"/>
    <cellStyle name="20% - Accent5 5 5 3 3 3" xfId="4723"/>
    <cellStyle name="20% - Accent5 5 5 3 3 3 2" xfId="4724"/>
    <cellStyle name="20% - Accent5 5 5 3 3 3 3" xfId="4725"/>
    <cellStyle name="20% - Accent5 5 5 3 3 4" xfId="4726"/>
    <cellStyle name="20% - Accent5 5 5 3 3 5" xfId="4727"/>
    <cellStyle name="20% - Accent5 5 5 3 4" xfId="4728"/>
    <cellStyle name="20% - Accent5 5 5 3 4 2" xfId="4729"/>
    <cellStyle name="20% - Accent5 5 5 3 4 2 2" xfId="4730"/>
    <cellStyle name="20% - Accent5 5 5 3 4 2 2 2" xfId="4731"/>
    <cellStyle name="20% - Accent5 5 5 3 4 2 2 3" xfId="4732"/>
    <cellStyle name="20% - Accent5 5 5 3 4 2 3" xfId="4733"/>
    <cellStyle name="20% - Accent5 5 5 3 4 2 4" xfId="4734"/>
    <cellStyle name="20% - Accent5 5 5 3 4 3" xfId="4735"/>
    <cellStyle name="20% - Accent5 5 5 3 4 3 2" xfId="4736"/>
    <cellStyle name="20% - Accent5 5 5 3 4 3 3" xfId="4737"/>
    <cellStyle name="20% - Accent5 5 5 3 4 4" xfId="4738"/>
    <cellStyle name="20% - Accent5 5 5 3 4 5" xfId="4739"/>
    <cellStyle name="20% - Accent5 5 5 3 5" xfId="4740"/>
    <cellStyle name="20% - Accent5 5 5 3 5 2" xfId="4741"/>
    <cellStyle name="20% - Accent5 5 5 3 5 2 2" xfId="4742"/>
    <cellStyle name="20% - Accent5 5 5 3 5 2 3" xfId="4743"/>
    <cellStyle name="20% - Accent5 5 5 3 5 3" xfId="4744"/>
    <cellStyle name="20% - Accent5 5 5 3 5 4" xfId="4745"/>
    <cellStyle name="20% - Accent5 5 5 3 6" xfId="4746"/>
    <cellStyle name="20% - Accent5 5 5 3 6 2" xfId="4747"/>
    <cellStyle name="20% - Accent5 5 5 3 6 3" xfId="4748"/>
    <cellStyle name="20% - Accent5 5 5 3 7" xfId="4749"/>
    <cellStyle name="20% - Accent5 5 5 3 8" xfId="4750"/>
    <cellStyle name="20% - Accent5 5 5 3_Schs" xfId="4751"/>
    <cellStyle name="20% - Accent5 5 5 4" xfId="4752"/>
    <cellStyle name="20% - Accent5 5 5 4 2" xfId="4753"/>
    <cellStyle name="20% - Accent5 5 5 4 2 2" xfId="4754"/>
    <cellStyle name="20% - Accent5 5 5 4 2 2 2" xfId="4755"/>
    <cellStyle name="20% - Accent5 5 5 4 2 2 3" xfId="4756"/>
    <cellStyle name="20% - Accent5 5 5 4 2 3" xfId="4757"/>
    <cellStyle name="20% - Accent5 5 5 4 2 4" xfId="4758"/>
    <cellStyle name="20% - Accent5 5 5 4 3" xfId="4759"/>
    <cellStyle name="20% - Accent5 5 5 4 3 2" xfId="4760"/>
    <cellStyle name="20% - Accent5 5 5 4 3 3" xfId="4761"/>
    <cellStyle name="20% - Accent5 5 5 4 4" xfId="4762"/>
    <cellStyle name="20% - Accent5 5 5 4 5" xfId="4763"/>
    <cellStyle name="20% - Accent5 5 5 5" xfId="4764"/>
    <cellStyle name="20% - Accent5 5 5 5 2" xfId="4765"/>
    <cellStyle name="20% - Accent5 5 5 5 2 2" xfId="4766"/>
    <cellStyle name="20% - Accent5 5 5 5 2 2 2" xfId="4767"/>
    <cellStyle name="20% - Accent5 5 5 5 2 2 3" xfId="4768"/>
    <cellStyle name="20% - Accent5 5 5 5 2 3" xfId="4769"/>
    <cellStyle name="20% - Accent5 5 5 5 2 4" xfId="4770"/>
    <cellStyle name="20% - Accent5 5 5 5 3" xfId="4771"/>
    <cellStyle name="20% - Accent5 5 5 5 3 2" xfId="4772"/>
    <cellStyle name="20% - Accent5 5 5 5 3 3" xfId="4773"/>
    <cellStyle name="20% - Accent5 5 5 5 4" xfId="4774"/>
    <cellStyle name="20% - Accent5 5 5 5 5" xfId="4775"/>
    <cellStyle name="20% - Accent5 5 5 6" xfId="4776"/>
    <cellStyle name="20% - Accent5 5 5 6 2" xfId="4777"/>
    <cellStyle name="20% - Accent5 5 5 6 2 2" xfId="4778"/>
    <cellStyle name="20% - Accent5 5 5 6 2 2 2" xfId="4779"/>
    <cellStyle name="20% - Accent5 5 5 6 2 2 3" xfId="4780"/>
    <cellStyle name="20% - Accent5 5 5 6 2 3" xfId="4781"/>
    <cellStyle name="20% - Accent5 5 5 6 2 4" xfId="4782"/>
    <cellStyle name="20% - Accent5 5 5 6 3" xfId="4783"/>
    <cellStyle name="20% - Accent5 5 5 6 3 2" xfId="4784"/>
    <cellStyle name="20% - Accent5 5 5 6 3 3" xfId="4785"/>
    <cellStyle name="20% - Accent5 5 5 6 4" xfId="4786"/>
    <cellStyle name="20% - Accent5 5 5 6 5" xfId="4787"/>
    <cellStyle name="20% - Accent5 5 5 7" xfId="4788"/>
    <cellStyle name="20% - Accent5 5 5 7 2" xfId="4789"/>
    <cellStyle name="20% - Accent5 5 5 7 2 2" xfId="4790"/>
    <cellStyle name="20% - Accent5 5 5 7 2 3" xfId="4791"/>
    <cellStyle name="20% - Accent5 5 5 7 3" xfId="4792"/>
    <cellStyle name="20% - Accent5 5 5 7 4" xfId="4793"/>
    <cellStyle name="20% - Accent5 5 5 8" xfId="4794"/>
    <cellStyle name="20% - Accent5 5 5 8 2" xfId="4795"/>
    <cellStyle name="20% - Accent5 5 5 8 3" xfId="4796"/>
    <cellStyle name="20% - Accent5 5 5 9" xfId="4797"/>
    <cellStyle name="20% - Accent5 5 5_Schs" xfId="4798"/>
    <cellStyle name="20% - Accent5 5_ModelingAnalysis_GRP" xfId="4799"/>
    <cellStyle name="20% - Accent5 6" xfId="4800"/>
    <cellStyle name="20% - Accent5 6 2" xfId="4801"/>
    <cellStyle name="20% - Accent5 6 2 2" xfId="4802"/>
    <cellStyle name="20% - Accent5 6 2 3" xfId="4803"/>
    <cellStyle name="20% - Accent5 6 3" xfId="4804"/>
    <cellStyle name="20% - Accent5 6 4" xfId="4805"/>
    <cellStyle name="20% - Accent5 6_ModelingAnalysis_GRP" xfId="4806"/>
    <cellStyle name="20% - Accent5 7" xfId="4807"/>
    <cellStyle name="20% - Accent5 7 2" xfId="4808"/>
    <cellStyle name="20% - Accent5 7 3" xfId="4809"/>
    <cellStyle name="20% - Accent5 8" xfId="4810"/>
    <cellStyle name="20% - Accent5 8 2" xfId="4811"/>
    <cellStyle name="20% - Accent5 8 3" xfId="4812"/>
    <cellStyle name="20% - Accent5 9" xfId="4813"/>
    <cellStyle name="20% - Accent5 9 2" xfId="4814"/>
    <cellStyle name="20% - Accent5 9 3" xfId="4815"/>
    <cellStyle name="20% - Accent6 10" xfId="4816"/>
    <cellStyle name="20% - Accent6 10 2" xfId="4817"/>
    <cellStyle name="20% - Accent6 10 3" xfId="4818"/>
    <cellStyle name="20% - Accent6 11" xfId="4819"/>
    <cellStyle name="20% - Accent6 11 2" xfId="4820"/>
    <cellStyle name="20% - Accent6 11 3" xfId="4821"/>
    <cellStyle name="20% - Accent6 12" xfId="4822"/>
    <cellStyle name="20% - Accent6 12 2" xfId="4823"/>
    <cellStyle name="20% - Accent6 12 3" xfId="4824"/>
    <cellStyle name="20% - Accent6 13" xfId="4825"/>
    <cellStyle name="20% - Accent6 13 2" xfId="4826"/>
    <cellStyle name="20% - Accent6 13 3" xfId="4827"/>
    <cellStyle name="20% - Accent6 14" xfId="4828"/>
    <cellStyle name="20% - Accent6 15" xfId="4829"/>
    <cellStyle name="20% - Accent6 16" xfId="4830"/>
    <cellStyle name="20% - Accent6 17" xfId="4831"/>
    <cellStyle name="20% - Accent6 18" xfId="4832"/>
    <cellStyle name="20% - Accent6 2" xfId="36"/>
    <cellStyle name="20% - Accent6 2 2" xfId="4833"/>
    <cellStyle name="20% - Accent6 2 2 2" xfId="4834"/>
    <cellStyle name="20% - Accent6 2 2 3" xfId="4835"/>
    <cellStyle name="20% - Accent6 2 3" xfId="4836"/>
    <cellStyle name="20% - Accent6 2 3 2" xfId="4837"/>
    <cellStyle name="20% - Accent6 2 3 2 10" xfId="4838"/>
    <cellStyle name="20% - Accent6 2 3 2 2" xfId="4839"/>
    <cellStyle name="20% - Accent6 2 3 2 2 2" xfId="4840"/>
    <cellStyle name="20% - Accent6 2 3 2 2 2 2" xfId="4841"/>
    <cellStyle name="20% - Accent6 2 3 2 2 2 2 2" xfId="4842"/>
    <cellStyle name="20% - Accent6 2 3 2 2 2 2 2 2" xfId="4843"/>
    <cellStyle name="20% - Accent6 2 3 2 2 2 2 2 2 2" xfId="4844"/>
    <cellStyle name="20% - Accent6 2 3 2 2 2 2 2 2 3" xfId="4845"/>
    <cellStyle name="20% - Accent6 2 3 2 2 2 2 2 3" xfId="4846"/>
    <cellStyle name="20% - Accent6 2 3 2 2 2 2 2 4" xfId="4847"/>
    <cellStyle name="20% - Accent6 2 3 2 2 2 2 3" xfId="4848"/>
    <cellStyle name="20% - Accent6 2 3 2 2 2 2 3 2" xfId="4849"/>
    <cellStyle name="20% - Accent6 2 3 2 2 2 2 3 3" xfId="4850"/>
    <cellStyle name="20% - Accent6 2 3 2 2 2 2 4" xfId="4851"/>
    <cellStyle name="20% - Accent6 2 3 2 2 2 2 5" xfId="4852"/>
    <cellStyle name="20% - Accent6 2 3 2 2 2 3" xfId="4853"/>
    <cellStyle name="20% - Accent6 2 3 2 2 2 3 2" xfId="4854"/>
    <cellStyle name="20% - Accent6 2 3 2 2 2 3 2 2" xfId="4855"/>
    <cellStyle name="20% - Accent6 2 3 2 2 2 3 2 2 2" xfId="4856"/>
    <cellStyle name="20% - Accent6 2 3 2 2 2 3 2 2 3" xfId="4857"/>
    <cellStyle name="20% - Accent6 2 3 2 2 2 3 2 3" xfId="4858"/>
    <cellStyle name="20% - Accent6 2 3 2 2 2 3 2 4" xfId="4859"/>
    <cellStyle name="20% - Accent6 2 3 2 2 2 3 3" xfId="4860"/>
    <cellStyle name="20% - Accent6 2 3 2 2 2 3 3 2" xfId="4861"/>
    <cellStyle name="20% - Accent6 2 3 2 2 2 3 3 3" xfId="4862"/>
    <cellStyle name="20% - Accent6 2 3 2 2 2 3 4" xfId="4863"/>
    <cellStyle name="20% - Accent6 2 3 2 2 2 3 5" xfId="4864"/>
    <cellStyle name="20% - Accent6 2 3 2 2 2 4" xfId="4865"/>
    <cellStyle name="20% - Accent6 2 3 2 2 2 4 2" xfId="4866"/>
    <cellStyle name="20% - Accent6 2 3 2 2 2 4 2 2" xfId="4867"/>
    <cellStyle name="20% - Accent6 2 3 2 2 2 4 2 2 2" xfId="4868"/>
    <cellStyle name="20% - Accent6 2 3 2 2 2 4 2 2 3" xfId="4869"/>
    <cellStyle name="20% - Accent6 2 3 2 2 2 4 2 3" xfId="4870"/>
    <cellStyle name="20% - Accent6 2 3 2 2 2 4 2 4" xfId="4871"/>
    <cellStyle name="20% - Accent6 2 3 2 2 2 4 3" xfId="4872"/>
    <cellStyle name="20% - Accent6 2 3 2 2 2 4 3 2" xfId="4873"/>
    <cellStyle name="20% - Accent6 2 3 2 2 2 4 3 3" xfId="4874"/>
    <cellStyle name="20% - Accent6 2 3 2 2 2 4 4" xfId="4875"/>
    <cellStyle name="20% - Accent6 2 3 2 2 2 4 5" xfId="4876"/>
    <cellStyle name="20% - Accent6 2 3 2 2 2 5" xfId="4877"/>
    <cellStyle name="20% - Accent6 2 3 2 2 2 5 2" xfId="4878"/>
    <cellStyle name="20% - Accent6 2 3 2 2 2 5 2 2" xfId="4879"/>
    <cellStyle name="20% - Accent6 2 3 2 2 2 5 2 3" xfId="4880"/>
    <cellStyle name="20% - Accent6 2 3 2 2 2 5 3" xfId="4881"/>
    <cellStyle name="20% - Accent6 2 3 2 2 2 5 4" xfId="4882"/>
    <cellStyle name="20% - Accent6 2 3 2 2 2 6" xfId="4883"/>
    <cellStyle name="20% - Accent6 2 3 2 2 2 6 2" xfId="4884"/>
    <cellStyle name="20% - Accent6 2 3 2 2 2 6 3" xfId="4885"/>
    <cellStyle name="20% - Accent6 2 3 2 2 2 7" xfId="4886"/>
    <cellStyle name="20% - Accent6 2 3 2 2 2 8" xfId="4887"/>
    <cellStyle name="20% - Accent6 2 3 2 2 2_Schs" xfId="4888"/>
    <cellStyle name="20% - Accent6 2 3 2 2 3" xfId="4889"/>
    <cellStyle name="20% - Accent6 2 3 2 2 3 2" xfId="4890"/>
    <cellStyle name="20% - Accent6 2 3 2 2 3 2 2" xfId="4891"/>
    <cellStyle name="20% - Accent6 2 3 2 2 3 2 2 2" xfId="4892"/>
    <cellStyle name="20% - Accent6 2 3 2 2 3 2 2 3" xfId="4893"/>
    <cellStyle name="20% - Accent6 2 3 2 2 3 2 3" xfId="4894"/>
    <cellStyle name="20% - Accent6 2 3 2 2 3 2 4" xfId="4895"/>
    <cellStyle name="20% - Accent6 2 3 2 2 3 3" xfId="4896"/>
    <cellStyle name="20% - Accent6 2 3 2 2 3 3 2" xfId="4897"/>
    <cellStyle name="20% - Accent6 2 3 2 2 3 3 3" xfId="4898"/>
    <cellStyle name="20% - Accent6 2 3 2 2 3 4" xfId="4899"/>
    <cellStyle name="20% - Accent6 2 3 2 2 3 5" xfId="4900"/>
    <cellStyle name="20% - Accent6 2 3 2 2 4" xfId="4901"/>
    <cellStyle name="20% - Accent6 2 3 2 2 4 2" xfId="4902"/>
    <cellStyle name="20% - Accent6 2 3 2 2 4 2 2" xfId="4903"/>
    <cellStyle name="20% - Accent6 2 3 2 2 4 2 2 2" xfId="4904"/>
    <cellStyle name="20% - Accent6 2 3 2 2 4 2 2 3" xfId="4905"/>
    <cellStyle name="20% - Accent6 2 3 2 2 4 2 3" xfId="4906"/>
    <cellStyle name="20% - Accent6 2 3 2 2 4 2 4" xfId="4907"/>
    <cellStyle name="20% - Accent6 2 3 2 2 4 3" xfId="4908"/>
    <cellStyle name="20% - Accent6 2 3 2 2 4 3 2" xfId="4909"/>
    <cellStyle name="20% - Accent6 2 3 2 2 4 3 3" xfId="4910"/>
    <cellStyle name="20% - Accent6 2 3 2 2 4 4" xfId="4911"/>
    <cellStyle name="20% - Accent6 2 3 2 2 4 5" xfId="4912"/>
    <cellStyle name="20% - Accent6 2 3 2 2 5" xfId="4913"/>
    <cellStyle name="20% - Accent6 2 3 2 2 5 2" xfId="4914"/>
    <cellStyle name="20% - Accent6 2 3 2 2 5 2 2" xfId="4915"/>
    <cellStyle name="20% - Accent6 2 3 2 2 5 2 2 2" xfId="4916"/>
    <cellStyle name="20% - Accent6 2 3 2 2 5 2 2 3" xfId="4917"/>
    <cellStyle name="20% - Accent6 2 3 2 2 5 2 3" xfId="4918"/>
    <cellStyle name="20% - Accent6 2 3 2 2 5 2 4" xfId="4919"/>
    <cellStyle name="20% - Accent6 2 3 2 2 5 3" xfId="4920"/>
    <cellStyle name="20% - Accent6 2 3 2 2 5 3 2" xfId="4921"/>
    <cellStyle name="20% - Accent6 2 3 2 2 5 3 3" xfId="4922"/>
    <cellStyle name="20% - Accent6 2 3 2 2 5 4" xfId="4923"/>
    <cellStyle name="20% - Accent6 2 3 2 2 5 5" xfId="4924"/>
    <cellStyle name="20% - Accent6 2 3 2 2 6" xfId="4925"/>
    <cellStyle name="20% - Accent6 2 3 2 2 6 2" xfId="4926"/>
    <cellStyle name="20% - Accent6 2 3 2 2 6 2 2" xfId="4927"/>
    <cellStyle name="20% - Accent6 2 3 2 2 6 2 3" xfId="4928"/>
    <cellStyle name="20% - Accent6 2 3 2 2 6 3" xfId="4929"/>
    <cellStyle name="20% - Accent6 2 3 2 2 6 4" xfId="4930"/>
    <cellStyle name="20% - Accent6 2 3 2 2 7" xfId="4931"/>
    <cellStyle name="20% - Accent6 2 3 2 2 7 2" xfId="4932"/>
    <cellStyle name="20% - Accent6 2 3 2 2 7 3" xfId="4933"/>
    <cellStyle name="20% - Accent6 2 3 2 2 8" xfId="4934"/>
    <cellStyle name="20% - Accent6 2 3 2 2 9" xfId="4935"/>
    <cellStyle name="20% - Accent6 2 3 2 2_Schs" xfId="4936"/>
    <cellStyle name="20% - Accent6 2 3 2 3" xfId="4937"/>
    <cellStyle name="20% - Accent6 2 3 2 3 2" xfId="4938"/>
    <cellStyle name="20% - Accent6 2 3 2 3 2 2" xfId="4939"/>
    <cellStyle name="20% - Accent6 2 3 2 3 2 2 2" xfId="4940"/>
    <cellStyle name="20% - Accent6 2 3 2 3 2 2 2 2" xfId="4941"/>
    <cellStyle name="20% - Accent6 2 3 2 3 2 2 2 3" xfId="4942"/>
    <cellStyle name="20% - Accent6 2 3 2 3 2 2 3" xfId="4943"/>
    <cellStyle name="20% - Accent6 2 3 2 3 2 2 4" xfId="4944"/>
    <cellStyle name="20% - Accent6 2 3 2 3 2 3" xfId="4945"/>
    <cellStyle name="20% - Accent6 2 3 2 3 2 3 2" xfId="4946"/>
    <cellStyle name="20% - Accent6 2 3 2 3 2 3 3" xfId="4947"/>
    <cellStyle name="20% - Accent6 2 3 2 3 2 4" xfId="4948"/>
    <cellStyle name="20% - Accent6 2 3 2 3 2 5" xfId="4949"/>
    <cellStyle name="20% - Accent6 2 3 2 3 3" xfId="4950"/>
    <cellStyle name="20% - Accent6 2 3 2 3 3 2" xfId="4951"/>
    <cellStyle name="20% - Accent6 2 3 2 3 3 2 2" xfId="4952"/>
    <cellStyle name="20% - Accent6 2 3 2 3 3 2 2 2" xfId="4953"/>
    <cellStyle name="20% - Accent6 2 3 2 3 3 2 2 3" xfId="4954"/>
    <cellStyle name="20% - Accent6 2 3 2 3 3 2 3" xfId="4955"/>
    <cellStyle name="20% - Accent6 2 3 2 3 3 2 4" xfId="4956"/>
    <cellStyle name="20% - Accent6 2 3 2 3 3 3" xfId="4957"/>
    <cellStyle name="20% - Accent6 2 3 2 3 3 3 2" xfId="4958"/>
    <cellStyle name="20% - Accent6 2 3 2 3 3 3 3" xfId="4959"/>
    <cellStyle name="20% - Accent6 2 3 2 3 3 4" xfId="4960"/>
    <cellStyle name="20% - Accent6 2 3 2 3 3 5" xfId="4961"/>
    <cellStyle name="20% - Accent6 2 3 2 3 4" xfId="4962"/>
    <cellStyle name="20% - Accent6 2 3 2 3 4 2" xfId="4963"/>
    <cellStyle name="20% - Accent6 2 3 2 3 4 2 2" xfId="4964"/>
    <cellStyle name="20% - Accent6 2 3 2 3 4 2 2 2" xfId="4965"/>
    <cellStyle name="20% - Accent6 2 3 2 3 4 2 2 3" xfId="4966"/>
    <cellStyle name="20% - Accent6 2 3 2 3 4 2 3" xfId="4967"/>
    <cellStyle name="20% - Accent6 2 3 2 3 4 2 4" xfId="4968"/>
    <cellStyle name="20% - Accent6 2 3 2 3 4 3" xfId="4969"/>
    <cellStyle name="20% - Accent6 2 3 2 3 4 3 2" xfId="4970"/>
    <cellStyle name="20% - Accent6 2 3 2 3 4 3 3" xfId="4971"/>
    <cellStyle name="20% - Accent6 2 3 2 3 4 4" xfId="4972"/>
    <cellStyle name="20% - Accent6 2 3 2 3 4 5" xfId="4973"/>
    <cellStyle name="20% - Accent6 2 3 2 3 5" xfId="4974"/>
    <cellStyle name="20% - Accent6 2 3 2 3 5 2" xfId="4975"/>
    <cellStyle name="20% - Accent6 2 3 2 3 5 2 2" xfId="4976"/>
    <cellStyle name="20% - Accent6 2 3 2 3 5 2 3" xfId="4977"/>
    <cellStyle name="20% - Accent6 2 3 2 3 5 3" xfId="4978"/>
    <cellStyle name="20% - Accent6 2 3 2 3 5 4" xfId="4979"/>
    <cellStyle name="20% - Accent6 2 3 2 3 6" xfId="4980"/>
    <cellStyle name="20% - Accent6 2 3 2 3 6 2" xfId="4981"/>
    <cellStyle name="20% - Accent6 2 3 2 3 6 3" xfId="4982"/>
    <cellStyle name="20% - Accent6 2 3 2 3 7" xfId="4983"/>
    <cellStyle name="20% - Accent6 2 3 2 3 8" xfId="4984"/>
    <cellStyle name="20% - Accent6 2 3 2 3_Schs" xfId="4985"/>
    <cellStyle name="20% - Accent6 2 3 2 4" xfId="4986"/>
    <cellStyle name="20% - Accent6 2 3 2 4 2" xfId="4987"/>
    <cellStyle name="20% - Accent6 2 3 2 4 2 2" xfId="4988"/>
    <cellStyle name="20% - Accent6 2 3 2 4 2 2 2" xfId="4989"/>
    <cellStyle name="20% - Accent6 2 3 2 4 2 2 3" xfId="4990"/>
    <cellStyle name="20% - Accent6 2 3 2 4 2 3" xfId="4991"/>
    <cellStyle name="20% - Accent6 2 3 2 4 2 4" xfId="4992"/>
    <cellStyle name="20% - Accent6 2 3 2 4 3" xfId="4993"/>
    <cellStyle name="20% - Accent6 2 3 2 4 3 2" xfId="4994"/>
    <cellStyle name="20% - Accent6 2 3 2 4 3 3" xfId="4995"/>
    <cellStyle name="20% - Accent6 2 3 2 4 4" xfId="4996"/>
    <cellStyle name="20% - Accent6 2 3 2 4 5" xfId="4997"/>
    <cellStyle name="20% - Accent6 2 3 2 5" xfId="4998"/>
    <cellStyle name="20% - Accent6 2 3 2 5 2" xfId="4999"/>
    <cellStyle name="20% - Accent6 2 3 2 5 2 2" xfId="5000"/>
    <cellStyle name="20% - Accent6 2 3 2 5 2 2 2" xfId="5001"/>
    <cellStyle name="20% - Accent6 2 3 2 5 2 2 3" xfId="5002"/>
    <cellStyle name="20% - Accent6 2 3 2 5 2 3" xfId="5003"/>
    <cellStyle name="20% - Accent6 2 3 2 5 2 4" xfId="5004"/>
    <cellStyle name="20% - Accent6 2 3 2 5 3" xfId="5005"/>
    <cellStyle name="20% - Accent6 2 3 2 5 3 2" xfId="5006"/>
    <cellStyle name="20% - Accent6 2 3 2 5 3 3" xfId="5007"/>
    <cellStyle name="20% - Accent6 2 3 2 5 4" xfId="5008"/>
    <cellStyle name="20% - Accent6 2 3 2 5 5" xfId="5009"/>
    <cellStyle name="20% - Accent6 2 3 2 6" xfId="5010"/>
    <cellStyle name="20% - Accent6 2 3 2 6 2" xfId="5011"/>
    <cellStyle name="20% - Accent6 2 3 2 6 2 2" xfId="5012"/>
    <cellStyle name="20% - Accent6 2 3 2 6 2 2 2" xfId="5013"/>
    <cellStyle name="20% - Accent6 2 3 2 6 2 2 3" xfId="5014"/>
    <cellStyle name="20% - Accent6 2 3 2 6 2 3" xfId="5015"/>
    <cellStyle name="20% - Accent6 2 3 2 6 2 4" xfId="5016"/>
    <cellStyle name="20% - Accent6 2 3 2 6 3" xfId="5017"/>
    <cellStyle name="20% - Accent6 2 3 2 6 3 2" xfId="5018"/>
    <cellStyle name="20% - Accent6 2 3 2 6 3 3" xfId="5019"/>
    <cellStyle name="20% - Accent6 2 3 2 6 4" xfId="5020"/>
    <cellStyle name="20% - Accent6 2 3 2 6 5" xfId="5021"/>
    <cellStyle name="20% - Accent6 2 3 2 7" xfId="5022"/>
    <cellStyle name="20% - Accent6 2 3 2 7 2" xfId="5023"/>
    <cellStyle name="20% - Accent6 2 3 2 7 2 2" xfId="5024"/>
    <cellStyle name="20% - Accent6 2 3 2 7 2 3" xfId="5025"/>
    <cellStyle name="20% - Accent6 2 3 2 7 3" xfId="5026"/>
    <cellStyle name="20% - Accent6 2 3 2 7 4" xfId="5027"/>
    <cellStyle name="20% - Accent6 2 3 2 8" xfId="5028"/>
    <cellStyle name="20% - Accent6 2 3 2 8 2" xfId="5029"/>
    <cellStyle name="20% - Accent6 2 3 2 8 3" xfId="5030"/>
    <cellStyle name="20% - Accent6 2 3 2 9" xfId="5031"/>
    <cellStyle name="20% - Accent6 2 3 2_Schs" xfId="5032"/>
    <cellStyle name="20% - Accent6 2 4" xfId="5033"/>
    <cellStyle name="20% - Accent6 2 5" xfId="5034"/>
    <cellStyle name="20% - Accent6 2_ModelingAnalysis_GRP" xfId="5035"/>
    <cellStyle name="20% - Accent6 3" xfId="5036"/>
    <cellStyle name="20% - Accent6 3 2" xfId="5037"/>
    <cellStyle name="20% - Accent6 3 2 2" xfId="5038"/>
    <cellStyle name="20% - Accent6 3 2 3" xfId="5039"/>
    <cellStyle name="20% - Accent6 3 3" xfId="5040"/>
    <cellStyle name="20% - Accent6 3 4" xfId="5041"/>
    <cellStyle name="20% - Accent6 3 5" xfId="5042"/>
    <cellStyle name="20% - Accent6 3_ModelingAnalysis_GRP" xfId="5043"/>
    <cellStyle name="20% - Accent6 4" xfId="5044"/>
    <cellStyle name="20% - Accent6 4 2" xfId="5045"/>
    <cellStyle name="20% - Accent6 4 2 2" xfId="5046"/>
    <cellStyle name="20% - Accent6 4 2 3" xfId="5047"/>
    <cellStyle name="20% - Accent6 4 3" xfId="5048"/>
    <cellStyle name="20% - Accent6 4 4" xfId="5049"/>
    <cellStyle name="20% - Accent6 4_ModelingAnalysis_GRP" xfId="5050"/>
    <cellStyle name="20% - Accent6 5" xfId="5051"/>
    <cellStyle name="20% - Accent6 5 2" xfId="5052"/>
    <cellStyle name="20% - Accent6 5 2 2" xfId="5053"/>
    <cellStyle name="20% - Accent6 5 2 3" xfId="5054"/>
    <cellStyle name="20% - Accent6 5 2 4" xfId="5055"/>
    <cellStyle name="20% - Accent6 5 2 4 10" xfId="5056"/>
    <cellStyle name="20% - Accent6 5 2 4 2" xfId="5057"/>
    <cellStyle name="20% - Accent6 5 2 4 2 2" xfId="5058"/>
    <cellStyle name="20% - Accent6 5 2 4 2 2 2" xfId="5059"/>
    <cellStyle name="20% - Accent6 5 2 4 2 2 2 2" xfId="5060"/>
    <cellStyle name="20% - Accent6 5 2 4 2 2 2 2 2" xfId="5061"/>
    <cellStyle name="20% - Accent6 5 2 4 2 2 2 2 2 2" xfId="5062"/>
    <cellStyle name="20% - Accent6 5 2 4 2 2 2 2 2 3" xfId="5063"/>
    <cellStyle name="20% - Accent6 5 2 4 2 2 2 2 3" xfId="5064"/>
    <cellStyle name="20% - Accent6 5 2 4 2 2 2 2 4" xfId="5065"/>
    <cellStyle name="20% - Accent6 5 2 4 2 2 2 3" xfId="5066"/>
    <cellStyle name="20% - Accent6 5 2 4 2 2 2 3 2" xfId="5067"/>
    <cellStyle name="20% - Accent6 5 2 4 2 2 2 3 3" xfId="5068"/>
    <cellStyle name="20% - Accent6 5 2 4 2 2 2 4" xfId="5069"/>
    <cellStyle name="20% - Accent6 5 2 4 2 2 2 5" xfId="5070"/>
    <cellStyle name="20% - Accent6 5 2 4 2 2 3" xfId="5071"/>
    <cellStyle name="20% - Accent6 5 2 4 2 2 3 2" xfId="5072"/>
    <cellStyle name="20% - Accent6 5 2 4 2 2 3 2 2" xfId="5073"/>
    <cellStyle name="20% - Accent6 5 2 4 2 2 3 2 2 2" xfId="5074"/>
    <cellStyle name="20% - Accent6 5 2 4 2 2 3 2 2 3" xfId="5075"/>
    <cellStyle name="20% - Accent6 5 2 4 2 2 3 2 3" xfId="5076"/>
    <cellStyle name="20% - Accent6 5 2 4 2 2 3 2 4" xfId="5077"/>
    <cellStyle name="20% - Accent6 5 2 4 2 2 3 3" xfId="5078"/>
    <cellStyle name="20% - Accent6 5 2 4 2 2 3 3 2" xfId="5079"/>
    <cellStyle name="20% - Accent6 5 2 4 2 2 3 3 3" xfId="5080"/>
    <cellStyle name="20% - Accent6 5 2 4 2 2 3 4" xfId="5081"/>
    <cellStyle name="20% - Accent6 5 2 4 2 2 3 5" xfId="5082"/>
    <cellStyle name="20% - Accent6 5 2 4 2 2 4" xfId="5083"/>
    <cellStyle name="20% - Accent6 5 2 4 2 2 4 2" xfId="5084"/>
    <cellStyle name="20% - Accent6 5 2 4 2 2 4 2 2" xfId="5085"/>
    <cellStyle name="20% - Accent6 5 2 4 2 2 4 2 2 2" xfId="5086"/>
    <cellStyle name="20% - Accent6 5 2 4 2 2 4 2 2 3" xfId="5087"/>
    <cellStyle name="20% - Accent6 5 2 4 2 2 4 2 3" xfId="5088"/>
    <cellStyle name="20% - Accent6 5 2 4 2 2 4 2 4" xfId="5089"/>
    <cellStyle name="20% - Accent6 5 2 4 2 2 4 3" xfId="5090"/>
    <cellStyle name="20% - Accent6 5 2 4 2 2 4 3 2" xfId="5091"/>
    <cellStyle name="20% - Accent6 5 2 4 2 2 4 3 3" xfId="5092"/>
    <cellStyle name="20% - Accent6 5 2 4 2 2 4 4" xfId="5093"/>
    <cellStyle name="20% - Accent6 5 2 4 2 2 4 5" xfId="5094"/>
    <cellStyle name="20% - Accent6 5 2 4 2 2 5" xfId="5095"/>
    <cellStyle name="20% - Accent6 5 2 4 2 2 5 2" xfId="5096"/>
    <cellStyle name="20% - Accent6 5 2 4 2 2 5 2 2" xfId="5097"/>
    <cellStyle name="20% - Accent6 5 2 4 2 2 5 2 3" xfId="5098"/>
    <cellStyle name="20% - Accent6 5 2 4 2 2 5 3" xfId="5099"/>
    <cellStyle name="20% - Accent6 5 2 4 2 2 5 4" xfId="5100"/>
    <cellStyle name="20% - Accent6 5 2 4 2 2 6" xfId="5101"/>
    <cellStyle name="20% - Accent6 5 2 4 2 2 6 2" xfId="5102"/>
    <cellStyle name="20% - Accent6 5 2 4 2 2 6 3" xfId="5103"/>
    <cellStyle name="20% - Accent6 5 2 4 2 2 7" xfId="5104"/>
    <cellStyle name="20% - Accent6 5 2 4 2 2 8" xfId="5105"/>
    <cellStyle name="20% - Accent6 5 2 4 2 2_Schs" xfId="5106"/>
    <cellStyle name="20% - Accent6 5 2 4 2 3" xfId="5107"/>
    <cellStyle name="20% - Accent6 5 2 4 2 3 2" xfId="5108"/>
    <cellStyle name="20% - Accent6 5 2 4 2 3 2 2" xfId="5109"/>
    <cellStyle name="20% - Accent6 5 2 4 2 3 2 2 2" xfId="5110"/>
    <cellStyle name="20% - Accent6 5 2 4 2 3 2 2 3" xfId="5111"/>
    <cellStyle name="20% - Accent6 5 2 4 2 3 2 3" xfId="5112"/>
    <cellStyle name="20% - Accent6 5 2 4 2 3 2 4" xfId="5113"/>
    <cellStyle name="20% - Accent6 5 2 4 2 3 3" xfId="5114"/>
    <cellStyle name="20% - Accent6 5 2 4 2 3 3 2" xfId="5115"/>
    <cellStyle name="20% - Accent6 5 2 4 2 3 3 3" xfId="5116"/>
    <cellStyle name="20% - Accent6 5 2 4 2 3 4" xfId="5117"/>
    <cellStyle name="20% - Accent6 5 2 4 2 3 5" xfId="5118"/>
    <cellStyle name="20% - Accent6 5 2 4 2 4" xfId="5119"/>
    <cellStyle name="20% - Accent6 5 2 4 2 4 2" xfId="5120"/>
    <cellStyle name="20% - Accent6 5 2 4 2 4 2 2" xfId="5121"/>
    <cellStyle name="20% - Accent6 5 2 4 2 4 2 2 2" xfId="5122"/>
    <cellStyle name="20% - Accent6 5 2 4 2 4 2 2 3" xfId="5123"/>
    <cellStyle name="20% - Accent6 5 2 4 2 4 2 3" xfId="5124"/>
    <cellStyle name="20% - Accent6 5 2 4 2 4 2 4" xfId="5125"/>
    <cellStyle name="20% - Accent6 5 2 4 2 4 3" xfId="5126"/>
    <cellStyle name="20% - Accent6 5 2 4 2 4 3 2" xfId="5127"/>
    <cellStyle name="20% - Accent6 5 2 4 2 4 3 3" xfId="5128"/>
    <cellStyle name="20% - Accent6 5 2 4 2 4 4" xfId="5129"/>
    <cellStyle name="20% - Accent6 5 2 4 2 4 5" xfId="5130"/>
    <cellStyle name="20% - Accent6 5 2 4 2 5" xfId="5131"/>
    <cellStyle name="20% - Accent6 5 2 4 2 5 2" xfId="5132"/>
    <cellStyle name="20% - Accent6 5 2 4 2 5 2 2" xfId="5133"/>
    <cellStyle name="20% - Accent6 5 2 4 2 5 2 2 2" xfId="5134"/>
    <cellStyle name="20% - Accent6 5 2 4 2 5 2 2 3" xfId="5135"/>
    <cellStyle name="20% - Accent6 5 2 4 2 5 2 3" xfId="5136"/>
    <cellStyle name="20% - Accent6 5 2 4 2 5 2 4" xfId="5137"/>
    <cellStyle name="20% - Accent6 5 2 4 2 5 3" xfId="5138"/>
    <cellStyle name="20% - Accent6 5 2 4 2 5 3 2" xfId="5139"/>
    <cellStyle name="20% - Accent6 5 2 4 2 5 3 3" xfId="5140"/>
    <cellStyle name="20% - Accent6 5 2 4 2 5 4" xfId="5141"/>
    <cellStyle name="20% - Accent6 5 2 4 2 5 5" xfId="5142"/>
    <cellStyle name="20% - Accent6 5 2 4 2 6" xfId="5143"/>
    <cellStyle name="20% - Accent6 5 2 4 2 6 2" xfId="5144"/>
    <cellStyle name="20% - Accent6 5 2 4 2 6 2 2" xfId="5145"/>
    <cellStyle name="20% - Accent6 5 2 4 2 6 2 3" xfId="5146"/>
    <cellStyle name="20% - Accent6 5 2 4 2 6 3" xfId="5147"/>
    <cellStyle name="20% - Accent6 5 2 4 2 6 4" xfId="5148"/>
    <cellStyle name="20% - Accent6 5 2 4 2 7" xfId="5149"/>
    <cellStyle name="20% - Accent6 5 2 4 2 7 2" xfId="5150"/>
    <cellStyle name="20% - Accent6 5 2 4 2 7 3" xfId="5151"/>
    <cellStyle name="20% - Accent6 5 2 4 2 8" xfId="5152"/>
    <cellStyle name="20% - Accent6 5 2 4 2 9" xfId="5153"/>
    <cellStyle name="20% - Accent6 5 2 4 2_Schs" xfId="5154"/>
    <cellStyle name="20% - Accent6 5 2 4 3" xfId="5155"/>
    <cellStyle name="20% - Accent6 5 2 4 3 2" xfId="5156"/>
    <cellStyle name="20% - Accent6 5 2 4 3 2 2" xfId="5157"/>
    <cellStyle name="20% - Accent6 5 2 4 3 2 2 2" xfId="5158"/>
    <cellStyle name="20% - Accent6 5 2 4 3 2 2 2 2" xfId="5159"/>
    <cellStyle name="20% - Accent6 5 2 4 3 2 2 2 3" xfId="5160"/>
    <cellStyle name="20% - Accent6 5 2 4 3 2 2 3" xfId="5161"/>
    <cellStyle name="20% - Accent6 5 2 4 3 2 2 4" xfId="5162"/>
    <cellStyle name="20% - Accent6 5 2 4 3 2 3" xfId="5163"/>
    <cellStyle name="20% - Accent6 5 2 4 3 2 3 2" xfId="5164"/>
    <cellStyle name="20% - Accent6 5 2 4 3 2 3 3" xfId="5165"/>
    <cellStyle name="20% - Accent6 5 2 4 3 2 4" xfId="5166"/>
    <cellStyle name="20% - Accent6 5 2 4 3 2 5" xfId="5167"/>
    <cellStyle name="20% - Accent6 5 2 4 3 3" xfId="5168"/>
    <cellStyle name="20% - Accent6 5 2 4 3 3 2" xfId="5169"/>
    <cellStyle name="20% - Accent6 5 2 4 3 3 2 2" xfId="5170"/>
    <cellStyle name="20% - Accent6 5 2 4 3 3 2 2 2" xfId="5171"/>
    <cellStyle name="20% - Accent6 5 2 4 3 3 2 2 3" xfId="5172"/>
    <cellStyle name="20% - Accent6 5 2 4 3 3 2 3" xfId="5173"/>
    <cellStyle name="20% - Accent6 5 2 4 3 3 2 4" xfId="5174"/>
    <cellStyle name="20% - Accent6 5 2 4 3 3 3" xfId="5175"/>
    <cellStyle name="20% - Accent6 5 2 4 3 3 3 2" xfId="5176"/>
    <cellStyle name="20% - Accent6 5 2 4 3 3 3 3" xfId="5177"/>
    <cellStyle name="20% - Accent6 5 2 4 3 3 4" xfId="5178"/>
    <cellStyle name="20% - Accent6 5 2 4 3 3 5" xfId="5179"/>
    <cellStyle name="20% - Accent6 5 2 4 3 4" xfId="5180"/>
    <cellStyle name="20% - Accent6 5 2 4 3 4 2" xfId="5181"/>
    <cellStyle name="20% - Accent6 5 2 4 3 4 2 2" xfId="5182"/>
    <cellStyle name="20% - Accent6 5 2 4 3 4 2 2 2" xfId="5183"/>
    <cellStyle name="20% - Accent6 5 2 4 3 4 2 2 3" xfId="5184"/>
    <cellStyle name="20% - Accent6 5 2 4 3 4 2 3" xfId="5185"/>
    <cellStyle name="20% - Accent6 5 2 4 3 4 2 4" xfId="5186"/>
    <cellStyle name="20% - Accent6 5 2 4 3 4 3" xfId="5187"/>
    <cellStyle name="20% - Accent6 5 2 4 3 4 3 2" xfId="5188"/>
    <cellStyle name="20% - Accent6 5 2 4 3 4 3 3" xfId="5189"/>
    <cellStyle name="20% - Accent6 5 2 4 3 4 4" xfId="5190"/>
    <cellStyle name="20% - Accent6 5 2 4 3 4 5" xfId="5191"/>
    <cellStyle name="20% - Accent6 5 2 4 3 5" xfId="5192"/>
    <cellStyle name="20% - Accent6 5 2 4 3 5 2" xfId="5193"/>
    <cellStyle name="20% - Accent6 5 2 4 3 5 2 2" xfId="5194"/>
    <cellStyle name="20% - Accent6 5 2 4 3 5 2 3" xfId="5195"/>
    <cellStyle name="20% - Accent6 5 2 4 3 5 3" xfId="5196"/>
    <cellStyle name="20% - Accent6 5 2 4 3 5 4" xfId="5197"/>
    <cellStyle name="20% - Accent6 5 2 4 3 6" xfId="5198"/>
    <cellStyle name="20% - Accent6 5 2 4 3 6 2" xfId="5199"/>
    <cellStyle name="20% - Accent6 5 2 4 3 6 3" xfId="5200"/>
    <cellStyle name="20% - Accent6 5 2 4 3 7" xfId="5201"/>
    <cellStyle name="20% - Accent6 5 2 4 3 8" xfId="5202"/>
    <cellStyle name="20% - Accent6 5 2 4 3_Schs" xfId="5203"/>
    <cellStyle name="20% - Accent6 5 2 4 4" xfId="5204"/>
    <cellStyle name="20% - Accent6 5 2 4 4 2" xfId="5205"/>
    <cellStyle name="20% - Accent6 5 2 4 4 2 2" xfId="5206"/>
    <cellStyle name="20% - Accent6 5 2 4 4 2 2 2" xfId="5207"/>
    <cellStyle name="20% - Accent6 5 2 4 4 2 2 3" xfId="5208"/>
    <cellStyle name="20% - Accent6 5 2 4 4 2 3" xfId="5209"/>
    <cellStyle name="20% - Accent6 5 2 4 4 2 4" xfId="5210"/>
    <cellStyle name="20% - Accent6 5 2 4 4 3" xfId="5211"/>
    <cellStyle name="20% - Accent6 5 2 4 4 3 2" xfId="5212"/>
    <cellStyle name="20% - Accent6 5 2 4 4 3 3" xfId="5213"/>
    <cellStyle name="20% - Accent6 5 2 4 4 4" xfId="5214"/>
    <cellStyle name="20% - Accent6 5 2 4 4 5" xfId="5215"/>
    <cellStyle name="20% - Accent6 5 2 4 5" xfId="5216"/>
    <cellStyle name="20% - Accent6 5 2 4 5 2" xfId="5217"/>
    <cellStyle name="20% - Accent6 5 2 4 5 2 2" xfId="5218"/>
    <cellStyle name="20% - Accent6 5 2 4 5 2 2 2" xfId="5219"/>
    <cellStyle name="20% - Accent6 5 2 4 5 2 2 3" xfId="5220"/>
    <cellStyle name="20% - Accent6 5 2 4 5 2 3" xfId="5221"/>
    <cellStyle name="20% - Accent6 5 2 4 5 2 4" xfId="5222"/>
    <cellStyle name="20% - Accent6 5 2 4 5 3" xfId="5223"/>
    <cellStyle name="20% - Accent6 5 2 4 5 3 2" xfId="5224"/>
    <cellStyle name="20% - Accent6 5 2 4 5 3 3" xfId="5225"/>
    <cellStyle name="20% - Accent6 5 2 4 5 4" xfId="5226"/>
    <cellStyle name="20% - Accent6 5 2 4 5 5" xfId="5227"/>
    <cellStyle name="20% - Accent6 5 2 4 6" xfId="5228"/>
    <cellStyle name="20% - Accent6 5 2 4 6 2" xfId="5229"/>
    <cellStyle name="20% - Accent6 5 2 4 6 2 2" xfId="5230"/>
    <cellStyle name="20% - Accent6 5 2 4 6 2 2 2" xfId="5231"/>
    <cellStyle name="20% - Accent6 5 2 4 6 2 2 3" xfId="5232"/>
    <cellStyle name="20% - Accent6 5 2 4 6 2 3" xfId="5233"/>
    <cellStyle name="20% - Accent6 5 2 4 6 2 4" xfId="5234"/>
    <cellStyle name="20% - Accent6 5 2 4 6 3" xfId="5235"/>
    <cellStyle name="20% - Accent6 5 2 4 6 3 2" xfId="5236"/>
    <cellStyle name="20% - Accent6 5 2 4 6 3 3" xfId="5237"/>
    <cellStyle name="20% - Accent6 5 2 4 6 4" xfId="5238"/>
    <cellStyle name="20% - Accent6 5 2 4 6 5" xfId="5239"/>
    <cellStyle name="20% - Accent6 5 2 4 7" xfId="5240"/>
    <cellStyle name="20% - Accent6 5 2 4 7 2" xfId="5241"/>
    <cellStyle name="20% - Accent6 5 2 4 7 2 2" xfId="5242"/>
    <cellStyle name="20% - Accent6 5 2 4 7 2 3" xfId="5243"/>
    <cellStyle name="20% - Accent6 5 2 4 7 3" xfId="5244"/>
    <cellStyle name="20% - Accent6 5 2 4 7 4" xfId="5245"/>
    <cellStyle name="20% - Accent6 5 2 4 8" xfId="5246"/>
    <cellStyle name="20% - Accent6 5 2 4 8 2" xfId="5247"/>
    <cellStyle name="20% - Accent6 5 2 4 8 3" xfId="5248"/>
    <cellStyle name="20% - Accent6 5 2 4 9" xfId="5249"/>
    <cellStyle name="20% - Accent6 5 2 4_Schs" xfId="5250"/>
    <cellStyle name="20% - Accent6 5 3" xfId="5251"/>
    <cellStyle name="20% - Accent6 5 4" xfId="5252"/>
    <cellStyle name="20% - Accent6 5 5" xfId="5253"/>
    <cellStyle name="20% - Accent6 5 5 10" xfId="5254"/>
    <cellStyle name="20% - Accent6 5 5 2" xfId="5255"/>
    <cellStyle name="20% - Accent6 5 5 2 2" xfId="5256"/>
    <cellStyle name="20% - Accent6 5 5 2 2 2" xfId="5257"/>
    <cellStyle name="20% - Accent6 5 5 2 2 2 2" xfId="5258"/>
    <cellStyle name="20% - Accent6 5 5 2 2 2 2 2" xfId="5259"/>
    <cellStyle name="20% - Accent6 5 5 2 2 2 2 2 2" xfId="5260"/>
    <cellStyle name="20% - Accent6 5 5 2 2 2 2 2 3" xfId="5261"/>
    <cellStyle name="20% - Accent6 5 5 2 2 2 2 3" xfId="5262"/>
    <cellStyle name="20% - Accent6 5 5 2 2 2 2 4" xfId="5263"/>
    <cellStyle name="20% - Accent6 5 5 2 2 2 3" xfId="5264"/>
    <cellStyle name="20% - Accent6 5 5 2 2 2 3 2" xfId="5265"/>
    <cellStyle name="20% - Accent6 5 5 2 2 2 3 3" xfId="5266"/>
    <cellStyle name="20% - Accent6 5 5 2 2 2 4" xfId="5267"/>
    <cellStyle name="20% - Accent6 5 5 2 2 2 5" xfId="5268"/>
    <cellStyle name="20% - Accent6 5 5 2 2 3" xfId="5269"/>
    <cellStyle name="20% - Accent6 5 5 2 2 3 2" xfId="5270"/>
    <cellStyle name="20% - Accent6 5 5 2 2 3 2 2" xfId="5271"/>
    <cellStyle name="20% - Accent6 5 5 2 2 3 2 2 2" xfId="5272"/>
    <cellStyle name="20% - Accent6 5 5 2 2 3 2 2 3" xfId="5273"/>
    <cellStyle name="20% - Accent6 5 5 2 2 3 2 3" xfId="5274"/>
    <cellStyle name="20% - Accent6 5 5 2 2 3 2 4" xfId="5275"/>
    <cellStyle name="20% - Accent6 5 5 2 2 3 3" xfId="5276"/>
    <cellStyle name="20% - Accent6 5 5 2 2 3 3 2" xfId="5277"/>
    <cellStyle name="20% - Accent6 5 5 2 2 3 3 3" xfId="5278"/>
    <cellStyle name="20% - Accent6 5 5 2 2 3 4" xfId="5279"/>
    <cellStyle name="20% - Accent6 5 5 2 2 3 5" xfId="5280"/>
    <cellStyle name="20% - Accent6 5 5 2 2 4" xfId="5281"/>
    <cellStyle name="20% - Accent6 5 5 2 2 4 2" xfId="5282"/>
    <cellStyle name="20% - Accent6 5 5 2 2 4 2 2" xfId="5283"/>
    <cellStyle name="20% - Accent6 5 5 2 2 4 2 2 2" xfId="5284"/>
    <cellStyle name="20% - Accent6 5 5 2 2 4 2 2 3" xfId="5285"/>
    <cellStyle name="20% - Accent6 5 5 2 2 4 2 3" xfId="5286"/>
    <cellStyle name="20% - Accent6 5 5 2 2 4 2 4" xfId="5287"/>
    <cellStyle name="20% - Accent6 5 5 2 2 4 3" xfId="5288"/>
    <cellStyle name="20% - Accent6 5 5 2 2 4 3 2" xfId="5289"/>
    <cellStyle name="20% - Accent6 5 5 2 2 4 3 3" xfId="5290"/>
    <cellStyle name="20% - Accent6 5 5 2 2 4 4" xfId="5291"/>
    <cellStyle name="20% - Accent6 5 5 2 2 4 5" xfId="5292"/>
    <cellStyle name="20% - Accent6 5 5 2 2 5" xfId="5293"/>
    <cellStyle name="20% - Accent6 5 5 2 2 5 2" xfId="5294"/>
    <cellStyle name="20% - Accent6 5 5 2 2 5 2 2" xfId="5295"/>
    <cellStyle name="20% - Accent6 5 5 2 2 5 2 3" xfId="5296"/>
    <cellStyle name="20% - Accent6 5 5 2 2 5 3" xfId="5297"/>
    <cellStyle name="20% - Accent6 5 5 2 2 5 4" xfId="5298"/>
    <cellStyle name="20% - Accent6 5 5 2 2 6" xfId="5299"/>
    <cellStyle name="20% - Accent6 5 5 2 2 6 2" xfId="5300"/>
    <cellStyle name="20% - Accent6 5 5 2 2 6 3" xfId="5301"/>
    <cellStyle name="20% - Accent6 5 5 2 2 7" xfId="5302"/>
    <cellStyle name="20% - Accent6 5 5 2 2 8" xfId="5303"/>
    <cellStyle name="20% - Accent6 5 5 2 2_Schs" xfId="5304"/>
    <cellStyle name="20% - Accent6 5 5 2 3" xfId="5305"/>
    <cellStyle name="20% - Accent6 5 5 2 3 2" xfId="5306"/>
    <cellStyle name="20% - Accent6 5 5 2 3 2 2" xfId="5307"/>
    <cellStyle name="20% - Accent6 5 5 2 3 2 2 2" xfId="5308"/>
    <cellStyle name="20% - Accent6 5 5 2 3 2 2 3" xfId="5309"/>
    <cellStyle name="20% - Accent6 5 5 2 3 2 3" xfId="5310"/>
    <cellStyle name="20% - Accent6 5 5 2 3 2 4" xfId="5311"/>
    <cellStyle name="20% - Accent6 5 5 2 3 3" xfId="5312"/>
    <cellStyle name="20% - Accent6 5 5 2 3 3 2" xfId="5313"/>
    <cellStyle name="20% - Accent6 5 5 2 3 3 3" xfId="5314"/>
    <cellStyle name="20% - Accent6 5 5 2 3 4" xfId="5315"/>
    <cellStyle name="20% - Accent6 5 5 2 3 5" xfId="5316"/>
    <cellStyle name="20% - Accent6 5 5 2 4" xfId="5317"/>
    <cellStyle name="20% - Accent6 5 5 2 4 2" xfId="5318"/>
    <cellStyle name="20% - Accent6 5 5 2 4 2 2" xfId="5319"/>
    <cellStyle name="20% - Accent6 5 5 2 4 2 2 2" xfId="5320"/>
    <cellStyle name="20% - Accent6 5 5 2 4 2 2 3" xfId="5321"/>
    <cellStyle name="20% - Accent6 5 5 2 4 2 3" xfId="5322"/>
    <cellStyle name="20% - Accent6 5 5 2 4 2 4" xfId="5323"/>
    <cellStyle name="20% - Accent6 5 5 2 4 3" xfId="5324"/>
    <cellStyle name="20% - Accent6 5 5 2 4 3 2" xfId="5325"/>
    <cellStyle name="20% - Accent6 5 5 2 4 3 3" xfId="5326"/>
    <cellStyle name="20% - Accent6 5 5 2 4 4" xfId="5327"/>
    <cellStyle name="20% - Accent6 5 5 2 4 5" xfId="5328"/>
    <cellStyle name="20% - Accent6 5 5 2 5" xfId="5329"/>
    <cellStyle name="20% - Accent6 5 5 2 5 2" xfId="5330"/>
    <cellStyle name="20% - Accent6 5 5 2 5 2 2" xfId="5331"/>
    <cellStyle name="20% - Accent6 5 5 2 5 2 2 2" xfId="5332"/>
    <cellStyle name="20% - Accent6 5 5 2 5 2 2 3" xfId="5333"/>
    <cellStyle name="20% - Accent6 5 5 2 5 2 3" xfId="5334"/>
    <cellStyle name="20% - Accent6 5 5 2 5 2 4" xfId="5335"/>
    <cellStyle name="20% - Accent6 5 5 2 5 3" xfId="5336"/>
    <cellStyle name="20% - Accent6 5 5 2 5 3 2" xfId="5337"/>
    <cellStyle name="20% - Accent6 5 5 2 5 3 3" xfId="5338"/>
    <cellStyle name="20% - Accent6 5 5 2 5 4" xfId="5339"/>
    <cellStyle name="20% - Accent6 5 5 2 5 5" xfId="5340"/>
    <cellStyle name="20% - Accent6 5 5 2 6" xfId="5341"/>
    <cellStyle name="20% - Accent6 5 5 2 6 2" xfId="5342"/>
    <cellStyle name="20% - Accent6 5 5 2 6 2 2" xfId="5343"/>
    <cellStyle name="20% - Accent6 5 5 2 6 2 3" xfId="5344"/>
    <cellStyle name="20% - Accent6 5 5 2 6 3" xfId="5345"/>
    <cellStyle name="20% - Accent6 5 5 2 6 4" xfId="5346"/>
    <cellStyle name="20% - Accent6 5 5 2 7" xfId="5347"/>
    <cellStyle name="20% - Accent6 5 5 2 7 2" xfId="5348"/>
    <cellStyle name="20% - Accent6 5 5 2 7 3" xfId="5349"/>
    <cellStyle name="20% - Accent6 5 5 2 8" xfId="5350"/>
    <cellStyle name="20% - Accent6 5 5 2 9" xfId="5351"/>
    <cellStyle name="20% - Accent6 5 5 2_Schs" xfId="5352"/>
    <cellStyle name="20% - Accent6 5 5 3" xfId="5353"/>
    <cellStyle name="20% - Accent6 5 5 3 2" xfId="5354"/>
    <cellStyle name="20% - Accent6 5 5 3 2 2" xfId="5355"/>
    <cellStyle name="20% - Accent6 5 5 3 2 2 2" xfId="5356"/>
    <cellStyle name="20% - Accent6 5 5 3 2 2 2 2" xfId="5357"/>
    <cellStyle name="20% - Accent6 5 5 3 2 2 2 3" xfId="5358"/>
    <cellStyle name="20% - Accent6 5 5 3 2 2 3" xfId="5359"/>
    <cellStyle name="20% - Accent6 5 5 3 2 2 4" xfId="5360"/>
    <cellStyle name="20% - Accent6 5 5 3 2 3" xfId="5361"/>
    <cellStyle name="20% - Accent6 5 5 3 2 3 2" xfId="5362"/>
    <cellStyle name="20% - Accent6 5 5 3 2 3 3" xfId="5363"/>
    <cellStyle name="20% - Accent6 5 5 3 2 4" xfId="5364"/>
    <cellStyle name="20% - Accent6 5 5 3 2 5" xfId="5365"/>
    <cellStyle name="20% - Accent6 5 5 3 3" xfId="5366"/>
    <cellStyle name="20% - Accent6 5 5 3 3 2" xfId="5367"/>
    <cellStyle name="20% - Accent6 5 5 3 3 2 2" xfId="5368"/>
    <cellStyle name="20% - Accent6 5 5 3 3 2 2 2" xfId="5369"/>
    <cellStyle name="20% - Accent6 5 5 3 3 2 2 3" xfId="5370"/>
    <cellStyle name="20% - Accent6 5 5 3 3 2 3" xfId="5371"/>
    <cellStyle name="20% - Accent6 5 5 3 3 2 4" xfId="5372"/>
    <cellStyle name="20% - Accent6 5 5 3 3 3" xfId="5373"/>
    <cellStyle name="20% - Accent6 5 5 3 3 3 2" xfId="5374"/>
    <cellStyle name="20% - Accent6 5 5 3 3 3 3" xfId="5375"/>
    <cellStyle name="20% - Accent6 5 5 3 3 4" xfId="5376"/>
    <cellStyle name="20% - Accent6 5 5 3 3 5" xfId="5377"/>
    <cellStyle name="20% - Accent6 5 5 3 4" xfId="5378"/>
    <cellStyle name="20% - Accent6 5 5 3 4 2" xfId="5379"/>
    <cellStyle name="20% - Accent6 5 5 3 4 2 2" xfId="5380"/>
    <cellStyle name="20% - Accent6 5 5 3 4 2 2 2" xfId="5381"/>
    <cellStyle name="20% - Accent6 5 5 3 4 2 2 3" xfId="5382"/>
    <cellStyle name="20% - Accent6 5 5 3 4 2 3" xfId="5383"/>
    <cellStyle name="20% - Accent6 5 5 3 4 2 4" xfId="5384"/>
    <cellStyle name="20% - Accent6 5 5 3 4 3" xfId="5385"/>
    <cellStyle name="20% - Accent6 5 5 3 4 3 2" xfId="5386"/>
    <cellStyle name="20% - Accent6 5 5 3 4 3 3" xfId="5387"/>
    <cellStyle name="20% - Accent6 5 5 3 4 4" xfId="5388"/>
    <cellStyle name="20% - Accent6 5 5 3 4 5" xfId="5389"/>
    <cellStyle name="20% - Accent6 5 5 3 5" xfId="5390"/>
    <cellStyle name="20% - Accent6 5 5 3 5 2" xfId="5391"/>
    <cellStyle name="20% - Accent6 5 5 3 5 2 2" xfId="5392"/>
    <cellStyle name="20% - Accent6 5 5 3 5 2 3" xfId="5393"/>
    <cellStyle name="20% - Accent6 5 5 3 5 3" xfId="5394"/>
    <cellStyle name="20% - Accent6 5 5 3 5 4" xfId="5395"/>
    <cellStyle name="20% - Accent6 5 5 3 6" xfId="5396"/>
    <cellStyle name="20% - Accent6 5 5 3 6 2" xfId="5397"/>
    <cellStyle name="20% - Accent6 5 5 3 6 3" xfId="5398"/>
    <cellStyle name="20% - Accent6 5 5 3 7" xfId="5399"/>
    <cellStyle name="20% - Accent6 5 5 3 8" xfId="5400"/>
    <cellStyle name="20% - Accent6 5 5 3_Schs" xfId="5401"/>
    <cellStyle name="20% - Accent6 5 5 4" xfId="5402"/>
    <cellStyle name="20% - Accent6 5 5 4 2" xfId="5403"/>
    <cellStyle name="20% - Accent6 5 5 4 2 2" xfId="5404"/>
    <cellStyle name="20% - Accent6 5 5 4 2 2 2" xfId="5405"/>
    <cellStyle name="20% - Accent6 5 5 4 2 2 3" xfId="5406"/>
    <cellStyle name="20% - Accent6 5 5 4 2 3" xfId="5407"/>
    <cellStyle name="20% - Accent6 5 5 4 2 4" xfId="5408"/>
    <cellStyle name="20% - Accent6 5 5 4 3" xfId="5409"/>
    <cellStyle name="20% - Accent6 5 5 4 3 2" xfId="5410"/>
    <cellStyle name="20% - Accent6 5 5 4 3 3" xfId="5411"/>
    <cellStyle name="20% - Accent6 5 5 4 4" xfId="5412"/>
    <cellStyle name="20% - Accent6 5 5 4 5" xfId="5413"/>
    <cellStyle name="20% - Accent6 5 5 5" xfId="5414"/>
    <cellStyle name="20% - Accent6 5 5 5 2" xfId="5415"/>
    <cellStyle name="20% - Accent6 5 5 5 2 2" xfId="5416"/>
    <cellStyle name="20% - Accent6 5 5 5 2 2 2" xfId="5417"/>
    <cellStyle name="20% - Accent6 5 5 5 2 2 3" xfId="5418"/>
    <cellStyle name="20% - Accent6 5 5 5 2 3" xfId="5419"/>
    <cellStyle name="20% - Accent6 5 5 5 2 4" xfId="5420"/>
    <cellStyle name="20% - Accent6 5 5 5 3" xfId="5421"/>
    <cellStyle name="20% - Accent6 5 5 5 3 2" xfId="5422"/>
    <cellStyle name="20% - Accent6 5 5 5 3 3" xfId="5423"/>
    <cellStyle name="20% - Accent6 5 5 5 4" xfId="5424"/>
    <cellStyle name="20% - Accent6 5 5 5 5" xfId="5425"/>
    <cellStyle name="20% - Accent6 5 5 6" xfId="5426"/>
    <cellStyle name="20% - Accent6 5 5 6 2" xfId="5427"/>
    <cellStyle name="20% - Accent6 5 5 6 2 2" xfId="5428"/>
    <cellStyle name="20% - Accent6 5 5 6 2 2 2" xfId="5429"/>
    <cellStyle name="20% - Accent6 5 5 6 2 2 3" xfId="5430"/>
    <cellStyle name="20% - Accent6 5 5 6 2 3" xfId="5431"/>
    <cellStyle name="20% - Accent6 5 5 6 2 4" xfId="5432"/>
    <cellStyle name="20% - Accent6 5 5 6 3" xfId="5433"/>
    <cellStyle name="20% - Accent6 5 5 6 3 2" xfId="5434"/>
    <cellStyle name="20% - Accent6 5 5 6 3 3" xfId="5435"/>
    <cellStyle name="20% - Accent6 5 5 6 4" xfId="5436"/>
    <cellStyle name="20% - Accent6 5 5 6 5" xfId="5437"/>
    <cellStyle name="20% - Accent6 5 5 7" xfId="5438"/>
    <cellStyle name="20% - Accent6 5 5 7 2" xfId="5439"/>
    <cellStyle name="20% - Accent6 5 5 7 2 2" xfId="5440"/>
    <cellStyle name="20% - Accent6 5 5 7 2 3" xfId="5441"/>
    <cellStyle name="20% - Accent6 5 5 7 3" xfId="5442"/>
    <cellStyle name="20% - Accent6 5 5 7 4" xfId="5443"/>
    <cellStyle name="20% - Accent6 5 5 8" xfId="5444"/>
    <cellStyle name="20% - Accent6 5 5 8 2" xfId="5445"/>
    <cellStyle name="20% - Accent6 5 5 8 3" xfId="5446"/>
    <cellStyle name="20% - Accent6 5 5 9" xfId="5447"/>
    <cellStyle name="20% - Accent6 5 5_Schs" xfId="5448"/>
    <cellStyle name="20% - Accent6 5_ModelingAnalysis_GRP" xfId="5449"/>
    <cellStyle name="20% - Accent6 6" xfId="5450"/>
    <cellStyle name="20% - Accent6 6 2" xfId="5451"/>
    <cellStyle name="20% - Accent6 6 2 2" xfId="5452"/>
    <cellStyle name="20% - Accent6 6 2 3" xfId="5453"/>
    <cellStyle name="20% - Accent6 6 3" xfId="5454"/>
    <cellStyle name="20% - Accent6 6 4" xfId="5455"/>
    <cellStyle name="20% - Accent6 6_ModelingAnalysis_GRP" xfId="5456"/>
    <cellStyle name="20% - Accent6 7" xfId="5457"/>
    <cellStyle name="20% - Accent6 7 2" xfId="5458"/>
    <cellStyle name="20% - Accent6 7 3" xfId="5459"/>
    <cellStyle name="20% - Accent6 8" xfId="5460"/>
    <cellStyle name="20% - Accent6 8 2" xfId="5461"/>
    <cellStyle name="20% - Accent6 8 3" xfId="5462"/>
    <cellStyle name="20% - Accent6 9" xfId="5463"/>
    <cellStyle name="20% - Accent6 9 2" xfId="5464"/>
    <cellStyle name="20% - Accent6 9 3" xfId="5465"/>
    <cellStyle name="40% - Accent1 10" xfId="5466"/>
    <cellStyle name="40% - Accent1 10 2" xfId="5467"/>
    <cellStyle name="40% - Accent1 10 3" xfId="5468"/>
    <cellStyle name="40% - Accent1 11" xfId="5469"/>
    <cellStyle name="40% - Accent1 11 2" xfId="5470"/>
    <cellStyle name="40% - Accent1 11 3" xfId="5471"/>
    <cellStyle name="40% - Accent1 12" xfId="5472"/>
    <cellStyle name="40% - Accent1 12 2" xfId="5473"/>
    <cellStyle name="40% - Accent1 12 3" xfId="5474"/>
    <cellStyle name="40% - Accent1 13" xfId="5475"/>
    <cellStyle name="40% - Accent1 13 2" xfId="5476"/>
    <cellStyle name="40% - Accent1 13 3" xfId="5477"/>
    <cellStyle name="40% - Accent1 14" xfId="5478"/>
    <cellStyle name="40% - Accent1 15" xfId="5479"/>
    <cellStyle name="40% - Accent1 16" xfId="5480"/>
    <cellStyle name="40% - Accent1 17" xfId="5481"/>
    <cellStyle name="40% - Accent1 18" xfId="5482"/>
    <cellStyle name="40% - Accent1 2" xfId="37"/>
    <cellStyle name="40% - Accent1 2 2" xfId="5483"/>
    <cellStyle name="40% - Accent1 2 2 2" xfId="5484"/>
    <cellStyle name="40% - Accent1 2 2 3" xfId="5485"/>
    <cellStyle name="40% - Accent1 2 3" xfId="5486"/>
    <cellStyle name="40% - Accent1 2 3 2" xfId="5487"/>
    <cellStyle name="40% - Accent1 2 3 2 10" xfId="5488"/>
    <cellStyle name="40% - Accent1 2 3 2 2" xfId="5489"/>
    <cellStyle name="40% - Accent1 2 3 2 2 2" xfId="5490"/>
    <cellStyle name="40% - Accent1 2 3 2 2 2 2" xfId="5491"/>
    <cellStyle name="40% - Accent1 2 3 2 2 2 2 2" xfId="5492"/>
    <cellStyle name="40% - Accent1 2 3 2 2 2 2 2 2" xfId="5493"/>
    <cellStyle name="40% - Accent1 2 3 2 2 2 2 2 2 2" xfId="5494"/>
    <cellStyle name="40% - Accent1 2 3 2 2 2 2 2 2 3" xfId="5495"/>
    <cellStyle name="40% - Accent1 2 3 2 2 2 2 2 3" xfId="5496"/>
    <cellStyle name="40% - Accent1 2 3 2 2 2 2 2 4" xfId="5497"/>
    <cellStyle name="40% - Accent1 2 3 2 2 2 2 3" xfId="5498"/>
    <cellStyle name="40% - Accent1 2 3 2 2 2 2 3 2" xfId="5499"/>
    <cellStyle name="40% - Accent1 2 3 2 2 2 2 3 3" xfId="5500"/>
    <cellStyle name="40% - Accent1 2 3 2 2 2 2 4" xfId="5501"/>
    <cellStyle name="40% - Accent1 2 3 2 2 2 2 5" xfId="5502"/>
    <cellStyle name="40% - Accent1 2 3 2 2 2 3" xfId="5503"/>
    <cellStyle name="40% - Accent1 2 3 2 2 2 3 2" xfId="5504"/>
    <cellStyle name="40% - Accent1 2 3 2 2 2 3 2 2" xfId="5505"/>
    <cellStyle name="40% - Accent1 2 3 2 2 2 3 2 2 2" xfId="5506"/>
    <cellStyle name="40% - Accent1 2 3 2 2 2 3 2 2 3" xfId="5507"/>
    <cellStyle name="40% - Accent1 2 3 2 2 2 3 2 3" xfId="5508"/>
    <cellStyle name="40% - Accent1 2 3 2 2 2 3 2 4" xfId="5509"/>
    <cellStyle name="40% - Accent1 2 3 2 2 2 3 3" xfId="5510"/>
    <cellStyle name="40% - Accent1 2 3 2 2 2 3 3 2" xfId="5511"/>
    <cellStyle name="40% - Accent1 2 3 2 2 2 3 3 3" xfId="5512"/>
    <cellStyle name="40% - Accent1 2 3 2 2 2 3 4" xfId="5513"/>
    <cellStyle name="40% - Accent1 2 3 2 2 2 3 5" xfId="5514"/>
    <cellStyle name="40% - Accent1 2 3 2 2 2 4" xfId="5515"/>
    <cellStyle name="40% - Accent1 2 3 2 2 2 4 2" xfId="5516"/>
    <cellStyle name="40% - Accent1 2 3 2 2 2 4 2 2" xfId="5517"/>
    <cellStyle name="40% - Accent1 2 3 2 2 2 4 2 2 2" xfId="5518"/>
    <cellStyle name="40% - Accent1 2 3 2 2 2 4 2 2 3" xfId="5519"/>
    <cellStyle name="40% - Accent1 2 3 2 2 2 4 2 3" xfId="5520"/>
    <cellStyle name="40% - Accent1 2 3 2 2 2 4 2 4" xfId="5521"/>
    <cellStyle name="40% - Accent1 2 3 2 2 2 4 3" xfId="5522"/>
    <cellStyle name="40% - Accent1 2 3 2 2 2 4 3 2" xfId="5523"/>
    <cellStyle name="40% - Accent1 2 3 2 2 2 4 3 3" xfId="5524"/>
    <cellStyle name="40% - Accent1 2 3 2 2 2 4 4" xfId="5525"/>
    <cellStyle name="40% - Accent1 2 3 2 2 2 4 5" xfId="5526"/>
    <cellStyle name="40% - Accent1 2 3 2 2 2 5" xfId="5527"/>
    <cellStyle name="40% - Accent1 2 3 2 2 2 5 2" xfId="5528"/>
    <cellStyle name="40% - Accent1 2 3 2 2 2 5 2 2" xfId="5529"/>
    <cellStyle name="40% - Accent1 2 3 2 2 2 5 2 3" xfId="5530"/>
    <cellStyle name="40% - Accent1 2 3 2 2 2 5 3" xfId="5531"/>
    <cellStyle name="40% - Accent1 2 3 2 2 2 5 4" xfId="5532"/>
    <cellStyle name="40% - Accent1 2 3 2 2 2 6" xfId="5533"/>
    <cellStyle name="40% - Accent1 2 3 2 2 2 6 2" xfId="5534"/>
    <cellStyle name="40% - Accent1 2 3 2 2 2 6 3" xfId="5535"/>
    <cellStyle name="40% - Accent1 2 3 2 2 2 7" xfId="5536"/>
    <cellStyle name="40% - Accent1 2 3 2 2 2 8" xfId="5537"/>
    <cellStyle name="40% - Accent1 2 3 2 2 2_Schs" xfId="5538"/>
    <cellStyle name="40% - Accent1 2 3 2 2 3" xfId="5539"/>
    <cellStyle name="40% - Accent1 2 3 2 2 3 2" xfId="5540"/>
    <cellStyle name="40% - Accent1 2 3 2 2 3 2 2" xfId="5541"/>
    <cellStyle name="40% - Accent1 2 3 2 2 3 2 2 2" xfId="5542"/>
    <cellStyle name="40% - Accent1 2 3 2 2 3 2 2 3" xfId="5543"/>
    <cellStyle name="40% - Accent1 2 3 2 2 3 2 3" xfId="5544"/>
    <cellStyle name="40% - Accent1 2 3 2 2 3 2 4" xfId="5545"/>
    <cellStyle name="40% - Accent1 2 3 2 2 3 3" xfId="5546"/>
    <cellStyle name="40% - Accent1 2 3 2 2 3 3 2" xfId="5547"/>
    <cellStyle name="40% - Accent1 2 3 2 2 3 3 3" xfId="5548"/>
    <cellStyle name="40% - Accent1 2 3 2 2 3 4" xfId="5549"/>
    <cellStyle name="40% - Accent1 2 3 2 2 3 5" xfId="5550"/>
    <cellStyle name="40% - Accent1 2 3 2 2 4" xfId="5551"/>
    <cellStyle name="40% - Accent1 2 3 2 2 4 2" xfId="5552"/>
    <cellStyle name="40% - Accent1 2 3 2 2 4 2 2" xfId="5553"/>
    <cellStyle name="40% - Accent1 2 3 2 2 4 2 2 2" xfId="5554"/>
    <cellStyle name="40% - Accent1 2 3 2 2 4 2 2 3" xfId="5555"/>
    <cellStyle name="40% - Accent1 2 3 2 2 4 2 3" xfId="5556"/>
    <cellStyle name="40% - Accent1 2 3 2 2 4 2 4" xfId="5557"/>
    <cellStyle name="40% - Accent1 2 3 2 2 4 3" xfId="5558"/>
    <cellStyle name="40% - Accent1 2 3 2 2 4 3 2" xfId="5559"/>
    <cellStyle name="40% - Accent1 2 3 2 2 4 3 3" xfId="5560"/>
    <cellStyle name="40% - Accent1 2 3 2 2 4 4" xfId="5561"/>
    <cellStyle name="40% - Accent1 2 3 2 2 4 5" xfId="5562"/>
    <cellStyle name="40% - Accent1 2 3 2 2 5" xfId="5563"/>
    <cellStyle name="40% - Accent1 2 3 2 2 5 2" xfId="5564"/>
    <cellStyle name="40% - Accent1 2 3 2 2 5 2 2" xfId="5565"/>
    <cellStyle name="40% - Accent1 2 3 2 2 5 2 2 2" xfId="5566"/>
    <cellStyle name="40% - Accent1 2 3 2 2 5 2 2 3" xfId="5567"/>
    <cellStyle name="40% - Accent1 2 3 2 2 5 2 3" xfId="5568"/>
    <cellStyle name="40% - Accent1 2 3 2 2 5 2 4" xfId="5569"/>
    <cellStyle name="40% - Accent1 2 3 2 2 5 3" xfId="5570"/>
    <cellStyle name="40% - Accent1 2 3 2 2 5 3 2" xfId="5571"/>
    <cellStyle name="40% - Accent1 2 3 2 2 5 3 3" xfId="5572"/>
    <cellStyle name="40% - Accent1 2 3 2 2 5 4" xfId="5573"/>
    <cellStyle name="40% - Accent1 2 3 2 2 5 5" xfId="5574"/>
    <cellStyle name="40% - Accent1 2 3 2 2 6" xfId="5575"/>
    <cellStyle name="40% - Accent1 2 3 2 2 6 2" xfId="5576"/>
    <cellStyle name="40% - Accent1 2 3 2 2 6 2 2" xfId="5577"/>
    <cellStyle name="40% - Accent1 2 3 2 2 6 2 3" xfId="5578"/>
    <cellStyle name="40% - Accent1 2 3 2 2 6 3" xfId="5579"/>
    <cellStyle name="40% - Accent1 2 3 2 2 6 4" xfId="5580"/>
    <cellStyle name="40% - Accent1 2 3 2 2 7" xfId="5581"/>
    <cellStyle name="40% - Accent1 2 3 2 2 7 2" xfId="5582"/>
    <cellStyle name="40% - Accent1 2 3 2 2 7 3" xfId="5583"/>
    <cellStyle name="40% - Accent1 2 3 2 2 8" xfId="5584"/>
    <cellStyle name="40% - Accent1 2 3 2 2 9" xfId="5585"/>
    <cellStyle name="40% - Accent1 2 3 2 2_Schs" xfId="5586"/>
    <cellStyle name="40% - Accent1 2 3 2 3" xfId="5587"/>
    <cellStyle name="40% - Accent1 2 3 2 3 2" xfId="5588"/>
    <cellStyle name="40% - Accent1 2 3 2 3 2 2" xfId="5589"/>
    <cellStyle name="40% - Accent1 2 3 2 3 2 2 2" xfId="5590"/>
    <cellStyle name="40% - Accent1 2 3 2 3 2 2 2 2" xfId="5591"/>
    <cellStyle name="40% - Accent1 2 3 2 3 2 2 2 3" xfId="5592"/>
    <cellStyle name="40% - Accent1 2 3 2 3 2 2 3" xfId="5593"/>
    <cellStyle name="40% - Accent1 2 3 2 3 2 2 4" xfId="5594"/>
    <cellStyle name="40% - Accent1 2 3 2 3 2 3" xfId="5595"/>
    <cellStyle name="40% - Accent1 2 3 2 3 2 3 2" xfId="5596"/>
    <cellStyle name="40% - Accent1 2 3 2 3 2 3 3" xfId="5597"/>
    <cellStyle name="40% - Accent1 2 3 2 3 2 4" xfId="5598"/>
    <cellStyle name="40% - Accent1 2 3 2 3 2 5" xfId="5599"/>
    <cellStyle name="40% - Accent1 2 3 2 3 3" xfId="5600"/>
    <cellStyle name="40% - Accent1 2 3 2 3 3 2" xfId="5601"/>
    <cellStyle name="40% - Accent1 2 3 2 3 3 2 2" xfId="5602"/>
    <cellStyle name="40% - Accent1 2 3 2 3 3 2 2 2" xfId="5603"/>
    <cellStyle name="40% - Accent1 2 3 2 3 3 2 2 3" xfId="5604"/>
    <cellStyle name="40% - Accent1 2 3 2 3 3 2 3" xfId="5605"/>
    <cellStyle name="40% - Accent1 2 3 2 3 3 2 4" xfId="5606"/>
    <cellStyle name="40% - Accent1 2 3 2 3 3 3" xfId="5607"/>
    <cellStyle name="40% - Accent1 2 3 2 3 3 3 2" xfId="5608"/>
    <cellStyle name="40% - Accent1 2 3 2 3 3 3 3" xfId="5609"/>
    <cellStyle name="40% - Accent1 2 3 2 3 3 4" xfId="5610"/>
    <cellStyle name="40% - Accent1 2 3 2 3 3 5" xfId="5611"/>
    <cellStyle name="40% - Accent1 2 3 2 3 4" xfId="5612"/>
    <cellStyle name="40% - Accent1 2 3 2 3 4 2" xfId="5613"/>
    <cellStyle name="40% - Accent1 2 3 2 3 4 2 2" xfId="5614"/>
    <cellStyle name="40% - Accent1 2 3 2 3 4 2 2 2" xfId="5615"/>
    <cellStyle name="40% - Accent1 2 3 2 3 4 2 2 3" xfId="5616"/>
    <cellStyle name="40% - Accent1 2 3 2 3 4 2 3" xfId="5617"/>
    <cellStyle name="40% - Accent1 2 3 2 3 4 2 4" xfId="5618"/>
    <cellStyle name="40% - Accent1 2 3 2 3 4 3" xfId="5619"/>
    <cellStyle name="40% - Accent1 2 3 2 3 4 3 2" xfId="5620"/>
    <cellStyle name="40% - Accent1 2 3 2 3 4 3 3" xfId="5621"/>
    <cellStyle name="40% - Accent1 2 3 2 3 4 4" xfId="5622"/>
    <cellStyle name="40% - Accent1 2 3 2 3 4 5" xfId="5623"/>
    <cellStyle name="40% - Accent1 2 3 2 3 5" xfId="5624"/>
    <cellStyle name="40% - Accent1 2 3 2 3 5 2" xfId="5625"/>
    <cellStyle name="40% - Accent1 2 3 2 3 5 2 2" xfId="5626"/>
    <cellStyle name="40% - Accent1 2 3 2 3 5 2 3" xfId="5627"/>
    <cellStyle name="40% - Accent1 2 3 2 3 5 3" xfId="5628"/>
    <cellStyle name="40% - Accent1 2 3 2 3 5 4" xfId="5629"/>
    <cellStyle name="40% - Accent1 2 3 2 3 6" xfId="5630"/>
    <cellStyle name="40% - Accent1 2 3 2 3 6 2" xfId="5631"/>
    <cellStyle name="40% - Accent1 2 3 2 3 6 3" xfId="5632"/>
    <cellStyle name="40% - Accent1 2 3 2 3 7" xfId="5633"/>
    <cellStyle name="40% - Accent1 2 3 2 3 8" xfId="5634"/>
    <cellStyle name="40% - Accent1 2 3 2 3_Schs" xfId="5635"/>
    <cellStyle name="40% - Accent1 2 3 2 4" xfId="5636"/>
    <cellStyle name="40% - Accent1 2 3 2 4 2" xfId="5637"/>
    <cellStyle name="40% - Accent1 2 3 2 4 2 2" xfId="5638"/>
    <cellStyle name="40% - Accent1 2 3 2 4 2 2 2" xfId="5639"/>
    <cellStyle name="40% - Accent1 2 3 2 4 2 2 3" xfId="5640"/>
    <cellStyle name="40% - Accent1 2 3 2 4 2 3" xfId="5641"/>
    <cellStyle name="40% - Accent1 2 3 2 4 2 4" xfId="5642"/>
    <cellStyle name="40% - Accent1 2 3 2 4 3" xfId="5643"/>
    <cellStyle name="40% - Accent1 2 3 2 4 3 2" xfId="5644"/>
    <cellStyle name="40% - Accent1 2 3 2 4 3 3" xfId="5645"/>
    <cellStyle name="40% - Accent1 2 3 2 4 4" xfId="5646"/>
    <cellStyle name="40% - Accent1 2 3 2 4 5" xfId="5647"/>
    <cellStyle name="40% - Accent1 2 3 2 5" xfId="5648"/>
    <cellStyle name="40% - Accent1 2 3 2 5 2" xfId="5649"/>
    <cellStyle name="40% - Accent1 2 3 2 5 2 2" xfId="5650"/>
    <cellStyle name="40% - Accent1 2 3 2 5 2 2 2" xfId="5651"/>
    <cellStyle name="40% - Accent1 2 3 2 5 2 2 3" xfId="5652"/>
    <cellStyle name="40% - Accent1 2 3 2 5 2 3" xfId="5653"/>
    <cellStyle name="40% - Accent1 2 3 2 5 2 4" xfId="5654"/>
    <cellStyle name="40% - Accent1 2 3 2 5 3" xfId="5655"/>
    <cellStyle name="40% - Accent1 2 3 2 5 3 2" xfId="5656"/>
    <cellStyle name="40% - Accent1 2 3 2 5 3 3" xfId="5657"/>
    <cellStyle name="40% - Accent1 2 3 2 5 4" xfId="5658"/>
    <cellStyle name="40% - Accent1 2 3 2 5 5" xfId="5659"/>
    <cellStyle name="40% - Accent1 2 3 2 6" xfId="5660"/>
    <cellStyle name="40% - Accent1 2 3 2 6 2" xfId="5661"/>
    <cellStyle name="40% - Accent1 2 3 2 6 2 2" xfId="5662"/>
    <cellStyle name="40% - Accent1 2 3 2 6 2 2 2" xfId="5663"/>
    <cellStyle name="40% - Accent1 2 3 2 6 2 2 3" xfId="5664"/>
    <cellStyle name="40% - Accent1 2 3 2 6 2 3" xfId="5665"/>
    <cellStyle name="40% - Accent1 2 3 2 6 2 4" xfId="5666"/>
    <cellStyle name="40% - Accent1 2 3 2 6 3" xfId="5667"/>
    <cellStyle name="40% - Accent1 2 3 2 6 3 2" xfId="5668"/>
    <cellStyle name="40% - Accent1 2 3 2 6 3 3" xfId="5669"/>
    <cellStyle name="40% - Accent1 2 3 2 6 4" xfId="5670"/>
    <cellStyle name="40% - Accent1 2 3 2 6 5" xfId="5671"/>
    <cellStyle name="40% - Accent1 2 3 2 7" xfId="5672"/>
    <cellStyle name="40% - Accent1 2 3 2 7 2" xfId="5673"/>
    <cellStyle name="40% - Accent1 2 3 2 7 2 2" xfId="5674"/>
    <cellStyle name="40% - Accent1 2 3 2 7 2 3" xfId="5675"/>
    <cellStyle name="40% - Accent1 2 3 2 7 3" xfId="5676"/>
    <cellStyle name="40% - Accent1 2 3 2 7 4" xfId="5677"/>
    <cellStyle name="40% - Accent1 2 3 2 8" xfId="5678"/>
    <cellStyle name="40% - Accent1 2 3 2 8 2" xfId="5679"/>
    <cellStyle name="40% - Accent1 2 3 2 8 3" xfId="5680"/>
    <cellStyle name="40% - Accent1 2 3 2 9" xfId="5681"/>
    <cellStyle name="40% - Accent1 2 3 2_Schs" xfId="5682"/>
    <cellStyle name="40% - Accent1 2 4" xfId="5683"/>
    <cellStyle name="40% - Accent1 2 5" xfId="5684"/>
    <cellStyle name="40% - Accent1 2_ModelingAnalysis_GRP" xfId="5685"/>
    <cellStyle name="40% - Accent1 3" xfId="5686"/>
    <cellStyle name="40% - Accent1 3 2" xfId="5687"/>
    <cellStyle name="40% - Accent1 3 2 2" xfId="5688"/>
    <cellStyle name="40% - Accent1 3 2 3" xfId="5689"/>
    <cellStyle name="40% - Accent1 3 3" xfId="5690"/>
    <cellStyle name="40% - Accent1 3 4" xfId="5691"/>
    <cellStyle name="40% - Accent1 3 5" xfId="5692"/>
    <cellStyle name="40% - Accent1 3_ModelingAnalysis_GRP" xfId="5693"/>
    <cellStyle name="40% - Accent1 4" xfId="5694"/>
    <cellStyle name="40% - Accent1 4 2" xfId="5695"/>
    <cellStyle name="40% - Accent1 4 2 2" xfId="5696"/>
    <cellStyle name="40% - Accent1 4 2 3" xfId="5697"/>
    <cellStyle name="40% - Accent1 4 3" xfId="5698"/>
    <cellStyle name="40% - Accent1 4 4" xfId="5699"/>
    <cellStyle name="40% - Accent1 4_ModelingAnalysis_GRP" xfId="5700"/>
    <cellStyle name="40% - Accent1 5" xfId="5701"/>
    <cellStyle name="40% - Accent1 5 2" xfId="5702"/>
    <cellStyle name="40% - Accent1 5 2 2" xfId="5703"/>
    <cellStyle name="40% - Accent1 5 2 3" xfId="5704"/>
    <cellStyle name="40% - Accent1 5 2 4" xfId="5705"/>
    <cellStyle name="40% - Accent1 5 2 4 10" xfId="5706"/>
    <cellStyle name="40% - Accent1 5 2 4 2" xfId="5707"/>
    <cellStyle name="40% - Accent1 5 2 4 2 2" xfId="5708"/>
    <cellStyle name="40% - Accent1 5 2 4 2 2 2" xfId="5709"/>
    <cellStyle name="40% - Accent1 5 2 4 2 2 2 2" xfId="5710"/>
    <cellStyle name="40% - Accent1 5 2 4 2 2 2 2 2" xfId="5711"/>
    <cellStyle name="40% - Accent1 5 2 4 2 2 2 2 2 2" xfId="5712"/>
    <cellStyle name="40% - Accent1 5 2 4 2 2 2 2 2 3" xfId="5713"/>
    <cellStyle name="40% - Accent1 5 2 4 2 2 2 2 3" xfId="5714"/>
    <cellStyle name="40% - Accent1 5 2 4 2 2 2 2 4" xfId="5715"/>
    <cellStyle name="40% - Accent1 5 2 4 2 2 2 3" xfId="5716"/>
    <cellStyle name="40% - Accent1 5 2 4 2 2 2 3 2" xfId="5717"/>
    <cellStyle name="40% - Accent1 5 2 4 2 2 2 3 3" xfId="5718"/>
    <cellStyle name="40% - Accent1 5 2 4 2 2 2 4" xfId="5719"/>
    <cellStyle name="40% - Accent1 5 2 4 2 2 2 5" xfId="5720"/>
    <cellStyle name="40% - Accent1 5 2 4 2 2 3" xfId="5721"/>
    <cellStyle name="40% - Accent1 5 2 4 2 2 3 2" xfId="5722"/>
    <cellStyle name="40% - Accent1 5 2 4 2 2 3 2 2" xfId="5723"/>
    <cellStyle name="40% - Accent1 5 2 4 2 2 3 2 2 2" xfId="5724"/>
    <cellStyle name="40% - Accent1 5 2 4 2 2 3 2 2 3" xfId="5725"/>
    <cellStyle name="40% - Accent1 5 2 4 2 2 3 2 3" xfId="5726"/>
    <cellStyle name="40% - Accent1 5 2 4 2 2 3 2 4" xfId="5727"/>
    <cellStyle name="40% - Accent1 5 2 4 2 2 3 3" xfId="5728"/>
    <cellStyle name="40% - Accent1 5 2 4 2 2 3 3 2" xfId="5729"/>
    <cellStyle name="40% - Accent1 5 2 4 2 2 3 3 3" xfId="5730"/>
    <cellStyle name="40% - Accent1 5 2 4 2 2 3 4" xfId="5731"/>
    <cellStyle name="40% - Accent1 5 2 4 2 2 3 5" xfId="5732"/>
    <cellStyle name="40% - Accent1 5 2 4 2 2 4" xfId="5733"/>
    <cellStyle name="40% - Accent1 5 2 4 2 2 4 2" xfId="5734"/>
    <cellStyle name="40% - Accent1 5 2 4 2 2 4 2 2" xfId="5735"/>
    <cellStyle name="40% - Accent1 5 2 4 2 2 4 2 2 2" xfId="5736"/>
    <cellStyle name="40% - Accent1 5 2 4 2 2 4 2 2 3" xfId="5737"/>
    <cellStyle name="40% - Accent1 5 2 4 2 2 4 2 3" xfId="5738"/>
    <cellStyle name="40% - Accent1 5 2 4 2 2 4 2 4" xfId="5739"/>
    <cellStyle name="40% - Accent1 5 2 4 2 2 4 3" xfId="5740"/>
    <cellStyle name="40% - Accent1 5 2 4 2 2 4 3 2" xfId="5741"/>
    <cellStyle name="40% - Accent1 5 2 4 2 2 4 3 3" xfId="5742"/>
    <cellStyle name="40% - Accent1 5 2 4 2 2 4 4" xfId="5743"/>
    <cellStyle name="40% - Accent1 5 2 4 2 2 4 5" xfId="5744"/>
    <cellStyle name="40% - Accent1 5 2 4 2 2 5" xfId="5745"/>
    <cellStyle name="40% - Accent1 5 2 4 2 2 5 2" xfId="5746"/>
    <cellStyle name="40% - Accent1 5 2 4 2 2 5 2 2" xfId="5747"/>
    <cellStyle name="40% - Accent1 5 2 4 2 2 5 2 3" xfId="5748"/>
    <cellStyle name="40% - Accent1 5 2 4 2 2 5 3" xfId="5749"/>
    <cellStyle name="40% - Accent1 5 2 4 2 2 5 4" xfId="5750"/>
    <cellStyle name="40% - Accent1 5 2 4 2 2 6" xfId="5751"/>
    <cellStyle name="40% - Accent1 5 2 4 2 2 6 2" xfId="5752"/>
    <cellStyle name="40% - Accent1 5 2 4 2 2 6 3" xfId="5753"/>
    <cellStyle name="40% - Accent1 5 2 4 2 2 7" xfId="5754"/>
    <cellStyle name="40% - Accent1 5 2 4 2 2 8" xfId="5755"/>
    <cellStyle name="40% - Accent1 5 2 4 2 2_Schs" xfId="5756"/>
    <cellStyle name="40% - Accent1 5 2 4 2 3" xfId="5757"/>
    <cellStyle name="40% - Accent1 5 2 4 2 3 2" xfId="5758"/>
    <cellStyle name="40% - Accent1 5 2 4 2 3 2 2" xfId="5759"/>
    <cellStyle name="40% - Accent1 5 2 4 2 3 2 2 2" xfId="5760"/>
    <cellStyle name="40% - Accent1 5 2 4 2 3 2 2 3" xfId="5761"/>
    <cellStyle name="40% - Accent1 5 2 4 2 3 2 3" xfId="5762"/>
    <cellStyle name="40% - Accent1 5 2 4 2 3 2 4" xfId="5763"/>
    <cellStyle name="40% - Accent1 5 2 4 2 3 3" xfId="5764"/>
    <cellStyle name="40% - Accent1 5 2 4 2 3 3 2" xfId="5765"/>
    <cellStyle name="40% - Accent1 5 2 4 2 3 3 3" xfId="5766"/>
    <cellStyle name="40% - Accent1 5 2 4 2 3 4" xfId="5767"/>
    <cellStyle name="40% - Accent1 5 2 4 2 3 5" xfId="5768"/>
    <cellStyle name="40% - Accent1 5 2 4 2 4" xfId="5769"/>
    <cellStyle name="40% - Accent1 5 2 4 2 4 2" xfId="5770"/>
    <cellStyle name="40% - Accent1 5 2 4 2 4 2 2" xfId="5771"/>
    <cellStyle name="40% - Accent1 5 2 4 2 4 2 2 2" xfId="5772"/>
    <cellStyle name="40% - Accent1 5 2 4 2 4 2 2 3" xfId="5773"/>
    <cellStyle name="40% - Accent1 5 2 4 2 4 2 3" xfId="5774"/>
    <cellStyle name="40% - Accent1 5 2 4 2 4 2 4" xfId="5775"/>
    <cellStyle name="40% - Accent1 5 2 4 2 4 3" xfId="5776"/>
    <cellStyle name="40% - Accent1 5 2 4 2 4 3 2" xfId="5777"/>
    <cellStyle name="40% - Accent1 5 2 4 2 4 3 3" xfId="5778"/>
    <cellStyle name="40% - Accent1 5 2 4 2 4 4" xfId="5779"/>
    <cellStyle name="40% - Accent1 5 2 4 2 4 5" xfId="5780"/>
    <cellStyle name="40% - Accent1 5 2 4 2 5" xfId="5781"/>
    <cellStyle name="40% - Accent1 5 2 4 2 5 2" xfId="5782"/>
    <cellStyle name="40% - Accent1 5 2 4 2 5 2 2" xfId="5783"/>
    <cellStyle name="40% - Accent1 5 2 4 2 5 2 2 2" xfId="5784"/>
    <cellStyle name="40% - Accent1 5 2 4 2 5 2 2 3" xfId="5785"/>
    <cellStyle name="40% - Accent1 5 2 4 2 5 2 3" xfId="5786"/>
    <cellStyle name="40% - Accent1 5 2 4 2 5 2 4" xfId="5787"/>
    <cellStyle name="40% - Accent1 5 2 4 2 5 3" xfId="5788"/>
    <cellStyle name="40% - Accent1 5 2 4 2 5 3 2" xfId="5789"/>
    <cellStyle name="40% - Accent1 5 2 4 2 5 3 3" xfId="5790"/>
    <cellStyle name="40% - Accent1 5 2 4 2 5 4" xfId="5791"/>
    <cellStyle name="40% - Accent1 5 2 4 2 5 5" xfId="5792"/>
    <cellStyle name="40% - Accent1 5 2 4 2 6" xfId="5793"/>
    <cellStyle name="40% - Accent1 5 2 4 2 6 2" xfId="5794"/>
    <cellStyle name="40% - Accent1 5 2 4 2 6 2 2" xfId="5795"/>
    <cellStyle name="40% - Accent1 5 2 4 2 6 2 3" xfId="5796"/>
    <cellStyle name="40% - Accent1 5 2 4 2 6 3" xfId="5797"/>
    <cellStyle name="40% - Accent1 5 2 4 2 6 4" xfId="5798"/>
    <cellStyle name="40% - Accent1 5 2 4 2 7" xfId="5799"/>
    <cellStyle name="40% - Accent1 5 2 4 2 7 2" xfId="5800"/>
    <cellStyle name="40% - Accent1 5 2 4 2 7 3" xfId="5801"/>
    <cellStyle name="40% - Accent1 5 2 4 2 8" xfId="5802"/>
    <cellStyle name="40% - Accent1 5 2 4 2 9" xfId="5803"/>
    <cellStyle name="40% - Accent1 5 2 4 2_Schs" xfId="5804"/>
    <cellStyle name="40% - Accent1 5 2 4 3" xfId="5805"/>
    <cellStyle name="40% - Accent1 5 2 4 3 2" xfId="5806"/>
    <cellStyle name="40% - Accent1 5 2 4 3 2 2" xfId="5807"/>
    <cellStyle name="40% - Accent1 5 2 4 3 2 2 2" xfId="5808"/>
    <cellStyle name="40% - Accent1 5 2 4 3 2 2 2 2" xfId="5809"/>
    <cellStyle name="40% - Accent1 5 2 4 3 2 2 2 3" xfId="5810"/>
    <cellStyle name="40% - Accent1 5 2 4 3 2 2 3" xfId="5811"/>
    <cellStyle name="40% - Accent1 5 2 4 3 2 2 4" xfId="5812"/>
    <cellStyle name="40% - Accent1 5 2 4 3 2 3" xfId="5813"/>
    <cellStyle name="40% - Accent1 5 2 4 3 2 3 2" xfId="5814"/>
    <cellStyle name="40% - Accent1 5 2 4 3 2 3 3" xfId="5815"/>
    <cellStyle name="40% - Accent1 5 2 4 3 2 4" xfId="5816"/>
    <cellStyle name="40% - Accent1 5 2 4 3 2 5" xfId="5817"/>
    <cellStyle name="40% - Accent1 5 2 4 3 3" xfId="5818"/>
    <cellStyle name="40% - Accent1 5 2 4 3 3 2" xfId="5819"/>
    <cellStyle name="40% - Accent1 5 2 4 3 3 2 2" xfId="5820"/>
    <cellStyle name="40% - Accent1 5 2 4 3 3 2 2 2" xfId="5821"/>
    <cellStyle name="40% - Accent1 5 2 4 3 3 2 2 3" xfId="5822"/>
    <cellStyle name="40% - Accent1 5 2 4 3 3 2 3" xfId="5823"/>
    <cellStyle name="40% - Accent1 5 2 4 3 3 2 4" xfId="5824"/>
    <cellStyle name="40% - Accent1 5 2 4 3 3 3" xfId="5825"/>
    <cellStyle name="40% - Accent1 5 2 4 3 3 3 2" xfId="5826"/>
    <cellStyle name="40% - Accent1 5 2 4 3 3 3 3" xfId="5827"/>
    <cellStyle name="40% - Accent1 5 2 4 3 3 4" xfId="5828"/>
    <cellStyle name="40% - Accent1 5 2 4 3 3 5" xfId="5829"/>
    <cellStyle name="40% - Accent1 5 2 4 3 4" xfId="5830"/>
    <cellStyle name="40% - Accent1 5 2 4 3 4 2" xfId="5831"/>
    <cellStyle name="40% - Accent1 5 2 4 3 4 2 2" xfId="5832"/>
    <cellStyle name="40% - Accent1 5 2 4 3 4 2 2 2" xfId="5833"/>
    <cellStyle name="40% - Accent1 5 2 4 3 4 2 2 3" xfId="5834"/>
    <cellStyle name="40% - Accent1 5 2 4 3 4 2 3" xfId="5835"/>
    <cellStyle name="40% - Accent1 5 2 4 3 4 2 4" xfId="5836"/>
    <cellStyle name="40% - Accent1 5 2 4 3 4 3" xfId="5837"/>
    <cellStyle name="40% - Accent1 5 2 4 3 4 3 2" xfId="5838"/>
    <cellStyle name="40% - Accent1 5 2 4 3 4 3 3" xfId="5839"/>
    <cellStyle name="40% - Accent1 5 2 4 3 4 4" xfId="5840"/>
    <cellStyle name="40% - Accent1 5 2 4 3 4 5" xfId="5841"/>
    <cellStyle name="40% - Accent1 5 2 4 3 5" xfId="5842"/>
    <cellStyle name="40% - Accent1 5 2 4 3 5 2" xfId="5843"/>
    <cellStyle name="40% - Accent1 5 2 4 3 5 2 2" xfId="5844"/>
    <cellStyle name="40% - Accent1 5 2 4 3 5 2 3" xfId="5845"/>
    <cellStyle name="40% - Accent1 5 2 4 3 5 3" xfId="5846"/>
    <cellStyle name="40% - Accent1 5 2 4 3 5 4" xfId="5847"/>
    <cellStyle name="40% - Accent1 5 2 4 3 6" xfId="5848"/>
    <cellStyle name="40% - Accent1 5 2 4 3 6 2" xfId="5849"/>
    <cellStyle name="40% - Accent1 5 2 4 3 6 3" xfId="5850"/>
    <cellStyle name="40% - Accent1 5 2 4 3 7" xfId="5851"/>
    <cellStyle name="40% - Accent1 5 2 4 3 8" xfId="5852"/>
    <cellStyle name="40% - Accent1 5 2 4 3_Schs" xfId="5853"/>
    <cellStyle name="40% - Accent1 5 2 4 4" xfId="5854"/>
    <cellStyle name="40% - Accent1 5 2 4 4 2" xfId="5855"/>
    <cellStyle name="40% - Accent1 5 2 4 4 2 2" xfId="5856"/>
    <cellStyle name="40% - Accent1 5 2 4 4 2 2 2" xfId="5857"/>
    <cellStyle name="40% - Accent1 5 2 4 4 2 2 3" xfId="5858"/>
    <cellStyle name="40% - Accent1 5 2 4 4 2 3" xfId="5859"/>
    <cellStyle name="40% - Accent1 5 2 4 4 2 4" xfId="5860"/>
    <cellStyle name="40% - Accent1 5 2 4 4 3" xfId="5861"/>
    <cellStyle name="40% - Accent1 5 2 4 4 3 2" xfId="5862"/>
    <cellStyle name="40% - Accent1 5 2 4 4 3 3" xfId="5863"/>
    <cellStyle name="40% - Accent1 5 2 4 4 4" xfId="5864"/>
    <cellStyle name="40% - Accent1 5 2 4 4 5" xfId="5865"/>
    <cellStyle name="40% - Accent1 5 2 4 5" xfId="5866"/>
    <cellStyle name="40% - Accent1 5 2 4 5 2" xfId="5867"/>
    <cellStyle name="40% - Accent1 5 2 4 5 2 2" xfId="5868"/>
    <cellStyle name="40% - Accent1 5 2 4 5 2 2 2" xfId="5869"/>
    <cellStyle name="40% - Accent1 5 2 4 5 2 2 3" xfId="5870"/>
    <cellStyle name="40% - Accent1 5 2 4 5 2 3" xfId="5871"/>
    <cellStyle name="40% - Accent1 5 2 4 5 2 4" xfId="5872"/>
    <cellStyle name="40% - Accent1 5 2 4 5 3" xfId="5873"/>
    <cellStyle name="40% - Accent1 5 2 4 5 3 2" xfId="5874"/>
    <cellStyle name="40% - Accent1 5 2 4 5 3 3" xfId="5875"/>
    <cellStyle name="40% - Accent1 5 2 4 5 4" xfId="5876"/>
    <cellStyle name="40% - Accent1 5 2 4 5 5" xfId="5877"/>
    <cellStyle name="40% - Accent1 5 2 4 6" xfId="5878"/>
    <cellStyle name="40% - Accent1 5 2 4 6 2" xfId="5879"/>
    <cellStyle name="40% - Accent1 5 2 4 6 2 2" xfId="5880"/>
    <cellStyle name="40% - Accent1 5 2 4 6 2 2 2" xfId="5881"/>
    <cellStyle name="40% - Accent1 5 2 4 6 2 2 3" xfId="5882"/>
    <cellStyle name="40% - Accent1 5 2 4 6 2 3" xfId="5883"/>
    <cellStyle name="40% - Accent1 5 2 4 6 2 4" xfId="5884"/>
    <cellStyle name="40% - Accent1 5 2 4 6 3" xfId="5885"/>
    <cellStyle name="40% - Accent1 5 2 4 6 3 2" xfId="5886"/>
    <cellStyle name="40% - Accent1 5 2 4 6 3 3" xfId="5887"/>
    <cellStyle name="40% - Accent1 5 2 4 6 4" xfId="5888"/>
    <cellStyle name="40% - Accent1 5 2 4 6 5" xfId="5889"/>
    <cellStyle name="40% - Accent1 5 2 4 7" xfId="5890"/>
    <cellStyle name="40% - Accent1 5 2 4 7 2" xfId="5891"/>
    <cellStyle name="40% - Accent1 5 2 4 7 2 2" xfId="5892"/>
    <cellStyle name="40% - Accent1 5 2 4 7 2 3" xfId="5893"/>
    <cellStyle name="40% - Accent1 5 2 4 7 3" xfId="5894"/>
    <cellStyle name="40% - Accent1 5 2 4 7 4" xfId="5895"/>
    <cellStyle name="40% - Accent1 5 2 4 8" xfId="5896"/>
    <cellStyle name="40% - Accent1 5 2 4 8 2" xfId="5897"/>
    <cellStyle name="40% - Accent1 5 2 4 8 3" xfId="5898"/>
    <cellStyle name="40% - Accent1 5 2 4 9" xfId="5899"/>
    <cellStyle name="40% - Accent1 5 2 4_Schs" xfId="5900"/>
    <cellStyle name="40% - Accent1 5 3" xfId="5901"/>
    <cellStyle name="40% - Accent1 5 4" xfId="5902"/>
    <cellStyle name="40% - Accent1 5 5" xfId="5903"/>
    <cellStyle name="40% - Accent1 5 5 10" xfId="5904"/>
    <cellStyle name="40% - Accent1 5 5 2" xfId="5905"/>
    <cellStyle name="40% - Accent1 5 5 2 2" xfId="5906"/>
    <cellStyle name="40% - Accent1 5 5 2 2 2" xfId="5907"/>
    <cellStyle name="40% - Accent1 5 5 2 2 2 2" xfId="5908"/>
    <cellStyle name="40% - Accent1 5 5 2 2 2 2 2" xfId="5909"/>
    <cellStyle name="40% - Accent1 5 5 2 2 2 2 2 2" xfId="5910"/>
    <cellStyle name="40% - Accent1 5 5 2 2 2 2 2 3" xfId="5911"/>
    <cellStyle name="40% - Accent1 5 5 2 2 2 2 3" xfId="5912"/>
    <cellStyle name="40% - Accent1 5 5 2 2 2 2 4" xfId="5913"/>
    <cellStyle name="40% - Accent1 5 5 2 2 2 3" xfId="5914"/>
    <cellStyle name="40% - Accent1 5 5 2 2 2 3 2" xfId="5915"/>
    <cellStyle name="40% - Accent1 5 5 2 2 2 3 3" xfId="5916"/>
    <cellStyle name="40% - Accent1 5 5 2 2 2 4" xfId="5917"/>
    <cellStyle name="40% - Accent1 5 5 2 2 2 5" xfId="5918"/>
    <cellStyle name="40% - Accent1 5 5 2 2 3" xfId="5919"/>
    <cellStyle name="40% - Accent1 5 5 2 2 3 2" xfId="5920"/>
    <cellStyle name="40% - Accent1 5 5 2 2 3 2 2" xfId="5921"/>
    <cellStyle name="40% - Accent1 5 5 2 2 3 2 2 2" xfId="5922"/>
    <cellStyle name="40% - Accent1 5 5 2 2 3 2 2 3" xfId="5923"/>
    <cellStyle name="40% - Accent1 5 5 2 2 3 2 3" xfId="5924"/>
    <cellStyle name="40% - Accent1 5 5 2 2 3 2 4" xfId="5925"/>
    <cellStyle name="40% - Accent1 5 5 2 2 3 3" xfId="5926"/>
    <cellStyle name="40% - Accent1 5 5 2 2 3 3 2" xfId="5927"/>
    <cellStyle name="40% - Accent1 5 5 2 2 3 3 3" xfId="5928"/>
    <cellStyle name="40% - Accent1 5 5 2 2 3 4" xfId="5929"/>
    <cellStyle name="40% - Accent1 5 5 2 2 3 5" xfId="5930"/>
    <cellStyle name="40% - Accent1 5 5 2 2 4" xfId="5931"/>
    <cellStyle name="40% - Accent1 5 5 2 2 4 2" xfId="5932"/>
    <cellStyle name="40% - Accent1 5 5 2 2 4 2 2" xfId="5933"/>
    <cellStyle name="40% - Accent1 5 5 2 2 4 2 2 2" xfId="5934"/>
    <cellStyle name="40% - Accent1 5 5 2 2 4 2 2 3" xfId="5935"/>
    <cellStyle name="40% - Accent1 5 5 2 2 4 2 3" xfId="5936"/>
    <cellStyle name="40% - Accent1 5 5 2 2 4 2 4" xfId="5937"/>
    <cellStyle name="40% - Accent1 5 5 2 2 4 3" xfId="5938"/>
    <cellStyle name="40% - Accent1 5 5 2 2 4 3 2" xfId="5939"/>
    <cellStyle name="40% - Accent1 5 5 2 2 4 3 3" xfId="5940"/>
    <cellStyle name="40% - Accent1 5 5 2 2 4 4" xfId="5941"/>
    <cellStyle name="40% - Accent1 5 5 2 2 4 5" xfId="5942"/>
    <cellStyle name="40% - Accent1 5 5 2 2 5" xfId="5943"/>
    <cellStyle name="40% - Accent1 5 5 2 2 5 2" xfId="5944"/>
    <cellStyle name="40% - Accent1 5 5 2 2 5 2 2" xfId="5945"/>
    <cellStyle name="40% - Accent1 5 5 2 2 5 2 3" xfId="5946"/>
    <cellStyle name="40% - Accent1 5 5 2 2 5 3" xfId="5947"/>
    <cellStyle name="40% - Accent1 5 5 2 2 5 4" xfId="5948"/>
    <cellStyle name="40% - Accent1 5 5 2 2 6" xfId="5949"/>
    <cellStyle name="40% - Accent1 5 5 2 2 6 2" xfId="5950"/>
    <cellStyle name="40% - Accent1 5 5 2 2 6 3" xfId="5951"/>
    <cellStyle name="40% - Accent1 5 5 2 2 7" xfId="5952"/>
    <cellStyle name="40% - Accent1 5 5 2 2 8" xfId="5953"/>
    <cellStyle name="40% - Accent1 5 5 2 2_Schs" xfId="5954"/>
    <cellStyle name="40% - Accent1 5 5 2 3" xfId="5955"/>
    <cellStyle name="40% - Accent1 5 5 2 3 2" xfId="5956"/>
    <cellStyle name="40% - Accent1 5 5 2 3 2 2" xfId="5957"/>
    <cellStyle name="40% - Accent1 5 5 2 3 2 2 2" xfId="5958"/>
    <cellStyle name="40% - Accent1 5 5 2 3 2 2 3" xfId="5959"/>
    <cellStyle name="40% - Accent1 5 5 2 3 2 3" xfId="5960"/>
    <cellStyle name="40% - Accent1 5 5 2 3 2 4" xfId="5961"/>
    <cellStyle name="40% - Accent1 5 5 2 3 3" xfId="5962"/>
    <cellStyle name="40% - Accent1 5 5 2 3 3 2" xfId="5963"/>
    <cellStyle name="40% - Accent1 5 5 2 3 3 3" xfId="5964"/>
    <cellStyle name="40% - Accent1 5 5 2 3 4" xfId="5965"/>
    <cellStyle name="40% - Accent1 5 5 2 3 5" xfId="5966"/>
    <cellStyle name="40% - Accent1 5 5 2 4" xfId="5967"/>
    <cellStyle name="40% - Accent1 5 5 2 4 2" xfId="5968"/>
    <cellStyle name="40% - Accent1 5 5 2 4 2 2" xfId="5969"/>
    <cellStyle name="40% - Accent1 5 5 2 4 2 2 2" xfId="5970"/>
    <cellStyle name="40% - Accent1 5 5 2 4 2 2 3" xfId="5971"/>
    <cellStyle name="40% - Accent1 5 5 2 4 2 3" xfId="5972"/>
    <cellStyle name="40% - Accent1 5 5 2 4 2 4" xfId="5973"/>
    <cellStyle name="40% - Accent1 5 5 2 4 3" xfId="5974"/>
    <cellStyle name="40% - Accent1 5 5 2 4 3 2" xfId="5975"/>
    <cellStyle name="40% - Accent1 5 5 2 4 3 3" xfId="5976"/>
    <cellStyle name="40% - Accent1 5 5 2 4 4" xfId="5977"/>
    <cellStyle name="40% - Accent1 5 5 2 4 5" xfId="5978"/>
    <cellStyle name="40% - Accent1 5 5 2 5" xfId="5979"/>
    <cellStyle name="40% - Accent1 5 5 2 5 2" xfId="5980"/>
    <cellStyle name="40% - Accent1 5 5 2 5 2 2" xfId="5981"/>
    <cellStyle name="40% - Accent1 5 5 2 5 2 2 2" xfId="5982"/>
    <cellStyle name="40% - Accent1 5 5 2 5 2 2 3" xfId="5983"/>
    <cellStyle name="40% - Accent1 5 5 2 5 2 3" xfId="5984"/>
    <cellStyle name="40% - Accent1 5 5 2 5 2 4" xfId="5985"/>
    <cellStyle name="40% - Accent1 5 5 2 5 3" xfId="5986"/>
    <cellStyle name="40% - Accent1 5 5 2 5 3 2" xfId="5987"/>
    <cellStyle name="40% - Accent1 5 5 2 5 3 3" xfId="5988"/>
    <cellStyle name="40% - Accent1 5 5 2 5 4" xfId="5989"/>
    <cellStyle name="40% - Accent1 5 5 2 5 5" xfId="5990"/>
    <cellStyle name="40% - Accent1 5 5 2 6" xfId="5991"/>
    <cellStyle name="40% - Accent1 5 5 2 6 2" xfId="5992"/>
    <cellStyle name="40% - Accent1 5 5 2 6 2 2" xfId="5993"/>
    <cellStyle name="40% - Accent1 5 5 2 6 2 3" xfId="5994"/>
    <cellStyle name="40% - Accent1 5 5 2 6 3" xfId="5995"/>
    <cellStyle name="40% - Accent1 5 5 2 6 4" xfId="5996"/>
    <cellStyle name="40% - Accent1 5 5 2 7" xfId="5997"/>
    <cellStyle name="40% - Accent1 5 5 2 7 2" xfId="5998"/>
    <cellStyle name="40% - Accent1 5 5 2 7 3" xfId="5999"/>
    <cellStyle name="40% - Accent1 5 5 2 8" xfId="6000"/>
    <cellStyle name="40% - Accent1 5 5 2 9" xfId="6001"/>
    <cellStyle name="40% - Accent1 5 5 2_Schs" xfId="6002"/>
    <cellStyle name="40% - Accent1 5 5 3" xfId="6003"/>
    <cellStyle name="40% - Accent1 5 5 3 2" xfId="6004"/>
    <cellStyle name="40% - Accent1 5 5 3 2 2" xfId="6005"/>
    <cellStyle name="40% - Accent1 5 5 3 2 2 2" xfId="6006"/>
    <cellStyle name="40% - Accent1 5 5 3 2 2 2 2" xfId="6007"/>
    <cellStyle name="40% - Accent1 5 5 3 2 2 2 3" xfId="6008"/>
    <cellStyle name="40% - Accent1 5 5 3 2 2 3" xfId="6009"/>
    <cellStyle name="40% - Accent1 5 5 3 2 2 4" xfId="6010"/>
    <cellStyle name="40% - Accent1 5 5 3 2 3" xfId="6011"/>
    <cellStyle name="40% - Accent1 5 5 3 2 3 2" xfId="6012"/>
    <cellStyle name="40% - Accent1 5 5 3 2 3 3" xfId="6013"/>
    <cellStyle name="40% - Accent1 5 5 3 2 4" xfId="6014"/>
    <cellStyle name="40% - Accent1 5 5 3 2 5" xfId="6015"/>
    <cellStyle name="40% - Accent1 5 5 3 3" xfId="6016"/>
    <cellStyle name="40% - Accent1 5 5 3 3 2" xfId="6017"/>
    <cellStyle name="40% - Accent1 5 5 3 3 2 2" xfId="6018"/>
    <cellStyle name="40% - Accent1 5 5 3 3 2 2 2" xfId="6019"/>
    <cellStyle name="40% - Accent1 5 5 3 3 2 2 3" xfId="6020"/>
    <cellStyle name="40% - Accent1 5 5 3 3 2 3" xfId="6021"/>
    <cellStyle name="40% - Accent1 5 5 3 3 2 4" xfId="6022"/>
    <cellStyle name="40% - Accent1 5 5 3 3 3" xfId="6023"/>
    <cellStyle name="40% - Accent1 5 5 3 3 3 2" xfId="6024"/>
    <cellStyle name="40% - Accent1 5 5 3 3 3 3" xfId="6025"/>
    <cellStyle name="40% - Accent1 5 5 3 3 4" xfId="6026"/>
    <cellStyle name="40% - Accent1 5 5 3 3 5" xfId="6027"/>
    <cellStyle name="40% - Accent1 5 5 3 4" xfId="6028"/>
    <cellStyle name="40% - Accent1 5 5 3 4 2" xfId="6029"/>
    <cellStyle name="40% - Accent1 5 5 3 4 2 2" xfId="6030"/>
    <cellStyle name="40% - Accent1 5 5 3 4 2 2 2" xfId="6031"/>
    <cellStyle name="40% - Accent1 5 5 3 4 2 2 3" xfId="6032"/>
    <cellStyle name="40% - Accent1 5 5 3 4 2 3" xfId="6033"/>
    <cellStyle name="40% - Accent1 5 5 3 4 2 4" xfId="6034"/>
    <cellStyle name="40% - Accent1 5 5 3 4 3" xfId="6035"/>
    <cellStyle name="40% - Accent1 5 5 3 4 3 2" xfId="6036"/>
    <cellStyle name="40% - Accent1 5 5 3 4 3 3" xfId="6037"/>
    <cellStyle name="40% - Accent1 5 5 3 4 4" xfId="6038"/>
    <cellStyle name="40% - Accent1 5 5 3 4 5" xfId="6039"/>
    <cellStyle name="40% - Accent1 5 5 3 5" xfId="6040"/>
    <cellStyle name="40% - Accent1 5 5 3 5 2" xfId="6041"/>
    <cellStyle name="40% - Accent1 5 5 3 5 2 2" xfId="6042"/>
    <cellStyle name="40% - Accent1 5 5 3 5 2 3" xfId="6043"/>
    <cellStyle name="40% - Accent1 5 5 3 5 3" xfId="6044"/>
    <cellStyle name="40% - Accent1 5 5 3 5 4" xfId="6045"/>
    <cellStyle name="40% - Accent1 5 5 3 6" xfId="6046"/>
    <cellStyle name="40% - Accent1 5 5 3 6 2" xfId="6047"/>
    <cellStyle name="40% - Accent1 5 5 3 6 3" xfId="6048"/>
    <cellStyle name="40% - Accent1 5 5 3 7" xfId="6049"/>
    <cellStyle name="40% - Accent1 5 5 3 8" xfId="6050"/>
    <cellStyle name="40% - Accent1 5 5 3_Schs" xfId="6051"/>
    <cellStyle name="40% - Accent1 5 5 4" xfId="6052"/>
    <cellStyle name="40% - Accent1 5 5 4 2" xfId="6053"/>
    <cellStyle name="40% - Accent1 5 5 4 2 2" xfId="6054"/>
    <cellStyle name="40% - Accent1 5 5 4 2 2 2" xfId="6055"/>
    <cellStyle name="40% - Accent1 5 5 4 2 2 3" xfId="6056"/>
    <cellStyle name="40% - Accent1 5 5 4 2 3" xfId="6057"/>
    <cellStyle name="40% - Accent1 5 5 4 2 4" xfId="6058"/>
    <cellStyle name="40% - Accent1 5 5 4 3" xfId="6059"/>
    <cellStyle name="40% - Accent1 5 5 4 3 2" xfId="6060"/>
    <cellStyle name="40% - Accent1 5 5 4 3 3" xfId="6061"/>
    <cellStyle name="40% - Accent1 5 5 4 4" xfId="6062"/>
    <cellStyle name="40% - Accent1 5 5 4 5" xfId="6063"/>
    <cellStyle name="40% - Accent1 5 5 5" xfId="6064"/>
    <cellStyle name="40% - Accent1 5 5 5 2" xfId="6065"/>
    <cellStyle name="40% - Accent1 5 5 5 2 2" xfId="6066"/>
    <cellStyle name="40% - Accent1 5 5 5 2 2 2" xfId="6067"/>
    <cellStyle name="40% - Accent1 5 5 5 2 2 3" xfId="6068"/>
    <cellStyle name="40% - Accent1 5 5 5 2 3" xfId="6069"/>
    <cellStyle name="40% - Accent1 5 5 5 2 4" xfId="6070"/>
    <cellStyle name="40% - Accent1 5 5 5 3" xfId="6071"/>
    <cellStyle name="40% - Accent1 5 5 5 3 2" xfId="6072"/>
    <cellStyle name="40% - Accent1 5 5 5 3 3" xfId="6073"/>
    <cellStyle name="40% - Accent1 5 5 5 4" xfId="6074"/>
    <cellStyle name="40% - Accent1 5 5 5 5" xfId="6075"/>
    <cellStyle name="40% - Accent1 5 5 6" xfId="6076"/>
    <cellStyle name="40% - Accent1 5 5 6 2" xfId="6077"/>
    <cellStyle name="40% - Accent1 5 5 6 2 2" xfId="6078"/>
    <cellStyle name="40% - Accent1 5 5 6 2 2 2" xfId="6079"/>
    <cellStyle name="40% - Accent1 5 5 6 2 2 3" xfId="6080"/>
    <cellStyle name="40% - Accent1 5 5 6 2 3" xfId="6081"/>
    <cellStyle name="40% - Accent1 5 5 6 2 4" xfId="6082"/>
    <cellStyle name="40% - Accent1 5 5 6 3" xfId="6083"/>
    <cellStyle name="40% - Accent1 5 5 6 3 2" xfId="6084"/>
    <cellStyle name="40% - Accent1 5 5 6 3 3" xfId="6085"/>
    <cellStyle name="40% - Accent1 5 5 6 4" xfId="6086"/>
    <cellStyle name="40% - Accent1 5 5 6 5" xfId="6087"/>
    <cellStyle name="40% - Accent1 5 5 7" xfId="6088"/>
    <cellStyle name="40% - Accent1 5 5 7 2" xfId="6089"/>
    <cellStyle name="40% - Accent1 5 5 7 2 2" xfId="6090"/>
    <cellStyle name="40% - Accent1 5 5 7 2 3" xfId="6091"/>
    <cellStyle name="40% - Accent1 5 5 7 3" xfId="6092"/>
    <cellStyle name="40% - Accent1 5 5 7 4" xfId="6093"/>
    <cellStyle name="40% - Accent1 5 5 8" xfId="6094"/>
    <cellStyle name="40% - Accent1 5 5 8 2" xfId="6095"/>
    <cellStyle name="40% - Accent1 5 5 8 3" xfId="6096"/>
    <cellStyle name="40% - Accent1 5 5 9" xfId="6097"/>
    <cellStyle name="40% - Accent1 5 5_Schs" xfId="6098"/>
    <cellStyle name="40% - Accent1 5_ModelingAnalysis_GRP" xfId="6099"/>
    <cellStyle name="40% - Accent1 6" xfId="6100"/>
    <cellStyle name="40% - Accent1 6 2" xfId="6101"/>
    <cellStyle name="40% - Accent1 6 2 2" xfId="6102"/>
    <cellStyle name="40% - Accent1 6 2 3" xfId="6103"/>
    <cellStyle name="40% - Accent1 6 3" xfId="6104"/>
    <cellStyle name="40% - Accent1 6 4" xfId="6105"/>
    <cellStyle name="40% - Accent1 6_ModelingAnalysis_GRP" xfId="6106"/>
    <cellStyle name="40% - Accent1 7" xfId="6107"/>
    <cellStyle name="40% - Accent1 7 2" xfId="6108"/>
    <cellStyle name="40% - Accent1 7 3" xfId="6109"/>
    <cellStyle name="40% - Accent1 8" xfId="6110"/>
    <cellStyle name="40% - Accent1 8 2" xfId="6111"/>
    <cellStyle name="40% - Accent1 8 3" xfId="6112"/>
    <cellStyle name="40% - Accent1 9" xfId="6113"/>
    <cellStyle name="40% - Accent1 9 2" xfId="6114"/>
    <cellStyle name="40% - Accent1 9 3" xfId="6115"/>
    <cellStyle name="40% - Accent2 10" xfId="6116"/>
    <cellStyle name="40% - Accent2 10 2" xfId="6117"/>
    <cellStyle name="40% - Accent2 10 3" xfId="6118"/>
    <cellStyle name="40% - Accent2 11" xfId="6119"/>
    <cellStyle name="40% - Accent2 11 2" xfId="6120"/>
    <cellStyle name="40% - Accent2 11 3" xfId="6121"/>
    <cellStyle name="40% - Accent2 12" xfId="6122"/>
    <cellStyle name="40% - Accent2 12 2" xfId="6123"/>
    <cellStyle name="40% - Accent2 12 3" xfId="6124"/>
    <cellStyle name="40% - Accent2 13" xfId="6125"/>
    <cellStyle name="40% - Accent2 13 2" xfId="6126"/>
    <cellStyle name="40% - Accent2 13 3" xfId="6127"/>
    <cellStyle name="40% - Accent2 14" xfId="6128"/>
    <cellStyle name="40% - Accent2 15" xfId="6129"/>
    <cellStyle name="40% - Accent2 16" xfId="6130"/>
    <cellStyle name="40% - Accent2 17" xfId="6131"/>
    <cellStyle name="40% - Accent2 18" xfId="6132"/>
    <cellStyle name="40% - Accent2 2" xfId="38"/>
    <cellStyle name="40% - Accent2 2 2" xfId="6133"/>
    <cellStyle name="40% - Accent2 2 2 2" xfId="6134"/>
    <cellStyle name="40% - Accent2 2 2 3" xfId="6135"/>
    <cellStyle name="40% - Accent2 2 3" xfId="6136"/>
    <cellStyle name="40% - Accent2 2 3 2" xfId="6137"/>
    <cellStyle name="40% - Accent2 2 3 2 10" xfId="6138"/>
    <cellStyle name="40% - Accent2 2 3 2 2" xfId="6139"/>
    <cellStyle name="40% - Accent2 2 3 2 2 2" xfId="6140"/>
    <cellStyle name="40% - Accent2 2 3 2 2 2 2" xfId="6141"/>
    <cellStyle name="40% - Accent2 2 3 2 2 2 2 2" xfId="6142"/>
    <cellStyle name="40% - Accent2 2 3 2 2 2 2 2 2" xfId="6143"/>
    <cellStyle name="40% - Accent2 2 3 2 2 2 2 2 2 2" xfId="6144"/>
    <cellStyle name="40% - Accent2 2 3 2 2 2 2 2 2 3" xfId="6145"/>
    <cellStyle name="40% - Accent2 2 3 2 2 2 2 2 3" xfId="6146"/>
    <cellStyle name="40% - Accent2 2 3 2 2 2 2 2 4" xfId="6147"/>
    <cellStyle name="40% - Accent2 2 3 2 2 2 2 3" xfId="6148"/>
    <cellStyle name="40% - Accent2 2 3 2 2 2 2 3 2" xfId="6149"/>
    <cellStyle name="40% - Accent2 2 3 2 2 2 2 3 3" xfId="6150"/>
    <cellStyle name="40% - Accent2 2 3 2 2 2 2 4" xfId="6151"/>
    <cellStyle name="40% - Accent2 2 3 2 2 2 2 5" xfId="6152"/>
    <cellStyle name="40% - Accent2 2 3 2 2 2 3" xfId="6153"/>
    <cellStyle name="40% - Accent2 2 3 2 2 2 3 2" xfId="6154"/>
    <cellStyle name="40% - Accent2 2 3 2 2 2 3 2 2" xfId="6155"/>
    <cellStyle name="40% - Accent2 2 3 2 2 2 3 2 2 2" xfId="6156"/>
    <cellStyle name="40% - Accent2 2 3 2 2 2 3 2 2 3" xfId="6157"/>
    <cellStyle name="40% - Accent2 2 3 2 2 2 3 2 3" xfId="6158"/>
    <cellStyle name="40% - Accent2 2 3 2 2 2 3 2 4" xfId="6159"/>
    <cellStyle name="40% - Accent2 2 3 2 2 2 3 3" xfId="6160"/>
    <cellStyle name="40% - Accent2 2 3 2 2 2 3 3 2" xfId="6161"/>
    <cellStyle name="40% - Accent2 2 3 2 2 2 3 3 3" xfId="6162"/>
    <cellStyle name="40% - Accent2 2 3 2 2 2 3 4" xfId="6163"/>
    <cellStyle name="40% - Accent2 2 3 2 2 2 3 5" xfId="6164"/>
    <cellStyle name="40% - Accent2 2 3 2 2 2 4" xfId="6165"/>
    <cellStyle name="40% - Accent2 2 3 2 2 2 4 2" xfId="6166"/>
    <cellStyle name="40% - Accent2 2 3 2 2 2 4 2 2" xfId="6167"/>
    <cellStyle name="40% - Accent2 2 3 2 2 2 4 2 2 2" xfId="6168"/>
    <cellStyle name="40% - Accent2 2 3 2 2 2 4 2 2 3" xfId="6169"/>
    <cellStyle name="40% - Accent2 2 3 2 2 2 4 2 3" xfId="6170"/>
    <cellStyle name="40% - Accent2 2 3 2 2 2 4 2 4" xfId="6171"/>
    <cellStyle name="40% - Accent2 2 3 2 2 2 4 3" xfId="6172"/>
    <cellStyle name="40% - Accent2 2 3 2 2 2 4 3 2" xfId="6173"/>
    <cellStyle name="40% - Accent2 2 3 2 2 2 4 3 3" xfId="6174"/>
    <cellStyle name="40% - Accent2 2 3 2 2 2 4 4" xfId="6175"/>
    <cellStyle name="40% - Accent2 2 3 2 2 2 4 5" xfId="6176"/>
    <cellStyle name="40% - Accent2 2 3 2 2 2 5" xfId="6177"/>
    <cellStyle name="40% - Accent2 2 3 2 2 2 5 2" xfId="6178"/>
    <cellStyle name="40% - Accent2 2 3 2 2 2 5 2 2" xfId="6179"/>
    <cellStyle name="40% - Accent2 2 3 2 2 2 5 2 3" xfId="6180"/>
    <cellStyle name="40% - Accent2 2 3 2 2 2 5 3" xfId="6181"/>
    <cellStyle name="40% - Accent2 2 3 2 2 2 5 4" xfId="6182"/>
    <cellStyle name="40% - Accent2 2 3 2 2 2 6" xfId="6183"/>
    <cellStyle name="40% - Accent2 2 3 2 2 2 6 2" xfId="6184"/>
    <cellStyle name="40% - Accent2 2 3 2 2 2 6 3" xfId="6185"/>
    <cellStyle name="40% - Accent2 2 3 2 2 2 7" xfId="6186"/>
    <cellStyle name="40% - Accent2 2 3 2 2 2 8" xfId="6187"/>
    <cellStyle name="40% - Accent2 2 3 2 2 2_Schs" xfId="6188"/>
    <cellStyle name="40% - Accent2 2 3 2 2 3" xfId="6189"/>
    <cellStyle name="40% - Accent2 2 3 2 2 3 2" xfId="6190"/>
    <cellStyle name="40% - Accent2 2 3 2 2 3 2 2" xfId="6191"/>
    <cellStyle name="40% - Accent2 2 3 2 2 3 2 2 2" xfId="6192"/>
    <cellStyle name="40% - Accent2 2 3 2 2 3 2 2 3" xfId="6193"/>
    <cellStyle name="40% - Accent2 2 3 2 2 3 2 3" xfId="6194"/>
    <cellStyle name="40% - Accent2 2 3 2 2 3 2 4" xfId="6195"/>
    <cellStyle name="40% - Accent2 2 3 2 2 3 3" xfId="6196"/>
    <cellStyle name="40% - Accent2 2 3 2 2 3 3 2" xfId="6197"/>
    <cellStyle name="40% - Accent2 2 3 2 2 3 3 3" xfId="6198"/>
    <cellStyle name="40% - Accent2 2 3 2 2 3 4" xfId="6199"/>
    <cellStyle name="40% - Accent2 2 3 2 2 3 5" xfId="6200"/>
    <cellStyle name="40% - Accent2 2 3 2 2 4" xfId="6201"/>
    <cellStyle name="40% - Accent2 2 3 2 2 4 2" xfId="6202"/>
    <cellStyle name="40% - Accent2 2 3 2 2 4 2 2" xfId="6203"/>
    <cellStyle name="40% - Accent2 2 3 2 2 4 2 2 2" xfId="6204"/>
    <cellStyle name="40% - Accent2 2 3 2 2 4 2 2 3" xfId="6205"/>
    <cellStyle name="40% - Accent2 2 3 2 2 4 2 3" xfId="6206"/>
    <cellStyle name="40% - Accent2 2 3 2 2 4 2 4" xfId="6207"/>
    <cellStyle name="40% - Accent2 2 3 2 2 4 3" xfId="6208"/>
    <cellStyle name="40% - Accent2 2 3 2 2 4 3 2" xfId="6209"/>
    <cellStyle name="40% - Accent2 2 3 2 2 4 3 3" xfId="6210"/>
    <cellStyle name="40% - Accent2 2 3 2 2 4 4" xfId="6211"/>
    <cellStyle name="40% - Accent2 2 3 2 2 4 5" xfId="6212"/>
    <cellStyle name="40% - Accent2 2 3 2 2 5" xfId="6213"/>
    <cellStyle name="40% - Accent2 2 3 2 2 5 2" xfId="6214"/>
    <cellStyle name="40% - Accent2 2 3 2 2 5 2 2" xfId="6215"/>
    <cellStyle name="40% - Accent2 2 3 2 2 5 2 2 2" xfId="6216"/>
    <cellStyle name="40% - Accent2 2 3 2 2 5 2 2 3" xfId="6217"/>
    <cellStyle name="40% - Accent2 2 3 2 2 5 2 3" xfId="6218"/>
    <cellStyle name="40% - Accent2 2 3 2 2 5 2 4" xfId="6219"/>
    <cellStyle name="40% - Accent2 2 3 2 2 5 3" xfId="6220"/>
    <cellStyle name="40% - Accent2 2 3 2 2 5 3 2" xfId="6221"/>
    <cellStyle name="40% - Accent2 2 3 2 2 5 3 3" xfId="6222"/>
    <cellStyle name="40% - Accent2 2 3 2 2 5 4" xfId="6223"/>
    <cellStyle name="40% - Accent2 2 3 2 2 5 5" xfId="6224"/>
    <cellStyle name="40% - Accent2 2 3 2 2 6" xfId="6225"/>
    <cellStyle name="40% - Accent2 2 3 2 2 6 2" xfId="6226"/>
    <cellStyle name="40% - Accent2 2 3 2 2 6 2 2" xfId="6227"/>
    <cellStyle name="40% - Accent2 2 3 2 2 6 2 3" xfId="6228"/>
    <cellStyle name="40% - Accent2 2 3 2 2 6 3" xfId="6229"/>
    <cellStyle name="40% - Accent2 2 3 2 2 6 4" xfId="6230"/>
    <cellStyle name="40% - Accent2 2 3 2 2 7" xfId="6231"/>
    <cellStyle name="40% - Accent2 2 3 2 2 7 2" xfId="6232"/>
    <cellStyle name="40% - Accent2 2 3 2 2 7 3" xfId="6233"/>
    <cellStyle name="40% - Accent2 2 3 2 2 8" xfId="6234"/>
    <cellStyle name="40% - Accent2 2 3 2 2 9" xfId="6235"/>
    <cellStyle name="40% - Accent2 2 3 2 2_Schs" xfId="6236"/>
    <cellStyle name="40% - Accent2 2 3 2 3" xfId="6237"/>
    <cellStyle name="40% - Accent2 2 3 2 3 2" xfId="6238"/>
    <cellStyle name="40% - Accent2 2 3 2 3 2 2" xfId="6239"/>
    <cellStyle name="40% - Accent2 2 3 2 3 2 2 2" xfId="6240"/>
    <cellStyle name="40% - Accent2 2 3 2 3 2 2 2 2" xfId="6241"/>
    <cellStyle name="40% - Accent2 2 3 2 3 2 2 2 3" xfId="6242"/>
    <cellStyle name="40% - Accent2 2 3 2 3 2 2 3" xfId="6243"/>
    <cellStyle name="40% - Accent2 2 3 2 3 2 2 4" xfId="6244"/>
    <cellStyle name="40% - Accent2 2 3 2 3 2 3" xfId="6245"/>
    <cellStyle name="40% - Accent2 2 3 2 3 2 3 2" xfId="6246"/>
    <cellStyle name="40% - Accent2 2 3 2 3 2 3 3" xfId="6247"/>
    <cellStyle name="40% - Accent2 2 3 2 3 2 4" xfId="6248"/>
    <cellStyle name="40% - Accent2 2 3 2 3 2 5" xfId="6249"/>
    <cellStyle name="40% - Accent2 2 3 2 3 3" xfId="6250"/>
    <cellStyle name="40% - Accent2 2 3 2 3 3 2" xfId="6251"/>
    <cellStyle name="40% - Accent2 2 3 2 3 3 2 2" xfId="6252"/>
    <cellStyle name="40% - Accent2 2 3 2 3 3 2 2 2" xfId="6253"/>
    <cellStyle name="40% - Accent2 2 3 2 3 3 2 2 3" xfId="6254"/>
    <cellStyle name="40% - Accent2 2 3 2 3 3 2 3" xfId="6255"/>
    <cellStyle name="40% - Accent2 2 3 2 3 3 2 4" xfId="6256"/>
    <cellStyle name="40% - Accent2 2 3 2 3 3 3" xfId="6257"/>
    <cellStyle name="40% - Accent2 2 3 2 3 3 3 2" xfId="6258"/>
    <cellStyle name="40% - Accent2 2 3 2 3 3 3 3" xfId="6259"/>
    <cellStyle name="40% - Accent2 2 3 2 3 3 4" xfId="6260"/>
    <cellStyle name="40% - Accent2 2 3 2 3 3 5" xfId="6261"/>
    <cellStyle name="40% - Accent2 2 3 2 3 4" xfId="6262"/>
    <cellStyle name="40% - Accent2 2 3 2 3 4 2" xfId="6263"/>
    <cellStyle name="40% - Accent2 2 3 2 3 4 2 2" xfId="6264"/>
    <cellStyle name="40% - Accent2 2 3 2 3 4 2 2 2" xfId="6265"/>
    <cellStyle name="40% - Accent2 2 3 2 3 4 2 2 3" xfId="6266"/>
    <cellStyle name="40% - Accent2 2 3 2 3 4 2 3" xfId="6267"/>
    <cellStyle name="40% - Accent2 2 3 2 3 4 2 4" xfId="6268"/>
    <cellStyle name="40% - Accent2 2 3 2 3 4 3" xfId="6269"/>
    <cellStyle name="40% - Accent2 2 3 2 3 4 3 2" xfId="6270"/>
    <cellStyle name="40% - Accent2 2 3 2 3 4 3 3" xfId="6271"/>
    <cellStyle name="40% - Accent2 2 3 2 3 4 4" xfId="6272"/>
    <cellStyle name="40% - Accent2 2 3 2 3 4 5" xfId="6273"/>
    <cellStyle name="40% - Accent2 2 3 2 3 5" xfId="6274"/>
    <cellStyle name="40% - Accent2 2 3 2 3 5 2" xfId="6275"/>
    <cellStyle name="40% - Accent2 2 3 2 3 5 2 2" xfId="6276"/>
    <cellStyle name="40% - Accent2 2 3 2 3 5 2 3" xfId="6277"/>
    <cellStyle name="40% - Accent2 2 3 2 3 5 3" xfId="6278"/>
    <cellStyle name="40% - Accent2 2 3 2 3 5 4" xfId="6279"/>
    <cellStyle name="40% - Accent2 2 3 2 3 6" xfId="6280"/>
    <cellStyle name="40% - Accent2 2 3 2 3 6 2" xfId="6281"/>
    <cellStyle name="40% - Accent2 2 3 2 3 6 3" xfId="6282"/>
    <cellStyle name="40% - Accent2 2 3 2 3 7" xfId="6283"/>
    <cellStyle name="40% - Accent2 2 3 2 3 8" xfId="6284"/>
    <cellStyle name="40% - Accent2 2 3 2 3_Schs" xfId="6285"/>
    <cellStyle name="40% - Accent2 2 3 2 4" xfId="6286"/>
    <cellStyle name="40% - Accent2 2 3 2 4 2" xfId="6287"/>
    <cellStyle name="40% - Accent2 2 3 2 4 2 2" xfId="6288"/>
    <cellStyle name="40% - Accent2 2 3 2 4 2 2 2" xfId="6289"/>
    <cellStyle name="40% - Accent2 2 3 2 4 2 2 3" xfId="6290"/>
    <cellStyle name="40% - Accent2 2 3 2 4 2 3" xfId="6291"/>
    <cellStyle name="40% - Accent2 2 3 2 4 2 4" xfId="6292"/>
    <cellStyle name="40% - Accent2 2 3 2 4 3" xfId="6293"/>
    <cellStyle name="40% - Accent2 2 3 2 4 3 2" xfId="6294"/>
    <cellStyle name="40% - Accent2 2 3 2 4 3 3" xfId="6295"/>
    <cellStyle name="40% - Accent2 2 3 2 4 4" xfId="6296"/>
    <cellStyle name="40% - Accent2 2 3 2 4 5" xfId="6297"/>
    <cellStyle name="40% - Accent2 2 3 2 5" xfId="6298"/>
    <cellStyle name="40% - Accent2 2 3 2 5 2" xfId="6299"/>
    <cellStyle name="40% - Accent2 2 3 2 5 2 2" xfId="6300"/>
    <cellStyle name="40% - Accent2 2 3 2 5 2 2 2" xfId="6301"/>
    <cellStyle name="40% - Accent2 2 3 2 5 2 2 3" xfId="6302"/>
    <cellStyle name="40% - Accent2 2 3 2 5 2 3" xfId="6303"/>
    <cellStyle name="40% - Accent2 2 3 2 5 2 4" xfId="6304"/>
    <cellStyle name="40% - Accent2 2 3 2 5 3" xfId="6305"/>
    <cellStyle name="40% - Accent2 2 3 2 5 3 2" xfId="6306"/>
    <cellStyle name="40% - Accent2 2 3 2 5 3 3" xfId="6307"/>
    <cellStyle name="40% - Accent2 2 3 2 5 4" xfId="6308"/>
    <cellStyle name="40% - Accent2 2 3 2 5 5" xfId="6309"/>
    <cellStyle name="40% - Accent2 2 3 2 6" xfId="6310"/>
    <cellStyle name="40% - Accent2 2 3 2 6 2" xfId="6311"/>
    <cellStyle name="40% - Accent2 2 3 2 6 2 2" xfId="6312"/>
    <cellStyle name="40% - Accent2 2 3 2 6 2 2 2" xfId="6313"/>
    <cellStyle name="40% - Accent2 2 3 2 6 2 2 3" xfId="6314"/>
    <cellStyle name="40% - Accent2 2 3 2 6 2 3" xfId="6315"/>
    <cellStyle name="40% - Accent2 2 3 2 6 2 4" xfId="6316"/>
    <cellStyle name="40% - Accent2 2 3 2 6 3" xfId="6317"/>
    <cellStyle name="40% - Accent2 2 3 2 6 3 2" xfId="6318"/>
    <cellStyle name="40% - Accent2 2 3 2 6 3 3" xfId="6319"/>
    <cellStyle name="40% - Accent2 2 3 2 6 4" xfId="6320"/>
    <cellStyle name="40% - Accent2 2 3 2 6 5" xfId="6321"/>
    <cellStyle name="40% - Accent2 2 3 2 7" xfId="6322"/>
    <cellStyle name="40% - Accent2 2 3 2 7 2" xfId="6323"/>
    <cellStyle name="40% - Accent2 2 3 2 7 2 2" xfId="6324"/>
    <cellStyle name="40% - Accent2 2 3 2 7 2 3" xfId="6325"/>
    <cellStyle name="40% - Accent2 2 3 2 7 3" xfId="6326"/>
    <cellStyle name="40% - Accent2 2 3 2 7 4" xfId="6327"/>
    <cellStyle name="40% - Accent2 2 3 2 8" xfId="6328"/>
    <cellStyle name="40% - Accent2 2 3 2 8 2" xfId="6329"/>
    <cellStyle name="40% - Accent2 2 3 2 8 3" xfId="6330"/>
    <cellStyle name="40% - Accent2 2 3 2 9" xfId="6331"/>
    <cellStyle name="40% - Accent2 2 3 2_Schs" xfId="6332"/>
    <cellStyle name="40% - Accent2 2 4" xfId="6333"/>
    <cellStyle name="40% - Accent2 2 5" xfId="6334"/>
    <cellStyle name="40% - Accent2 2_ModelingAnalysis_GRP" xfId="6335"/>
    <cellStyle name="40% - Accent2 3" xfId="6336"/>
    <cellStyle name="40% - Accent2 3 2" xfId="6337"/>
    <cellStyle name="40% - Accent2 3 2 2" xfId="6338"/>
    <cellStyle name="40% - Accent2 3 2 3" xfId="6339"/>
    <cellStyle name="40% - Accent2 3 3" xfId="6340"/>
    <cellStyle name="40% - Accent2 3 4" xfId="6341"/>
    <cellStyle name="40% - Accent2 3 5" xfId="6342"/>
    <cellStyle name="40% - Accent2 3_ModelingAnalysis_GRP" xfId="6343"/>
    <cellStyle name="40% - Accent2 4" xfId="6344"/>
    <cellStyle name="40% - Accent2 4 2" xfId="6345"/>
    <cellStyle name="40% - Accent2 4 2 2" xfId="6346"/>
    <cellStyle name="40% - Accent2 4 2 3" xfId="6347"/>
    <cellStyle name="40% - Accent2 4 3" xfId="6348"/>
    <cellStyle name="40% - Accent2 4 4" xfId="6349"/>
    <cellStyle name="40% - Accent2 4_ModelingAnalysis_GRP" xfId="6350"/>
    <cellStyle name="40% - Accent2 5" xfId="6351"/>
    <cellStyle name="40% - Accent2 5 2" xfId="6352"/>
    <cellStyle name="40% - Accent2 5 2 2" xfId="6353"/>
    <cellStyle name="40% - Accent2 5 2 3" xfId="6354"/>
    <cellStyle name="40% - Accent2 5 2 4" xfId="6355"/>
    <cellStyle name="40% - Accent2 5 2 4 10" xfId="6356"/>
    <cellStyle name="40% - Accent2 5 2 4 2" xfId="6357"/>
    <cellStyle name="40% - Accent2 5 2 4 2 2" xfId="6358"/>
    <cellStyle name="40% - Accent2 5 2 4 2 2 2" xfId="6359"/>
    <cellStyle name="40% - Accent2 5 2 4 2 2 2 2" xfId="6360"/>
    <cellStyle name="40% - Accent2 5 2 4 2 2 2 2 2" xfId="6361"/>
    <cellStyle name="40% - Accent2 5 2 4 2 2 2 2 2 2" xfId="6362"/>
    <cellStyle name="40% - Accent2 5 2 4 2 2 2 2 2 3" xfId="6363"/>
    <cellStyle name="40% - Accent2 5 2 4 2 2 2 2 3" xfId="6364"/>
    <cellStyle name="40% - Accent2 5 2 4 2 2 2 2 4" xfId="6365"/>
    <cellStyle name="40% - Accent2 5 2 4 2 2 2 3" xfId="6366"/>
    <cellStyle name="40% - Accent2 5 2 4 2 2 2 3 2" xfId="6367"/>
    <cellStyle name="40% - Accent2 5 2 4 2 2 2 3 3" xfId="6368"/>
    <cellStyle name="40% - Accent2 5 2 4 2 2 2 4" xfId="6369"/>
    <cellStyle name="40% - Accent2 5 2 4 2 2 2 5" xfId="6370"/>
    <cellStyle name="40% - Accent2 5 2 4 2 2 3" xfId="6371"/>
    <cellStyle name="40% - Accent2 5 2 4 2 2 3 2" xfId="6372"/>
    <cellStyle name="40% - Accent2 5 2 4 2 2 3 2 2" xfId="6373"/>
    <cellStyle name="40% - Accent2 5 2 4 2 2 3 2 2 2" xfId="6374"/>
    <cellStyle name="40% - Accent2 5 2 4 2 2 3 2 2 3" xfId="6375"/>
    <cellStyle name="40% - Accent2 5 2 4 2 2 3 2 3" xfId="6376"/>
    <cellStyle name="40% - Accent2 5 2 4 2 2 3 2 4" xfId="6377"/>
    <cellStyle name="40% - Accent2 5 2 4 2 2 3 3" xfId="6378"/>
    <cellStyle name="40% - Accent2 5 2 4 2 2 3 3 2" xfId="6379"/>
    <cellStyle name="40% - Accent2 5 2 4 2 2 3 3 3" xfId="6380"/>
    <cellStyle name="40% - Accent2 5 2 4 2 2 3 4" xfId="6381"/>
    <cellStyle name="40% - Accent2 5 2 4 2 2 3 5" xfId="6382"/>
    <cellStyle name="40% - Accent2 5 2 4 2 2 4" xfId="6383"/>
    <cellStyle name="40% - Accent2 5 2 4 2 2 4 2" xfId="6384"/>
    <cellStyle name="40% - Accent2 5 2 4 2 2 4 2 2" xfId="6385"/>
    <cellStyle name="40% - Accent2 5 2 4 2 2 4 2 2 2" xfId="6386"/>
    <cellStyle name="40% - Accent2 5 2 4 2 2 4 2 2 3" xfId="6387"/>
    <cellStyle name="40% - Accent2 5 2 4 2 2 4 2 3" xfId="6388"/>
    <cellStyle name="40% - Accent2 5 2 4 2 2 4 2 4" xfId="6389"/>
    <cellStyle name="40% - Accent2 5 2 4 2 2 4 3" xfId="6390"/>
    <cellStyle name="40% - Accent2 5 2 4 2 2 4 3 2" xfId="6391"/>
    <cellStyle name="40% - Accent2 5 2 4 2 2 4 3 3" xfId="6392"/>
    <cellStyle name="40% - Accent2 5 2 4 2 2 4 4" xfId="6393"/>
    <cellStyle name="40% - Accent2 5 2 4 2 2 4 5" xfId="6394"/>
    <cellStyle name="40% - Accent2 5 2 4 2 2 5" xfId="6395"/>
    <cellStyle name="40% - Accent2 5 2 4 2 2 5 2" xfId="6396"/>
    <cellStyle name="40% - Accent2 5 2 4 2 2 5 2 2" xfId="6397"/>
    <cellStyle name="40% - Accent2 5 2 4 2 2 5 2 3" xfId="6398"/>
    <cellStyle name="40% - Accent2 5 2 4 2 2 5 3" xfId="6399"/>
    <cellStyle name="40% - Accent2 5 2 4 2 2 5 4" xfId="6400"/>
    <cellStyle name="40% - Accent2 5 2 4 2 2 6" xfId="6401"/>
    <cellStyle name="40% - Accent2 5 2 4 2 2 6 2" xfId="6402"/>
    <cellStyle name="40% - Accent2 5 2 4 2 2 6 3" xfId="6403"/>
    <cellStyle name="40% - Accent2 5 2 4 2 2 7" xfId="6404"/>
    <cellStyle name="40% - Accent2 5 2 4 2 2 8" xfId="6405"/>
    <cellStyle name="40% - Accent2 5 2 4 2 2_Schs" xfId="6406"/>
    <cellStyle name="40% - Accent2 5 2 4 2 3" xfId="6407"/>
    <cellStyle name="40% - Accent2 5 2 4 2 3 2" xfId="6408"/>
    <cellStyle name="40% - Accent2 5 2 4 2 3 2 2" xfId="6409"/>
    <cellStyle name="40% - Accent2 5 2 4 2 3 2 2 2" xfId="6410"/>
    <cellStyle name="40% - Accent2 5 2 4 2 3 2 2 3" xfId="6411"/>
    <cellStyle name="40% - Accent2 5 2 4 2 3 2 3" xfId="6412"/>
    <cellStyle name="40% - Accent2 5 2 4 2 3 2 4" xfId="6413"/>
    <cellStyle name="40% - Accent2 5 2 4 2 3 3" xfId="6414"/>
    <cellStyle name="40% - Accent2 5 2 4 2 3 3 2" xfId="6415"/>
    <cellStyle name="40% - Accent2 5 2 4 2 3 3 3" xfId="6416"/>
    <cellStyle name="40% - Accent2 5 2 4 2 3 4" xfId="6417"/>
    <cellStyle name="40% - Accent2 5 2 4 2 3 5" xfId="6418"/>
    <cellStyle name="40% - Accent2 5 2 4 2 4" xfId="6419"/>
    <cellStyle name="40% - Accent2 5 2 4 2 4 2" xfId="6420"/>
    <cellStyle name="40% - Accent2 5 2 4 2 4 2 2" xfId="6421"/>
    <cellStyle name="40% - Accent2 5 2 4 2 4 2 2 2" xfId="6422"/>
    <cellStyle name="40% - Accent2 5 2 4 2 4 2 2 3" xfId="6423"/>
    <cellStyle name="40% - Accent2 5 2 4 2 4 2 3" xfId="6424"/>
    <cellStyle name="40% - Accent2 5 2 4 2 4 2 4" xfId="6425"/>
    <cellStyle name="40% - Accent2 5 2 4 2 4 3" xfId="6426"/>
    <cellStyle name="40% - Accent2 5 2 4 2 4 3 2" xfId="6427"/>
    <cellStyle name="40% - Accent2 5 2 4 2 4 3 3" xfId="6428"/>
    <cellStyle name="40% - Accent2 5 2 4 2 4 4" xfId="6429"/>
    <cellStyle name="40% - Accent2 5 2 4 2 4 5" xfId="6430"/>
    <cellStyle name="40% - Accent2 5 2 4 2 5" xfId="6431"/>
    <cellStyle name="40% - Accent2 5 2 4 2 5 2" xfId="6432"/>
    <cellStyle name="40% - Accent2 5 2 4 2 5 2 2" xfId="6433"/>
    <cellStyle name="40% - Accent2 5 2 4 2 5 2 2 2" xfId="6434"/>
    <cellStyle name="40% - Accent2 5 2 4 2 5 2 2 3" xfId="6435"/>
    <cellStyle name="40% - Accent2 5 2 4 2 5 2 3" xfId="6436"/>
    <cellStyle name="40% - Accent2 5 2 4 2 5 2 4" xfId="6437"/>
    <cellStyle name="40% - Accent2 5 2 4 2 5 3" xfId="6438"/>
    <cellStyle name="40% - Accent2 5 2 4 2 5 3 2" xfId="6439"/>
    <cellStyle name="40% - Accent2 5 2 4 2 5 3 3" xfId="6440"/>
    <cellStyle name="40% - Accent2 5 2 4 2 5 4" xfId="6441"/>
    <cellStyle name="40% - Accent2 5 2 4 2 5 5" xfId="6442"/>
    <cellStyle name="40% - Accent2 5 2 4 2 6" xfId="6443"/>
    <cellStyle name="40% - Accent2 5 2 4 2 6 2" xfId="6444"/>
    <cellStyle name="40% - Accent2 5 2 4 2 6 2 2" xfId="6445"/>
    <cellStyle name="40% - Accent2 5 2 4 2 6 2 3" xfId="6446"/>
    <cellStyle name="40% - Accent2 5 2 4 2 6 3" xfId="6447"/>
    <cellStyle name="40% - Accent2 5 2 4 2 6 4" xfId="6448"/>
    <cellStyle name="40% - Accent2 5 2 4 2 7" xfId="6449"/>
    <cellStyle name="40% - Accent2 5 2 4 2 7 2" xfId="6450"/>
    <cellStyle name="40% - Accent2 5 2 4 2 7 3" xfId="6451"/>
    <cellStyle name="40% - Accent2 5 2 4 2 8" xfId="6452"/>
    <cellStyle name="40% - Accent2 5 2 4 2 9" xfId="6453"/>
    <cellStyle name="40% - Accent2 5 2 4 2_Schs" xfId="6454"/>
    <cellStyle name="40% - Accent2 5 2 4 3" xfId="6455"/>
    <cellStyle name="40% - Accent2 5 2 4 3 2" xfId="6456"/>
    <cellStyle name="40% - Accent2 5 2 4 3 2 2" xfId="6457"/>
    <cellStyle name="40% - Accent2 5 2 4 3 2 2 2" xfId="6458"/>
    <cellStyle name="40% - Accent2 5 2 4 3 2 2 2 2" xfId="6459"/>
    <cellStyle name="40% - Accent2 5 2 4 3 2 2 2 3" xfId="6460"/>
    <cellStyle name="40% - Accent2 5 2 4 3 2 2 3" xfId="6461"/>
    <cellStyle name="40% - Accent2 5 2 4 3 2 2 4" xfId="6462"/>
    <cellStyle name="40% - Accent2 5 2 4 3 2 3" xfId="6463"/>
    <cellStyle name="40% - Accent2 5 2 4 3 2 3 2" xfId="6464"/>
    <cellStyle name="40% - Accent2 5 2 4 3 2 3 3" xfId="6465"/>
    <cellStyle name="40% - Accent2 5 2 4 3 2 4" xfId="6466"/>
    <cellStyle name="40% - Accent2 5 2 4 3 2 5" xfId="6467"/>
    <cellStyle name="40% - Accent2 5 2 4 3 3" xfId="6468"/>
    <cellStyle name="40% - Accent2 5 2 4 3 3 2" xfId="6469"/>
    <cellStyle name="40% - Accent2 5 2 4 3 3 2 2" xfId="6470"/>
    <cellStyle name="40% - Accent2 5 2 4 3 3 2 2 2" xfId="6471"/>
    <cellStyle name="40% - Accent2 5 2 4 3 3 2 2 3" xfId="6472"/>
    <cellStyle name="40% - Accent2 5 2 4 3 3 2 3" xfId="6473"/>
    <cellStyle name="40% - Accent2 5 2 4 3 3 2 4" xfId="6474"/>
    <cellStyle name="40% - Accent2 5 2 4 3 3 3" xfId="6475"/>
    <cellStyle name="40% - Accent2 5 2 4 3 3 3 2" xfId="6476"/>
    <cellStyle name="40% - Accent2 5 2 4 3 3 3 3" xfId="6477"/>
    <cellStyle name="40% - Accent2 5 2 4 3 3 4" xfId="6478"/>
    <cellStyle name="40% - Accent2 5 2 4 3 3 5" xfId="6479"/>
    <cellStyle name="40% - Accent2 5 2 4 3 4" xfId="6480"/>
    <cellStyle name="40% - Accent2 5 2 4 3 4 2" xfId="6481"/>
    <cellStyle name="40% - Accent2 5 2 4 3 4 2 2" xfId="6482"/>
    <cellStyle name="40% - Accent2 5 2 4 3 4 2 2 2" xfId="6483"/>
    <cellStyle name="40% - Accent2 5 2 4 3 4 2 2 3" xfId="6484"/>
    <cellStyle name="40% - Accent2 5 2 4 3 4 2 3" xfId="6485"/>
    <cellStyle name="40% - Accent2 5 2 4 3 4 2 4" xfId="6486"/>
    <cellStyle name="40% - Accent2 5 2 4 3 4 3" xfId="6487"/>
    <cellStyle name="40% - Accent2 5 2 4 3 4 3 2" xfId="6488"/>
    <cellStyle name="40% - Accent2 5 2 4 3 4 3 3" xfId="6489"/>
    <cellStyle name="40% - Accent2 5 2 4 3 4 4" xfId="6490"/>
    <cellStyle name="40% - Accent2 5 2 4 3 4 5" xfId="6491"/>
    <cellStyle name="40% - Accent2 5 2 4 3 5" xfId="6492"/>
    <cellStyle name="40% - Accent2 5 2 4 3 5 2" xfId="6493"/>
    <cellStyle name="40% - Accent2 5 2 4 3 5 2 2" xfId="6494"/>
    <cellStyle name="40% - Accent2 5 2 4 3 5 2 3" xfId="6495"/>
    <cellStyle name="40% - Accent2 5 2 4 3 5 3" xfId="6496"/>
    <cellStyle name="40% - Accent2 5 2 4 3 5 4" xfId="6497"/>
    <cellStyle name="40% - Accent2 5 2 4 3 6" xfId="6498"/>
    <cellStyle name="40% - Accent2 5 2 4 3 6 2" xfId="6499"/>
    <cellStyle name="40% - Accent2 5 2 4 3 6 3" xfId="6500"/>
    <cellStyle name="40% - Accent2 5 2 4 3 7" xfId="6501"/>
    <cellStyle name="40% - Accent2 5 2 4 3 8" xfId="6502"/>
    <cellStyle name="40% - Accent2 5 2 4 3_Schs" xfId="6503"/>
    <cellStyle name="40% - Accent2 5 2 4 4" xfId="6504"/>
    <cellStyle name="40% - Accent2 5 2 4 4 2" xfId="6505"/>
    <cellStyle name="40% - Accent2 5 2 4 4 2 2" xfId="6506"/>
    <cellStyle name="40% - Accent2 5 2 4 4 2 2 2" xfId="6507"/>
    <cellStyle name="40% - Accent2 5 2 4 4 2 2 3" xfId="6508"/>
    <cellStyle name="40% - Accent2 5 2 4 4 2 3" xfId="6509"/>
    <cellStyle name="40% - Accent2 5 2 4 4 2 4" xfId="6510"/>
    <cellStyle name="40% - Accent2 5 2 4 4 3" xfId="6511"/>
    <cellStyle name="40% - Accent2 5 2 4 4 3 2" xfId="6512"/>
    <cellStyle name="40% - Accent2 5 2 4 4 3 3" xfId="6513"/>
    <cellStyle name="40% - Accent2 5 2 4 4 4" xfId="6514"/>
    <cellStyle name="40% - Accent2 5 2 4 4 5" xfId="6515"/>
    <cellStyle name="40% - Accent2 5 2 4 5" xfId="6516"/>
    <cellStyle name="40% - Accent2 5 2 4 5 2" xfId="6517"/>
    <cellStyle name="40% - Accent2 5 2 4 5 2 2" xfId="6518"/>
    <cellStyle name="40% - Accent2 5 2 4 5 2 2 2" xfId="6519"/>
    <cellStyle name="40% - Accent2 5 2 4 5 2 2 3" xfId="6520"/>
    <cellStyle name="40% - Accent2 5 2 4 5 2 3" xfId="6521"/>
    <cellStyle name="40% - Accent2 5 2 4 5 2 4" xfId="6522"/>
    <cellStyle name="40% - Accent2 5 2 4 5 3" xfId="6523"/>
    <cellStyle name="40% - Accent2 5 2 4 5 3 2" xfId="6524"/>
    <cellStyle name="40% - Accent2 5 2 4 5 3 3" xfId="6525"/>
    <cellStyle name="40% - Accent2 5 2 4 5 4" xfId="6526"/>
    <cellStyle name="40% - Accent2 5 2 4 5 5" xfId="6527"/>
    <cellStyle name="40% - Accent2 5 2 4 6" xfId="6528"/>
    <cellStyle name="40% - Accent2 5 2 4 6 2" xfId="6529"/>
    <cellStyle name="40% - Accent2 5 2 4 6 2 2" xfId="6530"/>
    <cellStyle name="40% - Accent2 5 2 4 6 2 2 2" xfId="6531"/>
    <cellStyle name="40% - Accent2 5 2 4 6 2 2 3" xfId="6532"/>
    <cellStyle name="40% - Accent2 5 2 4 6 2 3" xfId="6533"/>
    <cellStyle name="40% - Accent2 5 2 4 6 2 4" xfId="6534"/>
    <cellStyle name="40% - Accent2 5 2 4 6 3" xfId="6535"/>
    <cellStyle name="40% - Accent2 5 2 4 6 3 2" xfId="6536"/>
    <cellStyle name="40% - Accent2 5 2 4 6 3 3" xfId="6537"/>
    <cellStyle name="40% - Accent2 5 2 4 6 4" xfId="6538"/>
    <cellStyle name="40% - Accent2 5 2 4 6 5" xfId="6539"/>
    <cellStyle name="40% - Accent2 5 2 4 7" xfId="6540"/>
    <cellStyle name="40% - Accent2 5 2 4 7 2" xfId="6541"/>
    <cellStyle name="40% - Accent2 5 2 4 7 2 2" xfId="6542"/>
    <cellStyle name="40% - Accent2 5 2 4 7 2 3" xfId="6543"/>
    <cellStyle name="40% - Accent2 5 2 4 7 3" xfId="6544"/>
    <cellStyle name="40% - Accent2 5 2 4 7 4" xfId="6545"/>
    <cellStyle name="40% - Accent2 5 2 4 8" xfId="6546"/>
    <cellStyle name="40% - Accent2 5 2 4 8 2" xfId="6547"/>
    <cellStyle name="40% - Accent2 5 2 4 8 3" xfId="6548"/>
    <cellStyle name="40% - Accent2 5 2 4 9" xfId="6549"/>
    <cellStyle name="40% - Accent2 5 2 4_Schs" xfId="6550"/>
    <cellStyle name="40% - Accent2 5 3" xfId="6551"/>
    <cellStyle name="40% - Accent2 5 4" xfId="6552"/>
    <cellStyle name="40% - Accent2 5 5" xfId="6553"/>
    <cellStyle name="40% - Accent2 5 5 10" xfId="6554"/>
    <cellStyle name="40% - Accent2 5 5 2" xfId="6555"/>
    <cellStyle name="40% - Accent2 5 5 2 2" xfId="6556"/>
    <cellStyle name="40% - Accent2 5 5 2 2 2" xfId="6557"/>
    <cellStyle name="40% - Accent2 5 5 2 2 2 2" xfId="6558"/>
    <cellStyle name="40% - Accent2 5 5 2 2 2 2 2" xfId="6559"/>
    <cellStyle name="40% - Accent2 5 5 2 2 2 2 2 2" xfId="6560"/>
    <cellStyle name="40% - Accent2 5 5 2 2 2 2 2 3" xfId="6561"/>
    <cellStyle name="40% - Accent2 5 5 2 2 2 2 3" xfId="6562"/>
    <cellStyle name="40% - Accent2 5 5 2 2 2 2 4" xfId="6563"/>
    <cellStyle name="40% - Accent2 5 5 2 2 2 3" xfId="6564"/>
    <cellStyle name="40% - Accent2 5 5 2 2 2 3 2" xfId="6565"/>
    <cellStyle name="40% - Accent2 5 5 2 2 2 3 3" xfId="6566"/>
    <cellStyle name="40% - Accent2 5 5 2 2 2 4" xfId="6567"/>
    <cellStyle name="40% - Accent2 5 5 2 2 2 5" xfId="6568"/>
    <cellStyle name="40% - Accent2 5 5 2 2 3" xfId="6569"/>
    <cellStyle name="40% - Accent2 5 5 2 2 3 2" xfId="6570"/>
    <cellStyle name="40% - Accent2 5 5 2 2 3 2 2" xfId="6571"/>
    <cellStyle name="40% - Accent2 5 5 2 2 3 2 2 2" xfId="6572"/>
    <cellStyle name="40% - Accent2 5 5 2 2 3 2 2 3" xfId="6573"/>
    <cellStyle name="40% - Accent2 5 5 2 2 3 2 3" xfId="6574"/>
    <cellStyle name="40% - Accent2 5 5 2 2 3 2 4" xfId="6575"/>
    <cellStyle name="40% - Accent2 5 5 2 2 3 3" xfId="6576"/>
    <cellStyle name="40% - Accent2 5 5 2 2 3 3 2" xfId="6577"/>
    <cellStyle name="40% - Accent2 5 5 2 2 3 3 3" xfId="6578"/>
    <cellStyle name="40% - Accent2 5 5 2 2 3 4" xfId="6579"/>
    <cellStyle name="40% - Accent2 5 5 2 2 3 5" xfId="6580"/>
    <cellStyle name="40% - Accent2 5 5 2 2 4" xfId="6581"/>
    <cellStyle name="40% - Accent2 5 5 2 2 4 2" xfId="6582"/>
    <cellStyle name="40% - Accent2 5 5 2 2 4 2 2" xfId="6583"/>
    <cellStyle name="40% - Accent2 5 5 2 2 4 2 2 2" xfId="6584"/>
    <cellStyle name="40% - Accent2 5 5 2 2 4 2 2 3" xfId="6585"/>
    <cellStyle name="40% - Accent2 5 5 2 2 4 2 3" xfId="6586"/>
    <cellStyle name="40% - Accent2 5 5 2 2 4 2 4" xfId="6587"/>
    <cellStyle name="40% - Accent2 5 5 2 2 4 3" xfId="6588"/>
    <cellStyle name="40% - Accent2 5 5 2 2 4 3 2" xfId="6589"/>
    <cellStyle name="40% - Accent2 5 5 2 2 4 3 3" xfId="6590"/>
    <cellStyle name="40% - Accent2 5 5 2 2 4 4" xfId="6591"/>
    <cellStyle name="40% - Accent2 5 5 2 2 4 5" xfId="6592"/>
    <cellStyle name="40% - Accent2 5 5 2 2 5" xfId="6593"/>
    <cellStyle name="40% - Accent2 5 5 2 2 5 2" xfId="6594"/>
    <cellStyle name="40% - Accent2 5 5 2 2 5 2 2" xfId="6595"/>
    <cellStyle name="40% - Accent2 5 5 2 2 5 2 3" xfId="6596"/>
    <cellStyle name="40% - Accent2 5 5 2 2 5 3" xfId="6597"/>
    <cellStyle name="40% - Accent2 5 5 2 2 5 4" xfId="6598"/>
    <cellStyle name="40% - Accent2 5 5 2 2 6" xfId="6599"/>
    <cellStyle name="40% - Accent2 5 5 2 2 6 2" xfId="6600"/>
    <cellStyle name="40% - Accent2 5 5 2 2 6 3" xfId="6601"/>
    <cellStyle name="40% - Accent2 5 5 2 2 7" xfId="6602"/>
    <cellStyle name="40% - Accent2 5 5 2 2 8" xfId="6603"/>
    <cellStyle name="40% - Accent2 5 5 2 2_Schs" xfId="6604"/>
    <cellStyle name="40% - Accent2 5 5 2 3" xfId="6605"/>
    <cellStyle name="40% - Accent2 5 5 2 3 2" xfId="6606"/>
    <cellStyle name="40% - Accent2 5 5 2 3 2 2" xfId="6607"/>
    <cellStyle name="40% - Accent2 5 5 2 3 2 2 2" xfId="6608"/>
    <cellStyle name="40% - Accent2 5 5 2 3 2 2 3" xfId="6609"/>
    <cellStyle name="40% - Accent2 5 5 2 3 2 3" xfId="6610"/>
    <cellStyle name="40% - Accent2 5 5 2 3 2 4" xfId="6611"/>
    <cellStyle name="40% - Accent2 5 5 2 3 3" xfId="6612"/>
    <cellStyle name="40% - Accent2 5 5 2 3 3 2" xfId="6613"/>
    <cellStyle name="40% - Accent2 5 5 2 3 3 3" xfId="6614"/>
    <cellStyle name="40% - Accent2 5 5 2 3 4" xfId="6615"/>
    <cellStyle name="40% - Accent2 5 5 2 3 5" xfId="6616"/>
    <cellStyle name="40% - Accent2 5 5 2 4" xfId="6617"/>
    <cellStyle name="40% - Accent2 5 5 2 4 2" xfId="6618"/>
    <cellStyle name="40% - Accent2 5 5 2 4 2 2" xfId="6619"/>
    <cellStyle name="40% - Accent2 5 5 2 4 2 2 2" xfId="6620"/>
    <cellStyle name="40% - Accent2 5 5 2 4 2 2 3" xfId="6621"/>
    <cellStyle name="40% - Accent2 5 5 2 4 2 3" xfId="6622"/>
    <cellStyle name="40% - Accent2 5 5 2 4 2 4" xfId="6623"/>
    <cellStyle name="40% - Accent2 5 5 2 4 3" xfId="6624"/>
    <cellStyle name="40% - Accent2 5 5 2 4 3 2" xfId="6625"/>
    <cellStyle name="40% - Accent2 5 5 2 4 3 3" xfId="6626"/>
    <cellStyle name="40% - Accent2 5 5 2 4 4" xfId="6627"/>
    <cellStyle name="40% - Accent2 5 5 2 4 5" xfId="6628"/>
    <cellStyle name="40% - Accent2 5 5 2 5" xfId="6629"/>
    <cellStyle name="40% - Accent2 5 5 2 5 2" xfId="6630"/>
    <cellStyle name="40% - Accent2 5 5 2 5 2 2" xfId="6631"/>
    <cellStyle name="40% - Accent2 5 5 2 5 2 2 2" xfId="6632"/>
    <cellStyle name="40% - Accent2 5 5 2 5 2 2 3" xfId="6633"/>
    <cellStyle name="40% - Accent2 5 5 2 5 2 3" xfId="6634"/>
    <cellStyle name="40% - Accent2 5 5 2 5 2 4" xfId="6635"/>
    <cellStyle name="40% - Accent2 5 5 2 5 3" xfId="6636"/>
    <cellStyle name="40% - Accent2 5 5 2 5 3 2" xfId="6637"/>
    <cellStyle name="40% - Accent2 5 5 2 5 3 3" xfId="6638"/>
    <cellStyle name="40% - Accent2 5 5 2 5 4" xfId="6639"/>
    <cellStyle name="40% - Accent2 5 5 2 5 5" xfId="6640"/>
    <cellStyle name="40% - Accent2 5 5 2 6" xfId="6641"/>
    <cellStyle name="40% - Accent2 5 5 2 6 2" xfId="6642"/>
    <cellStyle name="40% - Accent2 5 5 2 6 2 2" xfId="6643"/>
    <cellStyle name="40% - Accent2 5 5 2 6 2 3" xfId="6644"/>
    <cellStyle name="40% - Accent2 5 5 2 6 3" xfId="6645"/>
    <cellStyle name="40% - Accent2 5 5 2 6 4" xfId="6646"/>
    <cellStyle name="40% - Accent2 5 5 2 7" xfId="6647"/>
    <cellStyle name="40% - Accent2 5 5 2 7 2" xfId="6648"/>
    <cellStyle name="40% - Accent2 5 5 2 7 3" xfId="6649"/>
    <cellStyle name="40% - Accent2 5 5 2 8" xfId="6650"/>
    <cellStyle name="40% - Accent2 5 5 2 9" xfId="6651"/>
    <cellStyle name="40% - Accent2 5 5 2_Schs" xfId="6652"/>
    <cellStyle name="40% - Accent2 5 5 3" xfId="6653"/>
    <cellStyle name="40% - Accent2 5 5 3 2" xfId="6654"/>
    <cellStyle name="40% - Accent2 5 5 3 2 2" xfId="6655"/>
    <cellStyle name="40% - Accent2 5 5 3 2 2 2" xfId="6656"/>
    <cellStyle name="40% - Accent2 5 5 3 2 2 2 2" xfId="6657"/>
    <cellStyle name="40% - Accent2 5 5 3 2 2 2 3" xfId="6658"/>
    <cellStyle name="40% - Accent2 5 5 3 2 2 3" xfId="6659"/>
    <cellStyle name="40% - Accent2 5 5 3 2 2 4" xfId="6660"/>
    <cellStyle name="40% - Accent2 5 5 3 2 3" xfId="6661"/>
    <cellStyle name="40% - Accent2 5 5 3 2 3 2" xfId="6662"/>
    <cellStyle name="40% - Accent2 5 5 3 2 3 3" xfId="6663"/>
    <cellStyle name="40% - Accent2 5 5 3 2 4" xfId="6664"/>
    <cellStyle name="40% - Accent2 5 5 3 2 5" xfId="6665"/>
    <cellStyle name="40% - Accent2 5 5 3 3" xfId="6666"/>
    <cellStyle name="40% - Accent2 5 5 3 3 2" xfId="6667"/>
    <cellStyle name="40% - Accent2 5 5 3 3 2 2" xfId="6668"/>
    <cellStyle name="40% - Accent2 5 5 3 3 2 2 2" xfId="6669"/>
    <cellStyle name="40% - Accent2 5 5 3 3 2 2 3" xfId="6670"/>
    <cellStyle name="40% - Accent2 5 5 3 3 2 3" xfId="6671"/>
    <cellStyle name="40% - Accent2 5 5 3 3 2 4" xfId="6672"/>
    <cellStyle name="40% - Accent2 5 5 3 3 3" xfId="6673"/>
    <cellStyle name="40% - Accent2 5 5 3 3 3 2" xfId="6674"/>
    <cellStyle name="40% - Accent2 5 5 3 3 3 3" xfId="6675"/>
    <cellStyle name="40% - Accent2 5 5 3 3 4" xfId="6676"/>
    <cellStyle name="40% - Accent2 5 5 3 3 5" xfId="6677"/>
    <cellStyle name="40% - Accent2 5 5 3 4" xfId="6678"/>
    <cellStyle name="40% - Accent2 5 5 3 4 2" xfId="6679"/>
    <cellStyle name="40% - Accent2 5 5 3 4 2 2" xfId="6680"/>
    <cellStyle name="40% - Accent2 5 5 3 4 2 2 2" xfId="6681"/>
    <cellStyle name="40% - Accent2 5 5 3 4 2 2 3" xfId="6682"/>
    <cellStyle name="40% - Accent2 5 5 3 4 2 3" xfId="6683"/>
    <cellStyle name="40% - Accent2 5 5 3 4 2 4" xfId="6684"/>
    <cellStyle name="40% - Accent2 5 5 3 4 3" xfId="6685"/>
    <cellStyle name="40% - Accent2 5 5 3 4 3 2" xfId="6686"/>
    <cellStyle name="40% - Accent2 5 5 3 4 3 3" xfId="6687"/>
    <cellStyle name="40% - Accent2 5 5 3 4 4" xfId="6688"/>
    <cellStyle name="40% - Accent2 5 5 3 4 5" xfId="6689"/>
    <cellStyle name="40% - Accent2 5 5 3 5" xfId="6690"/>
    <cellStyle name="40% - Accent2 5 5 3 5 2" xfId="6691"/>
    <cellStyle name="40% - Accent2 5 5 3 5 2 2" xfId="6692"/>
    <cellStyle name="40% - Accent2 5 5 3 5 2 3" xfId="6693"/>
    <cellStyle name="40% - Accent2 5 5 3 5 3" xfId="6694"/>
    <cellStyle name="40% - Accent2 5 5 3 5 4" xfId="6695"/>
    <cellStyle name="40% - Accent2 5 5 3 6" xfId="6696"/>
    <cellStyle name="40% - Accent2 5 5 3 6 2" xfId="6697"/>
    <cellStyle name="40% - Accent2 5 5 3 6 3" xfId="6698"/>
    <cellStyle name="40% - Accent2 5 5 3 7" xfId="6699"/>
    <cellStyle name="40% - Accent2 5 5 3 8" xfId="6700"/>
    <cellStyle name="40% - Accent2 5 5 3_Schs" xfId="6701"/>
    <cellStyle name="40% - Accent2 5 5 4" xfId="6702"/>
    <cellStyle name="40% - Accent2 5 5 4 2" xfId="6703"/>
    <cellStyle name="40% - Accent2 5 5 4 2 2" xfId="6704"/>
    <cellStyle name="40% - Accent2 5 5 4 2 2 2" xfId="6705"/>
    <cellStyle name="40% - Accent2 5 5 4 2 2 3" xfId="6706"/>
    <cellStyle name="40% - Accent2 5 5 4 2 3" xfId="6707"/>
    <cellStyle name="40% - Accent2 5 5 4 2 4" xfId="6708"/>
    <cellStyle name="40% - Accent2 5 5 4 3" xfId="6709"/>
    <cellStyle name="40% - Accent2 5 5 4 3 2" xfId="6710"/>
    <cellStyle name="40% - Accent2 5 5 4 3 3" xfId="6711"/>
    <cellStyle name="40% - Accent2 5 5 4 4" xfId="6712"/>
    <cellStyle name="40% - Accent2 5 5 4 5" xfId="6713"/>
    <cellStyle name="40% - Accent2 5 5 5" xfId="6714"/>
    <cellStyle name="40% - Accent2 5 5 5 2" xfId="6715"/>
    <cellStyle name="40% - Accent2 5 5 5 2 2" xfId="6716"/>
    <cellStyle name="40% - Accent2 5 5 5 2 2 2" xfId="6717"/>
    <cellStyle name="40% - Accent2 5 5 5 2 2 3" xfId="6718"/>
    <cellStyle name="40% - Accent2 5 5 5 2 3" xfId="6719"/>
    <cellStyle name="40% - Accent2 5 5 5 2 4" xfId="6720"/>
    <cellStyle name="40% - Accent2 5 5 5 3" xfId="6721"/>
    <cellStyle name="40% - Accent2 5 5 5 3 2" xfId="6722"/>
    <cellStyle name="40% - Accent2 5 5 5 3 3" xfId="6723"/>
    <cellStyle name="40% - Accent2 5 5 5 4" xfId="6724"/>
    <cellStyle name="40% - Accent2 5 5 5 5" xfId="6725"/>
    <cellStyle name="40% - Accent2 5 5 6" xfId="6726"/>
    <cellStyle name="40% - Accent2 5 5 6 2" xfId="6727"/>
    <cellStyle name="40% - Accent2 5 5 6 2 2" xfId="6728"/>
    <cellStyle name="40% - Accent2 5 5 6 2 2 2" xfId="6729"/>
    <cellStyle name="40% - Accent2 5 5 6 2 2 3" xfId="6730"/>
    <cellStyle name="40% - Accent2 5 5 6 2 3" xfId="6731"/>
    <cellStyle name="40% - Accent2 5 5 6 2 4" xfId="6732"/>
    <cellStyle name="40% - Accent2 5 5 6 3" xfId="6733"/>
    <cellStyle name="40% - Accent2 5 5 6 3 2" xfId="6734"/>
    <cellStyle name="40% - Accent2 5 5 6 3 3" xfId="6735"/>
    <cellStyle name="40% - Accent2 5 5 6 4" xfId="6736"/>
    <cellStyle name="40% - Accent2 5 5 6 5" xfId="6737"/>
    <cellStyle name="40% - Accent2 5 5 7" xfId="6738"/>
    <cellStyle name="40% - Accent2 5 5 7 2" xfId="6739"/>
    <cellStyle name="40% - Accent2 5 5 7 2 2" xfId="6740"/>
    <cellStyle name="40% - Accent2 5 5 7 2 3" xfId="6741"/>
    <cellStyle name="40% - Accent2 5 5 7 3" xfId="6742"/>
    <cellStyle name="40% - Accent2 5 5 7 4" xfId="6743"/>
    <cellStyle name="40% - Accent2 5 5 8" xfId="6744"/>
    <cellStyle name="40% - Accent2 5 5 8 2" xfId="6745"/>
    <cellStyle name="40% - Accent2 5 5 8 3" xfId="6746"/>
    <cellStyle name="40% - Accent2 5 5 9" xfId="6747"/>
    <cellStyle name="40% - Accent2 5 5_Schs" xfId="6748"/>
    <cellStyle name="40% - Accent2 5_ModelingAnalysis_GRP" xfId="6749"/>
    <cellStyle name="40% - Accent2 6" xfId="6750"/>
    <cellStyle name="40% - Accent2 6 2" xfId="6751"/>
    <cellStyle name="40% - Accent2 6 2 2" xfId="6752"/>
    <cellStyle name="40% - Accent2 6 2 3" xfId="6753"/>
    <cellStyle name="40% - Accent2 6 3" xfId="6754"/>
    <cellStyle name="40% - Accent2 6 4" xfId="6755"/>
    <cellStyle name="40% - Accent2 6_ModelingAnalysis_GRP" xfId="6756"/>
    <cellStyle name="40% - Accent2 7" xfId="6757"/>
    <cellStyle name="40% - Accent2 7 2" xfId="6758"/>
    <cellStyle name="40% - Accent2 7 3" xfId="6759"/>
    <cellStyle name="40% - Accent2 8" xfId="6760"/>
    <cellStyle name="40% - Accent2 8 2" xfId="6761"/>
    <cellStyle name="40% - Accent2 8 3" xfId="6762"/>
    <cellStyle name="40% - Accent2 9" xfId="6763"/>
    <cellStyle name="40% - Accent2 9 2" xfId="6764"/>
    <cellStyle name="40% - Accent2 9 3" xfId="6765"/>
    <cellStyle name="40% - Accent3 10" xfId="6766"/>
    <cellStyle name="40% - Accent3 10 2" xfId="6767"/>
    <cellStyle name="40% - Accent3 10 3" xfId="6768"/>
    <cellStyle name="40% - Accent3 11" xfId="6769"/>
    <cellStyle name="40% - Accent3 11 2" xfId="6770"/>
    <cellStyle name="40% - Accent3 11 3" xfId="6771"/>
    <cellStyle name="40% - Accent3 12" xfId="6772"/>
    <cellStyle name="40% - Accent3 12 2" xfId="6773"/>
    <cellStyle name="40% - Accent3 12 3" xfId="6774"/>
    <cellStyle name="40% - Accent3 13" xfId="6775"/>
    <cellStyle name="40% - Accent3 13 2" xfId="6776"/>
    <cellStyle name="40% - Accent3 13 3" xfId="6777"/>
    <cellStyle name="40% - Accent3 14" xfId="6778"/>
    <cellStyle name="40% - Accent3 15" xfId="6779"/>
    <cellStyle name="40% - Accent3 16" xfId="6780"/>
    <cellStyle name="40% - Accent3 17" xfId="6781"/>
    <cellStyle name="40% - Accent3 18" xfId="6782"/>
    <cellStyle name="40% - Accent3 2" xfId="39"/>
    <cellStyle name="40% - Accent3 2 2" xfId="6783"/>
    <cellStyle name="40% - Accent3 2 2 2" xfId="6784"/>
    <cellStyle name="40% - Accent3 2 2 3" xfId="6785"/>
    <cellStyle name="40% - Accent3 2 3" xfId="6786"/>
    <cellStyle name="40% - Accent3 2 3 2" xfId="6787"/>
    <cellStyle name="40% - Accent3 2 3 2 10" xfId="6788"/>
    <cellStyle name="40% - Accent3 2 3 2 2" xfId="6789"/>
    <cellStyle name="40% - Accent3 2 3 2 2 2" xfId="6790"/>
    <cellStyle name="40% - Accent3 2 3 2 2 2 2" xfId="6791"/>
    <cellStyle name="40% - Accent3 2 3 2 2 2 2 2" xfId="6792"/>
    <cellStyle name="40% - Accent3 2 3 2 2 2 2 2 2" xfId="6793"/>
    <cellStyle name="40% - Accent3 2 3 2 2 2 2 2 2 2" xfId="6794"/>
    <cellStyle name="40% - Accent3 2 3 2 2 2 2 2 2 3" xfId="6795"/>
    <cellStyle name="40% - Accent3 2 3 2 2 2 2 2 3" xfId="6796"/>
    <cellStyle name="40% - Accent3 2 3 2 2 2 2 2 4" xfId="6797"/>
    <cellStyle name="40% - Accent3 2 3 2 2 2 2 3" xfId="6798"/>
    <cellStyle name="40% - Accent3 2 3 2 2 2 2 3 2" xfId="6799"/>
    <cellStyle name="40% - Accent3 2 3 2 2 2 2 3 3" xfId="6800"/>
    <cellStyle name="40% - Accent3 2 3 2 2 2 2 4" xfId="6801"/>
    <cellStyle name="40% - Accent3 2 3 2 2 2 2 5" xfId="6802"/>
    <cellStyle name="40% - Accent3 2 3 2 2 2 3" xfId="6803"/>
    <cellStyle name="40% - Accent3 2 3 2 2 2 3 2" xfId="6804"/>
    <cellStyle name="40% - Accent3 2 3 2 2 2 3 2 2" xfId="6805"/>
    <cellStyle name="40% - Accent3 2 3 2 2 2 3 2 2 2" xfId="6806"/>
    <cellStyle name="40% - Accent3 2 3 2 2 2 3 2 2 3" xfId="6807"/>
    <cellStyle name="40% - Accent3 2 3 2 2 2 3 2 3" xfId="6808"/>
    <cellStyle name="40% - Accent3 2 3 2 2 2 3 2 4" xfId="6809"/>
    <cellStyle name="40% - Accent3 2 3 2 2 2 3 3" xfId="6810"/>
    <cellStyle name="40% - Accent3 2 3 2 2 2 3 3 2" xfId="6811"/>
    <cellStyle name="40% - Accent3 2 3 2 2 2 3 3 3" xfId="6812"/>
    <cellStyle name="40% - Accent3 2 3 2 2 2 3 4" xfId="6813"/>
    <cellStyle name="40% - Accent3 2 3 2 2 2 3 5" xfId="6814"/>
    <cellStyle name="40% - Accent3 2 3 2 2 2 4" xfId="6815"/>
    <cellStyle name="40% - Accent3 2 3 2 2 2 4 2" xfId="6816"/>
    <cellStyle name="40% - Accent3 2 3 2 2 2 4 2 2" xfId="6817"/>
    <cellStyle name="40% - Accent3 2 3 2 2 2 4 2 2 2" xfId="6818"/>
    <cellStyle name="40% - Accent3 2 3 2 2 2 4 2 2 3" xfId="6819"/>
    <cellStyle name="40% - Accent3 2 3 2 2 2 4 2 3" xfId="6820"/>
    <cellStyle name="40% - Accent3 2 3 2 2 2 4 2 4" xfId="6821"/>
    <cellStyle name="40% - Accent3 2 3 2 2 2 4 3" xfId="6822"/>
    <cellStyle name="40% - Accent3 2 3 2 2 2 4 3 2" xfId="6823"/>
    <cellStyle name="40% - Accent3 2 3 2 2 2 4 3 3" xfId="6824"/>
    <cellStyle name="40% - Accent3 2 3 2 2 2 4 4" xfId="6825"/>
    <cellStyle name="40% - Accent3 2 3 2 2 2 4 5" xfId="6826"/>
    <cellStyle name="40% - Accent3 2 3 2 2 2 5" xfId="6827"/>
    <cellStyle name="40% - Accent3 2 3 2 2 2 5 2" xfId="6828"/>
    <cellStyle name="40% - Accent3 2 3 2 2 2 5 2 2" xfId="6829"/>
    <cellStyle name="40% - Accent3 2 3 2 2 2 5 2 3" xfId="6830"/>
    <cellStyle name="40% - Accent3 2 3 2 2 2 5 3" xfId="6831"/>
    <cellStyle name="40% - Accent3 2 3 2 2 2 5 4" xfId="6832"/>
    <cellStyle name="40% - Accent3 2 3 2 2 2 6" xfId="6833"/>
    <cellStyle name="40% - Accent3 2 3 2 2 2 6 2" xfId="6834"/>
    <cellStyle name="40% - Accent3 2 3 2 2 2 6 3" xfId="6835"/>
    <cellStyle name="40% - Accent3 2 3 2 2 2 7" xfId="6836"/>
    <cellStyle name="40% - Accent3 2 3 2 2 2 8" xfId="6837"/>
    <cellStyle name="40% - Accent3 2 3 2 2 2_Schs" xfId="6838"/>
    <cellStyle name="40% - Accent3 2 3 2 2 3" xfId="6839"/>
    <cellStyle name="40% - Accent3 2 3 2 2 3 2" xfId="6840"/>
    <cellStyle name="40% - Accent3 2 3 2 2 3 2 2" xfId="6841"/>
    <cellStyle name="40% - Accent3 2 3 2 2 3 2 2 2" xfId="6842"/>
    <cellStyle name="40% - Accent3 2 3 2 2 3 2 2 3" xfId="6843"/>
    <cellStyle name="40% - Accent3 2 3 2 2 3 2 3" xfId="6844"/>
    <cellStyle name="40% - Accent3 2 3 2 2 3 2 4" xfId="6845"/>
    <cellStyle name="40% - Accent3 2 3 2 2 3 3" xfId="6846"/>
    <cellStyle name="40% - Accent3 2 3 2 2 3 3 2" xfId="6847"/>
    <cellStyle name="40% - Accent3 2 3 2 2 3 3 3" xfId="6848"/>
    <cellStyle name="40% - Accent3 2 3 2 2 3 4" xfId="6849"/>
    <cellStyle name="40% - Accent3 2 3 2 2 3 5" xfId="6850"/>
    <cellStyle name="40% - Accent3 2 3 2 2 4" xfId="6851"/>
    <cellStyle name="40% - Accent3 2 3 2 2 4 2" xfId="6852"/>
    <cellStyle name="40% - Accent3 2 3 2 2 4 2 2" xfId="6853"/>
    <cellStyle name="40% - Accent3 2 3 2 2 4 2 2 2" xfId="6854"/>
    <cellStyle name="40% - Accent3 2 3 2 2 4 2 2 3" xfId="6855"/>
    <cellStyle name="40% - Accent3 2 3 2 2 4 2 3" xfId="6856"/>
    <cellStyle name="40% - Accent3 2 3 2 2 4 2 4" xfId="6857"/>
    <cellStyle name="40% - Accent3 2 3 2 2 4 3" xfId="6858"/>
    <cellStyle name="40% - Accent3 2 3 2 2 4 3 2" xfId="6859"/>
    <cellStyle name="40% - Accent3 2 3 2 2 4 3 3" xfId="6860"/>
    <cellStyle name="40% - Accent3 2 3 2 2 4 4" xfId="6861"/>
    <cellStyle name="40% - Accent3 2 3 2 2 4 5" xfId="6862"/>
    <cellStyle name="40% - Accent3 2 3 2 2 5" xfId="6863"/>
    <cellStyle name="40% - Accent3 2 3 2 2 5 2" xfId="6864"/>
    <cellStyle name="40% - Accent3 2 3 2 2 5 2 2" xfId="6865"/>
    <cellStyle name="40% - Accent3 2 3 2 2 5 2 2 2" xfId="6866"/>
    <cellStyle name="40% - Accent3 2 3 2 2 5 2 2 3" xfId="6867"/>
    <cellStyle name="40% - Accent3 2 3 2 2 5 2 3" xfId="6868"/>
    <cellStyle name="40% - Accent3 2 3 2 2 5 2 4" xfId="6869"/>
    <cellStyle name="40% - Accent3 2 3 2 2 5 3" xfId="6870"/>
    <cellStyle name="40% - Accent3 2 3 2 2 5 3 2" xfId="6871"/>
    <cellStyle name="40% - Accent3 2 3 2 2 5 3 3" xfId="6872"/>
    <cellStyle name="40% - Accent3 2 3 2 2 5 4" xfId="6873"/>
    <cellStyle name="40% - Accent3 2 3 2 2 5 5" xfId="6874"/>
    <cellStyle name="40% - Accent3 2 3 2 2 6" xfId="6875"/>
    <cellStyle name="40% - Accent3 2 3 2 2 6 2" xfId="6876"/>
    <cellStyle name="40% - Accent3 2 3 2 2 6 2 2" xfId="6877"/>
    <cellStyle name="40% - Accent3 2 3 2 2 6 2 3" xfId="6878"/>
    <cellStyle name="40% - Accent3 2 3 2 2 6 3" xfId="6879"/>
    <cellStyle name="40% - Accent3 2 3 2 2 6 4" xfId="6880"/>
    <cellStyle name="40% - Accent3 2 3 2 2 7" xfId="6881"/>
    <cellStyle name="40% - Accent3 2 3 2 2 7 2" xfId="6882"/>
    <cellStyle name="40% - Accent3 2 3 2 2 7 3" xfId="6883"/>
    <cellStyle name="40% - Accent3 2 3 2 2 8" xfId="6884"/>
    <cellStyle name="40% - Accent3 2 3 2 2 9" xfId="6885"/>
    <cellStyle name="40% - Accent3 2 3 2 2_Schs" xfId="6886"/>
    <cellStyle name="40% - Accent3 2 3 2 3" xfId="6887"/>
    <cellStyle name="40% - Accent3 2 3 2 3 2" xfId="6888"/>
    <cellStyle name="40% - Accent3 2 3 2 3 2 2" xfId="6889"/>
    <cellStyle name="40% - Accent3 2 3 2 3 2 2 2" xfId="6890"/>
    <cellStyle name="40% - Accent3 2 3 2 3 2 2 2 2" xfId="6891"/>
    <cellStyle name="40% - Accent3 2 3 2 3 2 2 2 3" xfId="6892"/>
    <cellStyle name="40% - Accent3 2 3 2 3 2 2 3" xfId="6893"/>
    <cellStyle name="40% - Accent3 2 3 2 3 2 2 4" xfId="6894"/>
    <cellStyle name="40% - Accent3 2 3 2 3 2 3" xfId="6895"/>
    <cellStyle name="40% - Accent3 2 3 2 3 2 3 2" xfId="6896"/>
    <cellStyle name="40% - Accent3 2 3 2 3 2 3 3" xfId="6897"/>
    <cellStyle name="40% - Accent3 2 3 2 3 2 4" xfId="6898"/>
    <cellStyle name="40% - Accent3 2 3 2 3 2 5" xfId="6899"/>
    <cellStyle name="40% - Accent3 2 3 2 3 3" xfId="6900"/>
    <cellStyle name="40% - Accent3 2 3 2 3 3 2" xfId="6901"/>
    <cellStyle name="40% - Accent3 2 3 2 3 3 2 2" xfId="6902"/>
    <cellStyle name="40% - Accent3 2 3 2 3 3 2 2 2" xfId="6903"/>
    <cellStyle name="40% - Accent3 2 3 2 3 3 2 2 3" xfId="6904"/>
    <cellStyle name="40% - Accent3 2 3 2 3 3 2 3" xfId="6905"/>
    <cellStyle name="40% - Accent3 2 3 2 3 3 2 4" xfId="6906"/>
    <cellStyle name="40% - Accent3 2 3 2 3 3 3" xfId="6907"/>
    <cellStyle name="40% - Accent3 2 3 2 3 3 3 2" xfId="6908"/>
    <cellStyle name="40% - Accent3 2 3 2 3 3 3 3" xfId="6909"/>
    <cellStyle name="40% - Accent3 2 3 2 3 3 4" xfId="6910"/>
    <cellStyle name="40% - Accent3 2 3 2 3 3 5" xfId="6911"/>
    <cellStyle name="40% - Accent3 2 3 2 3 4" xfId="6912"/>
    <cellStyle name="40% - Accent3 2 3 2 3 4 2" xfId="6913"/>
    <cellStyle name="40% - Accent3 2 3 2 3 4 2 2" xfId="6914"/>
    <cellStyle name="40% - Accent3 2 3 2 3 4 2 2 2" xfId="6915"/>
    <cellStyle name="40% - Accent3 2 3 2 3 4 2 2 3" xfId="6916"/>
    <cellStyle name="40% - Accent3 2 3 2 3 4 2 3" xfId="6917"/>
    <cellStyle name="40% - Accent3 2 3 2 3 4 2 4" xfId="6918"/>
    <cellStyle name="40% - Accent3 2 3 2 3 4 3" xfId="6919"/>
    <cellStyle name="40% - Accent3 2 3 2 3 4 3 2" xfId="6920"/>
    <cellStyle name="40% - Accent3 2 3 2 3 4 3 3" xfId="6921"/>
    <cellStyle name="40% - Accent3 2 3 2 3 4 4" xfId="6922"/>
    <cellStyle name="40% - Accent3 2 3 2 3 4 5" xfId="6923"/>
    <cellStyle name="40% - Accent3 2 3 2 3 5" xfId="6924"/>
    <cellStyle name="40% - Accent3 2 3 2 3 5 2" xfId="6925"/>
    <cellStyle name="40% - Accent3 2 3 2 3 5 2 2" xfId="6926"/>
    <cellStyle name="40% - Accent3 2 3 2 3 5 2 3" xfId="6927"/>
    <cellStyle name="40% - Accent3 2 3 2 3 5 3" xfId="6928"/>
    <cellStyle name="40% - Accent3 2 3 2 3 5 4" xfId="6929"/>
    <cellStyle name="40% - Accent3 2 3 2 3 6" xfId="6930"/>
    <cellStyle name="40% - Accent3 2 3 2 3 6 2" xfId="6931"/>
    <cellStyle name="40% - Accent3 2 3 2 3 6 3" xfId="6932"/>
    <cellStyle name="40% - Accent3 2 3 2 3 7" xfId="6933"/>
    <cellStyle name="40% - Accent3 2 3 2 3 8" xfId="6934"/>
    <cellStyle name="40% - Accent3 2 3 2 3_Schs" xfId="6935"/>
    <cellStyle name="40% - Accent3 2 3 2 4" xfId="6936"/>
    <cellStyle name="40% - Accent3 2 3 2 4 2" xfId="6937"/>
    <cellStyle name="40% - Accent3 2 3 2 4 2 2" xfId="6938"/>
    <cellStyle name="40% - Accent3 2 3 2 4 2 2 2" xfId="6939"/>
    <cellStyle name="40% - Accent3 2 3 2 4 2 2 3" xfId="6940"/>
    <cellStyle name="40% - Accent3 2 3 2 4 2 3" xfId="6941"/>
    <cellStyle name="40% - Accent3 2 3 2 4 2 4" xfId="6942"/>
    <cellStyle name="40% - Accent3 2 3 2 4 3" xfId="6943"/>
    <cellStyle name="40% - Accent3 2 3 2 4 3 2" xfId="6944"/>
    <cellStyle name="40% - Accent3 2 3 2 4 3 3" xfId="6945"/>
    <cellStyle name="40% - Accent3 2 3 2 4 4" xfId="6946"/>
    <cellStyle name="40% - Accent3 2 3 2 4 5" xfId="6947"/>
    <cellStyle name="40% - Accent3 2 3 2 5" xfId="6948"/>
    <cellStyle name="40% - Accent3 2 3 2 5 2" xfId="6949"/>
    <cellStyle name="40% - Accent3 2 3 2 5 2 2" xfId="6950"/>
    <cellStyle name="40% - Accent3 2 3 2 5 2 2 2" xfId="6951"/>
    <cellStyle name="40% - Accent3 2 3 2 5 2 2 3" xfId="6952"/>
    <cellStyle name="40% - Accent3 2 3 2 5 2 3" xfId="6953"/>
    <cellStyle name="40% - Accent3 2 3 2 5 2 4" xfId="6954"/>
    <cellStyle name="40% - Accent3 2 3 2 5 3" xfId="6955"/>
    <cellStyle name="40% - Accent3 2 3 2 5 3 2" xfId="6956"/>
    <cellStyle name="40% - Accent3 2 3 2 5 3 3" xfId="6957"/>
    <cellStyle name="40% - Accent3 2 3 2 5 4" xfId="6958"/>
    <cellStyle name="40% - Accent3 2 3 2 5 5" xfId="6959"/>
    <cellStyle name="40% - Accent3 2 3 2 6" xfId="6960"/>
    <cellStyle name="40% - Accent3 2 3 2 6 2" xfId="6961"/>
    <cellStyle name="40% - Accent3 2 3 2 6 2 2" xfId="6962"/>
    <cellStyle name="40% - Accent3 2 3 2 6 2 2 2" xfId="6963"/>
    <cellStyle name="40% - Accent3 2 3 2 6 2 2 3" xfId="6964"/>
    <cellStyle name="40% - Accent3 2 3 2 6 2 3" xfId="6965"/>
    <cellStyle name="40% - Accent3 2 3 2 6 2 4" xfId="6966"/>
    <cellStyle name="40% - Accent3 2 3 2 6 3" xfId="6967"/>
    <cellStyle name="40% - Accent3 2 3 2 6 3 2" xfId="6968"/>
    <cellStyle name="40% - Accent3 2 3 2 6 3 3" xfId="6969"/>
    <cellStyle name="40% - Accent3 2 3 2 6 4" xfId="6970"/>
    <cellStyle name="40% - Accent3 2 3 2 6 5" xfId="6971"/>
    <cellStyle name="40% - Accent3 2 3 2 7" xfId="6972"/>
    <cellStyle name="40% - Accent3 2 3 2 7 2" xfId="6973"/>
    <cellStyle name="40% - Accent3 2 3 2 7 2 2" xfId="6974"/>
    <cellStyle name="40% - Accent3 2 3 2 7 2 3" xfId="6975"/>
    <cellStyle name="40% - Accent3 2 3 2 7 3" xfId="6976"/>
    <cellStyle name="40% - Accent3 2 3 2 7 4" xfId="6977"/>
    <cellStyle name="40% - Accent3 2 3 2 8" xfId="6978"/>
    <cellStyle name="40% - Accent3 2 3 2 8 2" xfId="6979"/>
    <cellStyle name="40% - Accent3 2 3 2 8 3" xfId="6980"/>
    <cellStyle name="40% - Accent3 2 3 2 9" xfId="6981"/>
    <cellStyle name="40% - Accent3 2 3 2_Schs" xfId="6982"/>
    <cellStyle name="40% - Accent3 2 4" xfId="6983"/>
    <cellStyle name="40% - Accent3 2 5" xfId="6984"/>
    <cellStyle name="40% - Accent3 2_ModelingAnalysis_GRP" xfId="6985"/>
    <cellStyle name="40% - Accent3 3" xfId="6986"/>
    <cellStyle name="40% - Accent3 3 2" xfId="6987"/>
    <cellStyle name="40% - Accent3 3 2 2" xfId="6988"/>
    <cellStyle name="40% - Accent3 3 2 3" xfId="6989"/>
    <cellStyle name="40% - Accent3 3 3" xfId="6990"/>
    <cellStyle name="40% - Accent3 3 4" xfId="6991"/>
    <cellStyle name="40% - Accent3 3 5" xfId="6992"/>
    <cellStyle name="40% - Accent3 3_ModelingAnalysis_GRP" xfId="6993"/>
    <cellStyle name="40% - Accent3 4" xfId="6994"/>
    <cellStyle name="40% - Accent3 4 2" xfId="6995"/>
    <cellStyle name="40% - Accent3 4 2 2" xfId="6996"/>
    <cellStyle name="40% - Accent3 4 2 3" xfId="6997"/>
    <cellStyle name="40% - Accent3 4 3" xfId="6998"/>
    <cellStyle name="40% - Accent3 4 4" xfId="6999"/>
    <cellStyle name="40% - Accent3 4_ModelingAnalysis_GRP" xfId="7000"/>
    <cellStyle name="40% - Accent3 5" xfId="7001"/>
    <cellStyle name="40% - Accent3 5 2" xfId="7002"/>
    <cellStyle name="40% - Accent3 5 2 2" xfId="7003"/>
    <cellStyle name="40% - Accent3 5 2 3" xfId="7004"/>
    <cellStyle name="40% - Accent3 5 2 4" xfId="7005"/>
    <cellStyle name="40% - Accent3 5 2 4 10" xfId="7006"/>
    <cellStyle name="40% - Accent3 5 2 4 2" xfId="7007"/>
    <cellStyle name="40% - Accent3 5 2 4 2 2" xfId="7008"/>
    <cellStyle name="40% - Accent3 5 2 4 2 2 2" xfId="7009"/>
    <cellStyle name="40% - Accent3 5 2 4 2 2 2 2" xfId="7010"/>
    <cellStyle name="40% - Accent3 5 2 4 2 2 2 2 2" xfId="7011"/>
    <cellStyle name="40% - Accent3 5 2 4 2 2 2 2 2 2" xfId="7012"/>
    <cellStyle name="40% - Accent3 5 2 4 2 2 2 2 2 3" xfId="7013"/>
    <cellStyle name="40% - Accent3 5 2 4 2 2 2 2 3" xfId="7014"/>
    <cellStyle name="40% - Accent3 5 2 4 2 2 2 2 4" xfId="7015"/>
    <cellStyle name="40% - Accent3 5 2 4 2 2 2 3" xfId="7016"/>
    <cellStyle name="40% - Accent3 5 2 4 2 2 2 3 2" xfId="7017"/>
    <cellStyle name="40% - Accent3 5 2 4 2 2 2 3 3" xfId="7018"/>
    <cellStyle name="40% - Accent3 5 2 4 2 2 2 4" xfId="7019"/>
    <cellStyle name="40% - Accent3 5 2 4 2 2 2 5" xfId="7020"/>
    <cellStyle name="40% - Accent3 5 2 4 2 2 3" xfId="7021"/>
    <cellStyle name="40% - Accent3 5 2 4 2 2 3 2" xfId="7022"/>
    <cellStyle name="40% - Accent3 5 2 4 2 2 3 2 2" xfId="7023"/>
    <cellStyle name="40% - Accent3 5 2 4 2 2 3 2 2 2" xfId="7024"/>
    <cellStyle name="40% - Accent3 5 2 4 2 2 3 2 2 3" xfId="7025"/>
    <cellStyle name="40% - Accent3 5 2 4 2 2 3 2 3" xfId="7026"/>
    <cellStyle name="40% - Accent3 5 2 4 2 2 3 2 4" xfId="7027"/>
    <cellStyle name="40% - Accent3 5 2 4 2 2 3 3" xfId="7028"/>
    <cellStyle name="40% - Accent3 5 2 4 2 2 3 3 2" xfId="7029"/>
    <cellStyle name="40% - Accent3 5 2 4 2 2 3 3 3" xfId="7030"/>
    <cellStyle name="40% - Accent3 5 2 4 2 2 3 4" xfId="7031"/>
    <cellStyle name="40% - Accent3 5 2 4 2 2 3 5" xfId="7032"/>
    <cellStyle name="40% - Accent3 5 2 4 2 2 4" xfId="7033"/>
    <cellStyle name="40% - Accent3 5 2 4 2 2 4 2" xfId="7034"/>
    <cellStyle name="40% - Accent3 5 2 4 2 2 4 2 2" xfId="7035"/>
    <cellStyle name="40% - Accent3 5 2 4 2 2 4 2 2 2" xfId="7036"/>
    <cellStyle name="40% - Accent3 5 2 4 2 2 4 2 2 3" xfId="7037"/>
    <cellStyle name="40% - Accent3 5 2 4 2 2 4 2 3" xfId="7038"/>
    <cellStyle name="40% - Accent3 5 2 4 2 2 4 2 4" xfId="7039"/>
    <cellStyle name="40% - Accent3 5 2 4 2 2 4 3" xfId="7040"/>
    <cellStyle name="40% - Accent3 5 2 4 2 2 4 3 2" xfId="7041"/>
    <cellStyle name="40% - Accent3 5 2 4 2 2 4 3 3" xfId="7042"/>
    <cellStyle name="40% - Accent3 5 2 4 2 2 4 4" xfId="7043"/>
    <cellStyle name="40% - Accent3 5 2 4 2 2 4 5" xfId="7044"/>
    <cellStyle name="40% - Accent3 5 2 4 2 2 5" xfId="7045"/>
    <cellStyle name="40% - Accent3 5 2 4 2 2 5 2" xfId="7046"/>
    <cellStyle name="40% - Accent3 5 2 4 2 2 5 2 2" xfId="7047"/>
    <cellStyle name="40% - Accent3 5 2 4 2 2 5 2 3" xfId="7048"/>
    <cellStyle name="40% - Accent3 5 2 4 2 2 5 3" xfId="7049"/>
    <cellStyle name="40% - Accent3 5 2 4 2 2 5 4" xfId="7050"/>
    <cellStyle name="40% - Accent3 5 2 4 2 2 6" xfId="7051"/>
    <cellStyle name="40% - Accent3 5 2 4 2 2 6 2" xfId="7052"/>
    <cellStyle name="40% - Accent3 5 2 4 2 2 6 3" xfId="7053"/>
    <cellStyle name="40% - Accent3 5 2 4 2 2 7" xfId="7054"/>
    <cellStyle name="40% - Accent3 5 2 4 2 2 8" xfId="7055"/>
    <cellStyle name="40% - Accent3 5 2 4 2 2_Schs" xfId="7056"/>
    <cellStyle name="40% - Accent3 5 2 4 2 3" xfId="7057"/>
    <cellStyle name="40% - Accent3 5 2 4 2 3 2" xfId="7058"/>
    <cellStyle name="40% - Accent3 5 2 4 2 3 2 2" xfId="7059"/>
    <cellStyle name="40% - Accent3 5 2 4 2 3 2 2 2" xfId="7060"/>
    <cellStyle name="40% - Accent3 5 2 4 2 3 2 2 3" xfId="7061"/>
    <cellStyle name="40% - Accent3 5 2 4 2 3 2 3" xfId="7062"/>
    <cellStyle name="40% - Accent3 5 2 4 2 3 2 4" xfId="7063"/>
    <cellStyle name="40% - Accent3 5 2 4 2 3 3" xfId="7064"/>
    <cellStyle name="40% - Accent3 5 2 4 2 3 3 2" xfId="7065"/>
    <cellStyle name="40% - Accent3 5 2 4 2 3 3 3" xfId="7066"/>
    <cellStyle name="40% - Accent3 5 2 4 2 3 4" xfId="7067"/>
    <cellStyle name="40% - Accent3 5 2 4 2 3 5" xfId="7068"/>
    <cellStyle name="40% - Accent3 5 2 4 2 4" xfId="7069"/>
    <cellStyle name="40% - Accent3 5 2 4 2 4 2" xfId="7070"/>
    <cellStyle name="40% - Accent3 5 2 4 2 4 2 2" xfId="7071"/>
    <cellStyle name="40% - Accent3 5 2 4 2 4 2 2 2" xfId="7072"/>
    <cellStyle name="40% - Accent3 5 2 4 2 4 2 2 3" xfId="7073"/>
    <cellStyle name="40% - Accent3 5 2 4 2 4 2 3" xfId="7074"/>
    <cellStyle name="40% - Accent3 5 2 4 2 4 2 4" xfId="7075"/>
    <cellStyle name="40% - Accent3 5 2 4 2 4 3" xfId="7076"/>
    <cellStyle name="40% - Accent3 5 2 4 2 4 3 2" xfId="7077"/>
    <cellStyle name="40% - Accent3 5 2 4 2 4 3 3" xfId="7078"/>
    <cellStyle name="40% - Accent3 5 2 4 2 4 4" xfId="7079"/>
    <cellStyle name="40% - Accent3 5 2 4 2 4 5" xfId="7080"/>
    <cellStyle name="40% - Accent3 5 2 4 2 5" xfId="7081"/>
    <cellStyle name="40% - Accent3 5 2 4 2 5 2" xfId="7082"/>
    <cellStyle name="40% - Accent3 5 2 4 2 5 2 2" xfId="7083"/>
    <cellStyle name="40% - Accent3 5 2 4 2 5 2 2 2" xfId="7084"/>
    <cellStyle name="40% - Accent3 5 2 4 2 5 2 2 3" xfId="7085"/>
    <cellStyle name="40% - Accent3 5 2 4 2 5 2 3" xfId="7086"/>
    <cellStyle name="40% - Accent3 5 2 4 2 5 2 4" xfId="7087"/>
    <cellStyle name="40% - Accent3 5 2 4 2 5 3" xfId="7088"/>
    <cellStyle name="40% - Accent3 5 2 4 2 5 3 2" xfId="7089"/>
    <cellStyle name="40% - Accent3 5 2 4 2 5 3 3" xfId="7090"/>
    <cellStyle name="40% - Accent3 5 2 4 2 5 4" xfId="7091"/>
    <cellStyle name="40% - Accent3 5 2 4 2 5 5" xfId="7092"/>
    <cellStyle name="40% - Accent3 5 2 4 2 6" xfId="7093"/>
    <cellStyle name="40% - Accent3 5 2 4 2 6 2" xfId="7094"/>
    <cellStyle name="40% - Accent3 5 2 4 2 6 2 2" xfId="7095"/>
    <cellStyle name="40% - Accent3 5 2 4 2 6 2 3" xfId="7096"/>
    <cellStyle name="40% - Accent3 5 2 4 2 6 3" xfId="7097"/>
    <cellStyle name="40% - Accent3 5 2 4 2 6 4" xfId="7098"/>
    <cellStyle name="40% - Accent3 5 2 4 2 7" xfId="7099"/>
    <cellStyle name="40% - Accent3 5 2 4 2 7 2" xfId="7100"/>
    <cellStyle name="40% - Accent3 5 2 4 2 7 3" xfId="7101"/>
    <cellStyle name="40% - Accent3 5 2 4 2 8" xfId="7102"/>
    <cellStyle name="40% - Accent3 5 2 4 2 9" xfId="7103"/>
    <cellStyle name="40% - Accent3 5 2 4 2_Schs" xfId="7104"/>
    <cellStyle name="40% - Accent3 5 2 4 3" xfId="7105"/>
    <cellStyle name="40% - Accent3 5 2 4 3 2" xfId="7106"/>
    <cellStyle name="40% - Accent3 5 2 4 3 2 2" xfId="7107"/>
    <cellStyle name="40% - Accent3 5 2 4 3 2 2 2" xfId="7108"/>
    <cellStyle name="40% - Accent3 5 2 4 3 2 2 2 2" xfId="7109"/>
    <cellStyle name="40% - Accent3 5 2 4 3 2 2 2 3" xfId="7110"/>
    <cellStyle name="40% - Accent3 5 2 4 3 2 2 3" xfId="7111"/>
    <cellStyle name="40% - Accent3 5 2 4 3 2 2 4" xfId="7112"/>
    <cellStyle name="40% - Accent3 5 2 4 3 2 3" xfId="7113"/>
    <cellStyle name="40% - Accent3 5 2 4 3 2 3 2" xfId="7114"/>
    <cellStyle name="40% - Accent3 5 2 4 3 2 3 3" xfId="7115"/>
    <cellStyle name="40% - Accent3 5 2 4 3 2 4" xfId="7116"/>
    <cellStyle name="40% - Accent3 5 2 4 3 2 5" xfId="7117"/>
    <cellStyle name="40% - Accent3 5 2 4 3 3" xfId="7118"/>
    <cellStyle name="40% - Accent3 5 2 4 3 3 2" xfId="7119"/>
    <cellStyle name="40% - Accent3 5 2 4 3 3 2 2" xfId="7120"/>
    <cellStyle name="40% - Accent3 5 2 4 3 3 2 2 2" xfId="7121"/>
    <cellStyle name="40% - Accent3 5 2 4 3 3 2 2 3" xfId="7122"/>
    <cellStyle name="40% - Accent3 5 2 4 3 3 2 3" xfId="7123"/>
    <cellStyle name="40% - Accent3 5 2 4 3 3 2 4" xfId="7124"/>
    <cellStyle name="40% - Accent3 5 2 4 3 3 3" xfId="7125"/>
    <cellStyle name="40% - Accent3 5 2 4 3 3 3 2" xfId="7126"/>
    <cellStyle name="40% - Accent3 5 2 4 3 3 3 3" xfId="7127"/>
    <cellStyle name="40% - Accent3 5 2 4 3 3 4" xfId="7128"/>
    <cellStyle name="40% - Accent3 5 2 4 3 3 5" xfId="7129"/>
    <cellStyle name="40% - Accent3 5 2 4 3 4" xfId="7130"/>
    <cellStyle name="40% - Accent3 5 2 4 3 4 2" xfId="7131"/>
    <cellStyle name="40% - Accent3 5 2 4 3 4 2 2" xfId="7132"/>
    <cellStyle name="40% - Accent3 5 2 4 3 4 2 2 2" xfId="7133"/>
    <cellStyle name="40% - Accent3 5 2 4 3 4 2 2 3" xfId="7134"/>
    <cellStyle name="40% - Accent3 5 2 4 3 4 2 3" xfId="7135"/>
    <cellStyle name="40% - Accent3 5 2 4 3 4 2 4" xfId="7136"/>
    <cellStyle name="40% - Accent3 5 2 4 3 4 3" xfId="7137"/>
    <cellStyle name="40% - Accent3 5 2 4 3 4 3 2" xfId="7138"/>
    <cellStyle name="40% - Accent3 5 2 4 3 4 3 3" xfId="7139"/>
    <cellStyle name="40% - Accent3 5 2 4 3 4 4" xfId="7140"/>
    <cellStyle name="40% - Accent3 5 2 4 3 4 5" xfId="7141"/>
    <cellStyle name="40% - Accent3 5 2 4 3 5" xfId="7142"/>
    <cellStyle name="40% - Accent3 5 2 4 3 5 2" xfId="7143"/>
    <cellStyle name="40% - Accent3 5 2 4 3 5 2 2" xfId="7144"/>
    <cellStyle name="40% - Accent3 5 2 4 3 5 2 3" xfId="7145"/>
    <cellStyle name="40% - Accent3 5 2 4 3 5 3" xfId="7146"/>
    <cellStyle name="40% - Accent3 5 2 4 3 5 4" xfId="7147"/>
    <cellStyle name="40% - Accent3 5 2 4 3 6" xfId="7148"/>
    <cellStyle name="40% - Accent3 5 2 4 3 6 2" xfId="7149"/>
    <cellStyle name="40% - Accent3 5 2 4 3 6 3" xfId="7150"/>
    <cellStyle name="40% - Accent3 5 2 4 3 7" xfId="7151"/>
    <cellStyle name="40% - Accent3 5 2 4 3 8" xfId="7152"/>
    <cellStyle name="40% - Accent3 5 2 4 3_Schs" xfId="7153"/>
    <cellStyle name="40% - Accent3 5 2 4 4" xfId="7154"/>
    <cellStyle name="40% - Accent3 5 2 4 4 2" xfId="7155"/>
    <cellStyle name="40% - Accent3 5 2 4 4 2 2" xfId="7156"/>
    <cellStyle name="40% - Accent3 5 2 4 4 2 2 2" xfId="7157"/>
    <cellStyle name="40% - Accent3 5 2 4 4 2 2 3" xfId="7158"/>
    <cellStyle name="40% - Accent3 5 2 4 4 2 3" xfId="7159"/>
    <cellStyle name="40% - Accent3 5 2 4 4 2 4" xfId="7160"/>
    <cellStyle name="40% - Accent3 5 2 4 4 3" xfId="7161"/>
    <cellStyle name="40% - Accent3 5 2 4 4 3 2" xfId="7162"/>
    <cellStyle name="40% - Accent3 5 2 4 4 3 3" xfId="7163"/>
    <cellStyle name="40% - Accent3 5 2 4 4 4" xfId="7164"/>
    <cellStyle name="40% - Accent3 5 2 4 4 5" xfId="7165"/>
    <cellStyle name="40% - Accent3 5 2 4 5" xfId="7166"/>
    <cellStyle name="40% - Accent3 5 2 4 5 2" xfId="7167"/>
    <cellStyle name="40% - Accent3 5 2 4 5 2 2" xfId="7168"/>
    <cellStyle name="40% - Accent3 5 2 4 5 2 2 2" xfId="7169"/>
    <cellStyle name="40% - Accent3 5 2 4 5 2 2 3" xfId="7170"/>
    <cellStyle name="40% - Accent3 5 2 4 5 2 3" xfId="7171"/>
    <cellStyle name="40% - Accent3 5 2 4 5 2 4" xfId="7172"/>
    <cellStyle name="40% - Accent3 5 2 4 5 3" xfId="7173"/>
    <cellStyle name="40% - Accent3 5 2 4 5 3 2" xfId="7174"/>
    <cellStyle name="40% - Accent3 5 2 4 5 3 3" xfId="7175"/>
    <cellStyle name="40% - Accent3 5 2 4 5 4" xfId="7176"/>
    <cellStyle name="40% - Accent3 5 2 4 5 5" xfId="7177"/>
    <cellStyle name="40% - Accent3 5 2 4 6" xfId="7178"/>
    <cellStyle name="40% - Accent3 5 2 4 6 2" xfId="7179"/>
    <cellStyle name="40% - Accent3 5 2 4 6 2 2" xfId="7180"/>
    <cellStyle name="40% - Accent3 5 2 4 6 2 2 2" xfId="7181"/>
    <cellStyle name="40% - Accent3 5 2 4 6 2 2 3" xfId="7182"/>
    <cellStyle name="40% - Accent3 5 2 4 6 2 3" xfId="7183"/>
    <cellStyle name="40% - Accent3 5 2 4 6 2 4" xfId="7184"/>
    <cellStyle name="40% - Accent3 5 2 4 6 3" xfId="7185"/>
    <cellStyle name="40% - Accent3 5 2 4 6 3 2" xfId="7186"/>
    <cellStyle name="40% - Accent3 5 2 4 6 3 3" xfId="7187"/>
    <cellStyle name="40% - Accent3 5 2 4 6 4" xfId="7188"/>
    <cellStyle name="40% - Accent3 5 2 4 6 5" xfId="7189"/>
    <cellStyle name="40% - Accent3 5 2 4 7" xfId="7190"/>
    <cellStyle name="40% - Accent3 5 2 4 7 2" xfId="7191"/>
    <cellStyle name="40% - Accent3 5 2 4 7 2 2" xfId="7192"/>
    <cellStyle name="40% - Accent3 5 2 4 7 2 3" xfId="7193"/>
    <cellStyle name="40% - Accent3 5 2 4 7 3" xfId="7194"/>
    <cellStyle name="40% - Accent3 5 2 4 7 4" xfId="7195"/>
    <cellStyle name="40% - Accent3 5 2 4 8" xfId="7196"/>
    <cellStyle name="40% - Accent3 5 2 4 8 2" xfId="7197"/>
    <cellStyle name="40% - Accent3 5 2 4 8 3" xfId="7198"/>
    <cellStyle name="40% - Accent3 5 2 4 9" xfId="7199"/>
    <cellStyle name="40% - Accent3 5 2 4_Schs" xfId="7200"/>
    <cellStyle name="40% - Accent3 5 3" xfId="7201"/>
    <cellStyle name="40% - Accent3 5 4" xfId="7202"/>
    <cellStyle name="40% - Accent3 5 5" xfId="7203"/>
    <cellStyle name="40% - Accent3 5 5 10" xfId="7204"/>
    <cellStyle name="40% - Accent3 5 5 2" xfId="7205"/>
    <cellStyle name="40% - Accent3 5 5 2 2" xfId="7206"/>
    <cellStyle name="40% - Accent3 5 5 2 2 2" xfId="7207"/>
    <cellStyle name="40% - Accent3 5 5 2 2 2 2" xfId="7208"/>
    <cellStyle name="40% - Accent3 5 5 2 2 2 2 2" xfId="7209"/>
    <cellStyle name="40% - Accent3 5 5 2 2 2 2 2 2" xfId="7210"/>
    <cellStyle name="40% - Accent3 5 5 2 2 2 2 2 3" xfId="7211"/>
    <cellStyle name="40% - Accent3 5 5 2 2 2 2 3" xfId="7212"/>
    <cellStyle name="40% - Accent3 5 5 2 2 2 2 4" xfId="7213"/>
    <cellStyle name="40% - Accent3 5 5 2 2 2 3" xfId="7214"/>
    <cellStyle name="40% - Accent3 5 5 2 2 2 3 2" xfId="7215"/>
    <cellStyle name="40% - Accent3 5 5 2 2 2 3 3" xfId="7216"/>
    <cellStyle name="40% - Accent3 5 5 2 2 2 4" xfId="7217"/>
    <cellStyle name="40% - Accent3 5 5 2 2 2 5" xfId="7218"/>
    <cellStyle name="40% - Accent3 5 5 2 2 3" xfId="7219"/>
    <cellStyle name="40% - Accent3 5 5 2 2 3 2" xfId="7220"/>
    <cellStyle name="40% - Accent3 5 5 2 2 3 2 2" xfId="7221"/>
    <cellStyle name="40% - Accent3 5 5 2 2 3 2 2 2" xfId="7222"/>
    <cellStyle name="40% - Accent3 5 5 2 2 3 2 2 3" xfId="7223"/>
    <cellStyle name="40% - Accent3 5 5 2 2 3 2 3" xfId="7224"/>
    <cellStyle name="40% - Accent3 5 5 2 2 3 2 4" xfId="7225"/>
    <cellStyle name="40% - Accent3 5 5 2 2 3 3" xfId="7226"/>
    <cellStyle name="40% - Accent3 5 5 2 2 3 3 2" xfId="7227"/>
    <cellStyle name="40% - Accent3 5 5 2 2 3 3 3" xfId="7228"/>
    <cellStyle name="40% - Accent3 5 5 2 2 3 4" xfId="7229"/>
    <cellStyle name="40% - Accent3 5 5 2 2 3 5" xfId="7230"/>
    <cellStyle name="40% - Accent3 5 5 2 2 4" xfId="7231"/>
    <cellStyle name="40% - Accent3 5 5 2 2 4 2" xfId="7232"/>
    <cellStyle name="40% - Accent3 5 5 2 2 4 2 2" xfId="7233"/>
    <cellStyle name="40% - Accent3 5 5 2 2 4 2 2 2" xfId="7234"/>
    <cellStyle name="40% - Accent3 5 5 2 2 4 2 2 3" xfId="7235"/>
    <cellStyle name="40% - Accent3 5 5 2 2 4 2 3" xfId="7236"/>
    <cellStyle name="40% - Accent3 5 5 2 2 4 2 4" xfId="7237"/>
    <cellStyle name="40% - Accent3 5 5 2 2 4 3" xfId="7238"/>
    <cellStyle name="40% - Accent3 5 5 2 2 4 3 2" xfId="7239"/>
    <cellStyle name="40% - Accent3 5 5 2 2 4 3 3" xfId="7240"/>
    <cellStyle name="40% - Accent3 5 5 2 2 4 4" xfId="7241"/>
    <cellStyle name="40% - Accent3 5 5 2 2 4 5" xfId="7242"/>
    <cellStyle name="40% - Accent3 5 5 2 2 5" xfId="7243"/>
    <cellStyle name="40% - Accent3 5 5 2 2 5 2" xfId="7244"/>
    <cellStyle name="40% - Accent3 5 5 2 2 5 2 2" xfId="7245"/>
    <cellStyle name="40% - Accent3 5 5 2 2 5 2 3" xfId="7246"/>
    <cellStyle name="40% - Accent3 5 5 2 2 5 3" xfId="7247"/>
    <cellStyle name="40% - Accent3 5 5 2 2 5 4" xfId="7248"/>
    <cellStyle name="40% - Accent3 5 5 2 2 6" xfId="7249"/>
    <cellStyle name="40% - Accent3 5 5 2 2 6 2" xfId="7250"/>
    <cellStyle name="40% - Accent3 5 5 2 2 6 3" xfId="7251"/>
    <cellStyle name="40% - Accent3 5 5 2 2 7" xfId="7252"/>
    <cellStyle name="40% - Accent3 5 5 2 2 8" xfId="7253"/>
    <cellStyle name="40% - Accent3 5 5 2 2_Schs" xfId="7254"/>
    <cellStyle name="40% - Accent3 5 5 2 3" xfId="7255"/>
    <cellStyle name="40% - Accent3 5 5 2 3 2" xfId="7256"/>
    <cellStyle name="40% - Accent3 5 5 2 3 2 2" xfId="7257"/>
    <cellStyle name="40% - Accent3 5 5 2 3 2 2 2" xfId="7258"/>
    <cellStyle name="40% - Accent3 5 5 2 3 2 2 3" xfId="7259"/>
    <cellStyle name="40% - Accent3 5 5 2 3 2 3" xfId="7260"/>
    <cellStyle name="40% - Accent3 5 5 2 3 2 4" xfId="7261"/>
    <cellStyle name="40% - Accent3 5 5 2 3 3" xfId="7262"/>
    <cellStyle name="40% - Accent3 5 5 2 3 3 2" xfId="7263"/>
    <cellStyle name="40% - Accent3 5 5 2 3 3 3" xfId="7264"/>
    <cellStyle name="40% - Accent3 5 5 2 3 4" xfId="7265"/>
    <cellStyle name="40% - Accent3 5 5 2 3 5" xfId="7266"/>
    <cellStyle name="40% - Accent3 5 5 2 4" xfId="7267"/>
    <cellStyle name="40% - Accent3 5 5 2 4 2" xfId="7268"/>
    <cellStyle name="40% - Accent3 5 5 2 4 2 2" xfId="7269"/>
    <cellStyle name="40% - Accent3 5 5 2 4 2 2 2" xfId="7270"/>
    <cellStyle name="40% - Accent3 5 5 2 4 2 2 3" xfId="7271"/>
    <cellStyle name="40% - Accent3 5 5 2 4 2 3" xfId="7272"/>
    <cellStyle name="40% - Accent3 5 5 2 4 2 4" xfId="7273"/>
    <cellStyle name="40% - Accent3 5 5 2 4 3" xfId="7274"/>
    <cellStyle name="40% - Accent3 5 5 2 4 3 2" xfId="7275"/>
    <cellStyle name="40% - Accent3 5 5 2 4 3 3" xfId="7276"/>
    <cellStyle name="40% - Accent3 5 5 2 4 4" xfId="7277"/>
    <cellStyle name="40% - Accent3 5 5 2 4 5" xfId="7278"/>
    <cellStyle name="40% - Accent3 5 5 2 5" xfId="7279"/>
    <cellStyle name="40% - Accent3 5 5 2 5 2" xfId="7280"/>
    <cellStyle name="40% - Accent3 5 5 2 5 2 2" xfId="7281"/>
    <cellStyle name="40% - Accent3 5 5 2 5 2 2 2" xfId="7282"/>
    <cellStyle name="40% - Accent3 5 5 2 5 2 2 3" xfId="7283"/>
    <cellStyle name="40% - Accent3 5 5 2 5 2 3" xfId="7284"/>
    <cellStyle name="40% - Accent3 5 5 2 5 2 4" xfId="7285"/>
    <cellStyle name="40% - Accent3 5 5 2 5 3" xfId="7286"/>
    <cellStyle name="40% - Accent3 5 5 2 5 3 2" xfId="7287"/>
    <cellStyle name="40% - Accent3 5 5 2 5 3 3" xfId="7288"/>
    <cellStyle name="40% - Accent3 5 5 2 5 4" xfId="7289"/>
    <cellStyle name="40% - Accent3 5 5 2 5 5" xfId="7290"/>
    <cellStyle name="40% - Accent3 5 5 2 6" xfId="7291"/>
    <cellStyle name="40% - Accent3 5 5 2 6 2" xfId="7292"/>
    <cellStyle name="40% - Accent3 5 5 2 6 2 2" xfId="7293"/>
    <cellStyle name="40% - Accent3 5 5 2 6 2 3" xfId="7294"/>
    <cellStyle name="40% - Accent3 5 5 2 6 3" xfId="7295"/>
    <cellStyle name="40% - Accent3 5 5 2 6 4" xfId="7296"/>
    <cellStyle name="40% - Accent3 5 5 2 7" xfId="7297"/>
    <cellStyle name="40% - Accent3 5 5 2 7 2" xfId="7298"/>
    <cellStyle name="40% - Accent3 5 5 2 7 3" xfId="7299"/>
    <cellStyle name="40% - Accent3 5 5 2 8" xfId="7300"/>
    <cellStyle name="40% - Accent3 5 5 2 9" xfId="7301"/>
    <cellStyle name="40% - Accent3 5 5 2_Schs" xfId="7302"/>
    <cellStyle name="40% - Accent3 5 5 3" xfId="7303"/>
    <cellStyle name="40% - Accent3 5 5 3 2" xfId="7304"/>
    <cellStyle name="40% - Accent3 5 5 3 2 2" xfId="7305"/>
    <cellStyle name="40% - Accent3 5 5 3 2 2 2" xfId="7306"/>
    <cellStyle name="40% - Accent3 5 5 3 2 2 2 2" xfId="7307"/>
    <cellStyle name="40% - Accent3 5 5 3 2 2 2 3" xfId="7308"/>
    <cellStyle name="40% - Accent3 5 5 3 2 2 3" xfId="7309"/>
    <cellStyle name="40% - Accent3 5 5 3 2 2 4" xfId="7310"/>
    <cellStyle name="40% - Accent3 5 5 3 2 3" xfId="7311"/>
    <cellStyle name="40% - Accent3 5 5 3 2 3 2" xfId="7312"/>
    <cellStyle name="40% - Accent3 5 5 3 2 3 3" xfId="7313"/>
    <cellStyle name="40% - Accent3 5 5 3 2 4" xfId="7314"/>
    <cellStyle name="40% - Accent3 5 5 3 2 5" xfId="7315"/>
    <cellStyle name="40% - Accent3 5 5 3 3" xfId="7316"/>
    <cellStyle name="40% - Accent3 5 5 3 3 2" xfId="7317"/>
    <cellStyle name="40% - Accent3 5 5 3 3 2 2" xfId="7318"/>
    <cellStyle name="40% - Accent3 5 5 3 3 2 2 2" xfId="7319"/>
    <cellStyle name="40% - Accent3 5 5 3 3 2 2 3" xfId="7320"/>
    <cellStyle name="40% - Accent3 5 5 3 3 2 3" xfId="7321"/>
    <cellStyle name="40% - Accent3 5 5 3 3 2 4" xfId="7322"/>
    <cellStyle name="40% - Accent3 5 5 3 3 3" xfId="7323"/>
    <cellStyle name="40% - Accent3 5 5 3 3 3 2" xfId="7324"/>
    <cellStyle name="40% - Accent3 5 5 3 3 3 3" xfId="7325"/>
    <cellStyle name="40% - Accent3 5 5 3 3 4" xfId="7326"/>
    <cellStyle name="40% - Accent3 5 5 3 3 5" xfId="7327"/>
    <cellStyle name="40% - Accent3 5 5 3 4" xfId="7328"/>
    <cellStyle name="40% - Accent3 5 5 3 4 2" xfId="7329"/>
    <cellStyle name="40% - Accent3 5 5 3 4 2 2" xfId="7330"/>
    <cellStyle name="40% - Accent3 5 5 3 4 2 2 2" xfId="7331"/>
    <cellStyle name="40% - Accent3 5 5 3 4 2 2 3" xfId="7332"/>
    <cellStyle name="40% - Accent3 5 5 3 4 2 3" xfId="7333"/>
    <cellStyle name="40% - Accent3 5 5 3 4 2 4" xfId="7334"/>
    <cellStyle name="40% - Accent3 5 5 3 4 3" xfId="7335"/>
    <cellStyle name="40% - Accent3 5 5 3 4 3 2" xfId="7336"/>
    <cellStyle name="40% - Accent3 5 5 3 4 3 3" xfId="7337"/>
    <cellStyle name="40% - Accent3 5 5 3 4 4" xfId="7338"/>
    <cellStyle name="40% - Accent3 5 5 3 4 5" xfId="7339"/>
    <cellStyle name="40% - Accent3 5 5 3 5" xfId="7340"/>
    <cellStyle name="40% - Accent3 5 5 3 5 2" xfId="7341"/>
    <cellStyle name="40% - Accent3 5 5 3 5 2 2" xfId="7342"/>
    <cellStyle name="40% - Accent3 5 5 3 5 2 3" xfId="7343"/>
    <cellStyle name="40% - Accent3 5 5 3 5 3" xfId="7344"/>
    <cellStyle name="40% - Accent3 5 5 3 5 4" xfId="7345"/>
    <cellStyle name="40% - Accent3 5 5 3 6" xfId="7346"/>
    <cellStyle name="40% - Accent3 5 5 3 6 2" xfId="7347"/>
    <cellStyle name="40% - Accent3 5 5 3 6 3" xfId="7348"/>
    <cellStyle name="40% - Accent3 5 5 3 7" xfId="7349"/>
    <cellStyle name="40% - Accent3 5 5 3 8" xfId="7350"/>
    <cellStyle name="40% - Accent3 5 5 3_Schs" xfId="7351"/>
    <cellStyle name="40% - Accent3 5 5 4" xfId="7352"/>
    <cellStyle name="40% - Accent3 5 5 4 2" xfId="7353"/>
    <cellStyle name="40% - Accent3 5 5 4 2 2" xfId="7354"/>
    <cellStyle name="40% - Accent3 5 5 4 2 2 2" xfId="7355"/>
    <cellStyle name="40% - Accent3 5 5 4 2 2 3" xfId="7356"/>
    <cellStyle name="40% - Accent3 5 5 4 2 3" xfId="7357"/>
    <cellStyle name="40% - Accent3 5 5 4 2 4" xfId="7358"/>
    <cellStyle name="40% - Accent3 5 5 4 3" xfId="7359"/>
    <cellStyle name="40% - Accent3 5 5 4 3 2" xfId="7360"/>
    <cellStyle name="40% - Accent3 5 5 4 3 3" xfId="7361"/>
    <cellStyle name="40% - Accent3 5 5 4 4" xfId="7362"/>
    <cellStyle name="40% - Accent3 5 5 4 5" xfId="7363"/>
    <cellStyle name="40% - Accent3 5 5 5" xfId="7364"/>
    <cellStyle name="40% - Accent3 5 5 5 2" xfId="7365"/>
    <cellStyle name="40% - Accent3 5 5 5 2 2" xfId="7366"/>
    <cellStyle name="40% - Accent3 5 5 5 2 2 2" xfId="7367"/>
    <cellStyle name="40% - Accent3 5 5 5 2 2 3" xfId="7368"/>
    <cellStyle name="40% - Accent3 5 5 5 2 3" xfId="7369"/>
    <cellStyle name="40% - Accent3 5 5 5 2 4" xfId="7370"/>
    <cellStyle name="40% - Accent3 5 5 5 3" xfId="7371"/>
    <cellStyle name="40% - Accent3 5 5 5 3 2" xfId="7372"/>
    <cellStyle name="40% - Accent3 5 5 5 3 3" xfId="7373"/>
    <cellStyle name="40% - Accent3 5 5 5 4" xfId="7374"/>
    <cellStyle name="40% - Accent3 5 5 5 5" xfId="7375"/>
    <cellStyle name="40% - Accent3 5 5 6" xfId="7376"/>
    <cellStyle name="40% - Accent3 5 5 6 2" xfId="7377"/>
    <cellStyle name="40% - Accent3 5 5 6 2 2" xfId="7378"/>
    <cellStyle name="40% - Accent3 5 5 6 2 2 2" xfId="7379"/>
    <cellStyle name="40% - Accent3 5 5 6 2 2 3" xfId="7380"/>
    <cellStyle name="40% - Accent3 5 5 6 2 3" xfId="7381"/>
    <cellStyle name="40% - Accent3 5 5 6 2 4" xfId="7382"/>
    <cellStyle name="40% - Accent3 5 5 6 3" xfId="7383"/>
    <cellStyle name="40% - Accent3 5 5 6 3 2" xfId="7384"/>
    <cellStyle name="40% - Accent3 5 5 6 3 3" xfId="7385"/>
    <cellStyle name="40% - Accent3 5 5 6 4" xfId="7386"/>
    <cellStyle name="40% - Accent3 5 5 6 5" xfId="7387"/>
    <cellStyle name="40% - Accent3 5 5 7" xfId="7388"/>
    <cellStyle name="40% - Accent3 5 5 7 2" xfId="7389"/>
    <cellStyle name="40% - Accent3 5 5 7 2 2" xfId="7390"/>
    <cellStyle name="40% - Accent3 5 5 7 2 3" xfId="7391"/>
    <cellStyle name="40% - Accent3 5 5 7 3" xfId="7392"/>
    <cellStyle name="40% - Accent3 5 5 7 4" xfId="7393"/>
    <cellStyle name="40% - Accent3 5 5 8" xfId="7394"/>
    <cellStyle name="40% - Accent3 5 5 8 2" xfId="7395"/>
    <cellStyle name="40% - Accent3 5 5 8 3" xfId="7396"/>
    <cellStyle name="40% - Accent3 5 5 9" xfId="7397"/>
    <cellStyle name="40% - Accent3 5 5_Schs" xfId="7398"/>
    <cellStyle name="40% - Accent3 5_ModelingAnalysis_GRP" xfId="7399"/>
    <cellStyle name="40% - Accent3 6" xfId="7400"/>
    <cellStyle name="40% - Accent3 6 2" xfId="7401"/>
    <cellStyle name="40% - Accent3 6 2 2" xfId="7402"/>
    <cellStyle name="40% - Accent3 6 2 3" xfId="7403"/>
    <cellStyle name="40% - Accent3 6 3" xfId="7404"/>
    <cellStyle name="40% - Accent3 6 4" xfId="7405"/>
    <cellStyle name="40% - Accent3 6_ModelingAnalysis_GRP" xfId="7406"/>
    <cellStyle name="40% - Accent3 7" xfId="7407"/>
    <cellStyle name="40% - Accent3 7 2" xfId="7408"/>
    <cellStyle name="40% - Accent3 7 3" xfId="7409"/>
    <cellStyle name="40% - Accent3 8" xfId="7410"/>
    <cellStyle name="40% - Accent3 8 2" xfId="7411"/>
    <cellStyle name="40% - Accent3 8 3" xfId="7412"/>
    <cellStyle name="40% - Accent3 9" xfId="7413"/>
    <cellStyle name="40% - Accent3 9 2" xfId="7414"/>
    <cellStyle name="40% - Accent3 9 3" xfId="7415"/>
    <cellStyle name="40% - Accent4 10" xfId="7416"/>
    <cellStyle name="40% - Accent4 10 2" xfId="7417"/>
    <cellStyle name="40% - Accent4 10 3" xfId="7418"/>
    <cellStyle name="40% - Accent4 11" xfId="7419"/>
    <cellStyle name="40% - Accent4 11 2" xfId="7420"/>
    <cellStyle name="40% - Accent4 11 3" xfId="7421"/>
    <cellStyle name="40% - Accent4 12" xfId="7422"/>
    <cellStyle name="40% - Accent4 12 2" xfId="7423"/>
    <cellStyle name="40% - Accent4 12 3" xfId="7424"/>
    <cellStyle name="40% - Accent4 13" xfId="7425"/>
    <cellStyle name="40% - Accent4 13 2" xfId="7426"/>
    <cellStyle name="40% - Accent4 13 3" xfId="7427"/>
    <cellStyle name="40% - Accent4 14" xfId="7428"/>
    <cellStyle name="40% - Accent4 15" xfId="7429"/>
    <cellStyle name="40% - Accent4 16" xfId="7430"/>
    <cellStyle name="40% - Accent4 17" xfId="7431"/>
    <cellStyle name="40% - Accent4 18" xfId="7432"/>
    <cellStyle name="40% - Accent4 2" xfId="40"/>
    <cellStyle name="40% - Accent4 2 2" xfId="7433"/>
    <cellStyle name="40% - Accent4 2 2 2" xfId="7434"/>
    <cellStyle name="40% - Accent4 2 2 3" xfId="7435"/>
    <cellStyle name="40% - Accent4 2 3" xfId="7436"/>
    <cellStyle name="40% - Accent4 2 3 2" xfId="7437"/>
    <cellStyle name="40% - Accent4 2 3 2 10" xfId="7438"/>
    <cellStyle name="40% - Accent4 2 3 2 2" xfId="7439"/>
    <cellStyle name="40% - Accent4 2 3 2 2 2" xfId="7440"/>
    <cellStyle name="40% - Accent4 2 3 2 2 2 2" xfId="7441"/>
    <cellStyle name="40% - Accent4 2 3 2 2 2 2 2" xfId="7442"/>
    <cellStyle name="40% - Accent4 2 3 2 2 2 2 2 2" xfId="7443"/>
    <cellStyle name="40% - Accent4 2 3 2 2 2 2 2 2 2" xfId="7444"/>
    <cellStyle name="40% - Accent4 2 3 2 2 2 2 2 2 3" xfId="7445"/>
    <cellStyle name="40% - Accent4 2 3 2 2 2 2 2 3" xfId="7446"/>
    <cellStyle name="40% - Accent4 2 3 2 2 2 2 2 4" xfId="7447"/>
    <cellStyle name="40% - Accent4 2 3 2 2 2 2 3" xfId="7448"/>
    <cellStyle name="40% - Accent4 2 3 2 2 2 2 3 2" xfId="7449"/>
    <cellStyle name="40% - Accent4 2 3 2 2 2 2 3 3" xfId="7450"/>
    <cellStyle name="40% - Accent4 2 3 2 2 2 2 4" xfId="7451"/>
    <cellStyle name="40% - Accent4 2 3 2 2 2 2 5" xfId="7452"/>
    <cellStyle name="40% - Accent4 2 3 2 2 2 3" xfId="7453"/>
    <cellStyle name="40% - Accent4 2 3 2 2 2 3 2" xfId="7454"/>
    <cellStyle name="40% - Accent4 2 3 2 2 2 3 2 2" xfId="7455"/>
    <cellStyle name="40% - Accent4 2 3 2 2 2 3 2 2 2" xfId="7456"/>
    <cellStyle name="40% - Accent4 2 3 2 2 2 3 2 2 3" xfId="7457"/>
    <cellStyle name="40% - Accent4 2 3 2 2 2 3 2 3" xfId="7458"/>
    <cellStyle name="40% - Accent4 2 3 2 2 2 3 2 4" xfId="7459"/>
    <cellStyle name="40% - Accent4 2 3 2 2 2 3 3" xfId="7460"/>
    <cellStyle name="40% - Accent4 2 3 2 2 2 3 3 2" xfId="7461"/>
    <cellStyle name="40% - Accent4 2 3 2 2 2 3 3 3" xfId="7462"/>
    <cellStyle name="40% - Accent4 2 3 2 2 2 3 4" xfId="7463"/>
    <cellStyle name="40% - Accent4 2 3 2 2 2 3 5" xfId="7464"/>
    <cellStyle name="40% - Accent4 2 3 2 2 2 4" xfId="7465"/>
    <cellStyle name="40% - Accent4 2 3 2 2 2 4 2" xfId="7466"/>
    <cellStyle name="40% - Accent4 2 3 2 2 2 4 2 2" xfId="7467"/>
    <cellStyle name="40% - Accent4 2 3 2 2 2 4 2 2 2" xfId="7468"/>
    <cellStyle name="40% - Accent4 2 3 2 2 2 4 2 2 3" xfId="7469"/>
    <cellStyle name="40% - Accent4 2 3 2 2 2 4 2 3" xfId="7470"/>
    <cellStyle name="40% - Accent4 2 3 2 2 2 4 2 4" xfId="7471"/>
    <cellStyle name="40% - Accent4 2 3 2 2 2 4 3" xfId="7472"/>
    <cellStyle name="40% - Accent4 2 3 2 2 2 4 3 2" xfId="7473"/>
    <cellStyle name="40% - Accent4 2 3 2 2 2 4 3 3" xfId="7474"/>
    <cellStyle name="40% - Accent4 2 3 2 2 2 4 4" xfId="7475"/>
    <cellStyle name="40% - Accent4 2 3 2 2 2 4 5" xfId="7476"/>
    <cellStyle name="40% - Accent4 2 3 2 2 2 5" xfId="7477"/>
    <cellStyle name="40% - Accent4 2 3 2 2 2 5 2" xfId="7478"/>
    <cellStyle name="40% - Accent4 2 3 2 2 2 5 2 2" xfId="7479"/>
    <cellStyle name="40% - Accent4 2 3 2 2 2 5 2 3" xfId="7480"/>
    <cellStyle name="40% - Accent4 2 3 2 2 2 5 3" xfId="7481"/>
    <cellStyle name="40% - Accent4 2 3 2 2 2 5 4" xfId="7482"/>
    <cellStyle name="40% - Accent4 2 3 2 2 2 6" xfId="7483"/>
    <cellStyle name="40% - Accent4 2 3 2 2 2 6 2" xfId="7484"/>
    <cellStyle name="40% - Accent4 2 3 2 2 2 6 3" xfId="7485"/>
    <cellStyle name="40% - Accent4 2 3 2 2 2 7" xfId="7486"/>
    <cellStyle name="40% - Accent4 2 3 2 2 2 8" xfId="7487"/>
    <cellStyle name="40% - Accent4 2 3 2 2 2_Schs" xfId="7488"/>
    <cellStyle name="40% - Accent4 2 3 2 2 3" xfId="7489"/>
    <cellStyle name="40% - Accent4 2 3 2 2 3 2" xfId="7490"/>
    <cellStyle name="40% - Accent4 2 3 2 2 3 2 2" xfId="7491"/>
    <cellStyle name="40% - Accent4 2 3 2 2 3 2 2 2" xfId="7492"/>
    <cellStyle name="40% - Accent4 2 3 2 2 3 2 2 3" xfId="7493"/>
    <cellStyle name="40% - Accent4 2 3 2 2 3 2 3" xfId="7494"/>
    <cellStyle name="40% - Accent4 2 3 2 2 3 2 4" xfId="7495"/>
    <cellStyle name="40% - Accent4 2 3 2 2 3 3" xfId="7496"/>
    <cellStyle name="40% - Accent4 2 3 2 2 3 3 2" xfId="7497"/>
    <cellStyle name="40% - Accent4 2 3 2 2 3 3 3" xfId="7498"/>
    <cellStyle name="40% - Accent4 2 3 2 2 3 4" xfId="7499"/>
    <cellStyle name="40% - Accent4 2 3 2 2 3 5" xfId="7500"/>
    <cellStyle name="40% - Accent4 2 3 2 2 4" xfId="7501"/>
    <cellStyle name="40% - Accent4 2 3 2 2 4 2" xfId="7502"/>
    <cellStyle name="40% - Accent4 2 3 2 2 4 2 2" xfId="7503"/>
    <cellStyle name="40% - Accent4 2 3 2 2 4 2 2 2" xfId="7504"/>
    <cellStyle name="40% - Accent4 2 3 2 2 4 2 2 3" xfId="7505"/>
    <cellStyle name="40% - Accent4 2 3 2 2 4 2 3" xfId="7506"/>
    <cellStyle name="40% - Accent4 2 3 2 2 4 2 4" xfId="7507"/>
    <cellStyle name="40% - Accent4 2 3 2 2 4 3" xfId="7508"/>
    <cellStyle name="40% - Accent4 2 3 2 2 4 3 2" xfId="7509"/>
    <cellStyle name="40% - Accent4 2 3 2 2 4 3 3" xfId="7510"/>
    <cellStyle name="40% - Accent4 2 3 2 2 4 4" xfId="7511"/>
    <cellStyle name="40% - Accent4 2 3 2 2 4 5" xfId="7512"/>
    <cellStyle name="40% - Accent4 2 3 2 2 5" xfId="7513"/>
    <cellStyle name="40% - Accent4 2 3 2 2 5 2" xfId="7514"/>
    <cellStyle name="40% - Accent4 2 3 2 2 5 2 2" xfId="7515"/>
    <cellStyle name="40% - Accent4 2 3 2 2 5 2 2 2" xfId="7516"/>
    <cellStyle name="40% - Accent4 2 3 2 2 5 2 2 3" xfId="7517"/>
    <cellStyle name="40% - Accent4 2 3 2 2 5 2 3" xfId="7518"/>
    <cellStyle name="40% - Accent4 2 3 2 2 5 2 4" xfId="7519"/>
    <cellStyle name="40% - Accent4 2 3 2 2 5 3" xfId="7520"/>
    <cellStyle name="40% - Accent4 2 3 2 2 5 3 2" xfId="7521"/>
    <cellStyle name="40% - Accent4 2 3 2 2 5 3 3" xfId="7522"/>
    <cellStyle name="40% - Accent4 2 3 2 2 5 4" xfId="7523"/>
    <cellStyle name="40% - Accent4 2 3 2 2 5 5" xfId="7524"/>
    <cellStyle name="40% - Accent4 2 3 2 2 6" xfId="7525"/>
    <cellStyle name="40% - Accent4 2 3 2 2 6 2" xfId="7526"/>
    <cellStyle name="40% - Accent4 2 3 2 2 6 2 2" xfId="7527"/>
    <cellStyle name="40% - Accent4 2 3 2 2 6 2 3" xfId="7528"/>
    <cellStyle name="40% - Accent4 2 3 2 2 6 3" xfId="7529"/>
    <cellStyle name="40% - Accent4 2 3 2 2 6 4" xfId="7530"/>
    <cellStyle name="40% - Accent4 2 3 2 2 7" xfId="7531"/>
    <cellStyle name="40% - Accent4 2 3 2 2 7 2" xfId="7532"/>
    <cellStyle name="40% - Accent4 2 3 2 2 7 3" xfId="7533"/>
    <cellStyle name="40% - Accent4 2 3 2 2 8" xfId="7534"/>
    <cellStyle name="40% - Accent4 2 3 2 2 9" xfId="7535"/>
    <cellStyle name="40% - Accent4 2 3 2 2_Schs" xfId="7536"/>
    <cellStyle name="40% - Accent4 2 3 2 3" xfId="7537"/>
    <cellStyle name="40% - Accent4 2 3 2 3 2" xfId="7538"/>
    <cellStyle name="40% - Accent4 2 3 2 3 2 2" xfId="7539"/>
    <cellStyle name="40% - Accent4 2 3 2 3 2 2 2" xfId="7540"/>
    <cellStyle name="40% - Accent4 2 3 2 3 2 2 2 2" xfId="7541"/>
    <cellStyle name="40% - Accent4 2 3 2 3 2 2 2 3" xfId="7542"/>
    <cellStyle name="40% - Accent4 2 3 2 3 2 2 3" xfId="7543"/>
    <cellStyle name="40% - Accent4 2 3 2 3 2 2 4" xfId="7544"/>
    <cellStyle name="40% - Accent4 2 3 2 3 2 3" xfId="7545"/>
    <cellStyle name="40% - Accent4 2 3 2 3 2 3 2" xfId="7546"/>
    <cellStyle name="40% - Accent4 2 3 2 3 2 3 3" xfId="7547"/>
    <cellStyle name="40% - Accent4 2 3 2 3 2 4" xfId="7548"/>
    <cellStyle name="40% - Accent4 2 3 2 3 2 5" xfId="7549"/>
    <cellStyle name="40% - Accent4 2 3 2 3 3" xfId="7550"/>
    <cellStyle name="40% - Accent4 2 3 2 3 3 2" xfId="7551"/>
    <cellStyle name="40% - Accent4 2 3 2 3 3 2 2" xfId="7552"/>
    <cellStyle name="40% - Accent4 2 3 2 3 3 2 2 2" xfId="7553"/>
    <cellStyle name="40% - Accent4 2 3 2 3 3 2 2 3" xfId="7554"/>
    <cellStyle name="40% - Accent4 2 3 2 3 3 2 3" xfId="7555"/>
    <cellStyle name="40% - Accent4 2 3 2 3 3 2 4" xfId="7556"/>
    <cellStyle name="40% - Accent4 2 3 2 3 3 3" xfId="7557"/>
    <cellStyle name="40% - Accent4 2 3 2 3 3 3 2" xfId="7558"/>
    <cellStyle name="40% - Accent4 2 3 2 3 3 3 3" xfId="7559"/>
    <cellStyle name="40% - Accent4 2 3 2 3 3 4" xfId="7560"/>
    <cellStyle name="40% - Accent4 2 3 2 3 3 5" xfId="7561"/>
    <cellStyle name="40% - Accent4 2 3 2 3 4" xfId="7562"/>
    <cellStyle name="40% - Accent4 2 3 2 3 4 2" xfId="7563"/>
    <cellStyle name="40% - Accent4 2 3 2 3 4 2 2" xfId="7564"/>
    <cellStyle name="40% - Accent4 2 3 2 3 4 2 2 2" xfId="7565"/>
    <cellStyle name="40% - Accent4 2 3 2 3 4 2 2 3" xfId="7566"/>
    <cellStyle name="40% - Accent4 2 3 2 3 4 2 3" xfId="7567"/>
    <cellStyle name="40% - Accent4 2 3 2 3 4 2 4" xfId="7568"/>
    <cellStyle name="40% - Accent4 2 3 2 3 4 3" xfId="7569"/>
    <cellStyle name="40% - Accent4 2 3 2 3 4 3 2" xfId="7570"/>
    <cellStyle name="40% - Accent4 2 3 2 3 4 3 3" xfId="7571"/>
    <cellStyle name="40% - Accent4 2 3 2 3 4 4" xfId="7572"/>
    <cellStyle name="40% - Accent4 2 3 2 3 4 5" xfId="7573"/>
    <cellStyle name="40% - Accent4 2 3 2 3 5" xfId="7574"/>
    <cellStyle name="40% - Accent4 2 3 2 3 5 2" xfId="7575"/>
    <cellStyle name="40% - Accent4 2 3 2 3 5 2 2" xfId="7576"/>
    <cellStyle name="40% - Accent4 2 3 2 3 5 2 3" xfId="7577"/>
    <cellStyle name="40% - Accent4 2 3 2 3 5 3" xfId="7578"/>
    <cellStyle name="40% - Accent4 2 3 2 3 5 4" xfId="7579"/>
    <cellStyle name="40% - Accent4 2 3 2 3 6" xfId="7580"/>
    <cellStyle name="40% - Accent4 2 3 2 3 6 2" xfId="7581"/>
    <cellStyle name="40% - Accent4 2 3 2 3 6 3" xfId="7582"/>
    <cellStyle name="40% - Accent4 2 3 2 3 7" xfId="7583"/>
    <cellStyle name="40% - Accent4 2 3 2 3 8" xfId="7584"/>
    <cellStyle name="40% - Accent4 2 3 2 3_Schs" xfId="7585"/>
    <cellStyle name="40% - Accent4 2 3 2 4" xfId="7586"/>
    <cellStyle name="40% - Accent4 2 3 2 4 2" xfId="7587"/>
    <cellStyle name="40% - Accent4 2 3 2 4 2 2" xfId="7588"/>
    <cellStyle name="40% - Accent4 2 3 2 4 2 2 2" xfId="7589"/>
    <cellStyle name="40% - Accent4 2 3 2 4 2 2 3" xfId="7590"/>
    <cellStyle name="40% - Accent4 2 3 2 4 2 3" xfId="7591"/>
    <cellStyle name="40% - Accent4 2 3 2 4 2 4" xfId="7592"/>
    <cellStyle name="40% - Accent4 2 3 2 4 3" xfId="7593"/>
    <cellStyle name="40% - Accent4 2 3 2 4 3 2" xfId="7594"/>
    <cellStyle name="40% - Accent4 2 3 2 4 3 3" xfId="7595"/>
    <cellStyle name="40% - Accent4 2 3 2 4 4" xfId="7596"/>
    <cellStyle name="40% - Accent4 2 3 2 4 5" xfId="7597"/>
    <cellStyle name="40% - Accent4 2 3 2 5" xfId="7598"/>
    <cellStyle name="40% - Accent4 2 3 2 5 2" xfId="7599"/>
    <cellStyle name="40% - Accent4 2 3 2 5 2 2" xfId="7600"/>
    <cellStyle name="40% - Accent4 2 3 2 5 2 2 2" xfId="7601"/>
    <cellStyle name="40% - Accent4 2 3 2 5 2 2 3" xfId="7602"/>
    <cellStyle name="40% - Accent4 2 3 2 5 2 3" xfId="7603"/>
    <cellStyle name="40% - Accent4 2 3 2 5 2 4" xfId="7604"/>
    <cellStyle name="40% - Accent4 2 3 2 5 3" xfId="7605"/>
    <cellStyle name="40% - Accent4 2 3 2 5 3 2" xfId="7606"/>
    <cellStyle name="40% - Accent4 2 3 2 5 3 3" xfId="7607"/>
    <cellStyle name="40% - Accent4 2 3 2 5 4" xfId="7608"/>
    <cellStyle name="40% - Accent4 2 3 2 5 5" xfId="7609"/>
    <cellStyle name="40% - Accent4 2 3 2 6" xfId="7610"/>
    <cellStyle name="40% - Accent4 2 3 2 6 2" xfId="7611"/>
    <cellStyle name="40% - Accent4 2 3 2 6 2 2" xfId="7612"/>
    <cellStyle name="40% - Accent4 2 3 2 6 2 2 2" xfId="7613"/>
    <cellStyle name="40% - Accent4 2 3 2 6 2 2 3" xfId="7614"/>
    <cellStyle name="40% - Accent4 2 3 2 6 2 3" xfId="7615"/>
    <cellStyle name="40% - Accent4 2 3 2 6 2 4" xfId="7616"/>
    <cellStyle name="40% - Accent4 2 3 2 6 3" xfId="7617"/>
    <cellStyle name="40% - Accent4 2 3 2 6 3 2" xfId="7618"/>
    <cellStyle name="40% - Accent4 2 3 2 6 3 3" xfId="7619"/>
    <cellStyle name="40% - Accent4 2 3 2 6 4" xfId="7620"/>
    <cellStyle name="40% - Accent4 2 3 2 6 5" xfId="7621"/>
    <cellStyle name="40% - Accent4 2 3 2 7" xfId="7622"/>
    <cellStyle name="40% - Accent4 2 3 2 7 2" xfId="7623"/>
    <cellStyle name="40% - Accent4 2 3 2 7 2 2" xfId="7624"/>
    <cellStyle name="40% - Accent4 2 3 2 7 2 3" xfId="7625"/>
    <cellStyle name="40% - Accent4 2 3 2 7 3" xfId="7626"/>
    <cellStyle name="40% - Accent4 2 3 2 7 4" xfId="7627"/>
    <cellStyle name="40% - Accent4 2 3 2 8" xfId="7628"/>
    <cellStyle name="40% - Accent4 2 3 2 8 2" xfId="7629"/>
    <cellStyle name="40% - Accent4 2 3 2 8 3" xfId="7630"/>
    <cellStyle name="40% - Accent4 2 3 2 9" xfId="7631"/>
    <cellStyle name="40% - Accent4 2 3 2_Schs" xfId="7632"/>
    <cellStyle name="40% - Accent4 2 4" xfId="7633"/>
    <cellStyle name="40% - Accent4 2 5" xfId="7634"/>
    <cellStyle name="40% - Accent4 2_ModelingAnalysis_GRP" xfId="7635"/>
    <cellStyle name="40% - Accent4 3" xfId="7636"/>
    <cellStyle name="40% - Accent4 3 2" xfId="7637"/>
    <cellStyle name="40% - Accent4 3 2 2" xfId="7638"/>
    <cellStyle name="40% - Accent4 3 2 3" xfId="7639"/>
    <cellStyle name="40% - Accent4 3 3" xfId="7640"/>
    <cellStyle name="40% - Accent4 3 4" xfId="7641"/>
    <cellStyle name="40% - Accent4 3 5" xfId="7642"/>
    <cellStyle name="40% - Accent4 3_ModelingAnalysis_GRP" xfId="7643"/>
    <cellStyle name="40% - Accent4 4" xfId="7644"/>
    <cellStyle name="40% - Accent4 4 2" xfId="7645"/>
    <cellStyle name="40% - Accent4 4 2 2" xfId="7646"/>
    <cellStyle name="40% - Accent4 4 2 3" xfId="7647"/>
    <cellStyle name="40% - Accent4 4 3" xfId="7648"/>
    <cellStyle name="40% - Accent4 4 4" xfId="7649"/>
    <cellStyle name="40% - Accent4 4_ModelingAnalysis_GRP" xfId="7650"/>
    <cellStyle name="40% - Accent4 5" xfId="7651"/>
    <cellStyle name="40% - Accent4 5 2" xfId="7652"/>
    <cellStyle name="40% - Accent4 5 2 2" xfId="7653"/>
    <cellStyle name="40% - Accent4 5 2 3" xfId="7654"/>
    <cellStyle name="40% - Accent4 5 2 4" xfId="7655"/>
    <cellStyle name="40% - Accent4 5 2 4 10" xfId="7656"/>
    <cellStyle name="40% - Accent4 5 2 4 2" xfId="7657"/>
    <cellStyle name="40% - Accent4 5 2 4 2 2" xfId="7658"/>
    <cellStyle name="40% - Accent4 5 2 4 2 2 2" xfId="7659"/>
    <cellStyle name="40% - Accent4 5 2 4 2 2 2 2" xfId="7660"/>
    <cellStyle name="40% - Accent4 5 2 4 2 2 2 2 2" xfId="7661"/>
    <cellStyle name="40% - Accent4 5 2 4 2 2 2 2 2 2" xfId="7662"/>
    <cellStyle name="40% - Accent4 5 2 4 2 2 2 2 2 3" xfId="7663"/>
    <cellStyle name="40% - Accent4 5 2 4 2 2 2 2 3" xfId="7664"/>
    <cellStyle name="40% - Accent4 5 2 4 2 2 2 2 4" xfId="7665"/>
    <cellStyle name="40% - Accent4 5 2 4 2 2 2 3" xfId="7666"/>
    <cellStyle name="40% - Accent4 5 2 4 2 2 2 3 2" xfId="7667"/>
    <cellStyle name="40% - Accent4 5 2 4 2 2 2 3 3" xfId="7668"/>
    <cellStyle name="40% - Accent4 5 2 4 2 2 2 4" xfId="7669"/>
    <cellStyle name="40% - Accent4 5 2 4 2 2 2 5" xfId="7670"/>
    <cellStyle name="40% - Accent4 5 2 4 2 2 3" xfId="7671"/>
    <cellStyle name="40% - Accent4 5 2 4 2 2 3 2" xfId="7672"/>
    <cellStyle name="40% - Accent4 5 2 4 2 2 3 2 2" xfId="7673"/>
    <cellStyle name="40% - Accent4 5 2 4 2 2 3 2 2 2" xfId="7674"/>
    <cellStyle name="40% - Accent4 5 2 4 2 2 3 2 2 3" xfId="7675"/>
    <cellStyle name="40% - Accent4 5 2 4 2 2 3 2 3" xfId="7676"/>
    <cellStyle name="40% - Accent4 5 2 4 2 2 3 2 4" xfId="7677"/>
    <cellStyle name="40% - Accent4 5 2 4 2 2 3 3" xfId="7678"/>
    <cellStyle name="40% - Accent4 5 2 4 2 2 3 3 2" xfId="7679"/>
    <cellStyle name="40% - Accent4 5 2 4 2 2 3 3 3" xfId="7680"/>
    <cellStyle name="40% - Accent4 5 2 4 2 2 3 4" xfId="7681"/>
    <cellStyle name="40% - Accent4 5 2 4 2 2 3 5" xfId="7682"/>
    <cellStyle name="40% - Accent4 5 2 4 2 2 4" xfId="7683"/>
    <cellStyle name="40% - Accent4 5 2 4 2 2 4 2" xfId="7684"/>
    <cellStyle name="40% - Accent4 5 2 4 2 2 4 2 2" xfId="7685"/>
    <cellStyle name="40% - Accent4 5 2 4 2 2 4 2 2 2" xfId="7686"/>
    <cellStyle name="40% - Accent4 5 2 4 2 2 4 2 2 3" xfId="7687"/>
    <cellStyle name="40% - Accent4 5 2 4 2 2 4 2 3" xfId="7688"/>
    <cellStyle name="40% - Accent4 5 2 4 2 2 4 2 4" xfId="7689"/>
    <cellStyle name="40% - Accent4 5 2 4 2 2 4 3" xfId="7690"/>
    <cellStyle name="40% - Accent4 5 2 4 2 2 4 3 2" xfId="7691"/>
    <cellStyle name="40% - Accent4 5 2 4 2 2 4 3 3" xfId="7692"/>
    <cellStyle name="40% - Accent4 5 2 4 2 2 4 4" xfId="7693"/>
    <cellStyle name="40% - Accent4 5 2 4 2 2 4 5" xfId="7694"/>
    <cellStyle name="40% - Accent4 5 2 4 2 2 5" xfId="7695"/>
    <cellStyle name="40% - Accent4 5 2 4 2 2 5 2" xfId="7696"/>
    <cellStyle name="40% - Accent4 5 2 4 2 2 5 2 2" xfId="7697"/>
    <cellStyle name="40% - Accent4 5 2 4 2 2 5 2 3" xfId="7698"/>
    <cellStyle name="40% - Accent4 5 2 4 2 2 5 3" xfId="7699"/>
    <cellStyle name="40% - Accent4 5 2 4 2 2 5 4" xfId="7700"/>
    <cellStyle name="40% - Accent4 5 2 4 2 2 6" xfId="7701"/>
    <cellStyle name="40% - Accent4 5 2 4 2 2 6 2" xfId="7702"/>
    <cellStyle name="40% - Accent4 5 2 4 2 2 6 3" xfId="7703"/>
    <cellStyle name="40% - Accent4 5 2 4 2 2 7" xfId="7704"/>
    <cellStyle name="40% - Accent4 5 2 4 2 2 8" xfId="7705"/>
    <cellStyle name="40% - Accent4 5 2 4 2 2_Schs" xfId="7706"/>
    <cellStyle name="40% - Accent4 5 2 4 2 3" xfId="7707"/>
    <cellStyle name="40% - Accent4 5 2 4 2 3 2" xfId="7708"/>
    <cellStyle name="40% - Accent4 5 2 4 2 3 2 2" xfId="7709"/>
    <cellStyle name="40% - Accent4 5 2 4 2 3 2 2 2" xfId="7710"/>
    <cellStyle name="40% - Accent4 5 2 4 2 3 2 2 3" xfId="7711"/>
    <cellStyle name="40% - Accent4 5 2 4 2 3 2 3" xfId="7712"/>
    <cellStyle name="40% - Accent4 5 2 4 2 3 2 4" xfId="7713"/>
    <cellStyle name="40% - Accent4 5 2 4 2 3 3" xfId="7714"/>
    <cellStyle name="40% - Accent4 5 2 4 2 3 3 2" xfId="7715"/>
    <cellStyle name="40% - Accent4 5 2 4 2 3 3 3" xfId="7716"/>
    <cellStyle name="40% - Accent4 5 2 4 2 3 4" xfId="7717"/>
    <cellStyle name="40% - Accent4 5 2 4 2 3 5" xfId="7718"/>
    <cellStyle name="40% - Accent4 5 2 4 2 4" xfId="7719"/>
    <cellStyle name="40% - Accent4 5 2 4 2 4 2" xfId="7720"/>
    <cellStyle name="40% - Accent4 5 2 4 2 4 2 2" xfId="7721"/>
    <cellStyle name="40% - Accent4 5 2 4 2 4 2 2 2" xfId="7722"/>
    <cellStyle name="40% - Accent4 5 2 4 2 4 2 2 3" xfId="7723"/>
    <cellStyle name="40% - Accent4 5 2 4 2 4 2 3" xfId="7724"/>
    <cellStyle name="40% - Accent4 5 2 4 2 4 2 4" xfId="7725"/>
    <cellStyle name="40% - Accent4 5 2 4 2 4 3" xfId="7726"/>
    <cellStyle name="40% - Accent4 5 2 4 2 4 3 2" xfId="7727"/>
    <cellStyle name="40% - Accent4 5 2 4 2 4 3 3" xfId="7728"/>
    <cellStyle name="40% - Accent4 5 2 4 2 4 4" xfId="7729"/>
    <cellStyle name="40% - Accent4 5 2 4 2 4 5" xfId="7730"/>
    <cellStyle name="40% - Accent4 5 2 4 2 5" xfId="7731"/>
    <cellStyle name="40% - Accent4 5 2 4 2 5 2" xfId="7732"/>
    <cellStyle name="40% - Accent4 5 2 4 2 5 2 2" xfId="7733"/>
    <cellStyle name="40% - Accent4 5 2 4 2 5 2 2 2" xfId="7734"/>
    <cellStyle name="40% - Accent4 5 2 4 2 5 2 2 3" xfId="7735"/>
    <cellStyle name="40% - Accent4 5 2 4 2 5 2 3" xfId="7736"/>
    <cellStyle name="40% - Accent4 5 2 4 2 5 2 4" xfId="7737"/>
    <cellStyle name="40% - Accent4 5 2 4 2 5 3" xfId="7738"/>
    <cellStyle name="40% - Accent4 5 2 4 2 5 3 2" xfId="7739"/>
    <cellStyle name="40% - Accent4 5 2 4 2 5 3 3" xfId="7740"/>
    <cellStyle name="40% - Accent4 5 2 4 2 5 4" xfId="7741"/>
    <cellStyle name="40% - Accent4 5 2 4 2 5 5" xfId="7742"/>
    <cellStyle name="40% - Accent4 5 2 4 2 6" xfId="7743"/>
    <cellStyle name="40% - Accent4 5 2 4 2 6 2" xfId="7744"/>
    <cellStyle name="40% - Accent4 5 2 4 2 6 2 2" xfId="7745"/>
    <cellStyle name="40% - Accent4 5 2 4 2 6 2 3" xfId="7746"/>
    <cellStyle name="40% - Accent4 5 2 4 2 6 3" xfId="7747"/>
    <cellStyle name="40% - Accent4 5 2 4 2 6 4" xfId="7748"/>
    <cellStyle name="40% - Accent4 5 2 4 2 7" xfId="7749"/>
    <cellStyle name="40% - Accent4 5 2 4 2 7 2" xfId="7750"/>
    <cellStyle name="40% - Accent4 5 2 4 2 7 3" xfId="7751"/>
    <cellStyle name="40% - Accent4 5 2 4 2 8" xfId="7752"/>
    <cellStyle name="40% - Accent4 5 2 4 2 9" xfId="7753"/>
    <cellStyle name="40% - Accent4 5 2 4 2_Schs" xfId="7754"/>
    <cellStyle name="40% - Accent4 5 2 4 3" xfId="7755"/>
    <cellStyle name="40% - Accent4 5 2 4 3 2" xfId="7756"/>
    <cellStyle name="40% - Accent4 5 2 4 3 2 2" xfId="7757"/>
    <cellStyle name="40% - Accent4 5 2 4 3 2 2 2" xfId="7758"/>
    <cellStyle name="40% - Accent4 5 2 4 3 2 2 2 2" xfId="7759"/>
    <cellStyle name="40% - Accent4 5 2 4 3 2 2 2 3" xfId="7760"/>
    <cellStyle name="40% - Accent4 5 2 4 3 2 2 3" xfId="7761"/>
    <cellStyle name="40% - Accent4 5 2 4 3 2 2 4" xfId="7762"/>
    <cellStyle name="40% - Accent4 5 2 4 3 2 3" xfId="7763"/>
    <cellStyle name="40% - Accent4 5 2 4 3 2 3 2" xfId="7764"/>
    <cellStyle name="40% - Accent4 5 2 4 3 2 3 3" xfId="7765"/>
    <cellStyle name="40% - Accent4 5 2 4 3 2 4" xfId="7766"/>
    <cellStyle name="40% - Accent4 5 2 4 3 2 5" xfId="7767"/>
    <cellStyle name="40% - Accent4 5 2 4 3 3" xfId="7768"/>
    <cellStyle name="40% - Accent4 5 2 4 3 3 2" xfId="7769"/>
    <cellStyle name="40% - Accent4 5 2 4 3 3 2 2" xfId="7770"/>
    <cellStyle name="40% - Accent4 5 2 4 3 3 2 2 2" xfId="7771"/>
    <cellStyle name="40% - Accent4 5 2 4 3 3 2 2 3" xfId="7772"/>
    <cellStyle name="40% - Accent4 5 2 4 3 3 2 3" xfId="7773"/>
    <cellStyle name="40% - Accent4 5 2 4 3 3 2 4" xfId="7774"/>
    <cellStyle name="40% - Accent4 5 2 4 3 3 3" xfId="7775"/>
    <cellStyle name="40% - Accent4 5 2 4 3 3 3 2" xfId="7776"/>
    <cellStyle name="40% - Accent4 5 2 4 3 3 3 3" xfId="7777"/>
    <cellStyle name="40% - Accent4 5 2 4 3 3 4" xfId="7778"/>
    <cellStyle name="40% - Accent4 5 2 4 3 3 5" xfId="7779"/>
    <cellStyle name="40% - Accent4 5 2 4 3 4" xfId="7780"/>
    <cellStyle name="40% - Accent4 5 2 4 3 4 2" xfId="7781"/>
    <cellStyle name="40% - Accent4 5 2 4 3 4 2 2" xfId="7782"/>
    <cellStyle name="40% - Accent4 5 2 4 3 4 2 2 2" xfId="7783"/>
    <cellStyle name="40% - Accent4 5 2 4 3 4 2 2 3" xfId="7784"/>
    <cellStyle name="40% - Accent4 5 2 4 3 4 2 3" xfId="7785"/>
    <cellStyle name="40% - Accent4 5 2 4 3 4 2 4" xfId="7786"/>
    <cellStyle name="40% - Accent4 5 2 4 3 4 3" xfId="7787"/>
    <cellStyle name="40% - Accent4 5 2 4 3 4 3 2" xfId="7788"/>
    <cellStyle name="40% - Accent4 5 2 4 3 4 3 3" xfId="7789"/>
    <cellStyle name="40% - Accent4 5 2 4 3 4 4" xfId="7790"/>
    <cellStyle name="40% - Accent4 5 2 4 3 4 5" xfId="7791"/>
    <cellStyle name="40% - Accent4 5 2 4 3 5" xfId="7792"/>
    <cellStyle name="40% - Accent4 5 2 4 3 5 2" xfId="7793"/>
    <cellStyle name="40% - Accent4 5 2 4 3 5 2 2" xfId="7794"/>
    <cellStyle name="40% - Accent4 5 2 4 3 5 2 3" xfId="7795"/>
    <cellStyle name="40% - Accent4 5 2 4 3 5 3" xfId="7796"/>
    <cellStyle name="40% - Accent4 5 2 4 3 5 4" xfId="7797"/>
    <cellStyle name="40% - Accent4 5 2 4 3 6" xfId="7798"/>
    <cellStyle name="40% - Accent4 5 2 4 3 6 2" xfId="7799"/>
    <cellStyle name="40% - Accent4 5 2 4 3 6 3" xfId="7800"/>
    <cellStyle name="40% - Accent4 5 2 4 3 7" xfId="7801"/>
    <cellStyle name="40% - Accent4 5 2 4 3 8" xfId="7802"/>
    <cellStyle name="40% - Accent4 5 2 4 3_Schs" xfId="7803"/>
    <cellStyle name="40% - Accent4 5 2 4 4" xfId="7804"/>
    <cellStyle name="40% - Accent4 5 2 4 4 2" xfId="7805"/>
    <cellStyle name="40% - Accent4 5 2 4 4 2 2" xfId="7806"/>
    <cellStyle name="40% - Accent4 5 2 4 4 2 2 2" xfId="7807"/>
    <cellStyle name="40% - Accent4 5 2 4 4 2 2 3" xfId="7808"/>
    <cellStyle name="40% - Accent4 5 2 4 4 2 3" xfId="7809"/>
    <cellStyle name="40% - Accent4 5 2 4 4 2 4" xfId="7810"/>
    <cellStyle name="40% - Accent4 5 2 4 4 3" xfId="7811"/>
    <cellStyle name="40% - Accent4 5 2 4 4 3 2" xfId="7812"/>
    <cellStyle name="40% - Accent4 5 2 4 4 3 3" xfId="7813"/>
    <cellStyle name="40% - Accent4 5 2 4 4 4" xfId="7814"/>
    <cellStyle name="40% - Accent4 5 2 4 4 5" xfId="7815"/>
    <cellStyle name="40% - Accent4 5 2 4 5" xfId="7816"/>
    <cellStyle name="40% - Accent4 5 2 4 5 2" xfId="7817"/>
    <cellStyle name="40% - Accent4 5 2 4 5 2 2" xfId="7818"/>
    <cellStyle name="40% - Accent4 5 2 4 5 2 2 2" xfId="7819"/>
    <cellStyle name="40% - Accent4 5 2 4 5 2 2 3" xfId="7820"/>
    <cellStyle name="40% - Accent4 5 2 4 5 2 3" xfId="7821"/>
    <cellStyle name="40% - Accent4 5 2 4 5 2 4" xfId="7822"/>
    <cellStyle name="40% - Accent4 5 2 4 5 3" xfId="7823"/>
    <cellStyle name="40% - Accent4 5 2 4 5 3 2" xfId="7824"/>
    <cellStyle name="40% - Accent4 5 2 4 5 3 3" xfId="7825"/>
    <cellStyle name="40% - Accent4 5 2 4 5 4" xfId="7826"/>
    <cellStyle name="40% - Accent4 5 2 4 5 5" xfId="7827"/>
    <cellStyle name="40% - Accent4 5 2 4 6" xfId="7828"/>
    <cellStyle name="40% - Accent4 5 2 4 6 2" xfId="7829"/>
    <cellStyle name="40% - Accent4 5 2 4 6 2 2" xfId="7830"/>
    <cellStyle name="40% - Accent4 5 2 4 6 2 2 2" xfId="7831"/>
    <cellStyle name="40% - Accent4 5 2 4 6 2 2 3" xfId="7832"/>
    <cellStyle name="40% - Accent4 5 2 4 6 2 3" xfId="7833"/>
    <cellStyle name="40% - Accent4 5 2 4 6 2 4" xfId="7834"/>
    <cellStyle name="40% - Accent4 5 2 4 6 3" xfId="7835"/>
    <cellStyle name="40% - Accent4 5 2 4 6 3 2" xfId="7836"/>
    <cellStyle name="40% - Accent4 5 2 4 6 3 3" xfId="7837"/>
    <cellStyle name="40% - Accent4 5 2 4 6 4" xfId="7838"/>
    <cellStyle name="40% - Accent4 5 2 4 6 5" xfId="7839"/>
    <cellStyle name="40% - Accent4 5 2 4 7" xfId="7840"/>
    <cellStyle name="40% - Accent4 5 2 4 7 2" xfId="7841"/>
    <cellStyle name="40% - Accent4 5 2 4 7 2 2" xfId="7842"/>
    <cellStyle name="40% - Accent4 5 2 4 7 2 3" xfId="7843"/>
    <cellStyle name="40% - Accent4 5 2 4 7 3" xfId="7844"/>
    <cellStyle name="40% - Accent4 5 2 4 7 4" xfId="7845"/>
    <cellStyle name="40% - Accent4 5 2 4 8" xfId="7846"/>
    <cellStyle name="40% - Accent4 5 2 4 8 2" xfId="7847"/>
    <cellStyle name="40% - Accent4 5 2 4 8 3" xfId="7848"/>
    <cellStyle name="40% - Accent4 5 2 4 9" xfId="7849"/>
    <cellStyle name="40% - Accent4 5 2 4_Schs" xfId="7850"/>
    <cellStyle name="40% - Accent4 5 3" xfId="7851"/>
    <cellStyle name="40% - Accent4 5 4" xfId="7852"/>
    <cellStyle name="40% - Accent4 5 5" xfId="7853"/>
    <cellStyle name="40% - Accent4 5 5 10" xfId="7854"/>
    <cellStyle name="40% - Accent4 5 5 2" xfId="7855"/>
    <cellStyle name="40% - Accent4 5 5 2 2" xfId="7856"/>
    <cellStyle name="40% - Accent4 5 5 2 2 2" xfId="7857"/>
    <cellStyle name="40% - Accent4 5 5 2 2 2 2" xfId="7858"/>
    <cellStyle name="40% - Accent4 5 5 2 2 2 2 2" xfId="7859"/>
    <cellStyle name="40% - Accent4 5 5 2 2 2 2 2 2" xfId="7860"/>
    <cellStyle name="40% - Accent4 5 5 2 2 2 2 2 3" xfId="7861"/>
    <cellStyle name="40% - Accent4 5 5 2 2 2 2 3" xfId="7862"/>
    <cellStyle name="40% - Accent4 5 5 2 2 2 2 4" xfId="7863"/>
    <cellStyle name="40% - Accent4 5 5 2 2 2 3" xfId="7864"/>
    <cellStyle name="40% - Accent4 5 5 2 2 2 3 2" xfId="7865"/>
    <cellStyle name="40% - Accent4 5 5 2 2 2 3 3" xfId="7866"/>
    <cellStyle name="40% - Accent4 5 5 2 2 2 4" xfId="7867"/>
    <cellStyle name="40% - Accent4 5 5 2 2 2 5" xfId="7868"/>
    <cellStyle name="40% - Accent4 5 5 2 2 3" xfId="7869"/>
    <cellStyle name="40% - Accent4 5 5 2 2 3 2" xfId="7870"/>
    <cellStyle name="40% - Accent4 5 5 2 2 3 2 2" xfId="7871"/>
    <cellStyle name="40% - Accent4 5 5 2 2 3 2 2 2" xfId="7872"/>
    <cellStyle name="40% - Accent4 5 5 2 2 3 2 2 3" xfId="7873"/>
    <cellStyle name="40% - Accent4 5 5 2 2 3 2 3" xfId="7874"/>
    <cellStyle name="40% - Accent4 5 5 2 2 3 2 4" xfId="7875"/>
    <cellStyle name="40% - Accent4 5 5 2 2 3 3" xfId="7876"/>
    <cellStyle name="40% - Accent4 5 5 2 2 3 3 2" xfId="7877"/>
    <cellStyle name="40% - Accent4 5 5 2 2 3 3 3" xfId="7878"/>
    <cellStyle name="40% - Accent4 5 5 2 2 3 4" xfId="7879"/>
    <cellStyle name="40% - Accent4 5 5 2 2 3 5" xfId="7880"/>
    <cellStyle name="40% - Accent4 5 5 2 2 4" xfId="7881"/>
    <cellStyle name="40% - Accent4 5 5 2 2 4 2" xfId="7882"/>
    <cellStyle name="40% - Accent4 5 5 2 2 4 2 2" xfId="7883"/>
    <cellStyle name="40% - Accent4 5 5 2 2 4 2 2 2" xfId="7884"/>
    <cellStyle name="40% - Accent4 5 5 2 2 4 2 2 3" xfId="7885"/>
    <cellStyle name="40% - Accent4 5 5 2 2 4 2 3" xfId="7886"/>
    <cellStyle name="40% - Accent4 5 5 2 2 4 2 4" xfId="7887"/>
    <cellStyle name="40% - Accent4 5 5 2 2 4 3" xfId="7888"/>
    <cellStyle name="40% - Accent4 5 5 2 2 4 3 2" xfId="7889"/>
    <cellStyle name="40% - Accent4 5 5 2 2 4 3 3" xfId="7890"/>
    <cellStyle name="40% - Accent4 5 5 2 2 4 4" xfId="7891"/>
    <cellStyle name="40% - Accent4 5 5 2 2 4 5" xfId="7892"/>
    <cellStyle name="40% - Accent4 5 5 2 2 5" xfId="7893"/>
    <cellStyle name="40% - Accent4 5 5 2 2 5 2" xfId="7894"/>
    <cellStyle name="40% - Accent4 5 5 2 2 5 2 2" xfId="7895"/>
    <cellStyle name="40% - Accent4 5 5 2 2 5 2 3" xfId="7896"/>
    <cellStyle name="40% - Accent4 5 5 2 2 5 3" xfId="7897"/>
    <cellStyle name="40% - Accent4 5 5 2 2 5 4" xfId="7898"/>
    <cellStyle name="40% - Accent4 5 5 2 2 6" xfId="7899"/>
    <cellStyle name="40% - Accent4 5 5 2 2 6 2" xfId="7900"/>
    <cellStyle name="40% - Accent4 5 5 2 2 6 3" xfId="7901"/>
    <cellStyle name="40% - Accent4 5 5 2 2 7" xfId="7902"/>
    <cellStyle name="40% - Accent4 5 5 2 2 8" xfId="7903"/>
    <cellStyle name="40% - Accent4 5 5 2 2_Schs" xfId="7904"/>
    <cellStyle name="40% - Accent4 5 5 2 3" xfId="7905"/>
    <cellStyle name="40% - Accent4 5 5 2 3 2" xfId="7906"/>
    <cellStyle name="40% - Accent4 5 5 2 3 2 2" xfId="7907"/>
    <cellStyle name="40% - Accent4 5 5 2 3 2 2 2" xfId="7908"/>
    <cellStyle name="40% - Accent4 5 5 2 3 2 2 3" xfId="7909"/>
    <cellStyle name="40% - Accent4 5 5 2 3 2 3" xfId="7910"/>
    <cellStyle name="40% - Accent4 5 5 2 3 2 4" xfId="7911"/>
    <cellStyle name="40% - Accent4 5 5 2 3 3" xfId="7912"/>
    <cellStyle name="40% - Accent4 5 5 2 3 3 2" xfId="7913"/>
    <cellStyle name="40% - Accent4 5 5 2 3 3 3" xfId="7914"/>
    <cellStyle name="40% - Accent4 5 5 2 3 4" xfId="7915"/>
    <cellStyle name="40% - Accent4 5 5 2 3 5" xfId="7916"/>
    <cellStyle name="40% - Accent4 5 5 2 4" xfId="7917"/>
    <cellStyle name="40% - Accent4 5 5 2 4 2" xfId="7918"/>
    <cellStyle name="40% - Accent4 5 5 2 4 2 2" xfId="7919"/>
    <cellStyle name="40% - Accent4 5 5 2 4 2 2 2" xfId="7920"/>
    <cellStyle name="40% - Accent4 5 5 2 4 2 2 3" xfId="7921"/>
    <cellStyle name="40% - Accent4 5 5 2 4 2 3" xfId="7922"/>
    <cellStyle name="40% - Accent4 5 5 2 4 2 4" xfId="7923"/>
    <cellStyle name="40% - Accent4 5 5 2 4 3" xfId="7924"/>
    <cellStyle name="40% - Accent4 5 5 2 4 3 2" xfId="7925"/>
    <cellStyle name="40% - Accent4 5 5 2 4 3 3" xfId="7926"/>
    <cellStyle name="40% - Accent4 5 5 2 4 4" xfId="7927"/>
    <cellStyle name="40% - Accent4 5 5 2 4 5" xfId="7928"/>
    <cellStyle name="40% - Accent4 5 5 2 5" xfId="7929"/>
    <cellStyle name="40% - Accent4 5 5 2 5 2" xfId="7930"/>
    <cellStyle name="40% - Accent4 5 5 2 5 2 2" xfId="7931"/>
    <cellStyle name="40% - Accent4 5 5 2 5 2 2 2" xfId="7932"/>
    <cellStyle name="40% - Accent4 5 5 2 5 2 2 3" xfId="7933"/>
    <cellStyle name="40% - Accent4 5 5 2 5 2 3" xfId="7934"/>
    <cellStyle name="40% - Accent4 5 5 2 5 2 4" xfId="7935"/>
    <cellStyle name="40% - Accent4 5 5 2 5 3" xfId="7936"/>
    <cellStyle name="40% - Accent4 5 5 2 5 3 2" xfId="7937"/>
    <cellStyle name="40% - Accent4 5 5 2 5 3 3" xfId="7938"/>
    <cellStyle name="40% - Accent4 5 5 2 5 4" xfId="7939"/>
    <cellStyle name="40% - Accent4 5 5 2 5 5" xfId="7940"/>
    <cellStyle name="40% - Accent4 5 5 2 6" xfId="7941"/>
    <cellStyle name="40% - Accent4 5 5 2 6 2" xfId="7942"/>
    <cellStyle name="40% - Accent4 5 5 2 6 2 2" xfId="7943"/>
    <cellStyle name="40% - Accent4 5 5 2 6 2 3" xfId="7944"/>
    <cellStyle name="40% - Accent4 5 5 2 6 3" xfId="7945"/>
    <cellStyle name="40% - Accent4 5 5 2 6 4" xfId="7946"/>
    <cellStyle name="40% - Accent4 5 5 2 7" xfId="7947"/>
    <cellStyle name="40% - Accent4 5 5 2 7 2" xfId="7948"/>
    <cellStyle name="40% - Accent4 5 5 2 7 3" xfId="7949"/>
    <cellStyle name="40% - Accent4 5 5 2 8" xfId="7950"/>
    <cellStyle name="40% - Accent4 5 5 2 9" xfId="7951"/>
    <cellStyle name="40% - Accent4 5 5 2_Schs" xfId="7952"/>
    <cellStyle name="40% - Accent4 5 5 3" xfId="7953"/>
    <cellStyle name="40% - Accent4 5 5 3 2" xfId="7954"/>
    <cellStyle name="40% - Accent4 5 5 3 2 2" xfId="7955"/>
    <cellStyle name="40% - Accent4 5 5 3 2 2 2" xfId="7956"/>
    <cellStyle name="40% - Accent4 5 5 3 2 2 2 2" xfId="7957"/>
    <cellStyle name="40% - Accent4 5 5 3 2 2 2 3" xfId="7958"/>
    <cellStyle name="40% - Accent4 5 5 3 2 2 3" xfId="7959"/>
    <cellStyle name="40% - Accent4 5 5 3 2 2 4" xfId="7960"/>
    <cellStyle name="40% - Accent4 5 5 3 2 3" xfId="7961"/>
    <cellStyle name="40% - Accent4 5 5 3 2 3 2" xfId="7962"/>
    <cellStyle name="40% - Accent4 5 5 3 2 3 3" xfId="7963"/>
    <cellStyle name="40% - Accent4 5 5 3 2 4" xfId="7964"/>
    <cellStyle name="40% - Accent4 5 5 3 2 5" xfId="7965"/>
    <cellStyle name="40% - Accent4 5 5 3 3" xfId="7966"/>
    <cellStyle name="40% - Accent4 5 5 3 3 2" xfId="7967"/>
    <cellStyle name="40% - Accent4 5 5 3 3 2 2" xfId="7968"/>
    <cellStyle name="40% - Accent4 5 5 3 3 2 2 2" xfId="7969"/>
    <cellStyle name="40% - Accent4 5 5 3 3 2 2 3" xfId="7970"/>
    <cellStyle name="40% - Accent4 5 5 3 3 2 3" xfId="7971"/>
    <cellStyle name="40% - Accent4 5 5 3 3 2 4" xfId="7972"/>
    <cellStyle name="40% - Accent4 5 5 3 3 3" xfId="7973"/>
    <cellStyle name="40% - Accent4 5 5 3 3 3 2" xfId="7974"/>
    <cellStyle name="40% - Accent4 5 5 3 3 3 3" xfId="7975"/>
    <cellStyle name="40% - Accent4 5 5 3 3 4" xfId="7976"/>
    <cellStyle name="40% - Accent4 5 5 3 3 5" xfId="7977"/>
    <cellStyle name="40% - Accent4 5 5 3 4" xfId="7978"/>
    <cellStyle name="40% - Accent4 5 5 3 4 2" xfId="7979"/>
    <cellStyle name="40% - Accent4 5 5 3 4 2 2" xfId="7980"/>
    <cellStyle name="40% - Accent4 5 5 3 4 2 2 2" xfId="7981"/>
    <cellStyle name="40% - Accent4 5 5 3 4 2 2 3" xfId="7982"/>
    <cellStyle name="40% - Accent4 5 5 3 4 2 3" xfId="7983"/>
    <cellStyle name="40% - Accent4 5 5 3 4 2 4" xfId="7984"/>
    <cellStyle name="40% - Accent4 5 5 3 4 3" xfId="7985"/>
    <cellStyle name="40% - Accent4 5 5 3 4 3 2" xfId="7986"/>
    <cellStyle name="40% - Accent4 5 5 3 4 3 3" xfId="7987"/>
    <cellStyle name="40% - Accent4 5 5 3 4 4" xfId="7988"/>
    <cellStyle name="40% - Accent4 5 5 3 4 5" xfId="7989"/>
    <cellStyle name="40% - Accent4 5 5 3 5" xfId="7990"/>
    <cellStyle name="40% - Accent4 5 5 3 5 2" xfId="7991"/>
    <cellStyle name="40% - Accent4 5 5 3 5 2 2" xfId="7992"/>
    <cellStyle name="40% - Accent4 5 5 3 5 2 3" xfId="7993"/>
    <cellStyle name="40% - Accent4 5 5 3 5 3" xfId="7994"/>
    <cellStyle name="40% - Accent4 5 5 3 5 4" xfId="7995"/>
    <cellStyle name="40% - Accent4 5 5 3 6" xfId="7996"/>
    <cellStyle name="40% - Accent4 5 5 3 6 2" xfId="7997"/>
    <cellStyle name="40% - Accent4 5 5 3 6 3" xfId="7998"/>
    <cellStyle name="40% - Accent4 5 5 3 7" xfId="7999"/>
    <cellStyle name="40% - Accent4 5 5 3 8" xfId="8000"/>
    <cellStyle name="40% - Accent4 5 5 3_Schs" xfId="8001"/>
    <cellStyle name="40% - Accent4 5 5 4" xfId="8002"/>
    <cellStyle name="40% - Accent4 5 5 4 2" xfId="8003"/>
    <cellStyle name="40% - Accent4 5 5 4 2 2" xfId="8004"/>
    <cellStyle name="40% - Accent4 5 5 4 2 2 2" xfId="8005"/>
    <cellStyle name="40% - Accent4 5 5 4 2 2 3" xfId="8006"/>
    <cellStyle name="40% - Accent4 5 5 4 2 3" xfId="8007"/>
    <cellStyle name="40% - Accent4 5 5 4 2 4" xfId="8008"/>
    <cellStyle name="40% - Accent4 5 5 4 3" xfId="8009"/>
    <cellStyle name="40% - Accent4 5 5 4 3 2" xfId="8010"/>
    <cellStyle name="40% - Accent4 5 5 4 3 3" xfId="8011"/>
    <cellStyle name="40% - Accent4 5 5 4 4" xfId="8012"/>
    <cellStyle name="40% - Accent4 5 5 4 5" xfId="8013"/>
    <cellStyle name="40% - Accent4 5 5 5" xfId="8014"/>
    <cellStyle name="40% - Accent4 5 5 5 2" xfId="8015"/>
    <cellStyle name="40% - Accent4 5 5 5 2 2" xfId="8016"/>
    <cellStyle name="40% - Accent4 5 5 5 2 2 2" xfId="8017"/>
    <cellStyle name="40% - Accent4 5 5 5 2 2 3" xfId="8018"/>
    <cellStyle name="40% - Accent4 5 5 5 2 3" xfId="8019"/>
    <cellStyle name="40% - Accent4 5 5 5 2 4" xfId="8020"/>
    <cellStyle name="40% - Accent4 5 5 5 3" xfId="8021"/>
    <cellStyle name="40% - Accent4 5 5 5 3 2" xfId="8022"/>
    <cellStyle name="40% - Accent4 5 5 5 3 3" xfId="8023"/>
    <cellStyle name="40% - Accent4 5 5 5 4" xfId="8024"/>
    <cellStyle name="40% - Accent4 5 5 5 5" xfId="8025"/>
    <cellStyle name="40% - Accent4 5 5 6" xfId="8026"/>
    <cellStyle name="40% - Accent4 5 5 6 2" xfId="8027"/>
    <cellStyle name="40% - Accent4 5 5 6 2 2" xfId="8028"/>
    <cellStyle name="40% - Accent4 5 5 6 2 2 2" xfId="8029"/>
    <cellStyle name="40% - Accent4 5 5 6 2 2 3" xfId="8030"/>
    <cellStyle name="40% - Accent4 5 5 6 2 3" xfId="8031"/>
    <cellStyle name="40% - Accent4 5 5 6 2 4" xfId="8032"/>
    <cellStyle name="40% - Accent4 5 5 6 3" xfId="8033"/>
    <cellStyle name="40% - Accent4 5 5 6 3 2" xfId="8034"/>
    <cellStyle name="40% - Accent4 5 5 6 3 3" xfId="8035"/>
    <cellStyle name="40% - Accent4 5 5 6 4" xfId="8036"/>
    <cellStyle name="40% - Accent4 5 5 6 5" xfId="8037"/>
    <cellStyle name="40% - Accent4 5 5 7" xfId="8038"/>
    <cellStyle name="40% - Accent4 5 5 7 2" xfId="8039"/>
    <cellStyle name="40% - Accent4 5 5 7 2 2" xfId="8040"/>
    <cellStyle name="40% - Accent4 5 5 7 2 3" xfId="8041"/>
    <cellStyle name="40% - Accent4 5 5 7 3" xfId="8042"/>
    <cellStyle name="40% - Accent4 5 5 7 4" xfId="8043"/>
    <cellStyle name="40% - Accent4 5 5 8" xfId="8044"/>
    <cellStyle name="40% - Accent4 5 5 8 2" xfId="8045"/>
    <cellStyle name="40% - Accent4 5 5 8 3" xfId="8046"/>
    <cellStyle name="40% - Accent4 5 5 9" xfId="8047"/>
    <cellStyle name="40% - Accent4 5 5_Schs" xfId="8048"/>
    <cellStyle name="40% - Accent4 5_ModelingAnalysis_GRP" xfId="8049"/>
    <cellStyle name="40% - Accent4 6" xfId="8050"/>
    <cellStyle name="40% - Accent4 6 2" xfId="8051"/>
    <cellStyle name="40% - Accent4 6 2 2" xfId="8052"/>
    <cellStyle name="40% - Accent4 6 2 3" xfId="8053"/>
    <cellStyle name="40% - Accent4 6 3" xfId="8054"/>
    <cellStyle name="40% - Accent4 6 4" xfId="8055"/>
    <cellStyle name="40% - Accent4 6_ModelingAnalysis_GRP" xfId="8056"/>
    <cellStyle name="40% - Accent4 7" xfId="8057"/>
    <cellStyle name="40% - Accent4 7 2" xfId="8058"/>
    <cellStyle name="40% - Accent4 7 3" xfId="8059"/>
    <cellStyle name="40% - Accent4 8" xfId="8060"/>
    <cellStyle name="40% - Accent4 8 2" xfId="8061"/>
    <cellStyle name="40% - Accent4 8 3" xfId="8062"/>
    <cellStyle name="40% - Accent4 9" xfId="8063"/>
    <cellStyle name="40% - Accent4 9 2" xfId="8064"/>
    <cellStyle name="40% - Accent4 9 3" xfId="8065"/>
    <cellStyle name="40% - Accent5 10" xfId="8066"/>
    <cellStyle name="40% - Accent5 10 2" xfId="8067"/>
    <cellStyle name="40% - Accent5 10 3" xfId="8068"/>
    <cellStyle name="40% - Accent5 11" xfId="8069"/>
    <cellStyle name="40% - Accent5 11 2" xfId="8070"/>
    <cellStyle name="40% - Accent5 11 3" xfId="8071"/>
    <cellStyle name="40% - Accent5 12" xfId="8072"/>
    <cellStyle name="40% - Accent5 12 2" xfId="8073"/>
    <cellStyle name="40% - Accent5 12 3" xfId="8074"/>
    <cellStyle name="40% - Accent5 13" xfId="8075"/>
    <cellStyle name="40% - Accent5 13 2" xfId="8076"/>
    <cellStyle name="40% - Accent5 13 3" xfId="8077"/>
    <cellStyle name="40% - Accent5 14" xfId="8078"/>
    <cellStyle name="40% - Accent5 15" xfId="8079"/>
    <cellStyle name="40% - Accent5 16" xfId="8080"/>
    <cellStyle name="40% - Accent5 17" xfId="8081"/>
    <cellStyle name="40% - Accent5 18" xfId="8082"/>
    <cellStyle name="40% - Accent5 2" xfId="41"/>
    <cellStyle name="40% - Accent5 2 2" xfId="8083"/>
    <cellStyle name="40% - Accent5 2 2 2" xfId="8084"/>
    <cellStyle name="40% - Accent5 2 2 3" xfId="8085"/>
    <cellStyle name="40% - Accent5 2 3" xfId="8086"/>
    <cellStyle name="40% - Accent5 2 3 2" xfId="8087"/>
    <cellStyle name="40% - Accent5 2 3 2 10" xfId="8088"/>
    <cellStyle name="40% - Accent5 2 3 2 2" xfId="8089"/>
    <cellStyle name="40% - Accent5 2 3 2 2 2" xfId="8090"/>
    <cellStyle name="40% - Accent5 2 3 2 2 2 2" xfId="8091"/>
    <cellStyle name="40% - Accent5 2 3 2 2 2 2 2" xfId="8092"/>
    <cellStyle name="40% - Accent5 2 3 2 2 2 2 2 2" xfId="8093"/>
    <cellStyle name="40% - Accent5 2 3 2 2 2 2 2 2 2" xfId="8094"/>
    <cellStyle name="40% - Accent5 2 3 2 2 2 2 2 2 3" xfId="8095"/>
    <cellStyle name="40% - Accent5 2 3 2 2 2 2 2 3" xfId="8096"/>
    <cellStyle name="40% - Accent5 2 3 2 2 2 2 2 4" xfId="8097"/>
    <cellStyle name="40% - Accent5 2 3 2 2 2 2 3" xfId="8098"/>
    <cellStyle name="40% - Accent5 2 3 2 2 2 2 3 2" xfId="8099"/>
    <cellStyle name="40% - Accent5 2 3 2 2 2 2 3 3" xfId="8100"/>
    <cellStyle name="40% - Accent5 2 3 2 2 2 2 4" xfId="8101"/>
    <cellStyle name="40% - Accent5 2 3 2 2 2 2 5" xfId="8102"/>
    <cellStyle name="40% - Accent5 2 3 2 2 2 3" xfId="8103"/>
    <cellStyle name="40% - Accent5 2 3 2 2 2 3 2" xfId="8104"/>
    <cellStyle name="40% - Accent5 2 3 2 2 2 3 2 2" xfId="8105"/>
    <cellStyle name="40% - Accent5 2 3 2 2 2 3 2 2 2" xfId="8106"/>
    <cellStyle name="40% - Accent5 2 3 2 2 2 3 2 2 3" xfId="8107"/>
    <cellStyle name="40% - Accent5 2 3 2 2 2 3 2 3" xfId="8108"/>
    <cellStyle name="40% - Accent5 2 3 2 2 2 3 2 4" xfId="8109"/>
    <cellStyle name="40% - Accent5 2 3 2 2 2 3 3" xfId="8110"/>
    <cellStyle name="40% - Accent5 2 3 2 2 2 3 3 2" xfId="8111"/>
    <cellStyle name="40% - Accent5 2 3 2 2 2 3 3 3" xfId="8112"/>
    <cellStyle name="40% - Accent5 2 3 2 2 2 3 4" xfId="8113"/>
    <cellStyle name="40% - Accent5 2 3 2 2 2 3 5" xfId="8114"/>
    <cellStyle name="40% - Accent5 2 3 2 2 2 4" xfId="8115"/>
    <cellStyle name="40% - Accent5 2 3 2 2 2 4 2" xfId="8116"/>
    <cellStyle name="40% - Accent5 2 3 2 2 2 4 2 2" xfId="8117"/>
    <cellStyle name="40% - Accent5 2 3 2 2 2 4 2 2 2" xfId="8118"/>
    <cellStyle name="40% - Accent5 2 3 2 2 2 4 2 2 3" xfId="8119"/>
    <cellStyle name="40% - Accent5 2 3 2 2 2 4 2 3" xfId="8120"/>
    <cellStyle name="40% - Accent5 2 3 2 2 2 4 2 4" xfId="8121"/>
    <cellStyle name="40% - Accent5 2 3 2 2 2 4 3" xfId="8122"/>
    <cellStyle name="40% - Accent5 2 3 2 2 2 4 3 2" xfId="8123"/>
    <cellStyle name="40% - Accent5 2 3 2 2 2 4 3 3" xfId="8124"/>
    <cellStyle name="40% - Accent5 2 3 2 2 2 4 4" xfId="8125"/>
    <cellStyle name="40% - Accent5 2 3 2 2 2 4 5" xfId="8126"/>
    <cellStyle name="40% - Accent5 2 3 2 2 2 5" xfId="8127"/>
    <cellStyle name="40% - Accent5 2 3 2 2 2 5 2" xfId="8128"/>
    <cellStyle name="40% - Accent5 2 3 2 2 2 5 2 2" xfId="8129"/>
    <cellStyle name="40% - Accent5 2 3 2 2 2 5 2 3" xfId="8130"/>
    <cellStyle name="40% - Accent5 2 3 2 2 2 5 3" xfId="8131"/>
    <cellStyle name="40% - Accent5 2 3 2 2 2 5 4" xfId="8132"/>
    <cellStyle name="40% - Accent5 2 3 2 2 2 6" xfId="8133"/>
    <cellStyle name="40% - Accent5 2 3 2 2 2 6 2" xfId="8134"/>
    <cellStyle name="40% - Accent5 2 3 2 2 2 6 3" xfId="8135"/>
    <cellStyle name="40% - Accent5 2 3 2 2 2 7" xfId="8136"/>
    <cellStyle name="40% - Accent5 2 3 2 2 2 8" xfId="8137"/>
    <cellStyle name="40% - Accent5 2 3 2 2 2_Schs" xfId="8138"/>
    <cellStyle name="40% - Accent5 2 3 2 2 3" xfId="8139"/>
    <cellStyle name="40% - Accent5 2 3 2 2 3 2" xfId="8140"/>
    <cellStyle name="40% - Accent5 2 3 2 2 3 2 2" xfId="8141"/>
    <cellStyle name="40% - Accent5 2 3 2 2 3 2 2 2" xfId="8142"/>
    <cellStyle name="40% - Accent5 2 3 2 2 3 2 2 3" xfId="8143"/>
    <cellStyle name="40% - Accent5 2 3 2 2 3 2 3" xfId="8144"/>
    <cellStyle name="40% - Accent5 2 3 2 2 3 2 4" xfId="8145"/>
    <cellStyle name="40% - Accent5 2 3 2 2 3 3" xfId="8146"/>
    <cellStyle name="40% - Accent5 2 3 2 2 3 3 2" xfId="8147"/>
    <cellStyle name="40% - Accent5 2 3 2 2 3 3 3" xfId="8148"/>
    <cellStyle name="40% - Accent5 2 3 2 2 3 4" xfId="8149"/>
    <cellStyle name="40% - Accent5 2 3 2 2 3 5" xfId="8150"/>
    <cellStyle name="40% - Accent5 2 3 2 2 4" xfId="8151"/>
    <cellStyle name="40% - Accent5 2 3 2 2 4 2" xfId="8152"/>
    <cellStyle name="40% - Accent5 2 3 2 2 4 2 2" xfId="8153"/>
    <cellStyle name="40% - Accent5 2 3 2 2 4 2 2 2" xfId="8154"/>
    <cellStyle name="40% - Accent5 2 3 2 2 4 2 2 3" xfId="8155"/>
    <cellStyle name="40% - Accent5 2 3 2 2 4 2 3" xfId="8156"/>
    <cellStyle name="40% - Accent5 2 3 2 2 4 2 4" xfId="8157"/>
    <cellStyle name="40% - Accent5 2 3 2 2 4 3" xfId="8158"/>
    <cellStyle name="40% - Accent5 2 3 2 2 4 3 2" xfId="8159"/>
    <cellStyle name="40% - Accent5 2 3 2 2 4 3 3" xfId="8160"/>
    <cellStyle name="40% - Accent5 2 3 2 2 4 4" xfId="8161"/>
    <cellStyle name="40% - Accent5 2 3 2 2 4 5" xfId="8162"/>
    <cellStyle name="40% - Accent5 2 3 2 2 5" xfId="8163"/>
    <cellStyle name="40% - Accent5 2 3 2 2 5 2" xfId="8164"/>
    <cellStyle name="40% - Accent5 2 3 2 2 5 2 2" xfId="8165"/>
    <cellStyle name="40% - Accent5 2 3 2 2 5 2 2 2" xfId="8166"/>
    <cellStyle name="40% - Accent5 2 3 2 2 5 2 2 3" xfId="8167"/>
    <cellStyle name="40% - Accent5 2 3 2 2 5 2 3" xfId="8168"/>
    <cellStyle name="40% - Accent5 2 3 2 2 5 2 4" xfId="8169"/>
    <cellStyle name="40% - Accent5 2 3 2 2 5 3" xfId="8170"/>
    <cellStyle name="40% - Accent5 2 3 2 2 5 3 2" xfId="8171"/>
    <cellStyle name="40% - Accent5 2 3 2 2 5 3 3" xfId="8172"/>
    <cellStyle name="40% - Accent5 2 3 2 2 5 4" xfId="8173"/>
    <cellStyle name="40% - Accent5 2 3 2 2 5 5" xfId="8174"/>
    <cellStyle name="40% - Accent5 2 3 2 2 6" xfId="8175"/>
    <cellStyle name="40% - Accent5 2 3 2 2 6 2" xfId="8176"/>
    <cellStyle name="40% - Accent5 2 3 2 2 6 2 2" xfId="8177"/>
    <cellStyle name="40% - Accent5 2 3 2 2 6 2 3" xfId="8178"/>
    <cellStyle name="40% - Accent5 2 3 2 2 6 3" xfId="8179"/>
    <cellStyle name="40% - Accent5 2 3 2 2 6 4" xfId="8180"/>
    <cellStyle name="40% - Accent5 2 3 2 2 7" xfId="8181"/>
    <cellStyle name="40% - Accent5 2 3 2 2 7 2" xfId="8182"/>
    <cellStyle name="40% - Accent5 2 3 2 2 7 3" xfId="8183"/>
    <cellStyle name="40% - Accent5 2 3 2 2 8" xfId="8184"/>
    <cellStyle name="40% - Accent5 2 3 2 2 9" xfId="8185"/>
    <cellStyle name="40% - Accent5 2 3 2 2_Schs" xfId="8186"/>
    <cellStyle name="40% - Accent5 2 3 2 3" xfId="8187"/>
    <cellStyle name="40% - Accent5 2 3 2 3 2" xfId="8188"/>
    <cellStyle name="40% - Accent5 2 3 2 3 2 2" xfId="8189"/>
    <cellStyle name="40% - Accent5 2 3 2 3 2 2 2" xfId="8190"/>
    <cellStyle name="40% - Accent5 2 3 2 3 2 2 2 2" xfId="8191"/>
    <cellStyle name="40% - Accent5 2 3 2 3 2 2 2 3" xfId="8192"/>
    <cellStyle name="40% - Accent5 2 3 2 3 2 2 3" xfId="8193"/>
    <cellStyle name="40% - Accent5 2 3 2 3 2 2 4" xfId="8194"/>
    <cellStyle name="40% - Accent5 2 3 2 3 2 3" xfId="8195"/>
    <cellStyle name="40% - Accent5 2 3 2 3 2 3 2" xfId="8196"/>
    <cellStyle name="40% - Accent5 2 3 2 3 2 3 3" xfId="8197"/>
    <cellStyle name="40% - Accent5 2 3 2 3 2 4" xfId="8198"/>
    <cellStyle name="40% - Accent5 2 3 2 3 2 5" xfId="8199"/>
    <cellStyle name="40% - Accent5 2 3 2 3 3" xfId="8200"/>
    <cellStyle name="40% - Accent5 2 3 2 3 3 2" xfId="8201"/>
    <cellStyle name="40% - Accent5 2 3 2 3 3 2 2" xfId="8202"/>
    <cellStyle name="40% - Accent5 2 3 2 3 3 2 2 2" xfId="8203"/>
    <cellStyle name="40% - Accent5 2 3 2 3 3 2 2 3" xfId="8204"/>
    <cellStyle name="40% - Accent5 2 3 2 3 3 2 3" xfId="8205"/>
    <cellStyle name="40% - Accent5 2 3 2 3 3 2 4" xfId="8206"/>
    <cellStyle name="40% - Accent5 2 3 2 3 3 3" xfId="8207"/>
    <cellStyle name="40% - Accent5 2 3 2 3 3 3 2" xfId="8208"/>
    <cellStyle name="40% - Accent5 2 3 2 3 3 3 3" xfId="8209"/>
    <cellStyle name="40% - Accent5 2 3 2 3 3 4" xfId="8210"/>
    <cellStyle name="40% - Accent5 2 3 2 3 3 5" xfId="8211"/>
    <cellStyle name="40% - Accent5 2 3 2 3 4" xfId="8212"/>
    <cellStyle name="40% - Accent5 2 3 2 3 4 2" xfId="8213"/>
    <cellStyle name="40% - Accent5 2 3 2 3 4 2 2" xfId="8214"/>
    <cellStyle name="40% - Accent5 2 3 2 3 4 2 2 2" xfId="8215"/>
    <cellStyle name="40% - Accent5 2 3 2 3 4 2 2 3" xfId="8216"/>
    <cellStyle name="40% - Accent5 2 3 2 3 4 2 3" xfId="8217"/>
    <cellStyle name="40% - Accent5 2 3 2 3 4 2 4" xfId="8218"/>
    <cellStyle name="40% - Accent5 2 3 2 3 4 3" xfId="8219"/>
    <cellStyle name="40% - Accent5 2 3 2 3 4 3 2" xfId="8220"/>
    <cellStyle name="40% - Accent5 2 3 2 3 4 3 3" xfId="8221"/>
    <cellStyle name="40% - Accent5 2 3 2 3 4 4" xfId="8222"/>
    <cellStyle name="40% - Accent5 2 3 2 3 4 5" xfId="8223"/>
    <cellStyle name="40% - Accent5 2 3 2 3 5" xfId="8224"/>
    <cellStyle name="40% - Accent5 2 3 2 3 5 2" xfId="8225"/>
    <cellStyle name="40% - Accent5 2 3 2 3 5 2 2" xfId="8226"/>
    <cellStyle name="40% - Accent5 2 3 2 3 5 2 3" xfId="8227"/>
    <cellStyle name="40% - Accent5 2 3 2 3 5 3" xfId="8228"/>
    <cellStyle name="40% - Accent5 2 3 2 3 5 4" xfId="8229"/>
    <cellStyle name="40% - Accent5 2 3 2 3 6" xfId="8230"/>
    <cellStyle name="40% - Accent5 2 3 2 3 6 2" xfId="8231"/>
    <cellStyle name="40% - Accent5 2 3 2 3 6 3" xfId="8232"/>
    <cellStyle name="40% - Accent5 2 3 2 3 7" xfId="8233"/>
    <cellStyle name="40% - Accent5 2 3 2 3 8" xfId="8234"/>
    <cellStyle name="40% - Accent5 2 3 2 3_Schs" xfId="8235"/>
    <cellStyle name="40% - Accent5 2 3 2 4" xfId="8236"/>
    <cellStyle name="40% - Accent5 2 3 2 4 2" xfId="8237"/>
    <cellStyle name="40% - Accent5 2 3 2 4 2 2" xfId="8238"/>
    <cellStyle name="40% - Accent5 2 3 2 4 2 2 2" xfId="8239"/>
    <cellStyle name="40% - Accent5 2 3 2 4 2 2 3" xfId="8240"/>
    <cellStyle name="40% - Accent5 2 3 2 4 2 3" xfId="8241"/>
    <cellStyle name="40% - Accent5 2 3 2 4 2 4" xfId="8242"/>
    <cellStyle name="40% - Accent5 2 3 2 4 3" xfId="8243"/>
    <cellStyle name="40% - Accent5 2 3 2 4 3 2" xfId="8244"/>
    <cellStyle name="40% - Accent5 2 3 2 4 3 3" xfId="8245"/>
    <cellStyle name="40% - Accent5 2 3 2 4 4" xfId="8246"/>
    <cellStyle name="40% - Accent5 2 3 2 4 5" xfId="8247"/>
    <cellStyle name="40% - Accent5 2 3 2 5" xfId="8248"/>
    <cellStyle name="40% - Accent5 2 3 2 5 2" xfId="8249"/>
    <cellStyle name="40% - Accent5 2 3 2 5 2 2" xfId="8250"/>
    <cellStyle name="40% - Accent5 2 3 2 5 2 2 2" xfId="8251"/>
    <cellStyle name="40% - Accent5 2 3 2 5 2 2 3" xfId="8252"/>
    <cellStyle name="40% - Accent5 2 3 2 5 2 3" xfId="8253"/>
    <cellStyle name="40% - Accent5 2 3 2 5 2 4" xfId="8254"/>
    <cellStyle name="40% - Accent5 2 3 2 5 3" xfId="8255"/>
    <cellStyle name="40% - Accent5 2 3 2 5 3 2" xfId="8256"/>
    <cellStyle name="40% - Accent5 2 3 2 5 3 3" xfId="8257"/>
    <cellStyle name="40% - Accent5 2 3 2 5 4" xfId="8258"/>
    <cellStyle name="40% - Accent5 2 3 2 5 5" xfId="8259"/>
    <cellStyle name="40% - Accent5 2 3 2 6" xfId="8260"/>
    <cellStyle name="40% - Accent5 2 3 2 6 2" xfId="8261"/>
    <cellStyle name="40% - Accent5 2 3 2 6 2 2" xfId="8262"/>
    <cellStyle name="40% - Accent5 2 3 2 6 2 2 2" xfId="8263"/>
    <cellStyle name="40% - Accent5 2 3 2 6 2 2 3" xfId="8264"/>
    <cellStyle name="40% - Accent5 2 3 2 6 2 3" xfId="8265"/>
    <cellStyle name="40% - Accent5 2 3 2 6 2 4" xfId="8266"/>
    <cellStyle name="40% - Accent5 2 3 2 6 3" xfId="8267"/>
    <cellStyle name="40% - Accent5 2 3 2 6 3 2" xfId="8268"/>
    <cellStyle name="40% - Accent5 2 3 2 6 3 3" xfId="8269"/>
    <cellStyle name="40% - Accent5 2 3 2 6 4" xfId="8270"/>
    <cellStyle name="40% - Accent5 2 3 2 6 5" xfId="8271"/>
    <cellStyle name="40% - Accent5 2 3 2 7" xfId="8272"/>
    <cellStyle name="40% - Accent5 2 3 2 7 2" xfId="8273"/>
    <cellStyle name="40% - Accent5 2 3 2 7 2 2" xfId="8274"/>
    <cellStyle name="40% - Accent5 2 3 2 7 2 3" xfId="8275"/>
    <cellStyle name="40% - Accent5 2 3 2 7 3" xfId="8276"/>
    <cellStyle name="40% - Accent5 2 3 2 7 4" xfId="8277"/>
    <cellStyle name="40% - Accent5 2 3 2 8" xfId="8278"/>
    <cellStyle name="40% - Accent5 2 3 2 8 2" xfId="8279"/>
    <cellStyle name="40% - Accent5 2 3 2 8 3" xfId="8280"/>
    <cellStyle name="40% - Accent5 2 3 2 9" xfId="8281"/>
    <cellStyle name="40% - Accent5 2 3 2_Schs" xfId="8282"/>
    <cellStyle name="40% - Accent5 2 4" xfId="8283"/>
    <cellStyle name="40% - Accent5 2 5" xfId="8284"/>
    <cellStyle name="40% - Accent5 2_ModelingAnalysis_GRP" xfId="8285"/>
    <cellStyle name="40% - Accent5 3" xfId="8286"/>
    <cellStyle name="40% - Accent5 3 2" xfId="8287"/>
    <cellStyle name="40% - Accent5 3 2 2" xfId="8288"/>
    <cellStyle name="40% - Accent5 3 2 3" xfId="8289"/>
    <cellStyle name="40% - Accent5 3 3" xfId="8290"/>
    <cellStyle name="40% - Accent5 3 4" xfId="8291"/>
    <cellStyle name="40% - Accent5 3 5" xfId="8292"/>
    <cellStyle name="40% - Accent5 3_ModelingAnalysis_GRP" xfId="8293"/>
    <cellStyle name="40% - Accent5 4" xfId="8294"/>
    <cellStyle name="40% - Accent5 4 2" xfId="8295"/>
    <cellStyle name="40% - Accent5 4 2 2" xfId="8296"/>
    <cellStyle name="40% - Accent5 4 2 3" xfId="8297"/>
    <cellStyle name="40% - Accent5 4 3" xfId="8298"/>
    <cellStyle name="40% - Accent5 4 4" xfId="8299"/>
    <cellStyle name="40% - Accent5 4_ModelingAnalysis_GRP" xfId="8300"/>
    <cellStyle name="40% - Accent5 5" xfId="8301"/>
    <cellStyle name="40% - Accent5 5 2" xfId="8302"/>
    <cellStyle name="40% - Accent5 5 2 2" xfId="8303"/>
    <cellStyle name="40% - Accent5 5 2 3" xfId="8304"/>
    <cellStyle name="40% - Accent5 5 2 4" xfId="8305"/>
    <cellStyle name="40% - Accent5 5 2 4 10" xfId="8306"/>
    <cellStyle name="40% - Accent5 5 2 4 2" xfId="8307"/>
    <cellStyle name="40% - Accent5 5 2 4 2 2" xfId="8308"/>
    <cellStyle name="40% - Accent5 5 2 4 2 2 2" xfId="8309"/>
    <cellStyle name="40% - Accent5 5 2 4 2 2 2 2" xfId="8310"/>
    <cellStyle name="40% - Accent5 5 2 4 2 2 2 2 2" xfId="8311"/>
    <cellStyle name="40% - Accent5 5 2 4 2 2 2 2 2 2" xfId="8312"/>
    <cellStyle name="40% - Accent5 5 2 4 2 2 2 2 2 3" xfId="8313"/>
    <cellStyle name="40% - Accent5 5 2 4 2 2 2 2 3" xfId="8314"/>
    <cellStyle name="40% - Accent5 5 2 4 2 2 2 2 4" xfId="8315"/>
    <cellStyle name="40% - Accent5 5 2 4 2 2 2 3" xfId="8316"/>
    <cellStyle name="40% - Accent5 5 2 4 2 2 2 3 2" xfId="8317"/>
    <cellStyle name="40% - Accent5 5 2 4 2 2 2 3 3" xfId="8318"/>
    <cellStyle name="40% - Accent5 5 2 4 2 2 2 4" xfId="8319"/>
    <cellStyle name="40% - Accent5 5 2 4 2 2 2 5" xfId="8320"/>
    <cellStyle name="40% - Accent5 5 2 4 2 2 3" xfId="8321"/>
    <cellStyle name="40% - Accent5 5 2 4 2 2 3 2" xfId="8322"/>
    <cellStyle name="40% - Accent5 5 2 4 2 2 3 2 2" xfId="8323"/>
    <cellStyle name="40% - Accent5 5 2 4 2 2 3 2 2 2" xfId="8324"/>
    <cellStyle name="40% - Accent5 5 2 4 2 2 3 2 2 3" xfId="8325"/>
    <cellStyle name="40% - Accent5 5 2 4 2 2 3 2 3" xfId="8326"/>
    <cellStyle name="40% - Accent5 5 2 4 2 2 3 2 4" xfId="8327"/>
    <cellStyle name="40% - Accent5 5 2 4 2 2 3 3" xfId="8328"/>
    <cellStyle name="40% - Accent5 5 2 4 2 2 3 3 2" xfId="8329"/>
    <cellStyle name="40% - Accent5 5 2 4 2 2 3 3 3" xfId="8330"/>
    <cellStyle name="40% - Accent5 5 2 4 2 2 3 4" xfId="8331"/>
    <cellStyle name="40% - Accent5 5 2 4 2 2 3 5" xfId="8332"/>
    <cellStyle name="40% - Accent5 5 2 4 2 2 4" xfId="8333"/>
    <cellStyle name="40% - Accent5 5 2 4 2 2 4 2" xfId="8334"/>
    <cellStyle name="40% - Accent5 5 2 4 2 2 4 2 2" xfId="8335"/>
    <cellStyle name="40% - Accent5 5 2 4 2 2 4 2 2 2" xfId="8336"/>
    <cellStyle name="40% - Accent5 5 2 4 2 2 4 2 2 3" xfId="8337"/>
    <cellStyle name="40% - Accent5 5 2 4 2 2 4 2 3" xfId="8338"/>
    <cellStyle name="40% - Accent5 5 2 4 2 2 4 2 4" xfId="8339"/>
    <cellStyle name="40% - Accent5 5 2 4 2 2 4 3" xfId="8340"/>
    <cellStyle name="40% - Accent5 5 2 4 2 2 4 3 2" xfId="8341"/>
    <cellStyle name="40% - Accent5 5 2 4 2 2 4 3 3" xfId="8342"/>
    <cellStyle name="40% - Accent5 5 2 4 2 2 4 4" xfId="8343"/>
    <cellStyle name="40% - Accent5 5 2 4 2 2 4 5" xfId="8344"/>
    <cellStyle name="40% - Accent5 5 2 4 2 2 5" xfId="8345"/>
    <cellStyle name="40% - Accent5 5 2 4 2 2 5 2" xfId="8346"/>
    <cellStyle name="40% - Accent5 5 2 4 2 2 5 2 2" xfId="8347"/>
    <cellStyle name="40% - Accent5 5 2 4 2 2 5 2 3" xfId="8348"/>
    <cellStyle name="40% - Accent5 5 2 4 2 2 5 3" xfId="8349"/>
    <cellStyle name="40% - Accent5 5 2 4 2 2 5 4" xfId="8350"/>
    <cellStyle name="40% - Accent5 5 2 4 2 2 6" xfId="8351"/>
    <cellStyle name="40% - Accent5 5 2 4 2 2 6 2" xfId="8352"/>
    <cellStyle name="40% - Accent5 5 2 4 2 2 6 3" xfId="8353"/>
    <cellStyle name="40% - Accent5 5 2 4 2 2 7" xfId="8354"/>
    <cellStyle name="40% - Accent5 5 2 4 2 2 8" xfId="8355"/>
    <cellStyle name="40% - Accent5 5 2 4 2 2_Schs" xfId="8356"/>
    <cellStyle name="40% - Accent5 5 2 4 2 3" xfId="8357"/>
    <cellStyle name="40% - Accent5 5 2 4 2 3 2" xfId="8358"/>
    <cellStyle name="40% - Accent5 5 2 4 2 3 2 2" xfId="8359"/>
    <cellStyle name="40% - Accent5 5 2 4 2 3 2 2 2" xfId="8360"/>
    <cellStyle name="40% - Accent5 5 2 4 2 3 2 2 3" xfId="8361"/>
    <cellStyle name="40% - Accent5 5 2 4 2 3 2 3" xfId="8362"/>
    <cellStyle name="40% - Accent5 5 2 4 2 3 2 4" xfId="8363"/>
    <cellStyle name="40% - Accent5 5 2 4 2 3 3" xfId="8364"/>
    <cellStyle name="40% - Accent5 5 2 4 2 3 3 2" xfId="8365"/>
    <cellStyle name="40% - Accent5 5 2 4 2 3 3 3" xfId="8366"/>
    <cellStyle name="40% - Accent5 5 2 4 2 3 4" xfId="8367"/>
    <cellStyle name="40% - Accent5 5 2 4 2 3 5" xfId="8368"/>
    <cellStyle name="40% - Accent5 5 2 4 2 4" xfId="8369"/>
    <cellStyle name="40% - Accent5 5 2 4 2 4 2" xfId="8370"/>
    <cellStyle name="40% - Accent5 5 2 4 2 4 2 2" xfId="8371"/>
    <cellStyle name="40% - Accent5 5 2 4 2 4 2 2 2" xfId="8372"/>
    <cellStyle name="40% - Accent5 5 2 4 2 4 2 2 3" xfId="8373"/>
    <cellStyle name="40% - Accent5 5 2 4 2 4 2 3" xfId="8374"/>
    <cellStyle name="40% - Accent5 5 2 4 2 4 2 4" xfId="8375"/>
    <cellStyle name="40% - Accent5 5 2 4 2 4 3" xfId="8376"/>
    <cellStyle name="40% - Accent5 5 2 4 2 4 3 2" xfId="8377"/>
    <cellStyle name="40% - Accent5 5 2 4 2 4 3 3" xfId="8378"/>
    <cellStyle name="40% - Accent5 5 2 4 2 4 4" xfId="8379"/>
    <cellStyle name="40% - Accent5 5 2 4 2 4 5" xfId="8380"/>
    <cellStyle name="40% - Accent5 5 2 4 2 5" xfId="8381"/>
    <cellStyle name="40% - Accent5 5 2 4 2 5 2" xfId="8382"/>
    <cellStyle name="40% - Accent5 5 2 4 2 5 2 2" xfId="8383"/>
    <cellStyle name="40% - Accent5 5 2 4 2 5 2 2 2" xfId="8384"/>
    <cellStyle name="40% - Accent5 5 2 4 2 5 2 2 3" xfId="8385"/>
    <cellStyle name="40% - Accent5 5 2 4 2 5 2 3" xfId="8386"/>
    <cellStyle name="40% - Accent5 5 2 4 2 5 2 4" xfId="8387"/>
    <cellStyle name="40% - Accent5 5 2 4 2 5 3" xfId="8388"/>
    <cellStyle name="40% - Accent5 5 2 4 2 5 3 2" xfId="8389"/>
    <cellStyle name="40% - Accent5 5 2 4 2 5 3 3" xfId="8390"/>
    <cellStyle name="40% - Accent5 5 2 4 2 5 4" xfId="8391"/>
    <cellStyle name="40% - Accent5 5 2 4 2 5 5" xfId="8392"/>
    <cellStyle name="40% - Accent5 5 2 4 2 6" xfId="8393"/>
    <cellStyle name="40% - Accent5 5 2 4 2 6 2" xfId="8394"/>
    <cellStyle name="40% - Accent5 5 2 4 2 6 2 2" xfId="8395"/>
    <cellStyle name="40% - Accent5 5 2 4 2 6 2 3" xfId="8396"/>
    <cellStyle name="40% - Accent5 5 2 4 2 6 3" xfId="8397"/>
    <cellStyle name="40% - Accent5 5 2 4 2 6 4" xfId="8398"/>
    <cellStyle name="40% - Accent5 5 2 4 2 7" xfId="8399"/>
    <cellStyle name="40% - Accent5 5 2 4 2 7 2" xfId="8400"/>
    <cellStyle name="40% - Accent5 5 2 4 2 7 3" xfId="8401"/>
    <cellStyle name="40% - Accent5 5 2 4 2 8" xfId="8402"/>
    <cellStyle name="40% - Accent5 5 2 4 2 9" xfId="8403"/>
    <cellStyle name="40% - Accent5 5 2 4 2_Schs" xfId="8404"/>
    <cellStyle name="40% - Accent5 5 2 4 3" xfId="8405"/>
    <cellStyle name="40% - Accent5 5 2 4 3 2" xfId="8406"/>
    <cellStyle name="40% - Accent5 5 2 4 3 2 2" xfId="8407"/>
    <cellStyle name="40% - Accent5 5 2 4 3 2 2 2" xfId="8408"/>
    <cellStyle name="40% - Accent5 5 2 4 3 2 2 2 2" xfId="8409"/>
    <cellStyle name="40% - Accent5 5 2 4 3 2 2 2 3" xfId="8410"/>
    <cellStyle name="40% - Accent5 5 2 4 3 2 2 3" xfId="8411"/>
    <cellStyle name="40% - Accent5 5 2 4 3 2 2 4" xfId="8412"/>
    <cellStyle name="40% - Accent5 5 2 4 3 2 3" xfId="8413"/>
    <cellStyle name="40% - Accent5 5 2 4 3 2 3 2" xfId="8414"/>
    <cellStyle name="40% - Accent5 5 2 4 3 2 3 3" xfId="8415"/>
    <cellStyle name="40% - Accent5 5 2 4 3 2 4" xfId="8416"/>
    <cellStyle name="40% - Accent5 5 2 4 3 2 5" xfId="8417"/>
    <cellStyle name="40% - Accent5 5 2 4 3 3" xfId="8418"/>
    <cellStyle name="40% - Accent5 5 2 4 3 3 2" xfId="8419"/>
    <cellStyle name="40% - Accent5 5 2 4 3 3 2 2" xfId="8420"/>
    <cellStyle name="40% - Accent5 5 2 4 3 3 2 2 2" xfId="8421"/>
    <cellStyle name="40% - Accent5 5 2 4 3 3 2 2 3" xfId="8422"/>
    <cellStyle name="40% - Accent5 5 2 4 3 3 2 3" xfId="8423"/>
    <cellStyle name="40% - Accent5 5 2 4 3 3 2 4" xfId="8424"/>
    <cellStyle name="40% - Accent5 5 2 4 3 3 3" xfId="8425"/>
    <cellStyle name="40% - Accent5 5 2 4 3 3 3 2" xfId="8426"/>
    <cellStyle name="40% - Accent5 5 2 4 3 3 3 3" xfId="8427"/>
    <cellStyle name="40% - Accent5 5 2 4 3 3 4" xfId="8428"/>
    <cellStyle name="40% - Accent5 5 2 4 3 3 5" xfId="8429"/>
    <cellStyle name="40% - Accent5 5 2 4 3 4" xfId="8430"/>
    <cellStyle name="40% - Accent5 5 2 4 3 4 2" xfId="8431"/>
    <cellStyle name="40% - Accent5 5 2 4 3 4 2 2" xfId="8432"/>
    <cellStyle name="40% - Accent5 5 2 4 3 4 2 2 2" xfId="8433"/>
    <cellStyle name="40% - Accent5 5 2 4 3 4 2 2 3" xfId="8434"/>
    <cellStyle name="40% - Accent5 5 2 4 3 4 2 3" xfId="8435"/>
    <cellStyle name="40% - Accent5 5 2 4 3 4 2 4" xfId="8436"/>
    <cellStyle name="40% - Accent5 5 2 4 3 4 3" xfId="8437"/>
    <cellStyle name="40% - Accent5 5 2 4 3 4 3 2" xfId="8438"/>
    <cellStyle name="40% - Accent5 5 2 4 3 4 3 3" xfId="8439"/>
    <cellStyle name="40% - Accent5 5 2 4 3 4 4" xfId="8440"/>
    <cellStyle name="40% - Accent5 5 2 4 3 4 5" xfId="8441"/>
    <cellStyle name="40% - Accent5 5 2 4 3 5" xfId="8442"/>
    <cellStyle name="40% - Accent5 5 2 4 3 5 2" xfId="8443"/>
    <cellStyle name="40% - Accent5 5 2 4 3 5 2 2" xfId="8444"/>
    <cellStyle name="40% - Accent5 5 2 4 3 5 2 3" xfId="8445"/>
    <cellStyle name="40% - Accent5 5 2 4 3 5 3" xfId="8446"/>
    <cellStyle name="40% - Accent5 5 2 4 3 5 4" xfId="8447"/>
    <cellStyle name="40% - Accent5 5 2 4 3 6" xfId="8448"/>
    <cellStyle name="40% - Accent5 5 2 4 3 6 2" xfId="8449"/>
    <cellStyle name="40% - Accent5 5 2 4 3 6 3" xfId="8450"/>
    <cellStyle name="40% - Accent5 5 2 4 3 7" xfId="8451"/>
    <cellStyle name="40% - Accent5 5 2 4 3 8" xfId="8452"/>
    <cellStyle name="40% - Accent5 5 2 4 3_Schs" xfId="8453"/>
    <cellStyle name="40% - Accent5 5 2 4 4" xfId="8454"/>
    <cellStyle name="40% - Accent5 5 2 4 4 2" xfId="8455"/>
    <cellStyle name="40% - Accent5 5 2 4 4 2 2" xfId="8456"/>
    <cellStyle name="40% - Accent5 5 2 4 4 2 2 2" xfId="8457"/>
    <cellStyle name="40% - Accent5 5 2 4 4 2 2 3" xfId="8458"/>
    <cellStyle name="40% - Accent5 5 2 4 4 2 3" xfId="8459"/>
    <cellStyle name="40% - Accent5 5 2 4 4 2 4" xfId="8460"/>
    <cellStyle name="40% - Accent5 5 2 4 4 3" xfId="8461"/>
    <cellStyle name="40% - Accent5 5 2 4 4 3 2" xfId="8462"/>
    <cellStyle name="40% - Accent5 5 2 4 4 3 3" xfId="8463"/>
    <cellStyle name="40% - Accent5 5 2 4 4 4" xfId="8464"/>
    <cellStyle name="40% - Accent5 5 2 4 4 5" xfId="8465"/>
    <cellStyle name="40% - Accent5 5 2 4 5" xfId="8466"/>
    <cellStyle name="40% - Accent5 5 2 4 5 2" xfId="8467"/>
    <cellStyle name="40% - Accent5 5 2 4 5 2 2" xfId="8468"/>
    <cellStyle name="40% - Accent5 5 2 4 5 2 2 2" xfId="8469"/>
    <cellStyle name="40% - Accent5 5 2 4 5 2 2 3" xfId="8470"/>
    <cellStyle name="40% - Accent5 5 2 4 5 2 3" xfId="8471"/>
    <cellStyle name="40% - Accent5 5 2 4 5 2 4" xfId="8472"/>
    <cellStyle name="40% - Accent5 5 2 4 5 3" xfId="8473"/>
    <cellStyle name="40% - Accent5 5 2 4 5 3 2" xfId="8474"/>
    <cellStyle name="40% - Accent5 5 2 4 5 3 3" xfId="8475"/>
    <cellStyle name="40% - Accent5 5 2 4 5 4" xfId="8476"/>
    <cellStyle name="40% - Accent5 5 2 4 5 5" xfId="8477"/>
    <cellStyle name="40% - Accent5 5 2 4 6" xfId="8478"/>
    <cellStyle name="40% - Accent5 5 2 4 6 2" xfId="8479"/>
    <cellStyle name="40% - Accent5 5 2 4 6 2 2" xfId="8480"/>
    <cellStyle name="40% - Accent5 5 2 4 6 2 2 2" xfId="8481"/>
    <cellStyle name="40% - Accent5 5 2 4 6 2 2 3" xfId="8482"/>
    <cellStyle name="40% - Accent5 5 2 4 6 2 3" xfId="8483"/>
    <cellStyle name="40% - Accent5 5 2 4 6 2 4" xfId="8484"/>
    <cellStyle name="40% - Accent5 5 2 4 6 3" xfId="8485"/>
    <cellStyle name="40% - Accent5 5 2 4 6 3 2" xfId="8486"/>
    <cellStyle name="40% - Accent5 5 2 4 6 3 3" xfId="8487"/>
    <cellStyle name="40% - Accent5 5 2 4 6 4" xfId="8488"/>
    <cellStyle name="40% - Accent5 5 2 4 6 5" xfId="8489"/>
    <cellStyle name="40% - Accent5 5 2 4 7" xfId="8490"/>
    <cellStyle name="40% - Accent5 5 2 4 7 2" xfId="8491"/>
    <cellStyle name="40% - Accent5 5 2 4 7 2 2" xfId="8492"/>
    <cellStyle name="40% - Accent5 5 2 4 7 2 3" xfId="8493"/>
    <cellStyle name="40% - Accent5 5 2 4 7 3" xfId="8494"/>
    <cellStyle name="40% - Accent5 5 2 4 7 4" xfId="8495"/>
    <cellStyle name="40% - Accent5 5 2 4 8" xfId="8496"/>
    <cellStyle name="40% - Accent5 5 2 4 8 2" xfId="8497"/>
    <cellStyle name="40% - Accent5 5 2 4 8 3" xfId="8498"/>
    <cellStyle name="40% - Accent5 5 2 4 9" xfId="8499"/>
    <cellStyle name="40% - Accent5 5 2 4_Schs" xfId="8500"/>
    <cellStyle name="40% - Accent5 5 3" xfId="8501"/>
    <cellStyle name="40% - Accent5 5 4" xfId="8502"/>
    <cellStyle name="40% - Accent5 5 5" xfId="8503"/>
    <cellStyle name="40% - Accent5 5 5 10" xfId="8504"/>
    <cellStyle name="40% - Accent5 5 5 2" xfId="8505"/>
    <cellStyle name="40% - Accent5 5 5 2 2" xfId="8506"/>
    <cellStyle name="40% - Accent5 5 5 2 2 2" xfId="8507"/>
    <cellStyle name="40% - Accent5 5 5 2 2 2 2" xfId="8508"/>
    <cellStyle name="40% - Accent5 5 5 2 2 2 2 2" xfId="8509"/>
    <cellStyle name="40% - Accent5 5 5 2 2 2 2 2 2" xfId="8510"/>
    <cellStyle name="40% - Accent5 5 5 2 2 2 2 2 3" xfId="8511"/>
    <cellStyle name="40% - Accent5 5 5 2 2 2 2 3" xfId="8512"/>
    <cellStyle name="40% - Accent5 5 5 2 2 2 2 4" xfId="8513"/>
    <cellStyle name="40% - Accent5 5 5 2 2 2 3" xfId="8514"/>
    <cellStyle name="40% - Accent5 5 5 2 2 2 3 2" xfId="8515"/>
    <cellStyle name="40% - Accent5 5 5 2 2 2 3 3" xfId="8516"/>
    <cellStyle name="40% - Accent5 5 5 2 2 2 4" xfId="8517"/>
    <cellStyle name="40% - Accent5 5 5 2 2 2 5" xfId="8518"/>
    <cellStyle name="40% - Accent5 5 5 2 2 3" xfId="8519"/>
    <cellStyle name="40% - Accent5 5 5 2 2 3 2" xfId="8520"/>
    <cellStyle name="40% - Accent5 5 5 2 2 3 2 2" xfId="8521"/>
    <cellStyle name="40% - Accent5 5 5 2 2 3 2 2 2" xfId="8522"/>
    <cellStyle name="40% - Accent5 5 5 2 2 3 2 2 3" xfId="8523"/>
    <cellStyle name="40% - Accent5 5 5 2 2 3 2 3" xfId="8524"/>
    <cellStyle name="40% - Accent5 5 5 2 2 3 2 4" xfId="8525"/>
    <cellStyle name="40% - Accent5 5 5 2 2 3 3" xfId="8526"/>
    <cellStyle name="40% - Accent5 5 5 2 2 3 3 2" xfId="8527"/>
    <cellStyle name="40% - Accent5 5 5 2 2 3 3 3" xfId="8528"/>
    <cellStyle name="40% - Accent5 5 5 2 2 3 4" xfId="8529"/>
    <cellStyle name="40% - Accent5 5 5 2 2 3 5" xfId="8530"/>
    <cellStyle name="40% - Accent5 5 5 2 2 4" xfId="8531"/>
    <cellStyle name="40% - Accent5 5 5 2 2 4 2" xfId="8532"/>
    <cellStyle name="40% - Accent5 5 5 2 2 4 2 2" xfId="8533"/>
    <cellStyle name="40% - Accent5 5 5 2 2 4 2 2 2" xfId="8534"/>
    <cellStyle name="40% - Accent5 5 5 2 2 4 2 2 3" xfId="8535"/>
    <cellStyle name="40% - Accent5 5 5 2 2 4 2 3" xfId="8536"/>
    <cellStyle name="40% - Accent5 5 5 2 2 4 2 4" xfId="8537"/>
    <cellStyle name="40% - Accent5 5 5 2 2 4 3" xfId="8538"/>
    <cellStyle name="40% - Accent5 5 5 2 2 4 3 2" xfId="8539"/>
    <cellStyle name="40% - Accent5 5 5 2 2 4 3 3" xfId="8540"/>
    <cellStyle name="40% - Accent5 5 5 2 2 4 4" xfId="8541"/>
    <cellStyle name="40% - Accent5 5 5 2 2 4 5" xfId="8542"/>
    <cellStyle name="40% - Accent5 5 5 2 2 5" xfId="8543"/>
    <cellStyle name="40% - Accent5 5 5 2 2 5 2" xfId="8544"/>
    <cellStyle name="40% - Accent5 5 5 2 2 5 2 2" xfId="8545"/>
    <cellStyle name="40% - Accent5 5 5 2 2 5 2 3" xfId="8546"/>
    <cellStyle name="40% - Accent5 5 5 2 2 5 3" xfId="8547"/>
    <cellStyle name="40% - Accent5 5 5 2 2 5 4" xfId="8548"/>
    <cellStyle name="40% - Accent5 5 5 2 2 6" xfId="8549"/>
    <cellStyle name="40% - Accent5 5 5 2 2 6 2" xfId="8550"/>
    <cellStyle name="40% - Accent5 5 5 2 2 6 3" xfId="8551"/>
    <cellStyle name="40% - Accent5 5 5 2 2 7" xfId="8552"/>
    <cellStyle name="40% - Accent5 5 5 2 2 8" xfId="8553"/>
    <cellStyle name="40% - Accent5 5 5 2 2_Schs" xfId="8554"/>
    <cellStyle name="40% - Accent5 5 5 2 3" xfId="8555"/>
    <cellStyle name="40% - Accent5 5 5 2 3 2" xfId="8556"/>
    <cellStyle name="40% - Accent5 5 5 2 3 2 2" xfId="8557"/>
    <cellStyle name="40% - Accent5 5 5 2 3 2 2 2" xfId="8558"/>
    <cellStyle name="40% - Accent5 5 5 2 3 2 2 3" xfId="8559"/>
    <cellStyle name="40% - Accent5 5 5 2 3 2 3" xfId="8560"/>
    <cellStyle name="40% - Accent5 5 5 2 3 2 4" xfId="8561"/>
    <cellStyle name="40% - Accent5 5 5 2 3 3" xfId="8562"/>
    <cellStyle name="40% - Accent5 5 5 2 3 3 2" xfId="8563"/>
    <cellStyle name="40% - Accent5 5 5 2 3 3 3" xfId="8564"/>
    <cellStyle name="40% - Accent5 5 5 2 3 4" xfId="8565"/>
    <cellStyle name="40% - Accent5 5 5 2 3 5" xfId="8566"/>
    <cellStyle name="40% - Accent5 5 5 2 4" xfId="8567"/>
    <cellStyle name="40% - Accent5 5 5 2 4 2" xfId="8568"/>
    <cellStyle name="40% - Accent5 5 5 2 4 2 2" xfId="8569"/>
    <cellStyle name="40% - Accent5 5 5 2 4 2 2 2" xfId="8570"/>
    <cellStyle name="40% - Accent5 5 5 2 4 2 2 3" xfId="8571"/>
    <cellStyle name="40% - Accent5 5 5 2 4 2 3" xfId="8572"/>
    <cellStyle name="40% - Accent5 5 5 2 4 2 4" xfId="8573"/>
    <cellStyle name="40% - Accent5 5 5 2 4 3" xfId="8574"/>
    <cellStyle name="40% - Accent5 5 5 2 4 3 2" xfId="8575"/>
    <cellStyle name="40% - Accent5 5 5 2 4 3 3" xfId="8576"/>
    <cellStyle name="40% - Accent5 5 5 2 4 4" xfId="8577"/>
    <cellStyle name="40% - Accent5 5 5 2 4 5" xfId="8578"/>
    <cellStyle name="40% - Accent5 5 5 2 5" xfId="8579"/>
    <cellStyle name="40% - Accent5 5 5 2 5 2" xfId="8580"/>
    <cellStyle name="40% - Accent5 5 5 2 5 2 2" xfId="8581"/>
    <cellStyle name="40% - Accent5 5 5 2 5 2 2 2" xfId="8582"/>
    <cellStyle name="40% - Accent5 5 5 2 5 2 2 3" xfId="8583"/>
    <cellStyle name="40% - Accent5 5 5 2 5 2 3" xfId="8584"/>
    <cellStyle name="40% - Accent5 5 5 2 5 2 4" xfId="8585"/>
    <cellStyle name="40% - Accent5 5 5 2 5 3" xfId="8586"/>
    <cellStyle name="40% - Accent5 5 5 2 5 3 2" xfId="8587"/>
    <cellStyle name="40% - Accent5 5 5 2 5 3 3" xfId="8588"/>
    <cellStyle name="40% - Accent5 5 5 2 5 4" xfId="8589"/>
    <cellStyle name="40% - Accent5 5 5 2 5 5" xfId="8590"/>
    <cellStyle name="40% - Accent5 5 5 2 6" xfId="8591"/>
    <cellStyle name="40% - Accent5 5 5 2 6 2" xfId="8592"/>
    <cellStyle name="40% - Accent5 5 5 2 6 2 2" xfId="8593"/>
    <cellStyle name="40% - Accent5 5 5 2 6 2 3" xfId="8594"/>
    <cellStyle name="40% - Accent5 5 5 2 6 3" xfId="8595"/>
    <cellStyle name="40% - Accent5 5 5 2 6 4" xfId="8596"/>
    <cellStyle name="40% - Accent5 5 5 2 7" xfId="8597"/>
    <cellStyle name="40% - Accent5 5 5 2 7 2" xfId="8598"/>
    <cellStyle name="40% - Accent5 5 5 2 7 3" xfId="8599"/>
    <cellStyle name="40% - Accent5 5 5 2 8" xfId="8600"/>
    <cellStyle name="40% - Accent5 5 5 2 9" xfId="8601"/>
    <cellStyle name="40% - Accent5 5 5 2_Schs" xfId="8602"/>
    <cellStyle name="40% - Accent5 5 5 3" xfId="8603"/>
    <cellStyle name="40% - Accent5 5 5 3 2" xfId="8604"/>
    <cellStyle name="40% - Accent5 5 5 3 2 2" xfId="8605"/>
    <cellStyle name="40% - Accent5 5 5 3 2 2 2" xfId="8606"/>
    <cellStyle name="40% - Accent5 5 5 3 2 2 2 2" xfId="8607"/>
    <cellStyle name="40% - Accent5 5 5 3 2 2 2 3" xfId="8608"/>
    <cellStyle name="40% - Accent5 5 5 3 2 2 3" xfId="8609"/>
    <cellStyle name="40% - Accent5 5 5 3 2 2 4" xfId="8610"/>
    <cellStyle name="40% - Accent5 5 5 3 2 3" xfId="8611"/>
    <cellStyle name="40% - Accent5 5 5 3 2 3 2" xfId="8612"/>
    <cellStyle name="40% - Accent5 5 5 3 2 3 3" xfId="8613"/>
    <cellStyle name="40% - Accent5 5 5 3 2 4" xfId="8614"/>
    <cellStyle name="40% - Accent5 5 5 3 2 5" xfId="8615"/>
    <cellStyle name="40% - Accent5 5 5 3 3" xfId="8616"/>
    <cellStyle name="40% - Accent5 5 5 3 3 2" xfId="8617"/>
    <cellStyle name="40% - Accent5 5 5 3 3 2 2" xfId="8618"/>
    <cellStyle name="40% - Accent5 5 5 3 3 2 2 2" xfId="8619"/>
    <cellStyle name="40% - Accent5 5 5 3 3 2 2 3" xfId="8620"/>
    <cellStyle name="40% - Accent5 5 5 3 3 2 3" xfId="8621"/>
    <cellStyle name="40% - Accent5 5 5 3 3 2 4" xfId="8622"/>
    <cellStyle name="40% - Accent5 5 5 3 3 3" xfId="8623"/>
    <cellStyle name="40% - Accent5 5 5 3 3 3 2" xfId="8624"/>
    <cellStyle name="40% - Accent5 5 5 3 3 3 3" xfId="8625"/>
    <cellStyle name="40% - Accent5 5 5 3 3 4" xfId="8626"/>
    <cellStyle name="40% - Accent5 5 5 3 3 5" xfId="8627"/>
    <cellStyle name="40% - Accent5 5 5 3 4" xfId="8628"/>
    <cellStyle name="40% - Accent5 5 5 3 4 2" xfId="8629"/>
    <cellStyle name="40% - Accent5 5 5 3 4 2 2" xfId="8630"/>
    <cellStyle name="40% - Accent5 5 5 3 4 2 2 2" xfId="8631"/>
    <cellStyle name="40% - Accent5 5 5 3 4 2 2 3" xfId="8632"/>
    <cellStyle name="40% - Accent5 5 5 3 4 2 3" xfId="8633"/>
    <cellStyle name="40% - Accent5 5 5 3 4 2 4" xfId="8634"/>
    <cellStyle name="40% - Accent5 5 5 3 4 3" xfId="8635"/>
    <cellStyle name="40% - Accent5 5 5 3 4 3 2" xfId="8636"/>
    <cellStyle name="40% - Accent5 5 5 3 4 3 3" xfId="8637"/>
    <cellStyle name="40% - Accent5 5 5 3 4 4" xfId="8638"/>
    <cellStyle name="40% - Accent5 5 5 3 4 5" xfId="8639"/>
    <cellStyle name="40% - Accent5 5 5 3 5" xfId="8640"/>
    <cellStyle name="40% - Accent5 5 5 3 5 2" xfId="8641"/>
    <cellStyle name="40% - Accent5 5 5 3 5 2 2" xfId="8642"/>
    <cellStyle name="40% - Accent5 5 5 3 5 2 3" xfId="8643"/>
    <cellStyle name="40% - Accent5 5 5 3 5 3" xfId="8644"/>
    <cellStyle name="40% - Accent5 5 5 3 5 4" xfId="8645"/>
    <cellStyle name="40% - Accent5 5 5 3 6" xfId="8646"/>
    <cellStyle name="40% - Accent5 5 5 3 6 2" xfId="8647"/>
    <cellStyle name="40% - Accent5 5 5 3 6 3" xfId="8648"/>
    <cellStyle name="40% - Accent5 5 5 3 7" xfId="8649"/>
    <cellStyle name="40% - Accent5 5 5 3 8" xfId="8650"/>
    <cellStyle name="40% - Accent5 5 5 3_Schs" xfId="8651"/>
    <cellStyle name="40% - Accent5 5 5 4" xfId="8652"/>
    <cellStyle name="40% - Accent5 5 5 4 2" xfId="8653"/>
    <cellStyle name="40% - Accent5 5 5 4 2 2" xfId="8654"/>
    <cellStyle name="40% - Accent5 5 5 4 2 2 2" xfId="8655"/>
    <cellStyle name="40% - Accent5 5 5 4 2 2 3" xfId="8656"/>
    <cellStyle name="40% - Accent5 5 5 4 2 3" xfId="8657"/>
    <cellStyle name="40% - Accent5 5 5 4 2 4" xfId="8658"/>
    <cellStyle name="40% - Accent5 5 5 4 3" xfId="8659"/>
    <cellStyle name="40% - Accent5 5 5 4 3 2" xfId="8660"/>
    <cellStyle name="40% - Accent5 5 5 4 3 3" xfId="8661"/>
    <cellStyle name="40% - Accent5 5 5 4 4" xfId="8662"/>
    <cellStyle name="40% - Accent5 5 5 4 5" xfId="8663"/>
    <cellStyle name="40% - Accent5 5 5 5" xfId="8664"/>
    <cellStyle name="40% - Accent5 5 5 5 2" xfId="8665"/>
    <cellStyle name="40% - Accent5 5 5 5 2 2" xfId="8666"/>
    <cellStyle name="40% - Accent5 5 5 5 2 2 2" xfId="8667"/>
    <cellStyle name="40% - Accent5 5 5 5 2 2 3" xfId="8668"/>
    <cellStyle name="40% - Accent5 5 5 5 2 3" xfId="8669"/>
    <cellStyle name="40% - Accent5 5 5 5 2 4" xfId="8670"/>
    <cellStyle name="40% - Accent5 5 5 5 3" xfId="8671"/>
    <cellStyle name="40% - Accent5 5 5 5 3 2" xfId="8672"/>
    <cellStyle name="40% - Accent5 5 5 5 3 3" xfId="8673"/>
    <cellStyle name="40% - Accent5 5 5 5 4" xfId="8674"/>
    <cellStyle name="40% - Accent5 5 5 5 5" xfId="8675"/>
    <cellStyle name="40% - Accent5 5 5 6" xfId="8676"/>
    <cellStyle name="40% - Accent5 5 5 6 2" xfId="8677"/>
    <cellStyle name="40% - Accent5 5 5 6 2 2" xfId="8678"/>
    <cellStyle name="40% - Accent5 5 5 6 2 2 2" xfId="8679"/>
    <cellStyle name="40% - Accent5 5 5 6 2 2 3" xfId="8680"/>
    <cellStyle name="40% - Accent5 5 5 6 2 3" xfId="8681"/>
    <cellStyle name="40% - Accent5 5 5 6 2 4" xfId="8682"/>
    <cellStyle name="40% - Accent5 5 5 6 3" xfId="8683"/>
    <cellStyle name="40% - Accent5 5 5 6 3 2" xfId="8684"/>
    <cellStyle name="40% - Accent5 5 5 6 3 3" xfId="8685"/>
    <cellStyle name="40% - Accent5 5 5 6 4" xfId="8686"/>
    <cellStyle name="40% - Accent5 5 5 6 5" xfId="8687"/>
    <cellStyle name="40% - Accent5 5 5 7" xfId="8688"/>
    <cellStyle name="40% - Accent5 5 5 7 2" xfId="8689"/>
    <cellStyle name="40% - Accent5 5 5 7 2 2" xfId="8690"/>
    <cellStyle name="40% - Accent5 5 5 7 2 3" xfId="8691"/>
    <cellStyle name="40% - Accent5 5 5 7 3" xfId="8692"/>
    <cellStyle name="40% - Accent5 5 5 7 4" xfId="8693"/>
    <cellStyle name="40% - Accent5 5 5 8" xfId="8694"/>
    <cellStyle name="40% - Accent5 5 5 8 2" xfId="8695"/>
    <cellStyle name="40% - Accent5 5 5 8 3" xfId="8696"/>
    <cellStyle name="40% - Accent5 5 5 9" xfId="8697"/>
    <cellStyle name="40% - Accent5 5 5_Schs" xfId="8698"/>
    <cellStyle name="40% - Accent5 5_ModelingAnalysis_GRP" xfId="8699"/>
    <cellStyle name="40% - Accent5 6" xfId="8700"/>
    <cellStyle name="40% - Accent5 6 2" xfId="8701"/>
    <cellStyle name="40% - Accent5 6 2 2" xfId="8702"/>
    <cellStyle name="40% - Accent5 6 2 3" xfId="8703"/>
    <cellStyle name="40% - Accent5 6 3" xfId="8704"/>
    <cellStyle name="40% - Accent5 6 4" xfId="8705"/>
    <cellStyle name="40% - Accent5 6_ModelingAnalysis_GRP" xfId="8706"/>
    <cellStyle name="40% - Accent5 7" xfId="8707"/>
    <cellStyle name="40% - Accent5 7 2" xfId="8708"/>
    <cellStyle name="40% - Accent5 7 3" xfId="8709"/>
    <cellStyle name="40% - Accent5 8" xfId="8710"/>
    <cellStyle name="40% - Accent5 8 2" xfId="8711"/>
    <cellStyle name="40% - Accent5 8 3" xfId="8712"/>
    <cellStyle name="40% - Accent5 9" xfId="8713"/>
    <cellStyle name="40% - Accent5 9 2" xfId="8714"/>
    <cellStyle name="40% - Accent5 9 3" xfId="8715"/>
    <cellStyle name="40% - Accent6 10" xfId="8716"/>
    <cellStyle name="40% - Accent6 10 2" xfId="8717"/>
    <cellStyle name="40% - Accent6 10 3" xfId="8718"/>
    <cellStyle name="40% - Accent6 11" xfId="8719"/>
    <cellStyle name="40% - Accent6 11 2" xfId="8720"/>
    <cellStyle name="40% - Accent6 11 3" xfId="8721"/>
    <cellStyle name="40% - Accent6 12" xfId="8722"/>
    <cellStyle name="40% - Accent6 12 2" xfId="8723"/>
    <cellStyle name="40% - Accent6 12 3" xfId="8724"/>
    <cellStyle name="40% - Accent6 13" xfId="8725"/>
    <cellStyle name="40% - Accent6 13 2" xfId="8726"/>
    <cellStyle name="40% - Accent6 13 3" xfId="8727"/>
    <cellStyle name="40% - Accent6 14" xfId="8728"/>
    <cellStyle name="40% - Accent6 15" xfId="8729"/>
    <cellStyle name="40% - Accent6 16" xfId="8730"/>
    <cellStyle name="40% - Accent6 17" xfId="8731"/>
    <cellStyle name="40% - Accent6 18" xfId="8732"/>
    <cellStyle name="40% - Accent6 2" xfId="42"/>
    <cellStyle name="40% - Accent6 2 2" xfId="8733"/>
    <cellStyle name="40% - Accent6 2 2 2" xfId="8734"/>
    <cellStyle name="40% - Accent6 2 2 3" xfId="8735"/>
    <cellStyle name="40% - Accent6 2 3" xfId="8736"/>
    <cellStyle name="40% - Accent6 2 3 2" xfId="8737"/>
    <cellStyle name="40% - Accent6 2 3 2 10" xfId="8738"/>
    <cellStyle name="40% - Accent6 2 3 2 2" xfId="8739"/>
    <cellStyle name="40% - Accent6 2 3 2 2 2" xfId="8740"/>
    <cellStyle name="40% - Accent6 2 3 2 2 2 2" xfId="8741"/>
    <cellStyle name="40% - Accent6 2 3 2 2 2 2 2" xfId="8742"/>
    <cellStyle name="40% - Accent6 2 3 2 2 2 2 2 2" xfId="8743"/>
    <cellStyle name="40% - Accent6 2 3 2 2 2 2 2 2 2" xfId="8744"/>
    <cellStyle name="40% - Accent6 2 3 2 2 2 2 2 2 3" xfId="8745"/>
    <cellStyle name="40% - Accent6 2 3 2 2 2 2 2 3" xfId="8746"/>
    <cellStyle name="40% - Accent6 2 3 2 2 2 2 2 4" xfId="8747"/>
    <cellStyle name="40% - Accent6 2 3 2 2 2 2 3" xfId="8748"/>
    <cellStyle name="40% - Accent6 2 3 2 2 2 2 3 2" xfId="8749"/>
    <cellStyle name="40% - Accent6 2 3 2 2 2 2 3 3" xfId="8750"/>
    <cellStyle name="40% - Accent6 2 3 2 2 2 2 4" xfId="8751"/>
    <cellStyle name="40% - Accent6 2 3 2 2 2 2 5" xfId="8752"/>
    <cellStyle name="40% - Accent6 2 3 2 2 2 3" xfId="8753"/>
    <cellStyle name="40% - Accent6 2 3 2 2 2 3 2" xfId="8754"/>
    <cellStyle name="40% - Accent6 2 3 2 2 2 3 2 2" xfId="8755"/>
    <cellStyle name="40% - Accent6 2 3 2 2 2 3 2 2 2" xfId="8756"/>
    <cellStyle name="40% - Accent6 2 3 2 2 2 3 2 2 3" xfId="8757"/>
    <cellStyle name="40% - Accent6 2 3 2 2 2 3 2 3" xfId="8758"/>
    <cellStyle name="40% - Accent6 2 3 2 2 2 3 2 4" xfId="8759"/>
    <cellStyle name="40% - Accent6 2 3 2 2 2 3 3" xfId="8760"/>
    <cellStyle name="40% - Accent6 2 3 2 2 2 3 3 2" xfId="8761"/>
    <cellStyle name="40% - Accent6 2 3 2 2 2 3 3 3" xfId="8762"/>
    <cellStyle name="40% - Accent6 2 3 2 2 2 3 4" xfId="8763"/>
    <cellStyle name="40% - Accent6 2 3 2 2 2 3 5" xfId="8764"/>
    <cellStyle name="40% - Accent6 2 3 2 2 2 4" xfId="8765"/>
    <cellStyle name="40% - Accent6 2 3 2 2 2 4 2" xfId="8766"/>
    <cellStyle name="40% - Accent6 2 3 2 2 2 4 2 2" xfId="8767"/>
    <cellStyle name="40% - Accent6 2 3 2 2 2 4 2 2 2" xfId="8768"/>
    <cellStyle name="40% - Accent6 2 3 2 2 2 4 2 2 3" xfId="8769"/>
    <cellStyle name="40% - Accent6 2 3 2 2 2 4 2 3" xfId="8770"/>
    <cellStyle name="40% - Accent6 2 3 2 2 2 4 2 4" xfId="8771"/>
    <cellStyle name="40% - Accent6 2 3 2 2 2 4 3" xfId="8772"/>
    <cellStyle name="40% - Accent6 2 3 2 2 2 4 3 2" xfId="8773"/>
    <cellStyle name="40% - Accent6 2 3 2 2 2 4 3 3" xfId="8774"/>
    <cellStyle name="40% - Accent6 2 3 2 2 2 4 4" xfId="8775"/>
    <cellStyle name="40% - Accent6 2 3 2 2 2 4 5" xfId="8776"/>
    <cellStyle name="40% - Accent6 2 3 2 2 2 5" xfId="8777"/>
    <cellStyle name="40% - Accent6 2 3 2 2 2 5 2" xfId="8778"/>
    <cellStyle name="40% - Accent6 2 3 2 2 2 5 2 2" xfId="8779"/>
    <cellStyle name="40% - Accent6 2 3 2 2 2 5 2 3" xfId="8780"/>
    <cellStyle name="40% - Accent6 2 3 2 2 2 5 3" xfId="8781"/>
    <cellStyle name="40% - Accent6 2 3 2 2 2 5 4" xfId="8782"/>
    <cellStyle name="40% - Accent6 2 3 2 2 2 6" xfId="8783"/>
    <cellStyle name="40% - Accent6 2 3 2 2 2 6 2" xfId="8784"/>
    <cellStyle name="40% - Accent6 2 3 2 2 2 6 3" xfId="8785"/>
    <cellStyle name="40% - Accent6 2 3 2 2 2 7" xfId="8786"/>
    <cellStyle name="40% - Accent6 2 3 2 2 2 8" xfId="8787"/>
    <cellStyle name="40% - Accent6 2 3 2 2 2_Schs" xfId="8788"/>
    <cellStyle name="40% - Accent6 2 3 2 2 3" xfId="8789"/>
    <cellStyle name="40% - Accent6 2 3 2 2 3 2" xfId="8790"/>
    <cellStyle name="40% - Accent6 2 3 2 2 3 2 2" xfId="8791"/>
    <cellStyle name="40% - Accent6 2 3 2 2 3 2 2 2" xfId="8792"/>
    <cellStyle name="40% - Accent6 2 3 2 2 3 2 2 3" xfId="8793"/>
    <cellStyle name="40% - Accent6 2 3 2 2 3 2 3" xfId="8794"/>
    <cellStyle name="40% - Accent6 2 3 2 2 3 2 4" xfId="8795"/>
    <cellStyle name="40% - Accent6 2 3 2 2 3 3" xfId="8796"/>
    <cellStyle name="40% - Accent6 2 3 2 2 3 3 2" xfId="8797"/>
    <cellStyle name="40% - Accent6 2 3 2 2 3 3 3" xfId="8798"/>
    <cellStyle name="40% - Accent6 2 3 2 2 3 4" xfId="8799"/>
    <cellStyle name="40% - Accent6 2 3 2 2 3 5" xfId="8800"/>
    <cellStyle name="40% - Accent6 2 3 2 2 4" xfId="8801"/>
    <cellStyle name="40% - Accent6 2 3 2 2 4 2" xfId="8802"/>
    <cellStyle name="40% - Accent6 2 3 2 2 4 2 2" xfId="8803"/>
    <cellStyle name="40% - Accent6 2 3 2 2 4 2 2 2" xfId="8804"/>
    <cellStyle name="40% - Accent6 2 3 2 2 4 2 2 3" xfId="8805"/>
    <cellStyle name="40% - Accent6 2 3 2 2 4 2 3" xfId="8806"/>
    <cellStyle name="40% - Accent6 2 3 2 2 4 2 4" xfId="8807"/>
    <cellStyle name="40% - Accent6 2 3 2 2 4 3" xfId="8808"/>
    <cellStyle name="40% - Accent6 2 3 2 2 4 3 2" xfId="8809"/>
    <cellStyle name="40% - Accent6 2 3 2 2 4 3 3" xfId="8810"/>
    <cellStyle name="40% - Accent6 2 3 2 2 4 4" xfId="8811"/>
    <cellStyle name="40% - Accent6 2 3 2 2 4 5" xfId="8812"/>
    <cellStyle name="40% - Accent6 2 3 2 2 5" xfId="8813"/>
    <cellStyle name="40% - Accent6 2 3 2 2 5 2" xfId="8814"/>
    <cellStyle name="40% - Accent6 2 3 2 2 5 2 2" xfId="8815"/>
    <cellStyle name="40% - Accent6 2 3 2 2 5 2 2 2" xfId="8816"/>
    <cellStyle name="40% - Accent6 2 3 2 2 5 2 2 3" xfId="8817"/>
    <cellStyle name="40% - Accent6 2 3 2 2 5 2 3" xfId="8818"/>
    <cellStyle name="40% - Accent6 2 3 2 2 5 2 4" xfId="8819"/>
    <cellStyle name="40% - Accent6 2 3 2 2 5 3" xfId="8820"/>
    <cellStyle name="40% - Accent6 2 3 2 2 5 3 2" xfId="8821"/>
    <cellStyle name="40% - Accent6 2 3 2 2 5 3 3" xfId="8822"/>
    <cellStyle name="40% - Accent6 2 3 2 2 5 4" xfId="8823"/>
    <cellStyle name="40% - Accent6 2 3 2 2 5 5" xfId="8824"/>
    <cellStyle name="40% - Accent6 2 3 2 2 6" xfId="8825"/>
    <cellStyle name="40% - Accent6 2 3 2 2 6 2" xfId="8826"/>
    <cellStyle name="40% - Accent6 2 3 2 2 6 2 2" xfId="8827"/>
    <cellStyle name="40% - Accent6 2 3 2 2 6 2 3" xfId="8828"/>
    <cellStyle name="40% - Accent6 2 3 2 2 6 3" xfId="8829"/>
    <cellStyle name="40% - Accent6 2 3 2 2 6 4" xfId="8830"/>
    <cellStyle name="40% - Accent6 2 3 2 2 7" xfId="8831"/>
    <cellStyle name="40% - Accent6 2 3 2 2 7 2" xfId="8832"/>
    <cellStyle name="40% - Accent6 2 3 2 2 7 3" xfId="8833"/>
    <cellStyle name="40% - Accent6 2 3 2 2 8" xfId="8834"/>
    <cellStyle name="40% - Accent6 2 3 2 2 9" xfId="8835"/>
    <cellStyle name="40% - Accent6 2 3 2 2_Schs" xfId="8836"/>
    <cellStyle name="40% - Accent6 2 3 2 3" xfId="8837"/>
    <cellStyle name="40% - Accent6 2 3 2 3 2" xfId="8838"/>
    <cellStyle name="40% - Accent6 2 3 2 3 2 2" xfId="8839"/>
    <cellStyle name="40% - Accent6 2 3 2 3 2 2 2" xfId="8840"/>
    <cellStyle name="40% - Accent6 2 3 2 3 2 2 2 2" xfId="8841"/>
    <cellStyle name="40% - Accent6 2 3 2 3 2 2 2 3" xfId="8842"/>
    <cellStyle name="40% - Accent6 2 3 2 3 2 2 3" xfId="8843"/>
    <cellStyle name="40% - Accent6 2 3 2 3 2 2 4" xfId="8844"/>
    <cellStyle name="40% - Accent6 2 3 2 3 2 3" xfId="8845"/>
    <cellStyle name="40% - Accent6 2 3 2 3 2 3 2" xfId="8846"/>
    <cellStyle name="40% - Accent6 2 3 2 3 2 3 3" xfId="8847"/>
    <cellStyle name="40% - Accent6 2 3 2 3 2 4" xfId="8848"/>
    <cellStyle name="40% - Accent6 2 3 2 3 2 5" xfId="8849"/>
    <cellStyle name="40% - Accent6 2 3 2 3 3" xfId="8850"/>
    <cellStyle name="40% - Accent6 2 3 2 3 3 2" xfId="8851"/>
    <cellStyle name="40% - Accent6 2 3 2 3 3 2 2" xfId="8852"/>
    <cellStyle name="40% - Accent6 2 3 2 3 3 2 2 2" xfId="8853"/>
    <cellStyle name="40% - Accent6 2 3 2 3 3 2 2 3" xfId="8854"/>
    <cellStyle name="40% - Accent6 2 3 2 3 3 2 3" xfId="8855"/>
    <cellStyle name="40% - Accent6 2 3 2 3 3 2 4" xfId="8856"/>
    <cellStyle name="40% - Accent6 2 3 2 3 3 3" xfId="8857"/>
    <cellStyle name="40% - Accent6 2 3 2 3 3 3 2" xfId="8858"/>
    <cellStyle name="40% - Accent6 2 3 2 3 3 3 3" xfId="8859"/>
    <cellStyle name="40% - Accent6 2 3 2 3 3 4" xfId="8860"/>
    <cellStyle name="40% - Accent6 2 3 2 3 3 5" xfId="8861"/>
    <cellStyle name="40% - Accent6 2 3 2 3 4" xfId="8862"/>
    <cellStyle name="40% - Accent6 2 3 2 3 4 2" xfId="8863"/>
    <cellStyle name="40% - Accent6 2 3 2 3 4 2 2" xfId="8864"/>
    <cellStyle name="40% - Accent6 2 3 2 3 4 2 2 2" xfId="8865"/>
    <cellStyle name="40% - Accent6 2 3 2 3 4 2 2 3" xfId="8866"/>
    <cellStyle name="40% - Accent6 2 3 2 3 4 2 3" xfId="8867"/>
    <cellStyle name="40% - Accent6 2 3 2 3 4 2 4" xfId="8868"/>
    <cellStyle name="40% - Accent6 2 3 2 3 4 3" xfId="8869"/>
    <cellStyle name="40% - Accent6 2 3 2 3 4 3 2" xfId="8870"/>
    <cellStyle name="40% - Accent6 2 3 2 3 4 3 3" xfId="8871"/>
    <cellStyle name="40% - Accent6 2 3 2 3 4 4" xfId="8872"/>
    <cellStyle name="40% - Accent6 2 3 2 3 4 5" xfId="8873"/>
    <cellStyle name="40% - Accent6 2 3 2 3 5" xfId="8874"/>
    <cellStyle name="40% - Accent6 2 3 2 3 5 2" xfId="8875"/>
    <cellStyle name="40% - Accent6 2 3 2 3 5 2 2" xfId="8876"/>
    <cellStyle name="40% - Accent6 2 3 2 3 5 2 3" xfId="8877"/>
    <cellStyle name="40% - Accent6 2 3 2 3 5 3" xfId="8878"/>
    <cellStyle name="40% - Accent6 2 3 2 3 5 4" xfId="8879"/>
    <cellStyle name="40% - Accent6 2 3 2 3 6" xfId="8880"/>
    <cellStyle name="40% - Accent6 2 3 2 3 6 2" xfId="8881"/>
    <cellStyle name="40% - Accent6 2 3 2 3 6 3" xfId="8882"/>
    <cellStyle name="40% - Accent6 2 3 2 3 7" xfId="8883"/>
    <cellStyle name="40% - Accent6 2 3 2 3 8" xfId="8884"/>
    <cellStyle name="40% - Accent6 2 3 2 3_Schs" xfId="8885"/>
    <cellStyle name="40% - Accent6 2 3 2 4" xfId="8886"/>
    <cellStyle name="40% - Accent6 2 3 2 4 2" xfId="8887"/>
    <cellStyle name="40% - Accent6 2 3 2 4 2 2" xfId="8888"/>
    <cellStyle name="40% - Accent6 2 3 2 4 2 2 2" xfId="8889"/>
    <cellStyle name="40% - Accent6 2 3 2 4 2 2 3" xfId="8890"/>
    <cellStyle name="40% - Accent6 2 3 2 4 2 3" xfId="8891"/>
    <cellStyle name="40% - Accent6 2 3 2 4 2 4" xfId="8892"/>
    <cellStyle name="40% - Accent6 2 3 2 4 3" xfId="8893"/>
    <cellStyle name="40% - Accent6 2 3 2 4 3 2" xfId="8894"/>
    <cellStyle name="40% - Accent6 2 3 2 4 3 3" xfId="8895"/>
    <cellStyle name="40% - Accent6 2 3 2 4 4" xfId="8896"/>
    <cellStyle name="40% - Accent6 2 3 2 4 5" xfId="8897"/>
    <cellStyle name="40% - Accent6 2 3 2 5" xfId="8898"/>
    <cellStyle name="40% - Accent6 2 3 2 5 2" xfId="8899"/>
    <cellStyle name="40% - Accent6 2 3 2 5 2 2" xfId="8900"/>
    <cellStyle name="40% - Accent6 2 3 2 5 2 2 2" xfId="8901"/>
    <cellStyle name="40% - Accent6 2 3 2 5 2 2 3" xfId="8902"/>
    <cellStyle name="40% - Accent6 2 3 2 5 2 3" xfId="8903"/>
    <cellStyle name="40% - Accent6 2 3 2 5 2 4" xfId="8904"/>
    <cellStyle name="40% - Accent6 2 3 2 5 3" xfId="8905"/>
    <cellStyle name="40% - Accent6 2 3 2 5 3 2" xfId="8906"/>
    <cellStyle name="40% - Accent6 2 3 2 5 3 3" xfId="8907"/>
    <cellStyle name="40% - Accent6 2 3 2 5 4" xfId="8908"/>
    <cellStyle name="40% - Accent6 2 3 2 5 5" xfId="8909"/>
    <cellStyle name="40% - Accent6 2 3 2 6" xfId="8910"/>
    <cellStyle name="40% - Accent6 2 3 2 6 2" xfId="8911"/>
    <cellStyle name="40% - Accent6 2 3 2 6 2 2" xfId="8912"/>
    <cellStyle name="40% - Accent6 2 3 2 6 2 2 2" xfId="8913"/>
    <cellStyle name="40% - Accent6 2 3 2 6 2 2 3" xfId="8914"/>
    <cellStyle name="40% - Accent6 2 3 2 6 2 3" xfId="8915"/>
    <cellStyle name="40% - Accent6 2 3 2 6 2 4" xfId="8916"/>
    <cellStyle name="40% - Accent6 2 3 2 6 3" xfId="8917"/>
    <cellStyle name="40% - Accent6 2 3 2 6 3 2" xfId="8918"/>
    <cellStyle name="40% - Accent6 2 3 2 6 3 3" xfId="8919"/>
    <cellStyle name="40% - Accent6 2 3 2 6 4" xfId="8920"/>
    <cellStyle name="40% - Accent6 2 3 2 6 5" xfId="8921"/>
    <cellStyle name="40% - Accent6 2 3 2 7" xfId="8922"/>
    <cellStyle name="40% - Accent6 2 3 2 7 2" xfId="8923"/>
    <cellStyle name="40% - Accent6 2 3 2 7 2 2" xfId="8924"/>
    <cellStyle name="40% - Accent6 2 3 2 7 2 3" xfId="8925"/>
    <cellStyle name="40% - Accent6 2 3 2 7 3" xfId="8926"/>
    <cellStyle name="40% - Accent6 2 3 2 7 4" xfId="8927"/>
    <cellStyle name="40% - Accent6 2 3 2 8" xfId="8928"/>
    <cellStyle name="40% - Accent6 2 3 2 8 2" xfId="8929"/>
    <cellStyle name="40% - Accent6 2 3 2 8 3" xfId="8930"/>
    <cellStyle name="40% - Accent6 2 3 2 9" xfId="8931"/>
    <cellStyle name="40% - Accent6 2 3 2_Schs" xfId="8932"/>
    <cellStyle name="40% - Accent6 2 4" xfId="8933"/>
    <cellStyle name="40% - Accent6 2 5" xfId="8934"/>
    <cellStyle name="40% - Accent6 2_ModelingAnalysis_GRP" xfId="8935"/>
    <cellStyle name="40% - Accent6 3" xfId="8936"/>
    <cellStyle name="40% - Accent6 3 2" xfId="8937"/>
    <cellStyle name="40% - Accent6 3 2 2" xfId="8938"/>
    <cellStyle name="40% - Accent6 3 2 3" xfId="8939"/>
    <cellStyle name="40% - Accent6 3 3" xfId="8940"/>
    <cellStyle name="40% - Accent6 3 4" xfId="8941"/>
    <cellStyle name="40% - Accent6 3 5" xfId="8942"/>
    <cellStyle name="40% - Accent6 3_ModelingAnalysis_GRP" xfId="8943"/>
    <cellStyle name="40% - Accent6 4" xfId="8944"/>
    <cellStyle name="40% - Accent6 4 2" xfId="8945"/>
    <cellStyle name="40% - Accent6 4 2 2" xfId="8946"/>
    <cellStyle name="40% - Accent6 4 2 3" xfId="8947"/>
    <cellStyle name="40% - Accent6 4 3" xfId="8948"/>
    <cellStyle name="40% - Accent6 4 4" xfId="8949"/>
    <cellStyle name="40% - Accent6 4_ModelingAnalysis_GRP" xfId="8950"/>
    <cellStyle name="40% - Accent6 5" xfId="8951"/>
    <cellStyle name="40% - Accent6 5 2" xfId="8952"/>
    <cellStyle name="40% - Accent6 5 2 2" xfId="8953"/>
    <cellStyle name="40% - Accent6 5 2 3" xfId="8954"/>
    <cellStyle name="40% - Accent6 5 2 4" xfId="8955"/>
    <cellStyle name="40% - Accent6 5 2 4 10" xfId="8956"/>
    <cellStyle name="40% - Accent6 5 2 4 2" xfId="8957"/>
    <cellStyle name="40% - Accent6 5 2 4 2 2" xfId="8958"/>
    <cellStyle name="40% - Accent6 5 2 4 2 2 2" xfId="8959"/>
    <cellStyle name="40% - Accent6 5 2 4 2 2 2 2" xfId="8960"/>
    <cellStyle name="40% - Accent6 5 2 4 2 2 2 2 2" xfId="8961"/>
    <cellStyle name="40% - Accent6 5 2 4 2 2 2 2 2 2" xfId="8962"/>
    <cellStyle name="40% - Accent6 5 2 4 2 2 2 2 2 3" xfId="8963"/>
    <cellStyle name="40% - Accent6 5 2 4 2 2 2 2 3" xfId="8964"/>
    <cellStyle name="40% - Accent6 5 2 4 2 2 2 2 4" xfId="8965"/>
    <cellStyle name="40% - Accent6 5 2 4 2 2 2 3" xfId="8966"/>
    <cellStyle name="40% - Accent6 5 2 4 2 2 2 3 2" xfId="8967"/>
    <cellStyle name="40% - Accent6 5 2 4 2 2 2 3 3" xfId="8968"/>
    <cellStyle name="40% - Accent6 5 2 4 2 2 2 4" xfId="8969"/>
    <cellStyle name="40% - Accent6 5 2 4 2 2 2 5" xfId="8970"/>
    <cellStyle name="40% - Accent6 5 2 4 2 2 3" xfId="8971"/>
    <cellStyle name="40% - Accent6 5 2 4 2 2 3 2" xfId="8972"/>
    <cellStyle name="40% - Accent6 5 2 4 2 2 3 2 2" xfId="8973"/>
    <cellStyle name="40% - Accent6 5 2 4 2 2 3 2 2 2" xfId="8974"/>
    <cellStyle name="40% - Accent6 5 2 4 2 2 3 2 2 3" xfId="8975"/>
    <cellStyle name="40% - Accent6 5 2 4 2 2 3 2 3" xfId="8976"/>
    <cellStyle name="40% - Accent6 5 2 4 2 2 3 2 4" xfId="8977"/>
    <cellStyle name="40% - Accent6 5 2 4 2 2 3 3" xfId="8978"/>
    <cellStyle name="40% - Accent6 5 2 4 2 2 3 3 2" xfId="8979"/>
    <cellStyle name="40% - Accent6 5 2 4 2 2 3 3 3" xfId="8980"/>
    <cellStyle name="40% - Accent6 5 2 4 2 2 3 4" xfId="8981"/>
    <cellStyle name="40% - Accent6 5 2 4 2 2 3 5" xfId="8982"/>
    <cellStyle name="40% - Accent6 5 2 4 2 2 4" xfId="8983"/>
    <cellStyle name="40% - Accent6 5 2 4 2 2 4 2" xfId="8984"/>
    <cellStyle name="40% - Accent6 5 2 4 2 2 4 2 2" xfId="8985"/>
    <cellStyle name="40% - Accent6 5 2 4 2 2 4 2 2 2" xfId="8986"/>
    <cellStyle name="40% - Accent6 5 2 4 2 2 4 2 2 3" xfId="8987"/>
    <cellStyle name="40% - Accent6 5 2 4 2 2 4 2 3" xfId="8988"/>
    <cellStyle name="40% - Accent6 5 2 4 2 2 4 2 4" xfId="8989"/>
    <cellStyle name="40% - Accent6 5 2 4 2 2 4 3" xfId="8990"/>
    <cellStyle name="40% - Accent6 5 2 4 2 2 4 3 2" xfId="8991"/>
    <cellStyle name="40% - Accent6 5 2 4 2 2 4 3 3" xfId="8992"/>
    <cellStyle name="40% - Accent6 5 2 4 2 2 4 4" xfId="8993"/>
    <cellStyle name="40% - Accent6 5 2 4 2 2 4 5" xfId="8994"/>
    <cellStyle name="40% - Accent6 5 2 4 2 2 5" xfId="8995"/>
    <cellStyle name="40% - Accent6 5 2 4 2 2 5 2" xfId="8996"/>
    <cellStyle name="40% - Accent6 5 2 4 2 2 5 2 2" xfId="8997"/>
    <cellStyle name="40% - Accent6 5 2 4 2 2 5 2 3" xfId="8998"/>
    <cellStyle name="40% - Accent6 5 2 4 2 2 5 3" xfId="8999"/>
    <cellStyle name="40% - Accent6 5 2 4 2 2 5 4" xfId="9000"/>
    <cellStyle name="40% - Accent6 5 2 4 2 2 6" xfId="9001"/>
    <cellStyle name="40% - Accent6 5 2 4 2 2 6 2" xfId="9002"/>
    <cellStyle name="40% - Accent6 5 2 4 2 2 6 3" xfId="9003"/>
    <cellStyle name="40% - Accent6 5 2 4 2 2 7" xfId="9004"/>
    <cellStyle name="40% - Accent6 5 2 4 2 2 8" xfId="9005"/>
    <cellStyle name="40% - Accent6 5 2 4 2 2_Schs" xfId="9006"/>
    <cellStyle name="40% - Accent6 5 2 4 2 3" xfId="9007"/>
    <cellStyle name="40% - Accent6 5 2 4 2 3 2" xfId="9008"/>
    <cellStyle name="40% - Accent6 5 2 4 2 3 2 2" xfId="9009"/>
    <cellStyle name="40% - Accent6 5 2 4 2 3 2 2 2" xfId="9010"/>
    <cellStyle name="40% - Accent6 5 2 4 2 3 2 2 3" xfId="9011"/>
    <cellStyle name="40% - Accent6 5 2 4 2 3 2 3" xfId="9012"/>
    <cellStyle name="40% - Accent6 5 2 4 2 3 2 4" xfId="9013"/>
    <cellStyle name="40% - Accent6 5 2 4 2 3 3" xfId="9014"/>
    <cellStyle name="40% - Accent6 5 2 4 2 3 3 2" xfId="9015"/>
    <cellStyle name="40% - Accent6 5 2 4 2 3 3 3" xfId="9016"/>
    <cellStyle name="40% - Accent6 5 2 4 2 3 4" xfId="9017"/>
    <cellStyle name="40% - Accent6 5 2 4 2 3 5" xfId="9018"/>
    <cellStyle name="40% - Accent6 5 2 4 2 4" xfId="9019"/>
    <cellStyle name="40% - Accent6 5 2 4 2 4 2" xfId="9020"/>
    <cellStyle name="40% - Accent6 5 2 4 2 4 2 2" xfId="9021"/>
    <cellStyle name="40% - Accent6 5 2 4 2 4 2 2 2" xfId="9022"/>
    <cellStyle name="40% - Accent6 5 2 4 2 4 2 2 3" xfId="9023"/>
    <cellStyle name="40% - Accent6 5 2 4 2 4 2 3" xfId="9024"/>
    <cellStyle name="40% - Accent6 5 2 4 2 4 2 4" xfId="9025"/>
    <cellStyle name="40% - Accent6 5 2 4 2 4 3" xfId="9026"/>
    <cellStyle name="40% - Accent6 5 2 4 2 4 3 2" xfId="9027"/>
    <cellStyle name="40% - Accent6 5 2 4 2 4 3 3" xfId="9028"/>
    <cellStyle name="40% - Accent6 5 2 4 2 4 4" xfId="9029"/>
    <cellStyle name="40% - Accent6 5 2 4 2 4 5" xfId="9030"/>
    <cellStyle name="40% - Accent6 5 2 4 2 5" xfId="9031"/>
    <cellStyle name="40% - Accent6 5 2 4 2 5 2" xfId="9032"/>
    <cellStyle name="40% - Accent6 5 2 4 2 5 2 2" xfId="9033"/>
    <cellStyle name="40% - Accent6 5 2 4 2 5 2 2 2" xfId="9034"/>
    <cellStyle name="40% - Accent6 5 2 4 2 5 2 2 3" xfId="9035"/>
    <cellStyle name="40% - Accent6 5 2 4 2 5 2 3" xfId="9036"/>
    <cellStyle name="40% - Accent6 5 2 4 2 5 2 4" xfId="9037"/>
    <cellStyle name="40% - Accent6 5 2 4 2 5 3" xfId="9038"/>
    <cellStyle name="40% - Accent6 5 2 4 2 5 3 2" xfId="9039"/>
    <cellStyle name="40% - Accent6 5 2 4 2 5 3 3" xfId="9040"/>
    <cellStyle name="40% - Accent6 5 2 4 2 5 4" xfId="9041"/>
    <cellStyle name="40% - Accent6 5 2 4 2 5 5" xfId="9042"/>
    <cellStyle name="40% - Accent6 5 2 4 2 6" xfId="9043"/>
    <cellStyle name="40% - Accent6 5 2 4 2 6 2" xfId="9044"/>
    <cellStyle name="40% - Accent6 5 2 4 2 6 2 2" xfId="9045"/>
    <cellStyle name="40% - Accent6 5 2 4 2 6 2 3" xfId="9046"/>
    <cellStyle name="40% - Accent6 5 2 4 2 6 3" xfId="9047"/>
    <cellStyle name="40% - Accent6 5 2 4 2 6 4" xfId="9048"/>
    <cellStyle name="40% - Accent6 5 2 4 2 7" xfId="9049"/>
    <cellStyle name="40% - Accent6 5 2 4 2 7 2" xfId="9050"/>
    <cellStyle name="40% - Accent6 5 2 4 2 7 3" xfId="9051"/>
    <cellStyle name="40% - Accent6 5 2 4 2 8" xfId="9052"/>
    <cellStyle name="40% - Accent6 5 2 4 2 9" xfId="9053"/>
    <cellStyle name="40% - Accent6 5 2 4 2_Schs" xfId="9054"/>
    <cellStyle name="40% - Accent6 5 2 4 3" xfId="9055"/>
    <cellStyle name="40% - Accent6 5 2 4 3 2" xfId="9056"/>
    <cellStyle name="40% - Accent6 5 2 4 3 2 2" xfId="9057"/>
    <cellStyle name="40% - Accent6 5 2 4 3 2 2 2" xfId="9058"/>
    <cellStyle name="40% - Accent6 5 2 4 3 2 2 2 2" xfId="9059"/>
    <cellStyle name="40% - Accent6 5 2 4 3 2 2 2 3" xfId="9060"/>
    <cellStyle name="40% - Accent6 5 2 4 3 2 2 3" xfId="9061"/>
    <cellStyle name="40% - Accent6 5 2 4 3 2 2 4" xfId="9062"/>
    <cellStyle name="40% - Accent6 5 2 4 3 2 3" xfId="9063"/>
    <cellStyle name="40% - Accent6 5 2 4 3 2 3 2" xfId="9064"/>
    <cellStyle name="40% - Accent6 5 2 4 3 2 3 3" xfId="9065"/>
    <cellStyle name="40% - Accent6 5 2 4 3 2 4" xfId="9066"/>
    <cellStyle name="40% - Accent6 5 2 4 3 2 5" xfId="9067"/>
    <cellStyle name="40% - Accent6 5 2 4 3 3" xfId="9068"/>
    <cellStyle name="40% - Accent6 5 2 4 3 3 2" xfId="9069"/>
    <cellStyle name="40% - Accent6 5 2 4 3 3 2 2" xfId="9070"/>
    <cellStyle name="40% - Accent6 5 2 4 3 3 2 2 2" xfId="9071"/>
    <cellStyle name="40% - Accent6 5 2 4 3 3 2 2 3" xfId="9072"/>
    <cellStyle name="40% - Accent6 5 2 4 3 3 2 3" xfId="9073"/>
    <cellStyle name="40% - Accent6 5 2 4 3 3 2 4" xfId="9074"/>
    <cellStyle name="40% - Accent6 5 2 4 3 3 3" xfId="9075"/>
    <cellStyle name="40% - Accent6 5 2 4 3 3 3 2" xfId="9076"/>
    <cellStyle name="40% - Accent6 5 2 4 3 3 3 3" xfId="9077"/>
    <cellStyle name="40% - Accent6 5 2 4 3 3 4" xfId="9078"/>
    <cellStyle name="40% - Accent6 5 2 4 3 3 5" xfId="9079"/>
    <cellStyle name="40% - Accent6 5 2 4 3 4" xfId="9080"/>
    <cellStyle name="40% - Accent6 5 2 4 3 4 2" xfId="9081"/>
    <cellStyle name="40% - Accent6 5 2 4 3 4 2 2" xfId="9082"/>
    <cellStyle name="40% - Accent6 5 2 4 3 4 2 2 2" xfId="9083"/>
    <cellStyle name="40% - Accent6 5 2 4 3 4 2 2 3" xfId="9084"/>
    <cellStyle name="40% - Accent6 5 2 4 3 4 2 3" xfId="9085"/>
    <cellStyle name="40% - Accent6 5 2 4 3 4 2 4" xfId="9086"/>
    <cellStyle name="40% - Accent6 5 2 4 3 4 3" xfId="9087"/>
    <cellStyle name="40% - Accent6 5 2 4 3 4 3 2" xfId="9088"/>
    <cellStyle name="40% - Accent6 5 2 4 3 4 3 3" xfId="9089"/>
    <cellStyle name="40% - Accent6 5 2 4 3 4 4" xfId="9090"/>
    <cellStyle name="40% - Accent6 5 2 4 3 4 5" xfId="9091"/>
    <cellStyle name="40% - Accent6 5 2 4 3 5" xfId="9092"/>
    <cellStyle name="40% - Accent6 5 2 4 3 5 2" xfId="9093"/>
    <cellStyle name="40% - Accent6 5 2 4 3 5 2 2" xfId="9094"/>
    <cellStyle name="40% - Accent6 5 2 4 3 5 2 3" xfId="9095"/>
    <cellStyle name="40% - Accent6 5 2 4 3 5 3" xfId="9096"/>
    <cellStyle name="40% - Accent6 5 2 4 3 5 4" xfId="9097"/>
    <cellStyle name="40% - Accent6 5 2 4 3 6" xfId="9098"/>
    <cellStyle name="40% - Accent6 5 2 4 3 6 2" xfId="9099"/>
    <cellStyle name="40% - Accent6 5 2 4 3 6 3" xfId="9100"/>
    <cellStyle name="40% - Accent6 5 2 4 3 7" xfId="9101"/>
    <cellStyle name="40% - Accent6 5 2 4 3 8" xfId="9102"/>
    <cellStyle name="40% - Accent6 5 2 4 3_Schs" xfId="9103"/>
    <cellStyle name="40% - Accent6 5 2 4 4" xfId="9104"/>
    <cellStyle name="40% - Accent6 5 2 4 4 2" xfId="9105"/>
    <cellStyle name="40% - Accent6 5 2 4 4 2 2" xfId="9106"/>
    <cellStyle name="40% - Accent6 5 2 4 4 2 2 2" xfId="9107"/>
    <cellStyle name="40% - Accent6 5 2 4 4 2 2 3" xfId="9108"/>
    <cellStyle name="40% - Accent6 5 2 4 4 2 3" xfId="9109"/>
    <cellStyle name="40% - Accent6 5 2 4 4 2 4" xfId="9110"/>
    <cellStyle name="40% - Accent6 5 2 4 4 3" xfId="9111"/>
    <cellStyle name="40% - Accent6 5 2 4 4 3 2" xfId="9112"/>
    <cellStyle name="40% - Accent6 5 2 4 4 3 3" xfId="9113"/>
    <cellStyle name="40% - Accent6 5 2 4 4 4" xfId="9114"/>
    <cellStyle name="40% - Accent6 5 2 4 4 5" xfId="9115"/>
    <cellStyle name="40% - Accent6 5 2 4 5" xfId="9116"/>
    <cellStyle name="40% - Accent6 5 2 4 5 2" xfId="9117"/>
    <cellStyle name="40% - Accent6 5 2 4 5 2 2" xfId="9118"/>
    <cellStyle name="40% - Accent6 5 2 4 5 2 2 2" xfId="9119"/>
    <cellStyle name="40% - Accent6 5 2 4 5 2 2 3" xfId="9120"/>
    <cellStyle name="40% - Accent6 5 2 4 5 2 3" xfId="9121"/>
    <cellStyle name="40% - Accent6 5 2 4 5 2 4" xfId="9122"/>
    <cellStyle name="40% - Accent6 5 2 4 5 3" xfId="9123"/>
    <cellStyle name="40% - Accent6 5 2 4 5 3 2" xfId="9124"/>
    <cellStyle name="40% - Accent6 5 2 4 5 3 3" xfId="9125"/>
    <cellStyle name="40% - Accent6 5 2 4 5 4" xfId="9126"/>
    <cellStyle name="40% - Accent6 5 2 4 5 5" xfId="9127"/>
    <cellStyle name="40% - Accent6 5 2 4 6" xfId="9128"/>
    <cellStyle name="40% - Accent6 5 2 4 6 2" xfId="9129"/>
    <cellStyle name="40% - Accent6 5 2 4 6 2 2" xfId="9130"/>
    <cellStyle name="40% - Accent6 5 2 4 6 2 2 2" xfId="9131"/>
    <cellStyle name="40% - Accent6 5 2 4 6 2 2 3" xfId="9132"/>
    <cellStyle name="40% - Accent6 5 2 4 6 2 3" xfId="9133"/>
    <cellStyle name="40% - Accent6 5 2 4 6 2 4" xfId="9134"/>
    <cellStyle name="40% - Accent6 5 2 4 6 3" xfId="9135"/>
    <cellStyle name="40% - Accent6 5 2 4 6 3 2" xfId="9136"/>
    <cellStyle name="40% - Accent6 5 2 4 6 3 3" xfId="9137"/>
    <cellStyle name="40% - Accent6 5 2 4 6 4" xfId="9138"/>
    <cellStyle name="40% - Accent6 5 2 4 6 5" xfId="9139"/>
    <cellStyle name="40% - Accent6 5 2 4 7" xfId="9140"/>
    <cellStyle name="40% - Accent6 5 2 4 7 2" xfId="9141"/>
    <cellStyle name="40% - Accent6 5 2 4 7 2 2" xfId="9142"/>
    <cellStyle name="40% - Accent6 5 2 4 7 2 3" xfId="9143"/>
    <cellStyle name="40% - Accent6 5 2 4 7 3" xfId="9144"/>
    <cellStyle name="40% - Accent6 5 2 4 7 4" xfId="9145"/>
    <cellStyle name="40% - Accent6 5 2 4 8" xfId="9146"/>
    <cellStyle name="40% - Accent6 5 2 4 8 2" xfId="9147"/>
    <cellStyle name="40% - Accent6 5 2 4 8 3" xfId="9148"/>
    <cellStyle name="40% - Accent6 5 2 4 9" xfId="9149"/>
    <cellStyle name="40% - Accent6 5 2 4_Schs" xfId="9150"/>
    <cellStyle name="40% - Accent6 5 3" xfId="9151"/>
    <cellStyle name="40% - Accent6 5 4" xfId="9152"/>
    <cellStyle name="40% - Accent6 5 5" xfId="9153"/>
    <cellStyle name="40% - Accent6 5 5 10" xfId="9154"/>
    <cellStyle name="40% - Accent6 5 5 2" xfId="9155"/>
    <cellStyle name="40% - Accent6 5 5 2 2" xfId="9156"/>
    <cellStyle name="40% - Accent6 5 5 2 2 2" xfId="9157"/>
    <cellStyle name="40% - Accent6 5 5 2 2 2 2" xfId="9158"/>
    <cellStyle name="40% - Accent6 5 5 2 2 2 2 2" xfId="9159"/>
    <cellStyle name="40% - Accent6 5 5 2 2 2 2 2 2" xfId="9160"/>
    <cellStyle name="40% - Accent6 5 5 2 2 2 2 2 3" xfId="9161"/>
    <cellStyle name="40% - Accent6 5 5 2 2 2 2 3" xfId="9162"/>
    <cellStyle name="40% - Accent6 5 5 2 2 2 2 4" xfId="9163"/>
    <cellStyle name="40% - Accent6 5 5 2 2 2 3" xfId="9164"/>
    <cellStyle name="40% - Accent6 5 5 2 2 2 3 2" xfId="9165"/>
    <cellStyle name="40% - Accent6 5 5 2 2 2 3 3" xfId="9166"/>
    <cellStyle name="40% - Accent6 5 5 2 2 2 4" xfId="9167"/>
    <cellStyle name="40% - Accent6 5 5 2 2 2 5" xfId="9168"/>
    <cellStyle name="40% - Accent6 5 5 2 2 3" xfId="9169"/>
    <cellStyle name="40% - Accent6 5 5 2 2 3 2" xfId="9170"/>
    <cellStyle name="40% - Accent6 5 5 2 2 3 2 2" xfId="9171"/>
    <cellStyle name="40% - Accent6 5 5 2 2 3 2 2 2" xfId="9172"/>
    <cellStyle name="40% - Accent6 5 5 2 2 3 2 2 3" xfId="9173"/>
    <cellStyle name="40% - Accent6 5 5 2 2 3 2 3" xfId="9174"/>
    <cellStyle name="40% - Accent6 5 5 2 2 3 2 4" xfId="9175"/>
    <cellStyle name="40% - Accent6 5 5 2 2 3 3" xfId="9176"/>
    <cellStyle name="40% - Accent6 5 5 2 2 3 3 2" xfId="9177"/>
    <cellStyle name="40% - Accent6 5 5 2 2 3 3 3" xfId="9178"/>
    <cellStyle name="40% - Accent6 5 5 2 2 3 4" xfId="9179"/>
    <cellStyle name="40% - Accent6 5 5 2 2 3 5" xfId="9180"/>
    <cellStyle name="40% - Accent6 5 5 2 2 4" xfId="9181"/>
    <cellStyle name="40% - Accent6 5 5 2 2 4 2" xfId="9182"/>
    <cellStyle name="40% - Accent6 5 5 2 2 4 2 2" xfId="9183"/>
    <cellStyle name="40% - Accent6 5 5 2 2 4 2 2 2" xfId="9184"/>
    <cellStyle name="40% - Accent6 5 5 2 2 4 2 2 3" xfId="9185"/>
    <cellStyle name="40% - Accent6 5 5 2 2 4 2 3" xfId="9186"/>
    <cellStyle name="40% - Accent6 5 5 2 2 4 2 4" xfId="9187"/>
    <cellStyle name="40% - Accent6 5 5 2 2 4 3" xfId="9188"/>
    <cellStyle name="40% - Accent6 5 5 2 2 4 3 2" xfId="9189"/>
    <cellStyle name="40% - Accent6 5 5 2 2 4 3 3" xfId="9190"/>
    <cellStyle name="40% - Accent6 5 5 2 2 4 4" xfId="9191"/>
    <cellStyle name="40% - Accent6 5 5 2 2 4 5" xfId="9192"/>
    <cellStyle name="40% - Accent6 5 5 2 2 5" xfId="9193"/>
    <cellStyle name="40% - Accent6 5 5 2 2 5 2" xfId="9194"/>
    <cellStyle name="40% - Accent6 5 5 2 2 5 2 2" xfId="9195"/>
    <cellStyle name="40% - Accent6 5 5 2 2 5 2 3" xfId="9196"/>
    <cellStyle name="40% - Accent6 5 5 2 2 5 3" xfId="9197"/>
    <cellStyle name="40% - Accent6 5 5 2 2 5 4" xfId="9198"/>
    <cellStyle name="40% - Accent6 5 5 2 2 6" xfId="9199"/>
    <cellStyle name="40% - Accent6 5 5 2 2 6 2" xfId="9200"/>
    <cellStyle name="40% - Accent6 5 5 2 2 6 3" xfId="9201"/>
    <cellStyle name="40% - Accent6 5 5 2 2 7" xfId="9202"/>
    <cellStyle name="40% - Accent6 5 5 2 2 8" xfId="9203"/>
    <cellStyle name="40% - Accent6 5 5 2 2_Schs" xfId="9204"/>
    <cellStyle name="40% - Accent6 5 5 2 3" xfId="9205"/>
    <cellStyle name="40% - Accent6 5 5 2 3 2" xfId="9206"/>
    <cellStyle name="40% - Accent6 5 5 2 3 2 2" xfId="9207"/>
    <cellStyle name="40% - Accent6 5 5 2 3 2 2 2" xfId="9208"/>
    <cellStyle name="40% - Accent6 5 5 2 3 2 2 3" xfId="9209"/>
    <cellStyle name="40% - Accent6 5 5 2 3 2 3" xfId="9210"/>
    <cellStyle name="40% - Accent6 5 5 2 3 2 4" xfId="9211"/>
    <cellStyle name="40% - Accent6 5 5 2 3 3" xfId="9212"/>
    <cellStyle name="40% - Accent6 5 5 2 3 3 2" xfId="9213"/>
    <cellStyle name="40% - Accent6 5 5 2 3 3 3" xfId="9214"/>
    <cellStyle name="40% - Accent6 5 5 2 3 4" xfId="9215"/>
    <cellStyle name="40% - Accent6 5 5 2 3 5" xfId="9216"/>
    <cellStyle name="40% - Accent6 5 5 2 4" xfId="9217"/>
    <cellStyle name="40% - Accent6 5 5 2 4 2" xfId="9218"/>
    <cellStyle name="40% - Accent6 5 5 2 4 2 2" xfId="9219"/>
    <cellStyle name="40% - Accent6 5 5 2 4 2 2 2" xfId="9220"/>
    <cellStyle name="40% - Accent6 5 5 2 4 2 2 3" xfId="9221"/>
    <cellStyle name="40% - Accent6 5 5 2 4 2 3" xfId="9222"/>
    <cellStyle name="40% - Accent6 5 5 2 4 2 4" xfId="9223"/>
    <cellStyle name="40% - Accent6 5 5 2 4 3" xfId="9224"/>
    <cellStyle name="40% - Accent6 5 5 2 4 3 2" xfId="9225"/>
    <cellStyle name="40% - Accent6 5 5 2 4 3 3" xfId="9226"/>
    <cellStyle name="40% - Accent6 5 5 2 4 4" xfId="9227"/>
    <cellStyle name="40% - Accent6 5 5 2 4 5" xfId="9228"/>
    <cellStyle name="40% - Accent6 5 5 2 5" xfId="9229"/>
    <cellStyle name="40% - Accent6 5 5 2 5 2" xfId="9230"/>
    <cellStyle name="40% - Accent6 5 5 2 5 2 2" xfId="9231"/>
    <cellStyle name="40% - Accent6 5 5 2 5 2 2 2" xfId="9232"/>
    <cellStyle name="40% - Accent6 5 5 2 5 2 2 3" xfId="9233"/>
    <cellStyle name="40% - Accent6 5 5 2 5 2 3" xfId="9234"/>
    <cellStyle name="40% - Accent6 5 5 2 5 2 4" xfId="9235"/>
    <cellStyle name="40% - Accent6 5 5 2 5 3" xfId="9236"/>
    <cellStyle name="40% - Accent6 5 5 2 5 3 2" xfId="9237"/>
    <cellStyle name="40% - Accent6 5 5 2 5 3 3" xfId="9238"/>
    <cellStyle name="40% - Accent6 5 5 2 5 4" xfId="9239"/>
    <cellStyle name="40% - Accent6 5 5 2 5 5" xfId="9240"/>
    <cellStyle name="40% - Accent6 5 5 2 6" xfId="9241"/>
    <cellStyle name="40% - Accent6 5 5 2 6 2" xfId="9242"/>
    <cellStyle name="40% - Accent6 5 5 2 6 2 2" xfId="9243"/>
    <cellStyle name="40% - Accent6 5 5 2 6 2 3" xfId="9244"/>
    <cellStyle name="40% - Accent6 5 5 2 6 3" xfId="9245"/>
    <cellStyle name="40% - Accent6 5 5 2 6 4" xfId="9246"/>
    <cellStyle name="40% - Accent6 5 5 2 7" xfId="9247"/>
    <cellStyle name="40% - Accent6 5 5 2 7 2" xfId="9248"/>
    <cellStyle name="40% - Accent6 5 5 2 7 3" xfId="9249"/>
    <cellStyle name="40% - Accent6 5 5 2 8" xfId="9250"/>
    <cellStyle name="40% - Accent6 5 5 2 9" xfId="9251"/>
    <cellStyle name="40% - Accent6 5 5 2_Schs" xfId="9252"/>
    <cellStyle name="40% - Accent6 5 5 3" xfId="9253"/>
    <cellStyle name="40% - Accent6 5 5 3 2" xfId="9254"/>
    <cellStyle name="40% - Accent6 5 5 3 2 2" xfId="9255"/>
    <cellStyle name="40% - Accent6 5 5 3 2 2 2" xfId="9256"/>
    <cellStyle name="40% - Accent6 5 5 3 2 2 2 2" xfId="9257"/>
    <cellStyle name="40% - Accent6 5 5 3 2 2 2 3" xfId="9258"/>
    <cellStyle name="40% - Accent6 5 5 3 2 2 3" xfId="9259"/>
    <cellStyle name="40% - Accent6 5 5 3 2 2 4" xfId="9260"/>
    <cellStyle name="40% - Accent6 5 5 3 2 3" xfId="9261"/>
    <cellStyle name="40% - Accent6 5 5 3 2 3 2" xfId="9262"/>
    <cellStyle name="40% - Accent6 5 5 3 2 3 3" xfId="9263"/>
    <cellStyle name="40% - Accent6 5 5 3 2 4" xfId="9264"/>
    <cellStyle name="40% - Accent6 5 5 3 2 5" xfId="9265"/>
    <cellStyle name="40% - Accent6 5 5 3 3" xfId="9266"/>
    <cellStyle name="40% - Accent6 5 5 3 3 2" xfId="9267"/>
    <cellStyle name="40% - Accent6 5 5 3 3 2 2" xfId="9268"/>
    <cellStyle name="40% - Accent6 5 5 3 3 2 2 2" xfId="9269"/>
    <cellStyle name="40% - Accent6 5 5 3 3 2 2 3" xfId="9270"/>
    <cellStyle name="40% - Accent6 5 5 3 3 2 3" xfId="9271"/>
    <cellStyle name="40% - Accent6 5 5 3 3 2 4" xfId="9272"/>
    <cellStyle name="40% - Accent6 5 5 3 3 3" xfId="9273"/>
    <cellStyle name="40% - Accent6 5 5 3 3 3 2" xfId="9274"/>
    <cellStyle name="40% - Accent6 5 5 3 3 3 3" xfId="9275"/>
    <cellStyle name="40% - Accent6 5 5 3 3 4" xfId="9276"/>
    <cellStyle name="40% - Accent6 5 5 3 3 5" xfId="9277"/>
    <cellStyle name="40% - Accent6 5 5 3 4" xfId="9278"/>
    <cellStyle name="40% - Accent6 5 5 3 4 2" xfId="9279"/>
    <cellStyle name="40% - Accent6 5 5 3 4 2 2" xfId="9280"/>
    <cellStyle name="40% - Accent6 5 5 3 4 2 2 2" xfId="9281"/>
    <cellStyle name="40% - Accent6 5 5 3 4 2 2 3" xfId="9282"/>
    <cellStyle name="40% - Accent6 5 5 3 4 2 3" xfId="9283"/>
    <cellStyle name="40% - Accent6 5 5 3 4 2 4" xfId="9284"/>
    <cellStyle name="40% - Accent6 5 5 3 4 3" xfId="9285"/>
    <cellStyle name="40% - Accent6 5 5 3 4 3 2" xfId="9286"/>
    <cellStyle name="40% - Accent6 5 5 3 4 3 3" xfId="9287"/>
    <cellStyle name="40% - Accent6 5 5 3 4 4" xfId="9288"/>
    <cellStyle name="40% - Accent6 5 5 3 4 5" xfId="9289"/>
    <cellStyle name="40% - Accent6 5 5 3 5" xfId="9290"/>
    <cellStyle name="40% - Accent6 5 5 3 5 2" xfId="9291"/>
    <cellStyle name="40% - Accent6 5 5 3 5 2 2" xfId="9292"/>
    <cellStyle name="40% - Accent6 5 5 3 5 2 3" xfId="9293"/>
    <cellStyle name="40% - Accent6 5 5 3 5 3" xfId="9294"/>
    <cellStyle name="40% - Accent6 5 5 3 5 4" xfId="9295"/>
    <cellStyle name="40% - Accent6 5 5 3 6" xfId="9296"/>
    <cellStyle name="40% - Accent6 5 5 3 6 2" xfId="9297"/>
    <cellStyle name="40% - Accent6 5 5 3 6 3" xfId="9298"/>
    <cellStyle name="40% - Accent6 5 5 3 7" xfId="9299"/>
    <cellStyle name="40% - Accent6 5 5 3 8" xfId="9300"/>
    <cellStyle name="40% - Accent6 5 5 3_Schs" xfId="9301"/>
    <cellStyle name="40% - Accent6 5 5 4" xfId="9302"/>
    <cellStyle name="40% - Accent6 5 5 4 2" xfId="9303"/>
    <cellStyle name="40% - Accent6 5 5 4 2 2" xfId="9304"/>
    <cellStyle name="40% - Accent6 5 5 4 2 2 2" xfId="9305"/>
    <cellStyle name="40% - Accent6 5 5 4 2 2 3" xfId="9306"/>
    <cellStyle name="40% - Accent6 5 5 4 2 3" xfId="9307"/>
    <cellStyle name="40% - Accent6 5 5 4 2 4" xfId="9308"/>
    <cellStyle name="40% - Accent6 5 5 4 3" xfId="9309"/>
    <cellStyle name="40% - Accent6 5 5 4 3 2" xfId="9310"/>
    <cellStyle name="40% - Accent6 5 5 4 3 3" xfId="9311"/>
    <cellStyle name="40% - Accent6 5 5 4 4" xfId="9312"/>
    <cellStyle name="40% - Accent6 5 5 4 5" xfId="9313"/>
    <cellStyle name="40% - Accent6 5 5 5" xfId="9314"/>
    <cellStyle name="40% - Accent6 5 5 5 2" xfId="9315"/>
    <cellStyle name="40% - Accent6 5 5 5 2 2" xfId="9316"/>
    <cellStyle name="40% - Accent6 5 5 5 2 2 2" xfId="9317"/>
    <cellStyle name="40% - Accent6 5 5 5 2 2 3" xfId="9318"/>
    <cellStyle name="40% - Accent6 5 5 5 2 3" xfId="9319"/>
    <cellStyle name="40% - Accent6 5 5 5 2 4" xfId="9320"/>
    <cellStyle name="40% - Accent6 5 5 5 3" xfId="9321"/>
    <cellStyle name="40% - Accent6 5 5 5 3 2" xfId="9322"/>
    <cellStyle name="40% - Accent6 5 5 5 3 3" xfId="9323"/>
    <cellStyle name="40% - Accent6 5 5 5 4" xfId="9324"/>
    <cellStyle name="40% - Accent6 5 5 5 5" xfId="9325"/>
    <cellStyle name="40% - Accent6 5 5 6" xfId="9326"/>
    <cellStyle name="40% - Accent6 5 5 6 2" xfId="9327"/>
    <cellStyle name="40% - Accent6 5 5 6 2 2" xfId="9328"/>
    <cellStyle name="40% - Accent6 5 5 6 2 2 2" xfId="9329"/>
    <cellStyle name="40% - Accent6 5 5 6 2 2 3" xfId="9330"/>
    <cellStyle name="40% - Accent6 5 5 6 2 3" xfId="9331"/>
    <cellStyle name="40% - Accent6 5 5 6 2 4" xfId="9332"/>
    <cellStyle name="40% - Accent6 5 5 6 3" xfId="9333"/>
    <cellStyle name="40% - Accent6 5 5 6 3 2" xfId="9334"/>
    <cellStyle name="40% - Accent6 5 5 6 3 3" xfId="9335"/>
    <cellStyle name="40% - Accent6 5 5 6 4" xfId="9336"/>
    <cellStyle name="40% - Accent6 5 5 6 5" xfId="9337"/>
    <cellStyle name="40% - Accent6 5 5 7" xfId="9338"/>
    <cellStyle name="40% - Accent6 5 5 7 2" xfId="9339"/>
    <cellStyle name="40% - Accent6 5 5 7 2 2" xfId="9340"/>
    <cellStyle name="40% - Accent6 5 5 7 2 3" xfId="9341"/>
    <cellStyle name="40% - Accent6 5 5 7 3" xfId="9342"/>
    <cellStyle name="40% - Accent6 5 5 7 4" xfId="9343"/>
    <cellStyle name="40% - Accent6 5 5 8" xfId="9344"/>
    <cellStyle name="40% - Accent6 5 5 8 2" xfId="9345"/>
    <cellStyle name="40% - Accent6 5 5 8 3" xfId="9346"/>
    <cellStyle name="40% - Accent6 5 5 9" xfId="9347"/>
    <cellStyle name="40% - Accent6 5 5_Schs" xfId="9348"/>
    <cellStyle name="40% - Accent6 5_ModelingAnalysis_GRP" xfId="9349"/>
    <cellStyle name="40% - Accent6 6" xfId="9350"/>
    <cellStyle name="40% - Accent6 6 2" xfId="9351"/>
    <cellStyle name="40% - Accent6 6 2 2" xfId="9352"/>
    <cellStyle name="40% - Accent6 6 2 3" xfId="9353"/>
    <cellStyle name="40% - Accent6 6 3" xfId="9354"/>
    <cellStyle name="40% - Accent6 6 4" xfId="9355"/>
    <cellStyle name="40% - Accent6 6_ModelingAnalysis_GRP" xfId="9356"/>
    <cellStyle name="40% - Accent6 7" xfId="9357"/>
    <cellStyle name="40% - Accent6 7 2" xfId="9358"/>
    <cellStyle name="40% - Accent6 7 3" xfId="9359"/>
    <cellStyle name="40% - Accent6 8" xfId="9360"/>
    <cellStyle name="40% - Accent6 8 2" xfId="9361"/>
    <cellStyle name="40% - Accent6 8 3" xfId="9362"/>
    <cellStyle name="40% - Accent6 9" xfId="9363"/>
    <cellStyle name="40% - Accent6 9 2" xfId="9364"/>
    <cellStyle name="40% - Accent6 9 3" xfId="9365"/>
    <cellStyle name="60% - Accent1 10" xfId="9366"/>
    <cellStyle name="60% - Accent1 11" xfId="9367"/>
    <cellStyle name="60% - Accent1 12" xfId="9368"/>
    <cellStyle name="60% - Accent1 13" xfId="9369"/>
    <cellStyle name="60% - Accent1 14" xfId="9370"/>
    <cellStyle name="60% - Accent1 15" xfId="9371"/>
    <cellStyle name="60% - Accent1 16" xfId="9372"/>
    <cellStyle name="60% - Accent1 17" xfId="9373"/>
    <cellStyle name="60% - Accent1 18" xfId="9374"/>
    <cellStyle name="60% - Accent1 2" xfId="43"/>
    <cellStyle name="60% - Accent1 2 2" xfId="9375"/>
    <cellStyle name="60% - Accent1 2 3" xfId="9376"/>
    <cellStyle name="60% - Accent1 3" xfId="9377"/>
    <cellStyle name="60% - Accent1 3 2" xfId="9378"/>
    <cellStyle name="60% - Accent1 4" xfId="9379"/>
    <cellStyle name="60% - Accent1 4 2" xfId="9380"/>
    <cellStyle name="60% - Accent1 5" xfId="9381"/>
    <cellStyle name="60% - Accent1 5 2" xfId="9382"/>
    <cellStyle name="60% - Accent1 5 3" xfId="9383"/>
    <cellStyle name="60% - Accent1 6" xfId="9384"/>
    <cellStyle name="60% - Accent1 6 2" xfId="9385"/>
    <cellStyle name="60% - Accent1 7" xfId="9386"/>
    <cellStyle name="60% - Accent1 8" xfId="9387"/>
    <cellStyle name="60% - Accent1 9" xfId="9388"/>
    <cellStyle name="60% - Accent2 10" xfId="9389"/>
    <cellStyle name="60% - Accent2 11" xfId="9390"/>
    <cellStyle name="60% - Accent2 12" xfId="9391"/>
    <cellStyle name="60% - Accent2 13" xfId="9392"/>
    <cellStyle name="60% - Accent2 14" xfId="9393"/>
    <cellStyle name="60% - Accent2 15" xfId="9394"/>
    <cellStyle name="60% - Accent2 16" xfId="9395"/>
    <cellStyle name="60% - Accent2 17" xfId="9396"/>
    <cellStyle name="60% - Accent2 18" xfId="9397"/>
    <cellStyle name="60% - Accent2 2" xfId="44"/>
    <cellStyle name="60% - Accent2 2 2" xfId="9398"/>
    <cellStyle name="60% - Accent2 2 3" xfId="9399"/>
    <cellStyle name="60% - Accent2 3" xfId="9400"/>
    <cellStyle name="60% - Accent2 3 2" xfId="9401"/>
    <cellStyle name="60% - Accent2 4" xfId="9402"/>
    <cellStyle name="60% - Accent2 4 2" xfId="9403"/>
    <cellStyle name="60% - Accent2 5" xfId="9404"/>
    <cellStyle name="60% - Accent2 5 2" xfId="9405"/>
    <cellStyle name="60% - Accent2 5 3" xfId="9406"/>
    <cellStyle name="60% - Accent2 6" xfId="9407"/>
    <cellStyle name="60% - Accent2 6 2" xfId="9408"/>
    <cellStyle name="60% - Accent2 7" xfId="9409"/>
    <cellStyle name="60% - Accent2 8" xfId="9410"/>
    <cellStyle name="60% - Accent2 9" xfId="9411"/>
    <cellStyle name="60% - Accent3 10" xfId="9412"/>
    <cellStyle name="60% - Accent3 11" xfId="9413"/>
    <cellStyle name="60% - Accent3 12" xfId="9414"/>
    <cellStyle name="60% - Accent3 13" xfId="9415"/>
    <cellStyle name="60% - Accent3 14" xfId="9416"/>
    <cellStyle name="60% - Accent3 15" xfId="9417"/>
    <cellStyle name="60% - Accent3 16" xfId="9418"/>
    <cellStyle name="60% - Accent3 17" xfId="9419"/>
    <cellStyle name="60% - Accent3 18" xfId="9420"/>
    <cellStyle name="60% - Accent3 2" xfId="45"/>
    <cellStyle name="60% - Accent3 2 2" xfId="9421"/>
    <cellStyle name="60% - Accent3 2 3" xfId="9422"/>
    <cellStyle name="60% - Accent3 3" xfId="9423"/>
    <cellStyle name="60% - Accent3 3 2" xfId="9424"/>
    <cellStyle name="60% - Accent3 4" xfId="9425"/>
    <cellStyle name="60% - Accent3 4 2" xfId="9426"/>
    <cellStyle name="60% - Accent3 5" xfId="9427"/>
    <cellStyle name="60% - Accent3 5 2" xfId="9428"/>
    <cellStyle name="60% - Accent3 5 3" xfId="9429"/>
    <cellStyle name="60% - Accent3 6" xfId="9430"/>
    <cellStyle name="60% - Accent3 6 2" xfId="9431"/>
    <cellStyle name="60% - Accent3 7" xfId="9432"/>
    <cellStyle name="60% - Accent3 8" xfId="9433"/>
    <cellStyle name="60% - Accent3 9" xfId="9434"/>
    <cellStyle name="60% - Accent4 10" xfId="9435"/>
    <cellStyle name="60% - Accent4 11" xfId="9436"/>
    <cellStyle name="60% - Accent4 12" xfId="9437"/>
    <cellStyle name="60% - Accent4 13" xfId="9438"/>
    <cellStyle name="60% - Accent4 14" xfId="9439"/>
    <cellStyle name="60% - Accent4 15" xfId="9440"/>
    <cellStyle name="60% - Accent4 16" xfId="9441"/>
    <cellStyle name="60% - Accent4 17" xfId="9442"/>
    <cellStyle name="60% - Accent4 18" xfId="9443"/>
    <cellStyle name="60% - Accent4 2" xfId="46"/>
    <cellStyle name="60% - Accent4 2 2" xfId="9444"/>
    <cellStyle name="60% - Accent4 2 3" xfId="9445"/>
    <cellStyle name="60% - Accent4 3" xfId="9446"/>
    <cellStyle name="60% - Accent4 3 2" xfId="9447"/>
    <cellStyle name="60% - Accent4 4" xfId="9448"/>
    <cellStyle name="60% - Accent4 4 2" xfId="9449"/>
    <cellStyle name="60% - Accent4 5" xfId="9450"/>
    <cellStyle name="60% - Accent4 5 2" xfId="9451"/>
    <cellStyle name="60% - Accent4 5 3" xfId="9452"/>
    <cellStyle name="60% - Accent4 6" xfId="9453"/>
    <cellStyle name="60% - Accent4 6 2" xfId="9454"/>
    <cellStyle name="60% - Accent4 7" xfId="9455"/>
    <cellStyle name="60% - Accent4 8" xfId="9456"/>
    <cellStyle name="60% - Accent4 9" xfId="9457"/>
    <cellStyle name="60% - Accent5 10" xfId="9458"/>
    <cellStyle name="60% - Accent5 11" xfId="9459"/>
    <cellStyle name="60% - Accent5 12" xfId="9460"/>
    <cellStyle name="60% - Accent5 13" xfId="9461"/>
    <cellStyle name="60% - Accent5 14" xfId="9462"/>
    <cellStyle name="60% - Accent5 15" xfId="9463"/>
    <cellStyle name="60% - Accent5 16" xfId="9464"/>
    <cellStyle name="60% - Accent5 17" xfId="9465"/>
    <cellStyle name="60% - Accent5 18" xfId="9466"/>
    <cellStyle name="60% - Accent5 2" xfId="47"/>
    <cellStyle name="60% - Accent5 2 2" xfId="9467"/>
    <cellStyle name="60% - Accent5 2 3" xfId="9468"/>
    <cellStyle name="60% - Accent5 3" xfId="9469"/>
    <cellStyle name="60% - Accent5 3 2" xfId="9470"/>
    <cellStyle name="60% - Accent5 4" xfId="9471"/>
    <cellStyle name="60% - Accent5 4 2" xfId="9472"/>
    <cellStyle name="60% - Accent5 5" xfId="9473"/>
    <cellStyle name="60% - Accent5 5 2" xfId="9474"/>
    <cellStyle name="60% - Accent5 5 3" xfId="9475"/>
    <cellStyle name="60% - Accent5 6" xfId="9476"/>
    <cellStyle name="60% - Accent5 6 2" xfId="9477"/>
    <cellStyle name="60% - Accent5 7" xfId="9478"/>
    <cellStyle name="60% - Accent5 8" xfId="9479"/>
    <cellStyle name="60% - Accent5 9" xfId="9480"/>
    <cellStyle name="60% - Accent6 10" xfId="9481"/>
    <cellStyle name="60% - Accent6 11" xfId="9482"/>
    <cellStyle name="60% - Accent6 12" xfId="9483"/>
    <cellStyle name="60% - Accent6 13" xfId="9484"/>
    <cellStyle name="60% - Accent6 14" xfId="9485"/>
    <cellStyle name="60% - Accent6 15" xfId="9486"/>
    <cellStyle name="60% - Accent6 16" xfId="9487"/>
    <cellStyle name="60% - Accent6 17" xfId="9488"/>
    <cellStyle name="60% - Accent6 18" xfId="9489"/>
    <cellStyle name="60% - Accent6 2" xfId="48"/>
    <cellStyle name="60% - Accent6 2 2" xfId="9490"/>
    <cellStyle name="60% - Accent6 2 3" xfId="9491"/>
    <cellStyle name="60% - Accent6 3" xfId="9492"/>
    <cellStyle name="60% - Accent6 3 2" xfId="9493"/>
    <cellStyle name="60% - Accent6 4" xfId="9494"/>
    <cellStyle name="60% - Accent6 4 2" xfId="9495"/>
    <cellStyle name="60% - Accent6 5" xfId="9496"/>
    <cellStyle name="60% - Accent6 5 2" xfId="9497"/>
    <cellStyle name="60% - Accent6 5 3" xfId="9498"/>
    <cellStyle name="60% - Accent6 6" xfId="9499"/>
    <cellStyle name="60% - Accent6 6 2" xfId="9500"/>
    <cellStyle name="60% - Accent6 7" xfId="9501"/>
    <cellStyle name="60% - Accent6 8" xfId="9502"/>
    <cellStyle name="60% - Accent6 9" xfId="9503"/>
    <cellStyle name="Accent1 10" xfId="9504"/>
    <cellStyle name="Accent1 11" xfId="9505"/>
    <cellStyle name="Accent1 12" xfId="9506"/>
    <cellStyle name="Accent1 13" xfId="9507"/>
    <cellStyle name="Accent1 14" xfId="9508"/>
    <cellStyle name="Accent1 15" xfId="9509"/>
    <cellStyle name="Accent1 16" xfId="9510"/>
    <cellStyle name="Accent1 17" xfId="9511"/>
    <cellStyle name="Accent1 18" xfId="9512"/>
    <cellStyle name="Accent1 2" xfId="49"/>
    <cellStyle name="Accent1 2 2" xfId="9513"/>
    <cellStyle name="Accent1 2 3" xfId="9514"/>
    <cellStyle name="Accent1 3" xfId="9515"/>
    <cellStyle name="Accent1 3 2" xfId="9516"/>
    <cellStyle name="Accent1 4" xfId="9517"/>
    <cellStyle name="Accent1 4 2" xfId="9518"/>
    <cellStyle name="Accent1 5" xfId="9519"/>
    <cellStyle name="Accent1 5 2" xfId="9520"/>
    <cellStyle name="Accent1 5 3" xfId="9521"/>
    <cellStyle name="Accent1 6" xfId="9522"/>
    <cellStyle name="Accent1 6 2" xfId="9523"/>
    <cellStyle name="Accent1 7" xfId="9524"/>
    <cellStyle name="Accent1 8" xfId="9525"/>
    <cellStyle name="Accent1 9" xfId="9526"/>
    <cellStyle name="Accent2 10" xfId="9527"/>
    <cellStyle name="Accent2 11" xfId="9528"/>
    <cellStyle name="Accent2 12" xfId="9529"/>
    <cellStyle name="Accent2 13" xfId="9530"/>
    <cellStyle name="Accent2 14" xfId="9531"/>
    <cellStyle name="Accent2 15" xfId="9532"/>
    <cellStyle name="Accent2 16" xfId="9533"/>
    <cellStyle name="Accent2 17" xfId="9534"/>
    <cellStyle name="Accent2 18" xfId="9535"/>
    <cellStyle name="Accent2 2" xfId="50"/>
    <cellStyle name="Accent2 2 2" xfId="9536"/>
    <cellStyle name="Accent2 2 3" xfId="9537"/>
    <cellStyle name="Accent2 3" xfId="9538"/>
    <cellStyle name="Accent2 3 2" xfId="9539"/>
    <cellStyle name="Accent2 4" xfId="9540"/>
    <cellStyle name="Accent2 4 2" xfId="9541"/>
    <cellStyle name="Accent2 5" xfId="9542"/>
    <cellStyle name="Accent2 5 2" xfId="9543"/>
    <cellStyle name="Accent2 5 3" xfId="9544"/>
    <cellStyle name="Accent2 6" xfId="9545"/>
    <cellStyle name="Accent2 6 2" xfId="9546"/>
    <cellStyle name="Accent2 7" xfId="9547"/>
    <cellStyle name="Accent2 8" xfId="9548"/>
    <cellStyle name="Accent2 9" xfId="9549"/>
    <cellStyle name="Accent3 10" xfId="9550"/>
    <cellStyle name="Accent3 11" xfId="9551"/>
    <cellStyle name="Accent3 12" xfId="9552"/>
    <cellStyle name="Accent3 13" xfId="9553"/>
    <cellStyle name="Accent3 14" xfId="9554"/>
    <cellStyle name="Accent3 15" xfId="9555"/>
    <cellStyle name="Accent3 16" xfId="9556"/>
    <cellStyle name="Accent3 17" xfId="9557"/>
    <cellStyle name="Accent3 18" xfId="9558"/>
    <cellStyle name="Accent3 2" xfId="51"/>
    <cellStyle name="Accent3 2 2" xfId="9559"/>
    <cellStyle name="Accent3 2 3" xfId="9560"/>
    <cellStyle name="Accent3 3" xfId="9561"/>
    <cellStyle name="Accent3 3 2" xfId="9562"/>
    <cellStyle name="Accent3 4" xfId="9563"/>
    <cellStyle name="Accent3 4 2" xfId="9564"/>
    <cellStyle name="Accent3 5" xfId="9565"/>
    <cellStyle name="Accent3 5 2" xfId="9566"/>
    <cellStyle name="Accent3 5 3" xfId="9567"/>
    <cellStyle name="Accent3 6" xfId="9568"/>
    <cellStyle name="Accent3 6 2" xfId="9569"/>
    <cellStyle name="Accent3 7" xfId="9570"/>
    <cellStyle name="Accent3 8" xfId="9571"/>
    <cellStyle name="Accent3 9" xfId="9572"/>
    <cellStyle name="Accent4 10" xfId="9573"/>
    <cellStyle name="Accent4 11" xfId="9574"/>
    <cellStyle name="Accent4 12" xfId="9575"/>
    <cellStyle name="Accent4 13" xfId="9576"/>
    <cellStyle name="Accent4 14" xfId="9577"/>
    <cellStyle name="Accent4 15" xfId="9578"/>
    <cellStyle name="Accent4 16" xfId="9579"/>
    <cellStyle name="Accent4 17" xfId="9580"/>
    <cellStyle name="Accent4 18" xfId="9581"/>
    <cellStyle name="Accent4 2" xfId="52"/>
    <cellStyle name="Accent4 2 2" xfId="9582"/>
    <cellStyle name="Accent4 2 3" xfId="9583"/>
    <cellStyle name="Accent4 3" xfId="9584"/>
    <cellStyle name="Accent4 3 2" xfId="9585"/>
    <cellStyle name="Accent4 4" xfId="9586"/>
    <cellStyle name="Accent4 4 2" xfId="9587"/>
    <cellStyle name="Accent4 5" xfId="9588"/>
    <cellStyle name="Accent4 5 2" xfId="9589"/>
    <cellStyle name="Accent4 5 3" xfId="9590"/>
    <cellStyle name="Accent4 6" xfId="9591"/>
    <cellStyle name="Accent4 6 2" xfId="9592"/>
    <cellStyle name="Accent4 7" xfId="9593"/>
    <cellStyle name="Accent4 8" xfId="9594"/>
    <cellStyle name="Accent4 9" xfId="9595"/>
    <cellStyle name="Accent5 10" xfId="9596"/>
    <cellStyle name="Accent5 11" xfId="9597"/>
    <cellStyle name="Accent5 12" xfId="9598"/>
    <cellStyle name="Accent5 13" xfId="9599"/>
    <cellStyle name="Accent5 14" xfId="9600"/>
    <cellStyle name="Accent5 15" xfId="9601"/>
    <cellStyle name="Accent5 16" xfId="9602"/>
    <cellStyle name="Accent5 17" xfId="9603"/>
    <cellStyle name="Accent5 18" xfId="9604"/>
    <cellStyle name="Accent5 2" xfId="53"/>
    <cellStyle name="Accent5 2 2" xfId="9605"/>
    <cellStyle name="Accent5 2 3" xfId="9606"/>
    <cellStyle name="Accent5 3" xfId="9607"/>
    <cellStyle name="Accent5 3 2" xfId="9608"/>
    <cellStyle name="Accent5 4" xfId="9609"/>
    <cellStyle name="Accent5 4 2" xfId="9610"/>
    <cellStyle name="Accent5 5" xfId="9611"/>
    <cellStyle name="Accent5 5 2" xfId="9612"/>
    <cellStyle name="Accent5 5 3" xfId="9613"/>
    <cellStyle name="Accent5 6" xfId="9614"/>
    <cellStyle name="Accent5 6 2" xfId="9615"/>
    <cellStyle name="Accent5 7" xfId="9616"/>
    <cellStyle name="Accent5 8" xfId="9617"/>
    <cellStyle name="Accent5 9" xfId="9618"/>
    <cellStyle name="Accent6 10" xfId="9619"/>
    <cellStyle name="Accent6 11" xfId="9620"/>
    <cellStyle name="Accent6 12" xfId="9621"/>
    <cellStyle name="Accent6 13" xfId="9622"/>
    <cellStyle name="Accent6 14" xfId="9623"/>
    <cellStyle name="Accent6 15" xfId="9624"/>
    <cellStyle name="Accent6 16" xfId="9625"/>
    <cellStyle name="Accent6 17" xfId="9626"/>
    <cellStyle name="Accent6 18" xfId="9627"/>
    <cellStyle name="Accent6 2" xfId="54"/>
    <cellStyle name="Accent6 2 2" xfId="9628"/>
    <cellStyle name="Accent6 2 3" xfId="9629"/>
    <cellStyle name="Accent6 3" xfId="9630"/>
    <cellStyle name="Accent6 3 2" xfId="9631"/>
    <cellStyle name="Accent6 4" xfId="9632"/>
    <cellStyle name="Accent6 4 2" xfId="9633"/>
    <cellStyle name="Accent6 5" xfId="9634"/>
    <cellStyle name="Accent6 5 2" xfId="9635"/>
    <cellStyle name="Accent6 5 3" xfId="9636"/>
    <cellStyle name="Accent6 6" xfId="9637"/>
    <cellStyle name="Accent6 6 2" xfId="9638"/>
    <cellStyle name="Accent6 7" xfId="9639"/>
    <cellStyle name="Accent6 8" xfId="9640"/>
    <cellStyle name="Accent6 9" xfId="9641"/>
    <cellStyle name="Bad 10" xfId="9642"/>
    <cellStyle name="Bad 11" xfId="9643"/>
    <cellStyle name="Bad 12" xfId="9644"/>
    <cellStyle name="Bad 13" xfId="9645"/>
    <cellStyle name="Bad 14" xfId="9646"/>
    <cellStyle name="Bad 15" xfId="9647"/>
    <cellStyle name="Bad 16" xfId="9648"/>
    <cellStyle name="Bad 17" xfId="9649"/>
    <cellStyle name="Bad 18" xfId="9650"/>
    <cellStyle name="Bad 2" xfId="55"/>
    <cellStyle name="Bad 2 2" xfId="9651"/>
    <cellStyle name="Bad 2 3" xfId="9652"/>
    <cellStyle name="Bad 3" xfId="9653"/>
    <cellStyle name="Bad 3 2" xfId="9654"/>
    <cellStyle name="Bad 4" xfId="9655"/>
    <cellStyle name="Bad 4 2" xfId="9656"/>
    <cellStyle name="Bad 5" xfId="9657"/>
    <cellStyle name="Bad 5 2" xfId="9658"/>
    <cellStyle name="Bad 5 3" xfId="9659"/>
    <cellStyle name="Bad 6" xfId="9660"/>
    <cellStyle name="Bad 6 2" xfId="9661"/>
    <cellStyle name="Bad 7" xfId="9662"/>
    <cellStyle name="Bad 8" xfId="9663"/>
    <cellStyle name="Bad 9" xfId="9664"/>
    <cellStyle name="Calc Currency (0)" xfId="1"/>
    <cellStyle name="Calculation 10" xfId="9665"/>
    <cellStyle name="Calculation 11" xfId="9666"/>
    <cellStyle name="Calculation 12" xfId="9667"/>
    <cellStyle name="Calculation 13" xfId="9668"/>
    <cellStyle name="Calculation 14" xfId="9669"/>
    <cellStyle name="Calculation 15" xfId="9670"/>
    <cellStyle name="Calculation 16" xfId="9671"/>
    <cellStyle name="Calculation 17" xfId="9672"/>
    <cellStyle name="Calculation 18" xfId="9673"/>
    <cellStyle name="Calculation 2" xfId="56"/>
    <cellStyle name="Calculation 2 2" xfId="9674"/>
    <cellStyle name="Calculation 2 3" xfId="9675"/>
    <cellStyle name="Calculation 3" xfId="9676"/>
    <cellStyle name="Calculation 3 2" xfId="9677"/>
    <cellStyle name="Calculation 4" xfId="9678"/>
    <cellStyle name="Calculation 4 2" xfId="9679"/>
    <cellStyle name="Calculation 5" xfId="9680"/>
    <cellStyle name="Calculation 5 2" xfId="9681"/>
    <cellStyle name="Calculation 5 3" xfId="9682"/>
    <cellStyle name="Calculation 6" xfId="9683"/>
    <cellStyle name="Calculation 6 2" xfId="9684"/>
    <cellStyle name="Calculation 7" xfId="9685"/>
    <cellStyle name="Calculation 8" xfId="9686"/>
    <cellStyle name="Calculation 9" xfId="9687"/>
    <cellStyle name="Check Cell 10" xfId="9688"/>
    <cellStyle name="Check Cell 11" xfId="9689"/>
    <cellStyle name="Check Cell 12" xfId="9690"/>
    <cellStyle name="Check Cell 13" xfId="9691"/>
    <cellStyle name="Check Cell 14" xfId="9692"/>
    <cellStyle name="Check Cell 15" xfId="9693"/>
    <cellStyle name="Check Cell 16" xfId="9694"/>
    <cellStyle name="Check Cell 17" xfId="9695"/>
    <cellStyle name="Check Cell 18" xfId="9696"/>
    <cellStyle name="Check Cell 2" xfId="57"/>
    <cellStyle name="Check Cell 2 2" xfId="9697"/>
    <cellStyle name="Check Cell 2 3" xfId="9698"/>
    <cellStyle name="Check Cell 3" xfId="9699"/>
    <cellStyle name="Check Cell 3 2" xfId="9700"/>
    <cellStyle name="Check Cell 4" xfId="9701"/>
    <cellStyle name="Check Cell 4 2" xfId="9702"/>
    <cellStyle name="Check Cell 5" xfId="9703"/>
    <cellStyle name="Check Cell 5 2" xfId="9704"/>
    <cellStyle name="Check Cell 5 3" xfId="9705"/>
    <cellStyle name="Check Cell 6" xfId="9706"/>
    <cellStyle name="Check Cell 6 2" xfId="9707"/>
    <cellStyle name="Check Cell 7" xfId="9708"/>
    <cellStyle name="Check Cell 8" xfId="9709"/>
    <cellStyle name="Check Cell 9" xfId="9710"/>
    <cellStyle name="Comma" xfId="2" builtinId="3"/>
    <cellStyle name="Comma [0] 2" xfId="9711"/>
    <cellStyle name="Comma [0] 2 2" xfId="9712"/>
    <cellStyle name="Comma 10" xfId="58"/>
    <cellStyle name="Comma 10 2" xfId="9713"/>
    <cellStyle name="Comma 10 2 2" xfId="9714"/>
    <cellStyle name="Comma 10 2 2 2" xfId="9715"/>
    <cellStyle name="Comma 10 2 2 2 2" xfId="9716"/>
    <cellStyle name="Comma 10 2 2 2 2 2" xfId="9717"/>
    <cellStyle name="Comma 10 2 2 2 2 3" xfId="9718"/>
    <cellStyle name="Comma 10 2 2 2 2 3 2" xfId="9719"/>
    <cellStyle name="Comma 10 2 2 2 2 3 2 2" xfId="9720"/>
    <cellStyle name="Comma 10 2 2 2 2 3 2 2 2" xfId="9721"/>
    <cellStyle name="Comma 10 2 2 2 2 3 2 2 3" xfId="9722"/>
    <cellStyle name="Comma 10 2 2 2 2 3 2 3" xfId="9723"/>
    <cellStyle name="Comma 10 2 2 2 2 3 2 4" xfId="9724"/>
    <cellStyle name="Comma 10 2 2 2 2 3 3" xfId="9725"/>
    <cellStyle name="Comma 10 2 2 2 2 3 3 2" xfId="9726"/>
    <cellStyle name="Comma 10 2 2 2 2 3 3 3" xfId="9727"/>
    <cellStyle name="Comma 10 2 2 2 2 3 4" xfId="9728"/>
    <cellStyle name="Comma 10 2 2 2 2 3 5" xfId="9729"/>
    <cellStyle name="Comma 10 2 2 2 2 4" xfId="9730"/>
    <cellStyle name="Comma 10 2 2 2 2 4 2" xfId="9731"/>
    <cellStyle name="Comma 10 2 2 2 2 4 2 2" xfId="9732"/>
    <cellStyle name="Comma 10 2 2 2 2 4 2 3" xfId="9733"/>
    <cellStyle name="Comma 10 2 2 2 2 4 3" xfId="9734"/>
    <cellStyle name="Comma 10 2 2 2 2 4 4" xfId="9735"/>
    <cellStyle name="Comma 10 2 2 2 2 5" xfId="9736"/>
    <cellStyle name="Comma 10 2 2 2 2 5 2" xfId="9737"/>
    <cellStyle name="Comma 10 2 2 2 2 5 3" xfId="9738"/>
    <cellStyle name="Comma 10 2 2 2 2 6" xfId="9739"/>
    <cellStyle name="Comma 10 2 2 2 2 7" xfId="9740"/>
    <cellStyle name="Comma 10 2 2 2 3" xfId="9741"/>
    <cellStyle name="Comma 10 2 2 2 4" xfId="9742"/>
    <cellStyle name="Comma 10 2 2 2 4 2" xfId="9743"/>
    <cellStyle name="Comma 10 2 2 2 4 2 2" xfId="9744"/>
    <cellStyle name="Comma 10 2 2 2 4 2 2 2" xfId="9745"/>
    <cellStyle name="Comma 10 2 2 2 4 2 2 3" xfId="9746"/>
    <cellStyle name="Comma 10 2 2 2 4 2 3" xfId="9747"/>
    <cellStyle name="Comma 10 2 2 2 4 2 4" xfId="9748"/>
    <cellStyle name="Comma 10 2 2 2 4 3" xfId="9749"/>
    <cellStyle name="Comma 10 2 2 2 4 3 2" xfId="9750"/>
    <cellStyle name="Comma 10 2 2 2 4 3 3" xfId="9751"/>
    <cellStyle name="Comma 10 2 2 2 4 4" xfId="9752"/>
    <cellStyle name="Comma 10 2 2 2 4 5" xfId="9753"/>
    <cellStyle name="Comma 10 2 2 2 5" xfId="9754"/>
    <cellStyle name="Comma 10 2 2 2 5 2" xfId="9755"/>
    <cellStyle name="Comma 10 2 2 2 5 2 2" xfId="9756"/>
    <cellStyle name="Comma 10 2 2 2 5 2 3" xfId="9757"/>
    <cellStyle name="Comma 10 2 2 2 5 3" xfId="9758"/>
    <cellStyle name="Comma 10 2 2 2 5 4" xfId="9759"/>
    <cellStyle name="Comma 10 2 2 2 6" xfId="9760"/>
    <cellStyle name="Comma 10 2 2 2 6 2" xfId="9761"/>
    <cellStyle name="Comma 10 2 2 2 6 3" xfId="9762"/>
    <cellStyle name="Comma 10 2 2 2 7" xfId="9763"/>
    <cellStyle name="Comma 10 2 2 2 8" xfId="9764"/>
    <cellStyle name="Comma 10 2 2 3" xfId="9765"/>
    <cellStyle name="Comma 10 2 2 3 2" xfId="9766"/>
    <cellStyle name="Comma 10 2 2 3 3" xfId="9767"/>
    <cellStyle name="Comma 10 2 2 3 3 2" xfId="9768"/>
    <cellStyle name="Comma 10 2 2 3 3 2 2" xfId="9769"/>
    <cellStyle name="Comma 10 2 2 3 3 2 2 2" xfId="9770"/>
    <cellStyle name="Comma 10 2 2 3 3 2 2 3" xfId="9771"/>
    <cellStyle name="Comma 10 2 2 3 3 2 3" xfId="9772"/>
    <cellStyle name="Comma 10 2 2 3 3 2 4" xfId="9773"/>
    <cellStyle name="Comma 10 2 2 3 3 3" xfId="9774"/>
    <cellStyle name="Comma 10 2 2 3 3 3 2" xfId="9775"/>
    <cellStyle name="Comma 10 2 2 3 3 3 3" xfId="9776"/>
    <cellStyle name="Comma 10 2 2 3 3 4" xfId="9777"/>
    <cellStyle name="Comma 10 2 2 3 3 5" xfId="9778"/>
    <cellStyle name="Comma 10 2 2 3 4" xfId="9779"/>
    <cellStyle name="Comma 10 2 2 3 4 2" xfId="9780"/>
    <cellStyle name="Comma 10 2 2 3 4 2 2" xfId="9781"/>
    <cellStyle name="Comma 10 2 2 3 4 2 3" xfId="9782"/>
    <cellStyle name="Comma 10 2 2 3 4 3" xfId="9783"/>
    <cellStyle name="Comma 10 2 2 3 4 4" xfId="9784"/>
    <cellStyle name="Comma 10 2 2 3 5" xfId="9785"/>
    <cellStyle name="Comma 10 2 2 3 5 2" xfId="9786"/>
    <cellStyle name="Comma 10 2 2 3 5 3" xfId="9787"/>
    <cellStyle name="Comma 10 2 2 3 6" xfId="9788"/>
    <cellStyle name="Comma 10 2 2 3 7" xfId="9789"/>
    <cellStyle name="Comma 10 2 2 4" xfId="9790"/>
    <cellStyle name="Comma 10 2 2 5" xfId="9791"/>
    <cellStyle name="Comma 10 2 2 5 2" xfId="9792"/>
    <cellStyle name="Comma 10 2 2 5 2 2" xfId="9793"/>
    <cellStyle name="Comma 10 2 2 5 2 2 2" xfId="9794"/>
    <cellStyle name="Comma 10 2 2 5 2 2 3" xfId="9795"/>
    <cellStyle name="Comma 10 2 2 5 2 3" xfId="9796"/>
    <cellStyle name="Comma 10 2 2 5 2 4" xfId="9797"/>
    <cellStyle name="Comma 10 2 2 5 3" xfId="9798"/>
    <cellStyle name="Comma 10 2 2 5 3 2" xfId="9799"/>
    <cellStyle name="Comma 10 2 2 5 3 3" xfId="9800"/>
    <cellStyle name="Comma 10 2 2 5 4" xfId="9801"/>
    <cellStyle name="Comma 10 2 2 5 5" xfId="9802"/>
    <cellStyle name="Comma 10 2 2 6" xfId="9803"/>
    <cellStyle name="Comma 10 2 2 6 2" xfId="9804"/>
    <cellStyle name="Comma 10 2 2 6 2 2" xfId="9805"/>
    <cellStyle name="Comma 10 2 2 6 2 3" xfId="9806"/>
    <cellStyle name="Comma 10 2 2 6 3" xfId="9807"/>
    <cellStyle name="Comma 10 2 2 6 4" xfId="9808"/>
    <cellStyle name="Comma 10 2 2 7" xfId="9809"/>
    <cellStyle name="Comma 10 2 2 7 2" xfId="9810"/>
    <cellStyle name="Comma 10 2 2 7 3" xfId="9811"/>
    <cellStyle name="Comma 10 2 2 8" xfId="9812"/>
    <cellStyle name="Comma 10 2 2 9" xfId="9813"/>
    <cellStyle name="Comma 10 3" xfId="9814"/>
    <cellStyle name="Comma 10 4" xfId="9815"/>
    <cellStyle name="Comma 10 5" xfId="9816"/>
    <cellStyle name="Comma 11" xfId="59"/>
    <cellStyle name="Comma 11 10" xfId="9817"/>
    <cellStyle name="Comma 11 10 2" xfId="9818"/>
    <cellStyle name="Comma 11 10 2 2" xfId="9819"/>
    <cellStyle name="Comma 11 10 2 2 2" xfId="9820"/>
    <cellStyle name="Comma 11 10 2 2 3" xfId="9821"/>
    <cellStyle name="Comma 11 10 2 3" xfId="9822"/>
    <cellStyle name="Comma 11 10 2 4" xfId="9823"/>
    <cellStyle name="Comma 11 10 3" xfId="9824"/>
    <cellStyle name="Comma 11 10 3 2" xfId="9825"/>
    <cellStyle name="Comma 11 10 3 3" xfId="9826"/>
    <cellStyle name="Comma 11 10 4" xfId="9827"/>
    <cellStyle name="Comma 11 10 5" xfId="9828"/>
    <cellStyle name="Comma 11 11" xfId="9829"/>
    <cellStyle name="Comma 11 11 2" xfId="9830"/>
    <cellStyle name="Comma 11 11 2 2" xfId="9831"/>
    <cellStyle name="Comma 11 11 2 3" xfId="9832"/>
    <cellStyle name="Comma 11 11 3" xfId="9833"/>
    <cellStyle name="Comma 11 11 4" xfId="9834"/>
    <cellStyle name="Comma 11 12" xfId="9835"/>
    <cellStyle name="Comma 11 12 2" xfId="9836"/>
    <cellStyle name="Comma 11 12 3" xfId="9837"/>
    <cellStyle name="Comma 11 13" xfId="9838"/>
    <cellStyle name="Comma 11 14" xfId="9839"/>
    <cellStyle name="Comma 11 2" xfId="9840"/>
    <cellStyle name="Comma 11 2 10" xfId="9841"/>
    <cellStyle name="Comma 11 2 10 2" xfId="9842"/>
    <cellStyle name="Comma 11 2 10 2 2" xfId="9843"/>
    <cellStyle name="Comma 11 2 10 2 3" xfId="9844"/>
    <cellStyle name="Comma 11 2 10 3" xfId="9845"/>
    <cellStyle name="Comma 11 2 10 4" xfId="9846"/>
    <cellStyle name="Comma 11 2 11" xfId="9847"/>
    <cellStyle name="Comma 11 2 11 2" xfId="9848"/>
    <cellStyle name="Comma 11 2 11 3" xfId="9849"/>
    <cellStyle name="Comma 11 2 12" xfId="9850"/>
    <cellStyle name="Comma 11 2 13" xfId="9851"/>
    <cellStyle name="Comma 11 2 2" xfId="9852"/>
    <cellStyle name="Comma 11 2 3" xfId="9853"/>
    <cellStyle name="Comma 11 2 3 10" xfId="9854"/>
    <cellStyle name="Comma 11 2 3 11" xfId="9855"/>
    <cellStyle name="Comma 11 2 3 2" xfId="9856"/>
    <cellStyle name="Comma 11 2 3 2 10" xfId="9857"/>
    <cellStyle name="Comma 11 2 3 2 2" xfId="9858"/>
    <cellStyle name="Comma 11 2 3 2 2 2" xfId="9859"/>
    <cellStyle name="Comma 11 2 3 2 2 2 2" xfId="9860"/>
    <cellStyle name="Comma 11 2 3 2 2 2 2 2" xfId="9861"/>
    <cellStyle name="Comma 11 2 3 2 2 2 2 3" xfId="9862"/>
    <cellStyle name="Comma 11 2 3 2 2 2 2 3 2" xfId="9863"/>
    <cellStyle name="Comma 11 2 3 2 2 2 2 3 2 2" xfId="9864"/>
    <cellStyle name="Comma 11 2 3 2 2 2 2 3 2 2 2" xfId="9865"/>
    <cellStyle name="Comma 11 2 3 2 2 2 2 3 2 2 3" xfId="9866"/>
    <cellStyle name="Comma 11 2 3 2 2 2 2 3 2 3" xfId="9867"/>
    <cellStyle name="Comma 11 2 3 2 2 2 2 3 2 4" xfId="9868"/>
    <cellStyle name="Comma 11 2 3 2 2 2 2 3 3" xfId="9869"/>
    <cellStyle name="Comma 11 2 3 2 2 2 2 3 3 2" xfId="9870"/>
    <cellStyle name="Comma 11 2 3 2 2 2 2 3 3 3" xfId="9871"/>
    <cellStyle name="Comma 11 2 3 2 2 2 2 3 4" xfId="9872"/>
    <cellStyle name="Comma 11 2 3 2 2 2 2 3 5" xfId="9873"/>
    <cellStyle name="Comma 11 2 3 2 2 2 2 4" xfId="9874"/>
    <cellStyle name="Comma 11 2 3 2 2 2 2 4 2" xfId="9875"/>
    <cellStyle name="Comma 11 2 3 2 2 2 2 4 2 2" xfId="9876"/>
    <cellStyle name="Comma 11 2 3 2 2 2 2 4 2 3" xfId="9877"/>
    <cellStyle name="Comma 11 2 3 2 2 2 2 4 3" xfId="9878"/>
    <cellStyle name="Comma 11 2 3 2 2 2 2 4 4" xfId="9879"/>
    <cellStyle name="Comma 11 2 3 2 2 2 2 5" xfId="9880"/>
    <cellStyle name="Comma 11 2 3 2 2 2 2 5 2" xfId="9881"/>
    <cellStyle name="Comma 11 2 3 2 2 2 2 5 3" xfId="9882"/>
    <cellStyle name="Comma 11 2 3 2 2 2 2 6" xfId="9883"/>
    <cellStyle name="Comma 11 2 3 2 2 2 2 7" xfId="9884"/>
    <cellStyle name="Comma 11 2 3 2 2 2 3" xfId="9885"/>
    <cellStyle name="Comma 11 2 3 2 2 2 4" xfId="9886"/>
    <cellStyle name="Comma 11 2 3 2 2 2 4 2" xfId="9887"/>
    <cellStyle name="Comma 11 2 3 2 2 2 4 2 2" xfId="9888"/>
    <cellStyle name="Comma 11 2 3 2 2 2 4 2 2 2" xfId="9889"/>
    <cellStyle name="Comma 11 2 3 2 2 2 4 2 2 3" xfId="9890"/>
    <cellStyle name="Comma 11 2 3 2 2 2 4 2 3" xfId="9891"/>
    <cellStyle name="Comma 11 2 3 2 2 2 4 2 4" xfId="9892"/>
    <cellStyle name="Comma 11 2 3 2 2 2 4 3" xfId="9893"/>
    <cellStyle name="Comma 11 2 3 2 2 2 4 3 2" xfId="9894"/>
    <cellStyle name="Comma 11 2 3 2 2 2 4 3 3" xfId="9895"/>
    <cellStyle name="Comma 11 2 3 2 2 2 4 4" xfId="9896"/>
    <cellStyle name="Comma 11 2 3 2 2 2 4 5" xfId="9897"/>
    <cellStyle name="Comma 11 2 3 2 2 2 5" xfId="9898"/>
    <cellStyle name="Comma 11 2 3 2 2 2 5 2" xfId="9899"/>
    <cellStyle name="Comma 11 2 3 2 2 2 5 2 2" xfId="9900"/>
    <cellStyle name="Comma 11 2 3 2 2 2 5 2 3" xfId="9901"/>
    <cellStyle name="Comma 11 2 3 2 2 2 5 3" xfId="9902"/>
    <cellStyle name="Comma 11 2 3 2 2 2 5 4" xfId="9903"/>
    <cellStyle name="Comma 11 2 3 2 2 2 6" xfId="9904"/>
    <cellStyle name="Comma 11 2 3 2 2 2 6 2" xfId="9905"/>
    <cellStyle name="Comma 11 2 3 2 2 2 6 3" xfId="9906"/>
    <cellStyle name="Comma 11 2 3 2 2 2 7" xfId="9907"/>
    <cellStyle name="Comma 11 2 3 2 2 2 8" xfId="9908"/>
    <cellStyle name="Comma 11 2 3 2 2 3" xfId="9909"/>
    <cellStyle name="Comma 11 2 3 2 2 3 2" xfId="9910"/>
    <cellStyle name="Comma 11 2 3 2 2 3 3" xfId="9911"/>
    <cellStyle name="Comma 11 2 3 2 2 3 3 2" xfId="9912"/>
    <cellStyle name="Comma 11 2 3 2 2 3 3 2 2" xfId="9913"/>
    <cellStyle name="Comma 11 2 3 2 2 3 3 2 2 2" xfId="9914"/>
    <cellStyle name="Comma 11 2 3 2 2 3 3 2 2 3" xfId="9915"/>
    <cellStyle name="Comma 11 2 3 2 2 3 3 2 3" xfId="9916"/>
    <cellStyle name="Comma 11 2 3 2 2 3 3 2 4" xfId="9917"/>
    <cellStyle name="Comma 11 2 3 2 2 3 3 3" xfId="9918"/>
    <cellStyle name="Comma 11 2 3 2 2 3 3 3 2" xfId="9919"/>
    <cellStyle name="Comma 11 2 3 2 2 3 3 3 3" xfId="9920"/>
    <cellStyle name="Comma 11 2 3 2 2 3 3 4" xfId="9921"/>
    <cellStyle name="Comma 11 2 3 2 2 3 3 5" xfId="9922"/>
    <cellStyle name="Comma 11 2 3 2 2 3 4" xfId="9923"/>
    <cellStyle name="Comma 11 2 3 2 2 3 4 2" xfId="9924"/>
    <cellStyle name="Comma 11 2 3 2 2 3 4 2 2" xfId="9925"/>
    <cellStyle name="Comma 11 2 3 2 2 3 4 2 3" xfId="9926"/>
    <cellStyle name="Comma 11 2 3 2 2 3 4 3" xfId="9927"/>
    <cellStyle name="Comma 11 2 3 2 2 3 4 4" xfId="9928"/>
    <cellStyle name="Comma 11 2 3 2 2 3 5" xfId="9929"/>
    <cellStyle name="Comma 11 2 3 2 2 3 5 2" xfId="9930"/>
    <cellStyle name="Comma 11 2 3 2 2 3 5 3" xfId="9931"/>
    <cellStyle name="Comma 11 2 3 2 2 3 6" xfId="9932"/>
    <cellStyle name="Comma 11 2 3 2 2 3 7" xfId="9933"/>
    <cellStyle name="Comma 11 2 3 2 2 4" xfId="9934"/>
    <cellStyle name="Comma 11 2 3 2 2 5" xfId="9935"/>
    <cellStyle name="Comma 11 2 3 2 2 5 2" xfId="9936"/>
    <cellStyle name="Comma 11 2 3 2 2 5 2 2" xfId="9937"/>
    <cellStyle name="Comma 11 2 3 2 2 5 2 2 2" xfId="9938"/>
    <cellStyle name="Comma 11 2 3 2 2 5 2 2 3" xfId="9939"/>
    <cellStyle name="Comma 11 2 3 2 2 5 2 3" xfId="9940"/>
    <cellStyle name="Comma 11 2 3 2 2 5 2 4" xfId="9941"/>
    <cellStyle name="Comma 11 2 3 2 2 5 3" xfId="9942"/>
    <cellStyle name="Comma 11 2 3 2 2 5 3 2" xfId="9943"/>
    <cellStyle name="Comma 11 2 3 2 2 5 3 3" xfId="9944"/>
    <cellStyle name="Comma 11 2 3 2 2 5 4" xfId="9945"/>
    <cellStyle name="Comma 11 2 3 2 2 5 5" xfId="9946"/>
    <cellStyle name="Comma 11 2 3 2 2 6" xfId="9947"/>
    <cellStyle name="Comma 11 2 3 2 2 6 2" xfId="9948"/>
    <cellStyle name="Comma 11 2 3 2 2 6 2 2" xfId="9949"/>
    <cellStyle name="Comma 11 2 3 2 2 6 2 3" xfId="9950"/>
    <cellStyle name="Comma 11 2 3 2 2 6 3" xfId="9951"/>
    <cellStyle name="Comma 11 2 3 2 2 6 4" xfId="9952"/>
    <cellStyle name="Comma 11 2 3 2 2 7" xfId="9953"/>
    <cellStyle name="Comma 11 2 3 2 2 7 2" xfId="9954"/>
    <cellStyle name="Comma 11 2 3 2 2 7 3" xfId="9955"/>
    <cellStyle name="Comma 11 2 3 2 2 8" xfId="9956"/>
    <cellStyle name="Comma 11 2 3 2 2 9" xfId="9957"/>
    <cellStyle name="Comma 11 2 3 2 3" xfId="9958"/>
    <cellStyle name="Comma 11 2 3 2 3 2" xfId="9959"/>
    <cellStyle name="Comma 11 2 3 2 3 2 2" xfId="9960"/>
    <cellStyle name="Comma 11 2 3 2 3 2 3" xfId="9961"/>
    <cellStyle name="Comma 11 2 3 2 3 2 3 2" xfId="9962"/>
    <cellStyle name="Comma 11 2 3 2 3 2 3 2 2" xfId="9963"/>
    <cellStyle name="Comma 11 2 3 2 3 2 3 2 2 2" xfId="9964"/>
    <cellStyle name="Comma 11 2 3 2 3 2 3 2 2 3" xfId="9965"/>
    <cellStyle name="Comma 11 2 3 2 3 2 3 2 3" xfId="9966"/>
    <cellStyle name="Comma 11 2 3 2 3 2 3 2 4" xfId="9967"/>
    <cellStyle name="Comma 11 2 3 2 3 2 3 3" xfId="9968"/>
    <cellStyle name="Comma 11 2 3 2 3 2 3 3 2" xfId="9969"/>
    <cellStyle name="Comma 11 2 3 2 3 2 3 3 3" xfId="9970"/>
    <cellStyle name="Comma 11 2 3 2 3 2 3 4" xfId="9971"/>
    <cellStyle name="Comma 11 2 3 2 3 2 3 5" xfId="9972"/>
    <cellStyle name="Comma 11 2 3 2 3 2 4" xfId="9973"/>
    <cellStyle name="Comma 11 2 3 2 3 2 4 2" xfId="9974"/>
    <cellStyle name="Comma 11 2 3 2 3 2 4 2 2" xfId="9975"/>
    <cellStyle name="Comma 11 2 3 2 3 2 4 2 3" xfId="9976"/>
    <cellStyle name="Comma 11 2 3 2 3 2 4 3" xfId="9977"/>
    <cellStyle name="Comma 11 2 3 2 3 2 4 4" xfId="9978"/>
    <cellStyle name="Comma 11 2 3 2 3 2 5" xfId="9979"/>
    <cellStyle name="Comma 11 2 3 2 3 2 5 2" xfId="9980"/>
    <cellStyle name="Comma 11 2 3 2 3 2 5 3" xfId="9981"/>
    <cellStyle name="Comma 11 2 3 2 3 2 6" xfId="9982"/>
    <cellStyle name="Comma 11 2 3 2 3 2 7" xfId="9983"/>
    <cellStyle name="Comma 11 2 3 2 3 3" xfId="9984"/>
    <cellStyle name="Comma 11 2 3 2 3 4" xfId="9985"/>
    <cellStyle name="Comma 11 2 3 2 3 4 2" xfId="9986"/>
    <cellStyle name="Comma 11 2 3 2 3 4 2 2" xfId="9987"/>
    <cellStyle name="Comma 11 2 3 2 3 4 2 2 2" xfId="9988"/>
    <cellStyle name="Comma 11 2 3 2 3 4 2 2 3" xfId="9989"/>
    <cellStyle name="Comma 11 2 3 2 3 4 2 3" xfId="9990"/>
    <cellStyle name="Comma 11 2 3 2 3 4 2 4" xfId="9991"/>
    <cellStyle name="Comma 11 2 3 2 3 4 3" xfId="9992"/>
    <cellStyle name="Comma 11 2 3 2 3 4 3 2" xfId="9993"/>
    <cellStyle name="Comma 11 2 3 2 3 4 3 3" xfId="9994"/>
    <cellStyle name="Comma 11 2 3 2 3 4 4" xfId="9995"/>
    <cellStyle name="Comma 11 2 3 2 3 4 5" xfId="9996"/>
    <cellStyle name="Comma 11 2 3 2 3 5" xfId="9997"/>
    <cellStyle name="Comma 11 2 3 2 3 5 2" xfId="9998"/>
    <cellStyle name="Comma 11 2 3 2 3 5 2 2" xfId="9999"/>
    <cellStyle name="Comma 11 2 3 2 3 5 2 3" xfId="10000"/>
    <cellStyle name="Comma 11 2 3 2 3 5 3" xfId="10001"/>
    <cellStyle name="Comma 11 2 3 2 3 5 4" xfId="10002"/>
    <cellStyle name="Comma 11 2 3 2 3 6" xfId="10003"/>
    <cellStyle name="Comma 11 2 3 2 3 6 2" xfId="10004"/>
    <cellStyle name="Comma 11 2 3 2 3 6 3" xfId="10005"/>
    <cellStyle name="Comma 11 2 3 2 3 7" xfId="10006"/>
    <cellStyle name="Comma 11 2 3 2 3 8" xfId="10007"/>
    <cellStyle name="Comma 11 2 3 2 4" xfId="10008"/>
    <cellStyle name="Comma 11 2 3 2 4 2" xfId="10009"/>
    <cellStyle name="Comma 11 2 3 2 4 3" xfId="10010"/>
    <cellStyle name="Comma 11 2 3 2 4 3 2" xfId="10011"/>
    <cellStyle name="Comma 11 2 3 2 4 3 2 2" xfId="10012"/>
    <cellStyle name="Comma 11 2 3 2 4 3 2 2 2" xfId="10013"/>
    <cellStyle name="Comma 11 2 3 2 4 3 2 2 3" xfId="10014"/>
    <cellStyle name="Comma 11 2 3 2 4 3 2 3" xfId="10015"/>
    <cellStyle name="Comma 11 2 3 2 4 3 2 4" xfId="10016"/>
    <cellStyle name="Comma 11 2 3 2 4 3 3" xfId="10017"/>
    <cellStyle name="Comma 11 2 3 2 4 3 3 2" xfId="10018"/>
    <cellStyle name="Comma 11 2 3 2 4 3 3 3" xfId="10019"/>
    <cellStyle name="Comma 11 2 3 2 4 3 4" xfId="10020"/>
    <cellStyle name="Comma 11 2 3 2 4 3 5" xfId="10021"/>
    <cellStyle name="Comma 11 2 3 2 4 4" xfId="10022"/>
    <cellStyle name="Comma 11 2 3 2 4 4 2" xfId="10023"/>
    <cellStyle name="Comma 11 2 3 2 4 4 2 2" xfId="10024"/>
    <cellStyle name="Comma 11 2 3 2 4 4 2 3" xfId="10025"/>
    <cellStyle name="Comma 11 2 3 2 4 4 3" xfId="10026"/>
    <cellStyle name="Comma 11 2 3 2 4 4 4" xfId="10027"/>
    <cellStyle name="Comma 11 2 3 2 4 5" xfId="10028"/>
    <cellStyle name="Comma 11 2 3 2 4 5 2" xfId="10029"/>
    <cellStyle name="Comma 11 2 3 2 4 5 3" xfId="10030"/>
    <cellStyle name="Comma 11 2 3 2 4 6" xfId="10031"/>
    <cellStyle name="Comma 11 2 3 2 4 7" xfId="10032"/>
    <cellStyle name="Comma 11 2 3 2 5" xfId="10033"/>
    <cellStyle name="Comma 11 2 3 2 6" xfId="10034"/>
    <cellStyle name="Comma 11 2 3 2 6 2" xfId="10035"/>
    <cellStyle name="Comma 11 2 3 2 6 2 2" xfId="10036"/>
    <cellStyle name="Comma 11 2 3 2 6 2 2 2" xfId="10037"/>
    <cellStyle name="Comma 11 2 3 2 6 2 2 3" xfId="10038"/>
    <cellStyle name="Comma 11 2 3 2 6 2 3" xfId="10039"/>
    <cellStyle name="Comma 11 2 3 2 6 2 4" xfId="10040"/>
    <cellStyle name="Comma 11 2 3 2 6 3" xfId="10041"/>
    <cellStyle name="Comma 11 2 3 2 6 3 2" xfId="10042"/>
    <cellStyle name="Comma 11 2 3 2 6 3 3" xfId="10043"/>
    <cellStyle name="Comma 11 2 3 2 6 4" xfId="10044"/>
    <cellStyle name="Comma 11 2 3 2 6 5" xfId="10045"/>
    <cellStyle name="Comma 11 2 3 2 7" xfId="10046"/>
    <cellStyle name="Comma 11 2 3 2 7 2" xfId="10047"/>
    <cellStyle name="Comma 11 2 3 2 7 2 2" xfId="10048"/>
    <cellStyle name="Comma 11 2 3 2 7 2 3" xfId="10049"/>
    <cellStyle name="Comma 11 2 3 2 7 3" xfId="10050"/>
    <cellStyle name="Comma 11 2 3 2 7 4" xfId="10051"/>
    <cellStyle name="Comma 11 2 3 2 8" xfId="10052"/>
    <cellStyle name="Comma 11 2 3 2 8 2" xfId="10053"/>
    <cellStyle name="Comma 11 2 3 2 8 3" xfId="10054"/>
    <cellStyle name="Comma 11 2 3 2 9" xfId="10055"/>
    <cellStyle name="Comma 11 2 3 3" xfId="10056"/>
    <cellStyle name="Comma 11 2 3 3 2" xfId="10057"/>
    <cellStyle name="Comma 11 2 3 3 2 2" xfId="10058"/>
    <cellStyle name="Comma 11 2 3 3 2 2 2" xfId="10059"/>
    <cellStyle name="Comma 11 2 3 3 2 2 3" xfId="10060"/>
    <cellStyle name="Comma 11 2 3 3 2 2 3 2" xfId="10061"/>
    <cellStyle name="Comma 11 2 3 3 2 2 3 2 2" xfId="10062"/>
    <cellStyle name="Comma 11 2 3 3 2 2 3 2 2 2" xfId="10063"/>
    <cellStyle name="Comma 11 2 3 3 2 2 3 2 2 3" xfId="10064"/>
    <cellStyle name="Comma 11 2 3 3 2 2 3 2 3" xfId="10065"/>
    <cellStyle name="Comma 11 2 3 3 2 2 3 2 4" xfId="10066"/>
    <cellStyle name="Comma 11 2 3 3 2 2 3 3" xfId="10067"/>
    <cellStyle name="Comma 11 2 3 3 2 2 3 3 2" xfId="10068"/>
    <cellStyle name="Comma 11 2 3 3 2 2 3 3 3" xfId="10069"/>
    <cellStyle name="Comma 11 2 3 3 2 2 3 4" xfId="10070"/>
    <cellStyle name="Comma 11 2 3 3 2 2 3 5" xfId="10071"/>
    <cellStyle name="Comma 11 2 3 3 2 2 4" xfId="10072"/>
    <cellStyle name="Comma 11 2 3 3 2 2 4 2" xfId="10073"/>
    <cellStyle name="Comma 11 2 3 3 2 2 4 2 2" xfId="10074"/>
    <cellStyle name="Comma 11 2 3 3 2 2 4 2 3" xfId="10075"/>
    <cellStyle name="Comma 11 2 3 3 2 2 4 3" xfId="10076"/>
    <cellStyle name="Comma 11 2 3 3 2 2 4 4" xfId="10077"/>
    <cellStyle name="Comma 11 2 3 3 2 2 5" xfId="10078"/>
    <cellStyle name="Comma 11 2 3 3 2 2 5 2" xfId="10079"/>
    <cellStyle name="Comma 11 2 3 3 2 2 5 3" xfId="10080"/>
    <cellStyle name="Comma 11 2 3 3 2 2 6" xfId="10081"/>
    <cellStyle name="Comma 11 2 3 3 2 2 7" xfId="10082"/>
    <cellStyle name="Comma 11 2 3 3 2 3" xfId="10083"/>
    <cellStyle name="Comma 11 2 3 3 2 4" xfId="10084"/>
    <cellStyle name="Comma 11 2 3 3 2 4 2" xfId="10085"/>
    <cellStyle name="Comma 11 2 3 3 2 4 2 2" xfId="10086"/>
    <cellStyle name="Comma 11 2 3 3 2 4 2 2 2" xfId="10087"/>
    <cellStyle name="Comma 11 2 3 3 2 4 2 2 3" xfId="10088"/>
    <cellStyle name="Comma 11 2 3 3 2 4 2 3" xfId="10089"/>
    <cellStyle name="Comma 11 2 3 3 2 4 2 4" xfId="10090"/>
    <cellStyle name="Comma 11 2 3 3 2 4 3" xfId="10091"/>
    <cellStyle name="Comma 11 2 3 3 2 4 3 2" xfId="10092"/>
    <cellStyle name="Comma 11 2 3 3 2 4 3 3" xfId="10093"/>
    <cellStyle name="Comma 11 2 3 3 2 4 4" xfId="10094"/>
    <cellStyle name="Comma 11 2 3 3 2 4 5" xfId="10095"/>
    <cellStyle name="Comma 11 2 3 3 2 5" xfId="10096"/>
    <cellStyle name="Comma 11 2 3 3 2 5 2" xfId="10097"/>
    <cellStyle name="Comma 11 2 3 3 2 5 2 2" xfId="10098"/>
    <cellStyle name="Comma 11 2 3 3 2 5 2 3" xfId="10099"/>
    <cellStyle name="Comma 11 2 3 3 2 5 3" xfId="10100"/>
    <cellStyle name="Comma 11 2 3 3 2 5 4" xfId="10101"/>
    <cellStyle name="Comma 11 2 3 3 2 6" xfId="10102"/>
    <cellStyle name="Comma 11 2 3 3 2 6 2" xfId="10103"/>
    <cellStyle name="Comma 11 2 3 3 2 6 3" xfId="10104"/>
    <cellStyle name="Comma 11 2 3 3 2 7" xfId="10105"/>
    <cellStyle name="Comma 11 2 3 3 2 8" xfId="10106"/>
    <cellStyle name="Comma 11 2 3 3 3" xfId="10107"/>
    <cellStyle name="Comma 11 2 3 3 3 2" xfId="10108"/>
    <cellStyle name="Comma 11 2 3 3 3 3" xfId="10109"/>
    <cellStyle name="Comma 11 2 3 3 3 3 2" xfId="10110"/>
    <cellStyle name="Comma 11 2 3 3 3 3 2 2" xfId="10111"/>
    <cellStyle name="Comma 11 2 3 3 3 3 2 2 2" xfId="10112"/>
    <cellStyle name="Comma 11 2 3 3 3 3 2 2 3" xfId="10113"/>
    <cellStyle name="Comma 11 2 3 3 3 3 2 3" xfId="10114"/>
    <cellStyle name="Comma 11 2 3 3 3 3 2 4" xfId="10115"/>
    <cellStyle name="Comma 11 2 3 3 3 3 3" xfId="10116"/>
    <cellStyle name="Comma 11 2 3 3 3 3 3 2" xfId="10117"/>
    <cellStyle name="Comma 11 2 3 3 3 3 3 3" xfId="10118"/>
    <cellStyle name="Comma 11 2 3 3 3 3 4" xfId="10119"/>
    <cellStyle name="Comma 11 2 3 3 3 3 5" xfId="10120"/>
    <cellStyle name="Comma 11 2 3 3 3 4" xfId="10121"/>
    <cellStyle name="Comma 11 2 3 3 3 4 2" xfId="10122"/>
    <cellStyle name="Comma 11 2 3 3 3 4 2 2" xfId="10123"/>
    <cellStyle name="Comma 11 2 3 3 3 4 2 3" xfId="10124"/>
    <cellStyle name="Comma 11 2 3 3 3 4 3" xfId="10125"/>
    <cellStyle name="Comma 11 2 3 3 3 4 4" xfId="10126"/>
    <cellStyle name="Comma 11 2 3 3 3 5" xfId="10127"/>
    <cellStyle name="Comma 11 2 3 3 3 5 2" xfId="10128"/>
    <cellStyle name="Comma 11 2 3 3 3 5 3" xfId="10129"/>
    <cellStyle name="Comma 11 2 3 3 3 6" xfId="10130"/>
    <cellStyle name="Comma 11 2 3 3 3 7" xfId="10131"/>
    <cellStyle name="Comma 11 2 3 3 4" xfId="10132"/>
    <cellStyle name="Comma 11 2 3 3 5" xfId="10133"/>
    <cellStyle name="Comma 11 2 3 3 5 2" xfId="10134"/>
    <cellStyle name="Comma 11 2 3 3 5 2 2" xfId="10135"/>
    <cellStyle name="Comma 11 2 3 3 5 2 2 2" xfId="10136"/>
    <cellStyle name="Comma 11 2 3 3 5 2 2 3" xfId="10137"/>
    <cellStyle name="Comma 11 2 3 3 5 2 3" xfId="10138"/>
    <cellStyle name="Comma 11 2 3 3 5 2 4" xfId="10139"/>
    <cellStyle name="Comma 11 2 3 3 5 3" xfId="10140"/>
    <cellStyle name="Comma 11 2 3 3 5 3 2" xfId="10141"/>
    <cellStyle name="Comma 11 2 3 3 5 3 3" xfId="10142"/>
    <cellStyle name="Comma 11 2 3 3 5 4" xfId="10143"/>
    <cellStyle name="Comma 11 2 3 3 5 5" xfId="10144"/>
    <cellStyle name="Comma 11 2 3 3 6" xfId="10145"/>
    <cellStyle name="Comma 11 2 3 3 6 2" xfId="10146"/>
    <cellStyle name="Comma 11 2 3 3 6 2 2" xfId="10147"/>
    <cellStyle name="Comma 11 2 3 3 6 2 3" xfId="10148"/>
    <cellStyle name="Comma 11 2 3 3 6 3" xfId="10149"/>
    <cellStyle name="Comma 11 2 3 3 6 4" xfId="10150"/>
    <cellStyle name="Comma 11 2 3 3 7" xfId="10151"/>
    <cellStyle name="Comma 11 2 3 3 7 2" xfId="10152"/>
    <cellStyle name="Comma 11 2 3 3 7 3" xfId="10153"/>
    <cellStyle name="Comma 11 2 3 3 8" xfId="10154"/>
    <cellStyle name="Comma 11 2 3 3 9" xfId="10155"/>
    <cellStyle name="Comma 11 2 3 4" xfId="10156"/>
    <cellStyle name="Comma 11 2 3 4 2" xfId="10157"/>
    <cellStyle name="Comma 11 2 3 4 2 2" xfId="10158"/>
    <cellStyle name="Comma 11 2 3 4 2 3" xfId="10159"/>
    <cellStyle name="Comma 11 2 3 4 2 3 2" xfId="10160"/>
    <cellStyle name="Comma 11 2 3 4 2 3 2 2" xfId="10161"/>
    <cellStyle name="Comma 11 2 3 4 2 3 2 2 2" xfId="10162"/>
    <cellStyle name="Comma 11 2 3 4 2 3 2 2 3" xfId="10163"/>
    <cellStyle name="Comma 11 2 3 4 2 3 2 3" xfId="10164"/>
    <cellStyle name="Comma 11 2 3 4 2 3 2 4" xfId="10165"/>
    <cellStyle name="Comma 11 2 3 4 2 3 3" xfId="10166"/>
    <cellStyle name="Comma 11 2 3 4 2 3 3 2" xfId="10167"/>
    <cellStyle name="Comma 11 2 3 4 2 3 3 3" xfId="10168"/>
    <cellStyle name="Comma 11 2 3 4 2 3 4" xfId="10169"/>
    <cellStyle name="Comma 11 2 3 4 2 3 5" xfId="10170"/>
    <cellStyle name="Comma 11 2 3 4 2 4" xfId="10171"/>
    <cellStyle name="Comma 11 2 3 4 2 4 2" xfId="10172"/>
    <cellStyle name="Comma 11 2 3 4 2 4 2 2" xfId="10173"/>
    <cellStyle name="Comma 11 2 3 4 2 4 2 3" xfId="10174"/>
    <cellStyle name="Comma 11 2 3 4 2 4 3" xfId="10175"/>
    <cellStyle name="Comma 11 2 3 4 2 4 4" xfId="10176"/>
    <cellStyle name="Comma 11 2 3 4 2 5" xfId="10177"/>
    <cellStyle name="Comma 11 2 3 4 2 5 2" xfId="10178"/>
    <cellStyle name="Comma 11 2 3 4 2 5 3" xfId="10179"/>
    <cellStyle name="Comma 11 2 3 4 2 6" xfId="10180"/>
    <cellStyle name="Comma 11 2 3 4 2 7" xfId="10181"/>
    <cellStyle name="Comma 11 2 3 4 3" xfId="10182"/>
    <cellStyle name="Comma 11 2 3 4 4" xfId="10183"/>
    <cellStyle name="Comma 11 2 3 4 4 2" xfId="10184"/>
    <cellStyle name="Comma 11 2 3 4 4 2 2" xfId="10185"/>
    <cellStyle name="Comma 11 2 3 4 4 2 2 2" xfId="10186"/>
    <cellStyle name="Comma 11 2 3 4 4 2 2 3" xfId="10187"/>
    <cellStyle name="Comma 11 2 3 4 4 2 3" xfId="10188"/>
    <cellStyle name="Comma 11 2 3 4 4 2 4" xfId="10189"/>
    <cellStyle name="Comma 11 2 3 4 4 3" xfId="10190"/>
    <cellStyle name="Comma 11 2 3 4 4 3 2" xfId="10191"/>
    <cellStyle name="Comma 11 2 3 4 4 3 3" xfId="10192"/>
    <cellStyle name="Comma 11 2 3 4 4 4" xfId="10193"/>
    <cellStyle name="Comma 11 2 3 4 4 5" xfId="10194"/>
    <cellStyle name="Comma 11 2 3 4 5" xfId="10195"/>
    <cellStyle name="Comma 11 2 3 4 5 2" xfId="10196"/>
    <cellStyle name="Comma 11 2 3 4 5 2 2" xfId="10197"/>
    <cellStyle name="Comma 11 2 3 4 5 2 3" xfId="10198"/>
    <cellStyle name="Comma 11 2 3 4 5 3" xfId="10199"/>
    <cellStyle name="Comma 11 2 3 4 5 4" xfId="10200"/>
    <cellStyle name="Comma 11 2 3 4 6" xfId="10201"/>
    <cellStyle name="Comma 11 2 3 4 6 2" xfId="10202"/>
    <cellStyle name="Comma 11 2 3 4 6 3" xfId="10203"/>
    <cellStyle name="Comma 11 2 3 4 7" xfId="10204"/>
    <cellStyle name="Comma 11 2 3 4 8" xfId="10205"/>
    <cellStyle name="Comma 11 2 3 5" xfId="10206"/>
    <cellStyle name="Comma 11 2 3 5 2" xfId="10207"/>
    <cellStyle name="Comma 11 2 3 5 3" xfId="10208"/>
    <cellStyle name="Comma 11 2 3 5 3 2" xfId="10209"/>
    <cellStyle name="Comma 11 2 3 5 3 2 2" xfId="10210"/>
    <cellStyle name="Comma 11 2 3 5 3 2 2 2" xfId="10211"/>
    <cellStyle name="Comma 11 2 3 5 3 2 2 3" xfId="10212"/>
    <cellStyle name="Comma 11 2 3 5 3 2 3" xfId="10213"/>
    <cellStyle name="Comma 11 2 3 5 3 2 4" xfId="10214"/>
    <cellStyle name="Comma 11 2 3 5 3 3" xfId="10215"/>
    <cellStyle name="Comma 11 2 3 5 3 3 2" xfId="10216"/>
    <cellStyle name="Comma 11 2 3 5 3 3 3" xfId="10217"/>
    <cellStyle name="Comma 11 2 3 5 3 4" xfId="10218"/>
    <cellStyle name="Comma 11 2 3 5 3 5" xfId="10219"/>
    <cellStyle name="Comma 11 2 3 5 4" xfId="10220"/>
    <cellStyle name="Comma 11 2 3 5 4 2" xfId="10221"/>
    <cellStyle name="Comma 11 2 3 5 4 2 2" xfId="10222"/>
    <cellStyle name="Comma 11 2 3 5 4 2 3" xfId="10223"/>
    <cellStyle name="Comma 11 2 3 5 4 3" xfId="10224"/>
    <cellStyle name="Comma 11 2 3 5 4 4" xfId="10225"/>
    <cellStyle name="Comma 11 2 3 5 5" xfId="10226"/>
    <cellStyle name="Comma 11 2 3 5 5 2" xfId="10227"/>
    <cellStyle name="Comma 11 2 3 5 5 3" xfId="10228"/>
    <cellStyle name="Comma 11 2 3 5 6" xfId="10229"/>
    <cellStyle name="Comma 11 2 3 5 7" xfId="10230"/>
    <cellStyle name="Comma 11 2 3 6" xfId="10231"/>
    <cellStyle name="Comma 11 2 3 7" xfId="10232"/>
    <cellStyle name="Comma 11 2 3 7 2" xfId="10233"/>
    <cellStyle name="Comma 11 2 3 7 2 2" xfId="10234"/>
    <cellStyle name="Comma 11 2 3 7 2 2 2" xfId="10235"/>
    <cellStyle name="Comma 11 2 3 7 2 2 3" xfId="10236"/>
    <cellStyle name="Comma 11 2 3 7 2 3" xfId="10237"/>
    <cellStyle name="Comma 11 2 3 7 2 4" xfId="10238"/>
    <cellStyle name="Comma 11 2 3 7 3" xfId="10239"/>
    <cellStyle name="Comma 11 2 3 7 3 2" xfId="10240"/>
    <cellStyle name="Comma 11 2 3 7 3 3" xfId="10241"/>
    <cellStyle name="Comma 11 2 3 7 4" xfId="10242"/>
    <cellStyle name="Comma 11 2 3 7 5" xfId="10243"/>
    <cellStyle name="Comma 11 2 3 8" xfId="10244"/>
    <cellStyle name="Comma 11 2 3 8 2" xfId="10245"/>
    <cellStyle name="Comma 11 2 3 8 2 2" xfId="10246"/>
    <cellStyle name="Comma 11 2 3 8 2 3" xfId="10247"/>
    <cellStyle name="Comma 11 2 3 8 3" xfId="10248"/>
    <cellStyle name="Comma 11 2 3 8 4" xfId="10249"/>
    <cellStyle name="Comma 11 2 3 9" xfId="10250"/>
    <cellStyle name="Comma 11 2 3 9 2" xfId="10251"/>
    <cellStyle name="Comma 11 2 3 9 3" xfId="10252"/>
    <cellStyle name="Comma 11 2 4" xfId="10253"/>
    <cellStyle name="Comma 11 2 4 10" xfId="10254"/>
    <cellStyle name="Comma 11 2 4 2" xfId="10255"/>
    <cellStyle name="Comma 11 2 4 2 2" xfId="10256"/>
    <cellStyle name="Comma 11 2 4 2 2 2" xfId="10257"/>
    <cellStyle name="Comma 11 2 4 2 2 2 2" xfId="10258"/>
    <cellStyle name="Comma 11 2 4 2 2 2 3" xfId="10259"/>
    <cellStyle name="Comma 11 2 4 2 2 2 3 2" xfId="10260"/>
    <cellStyle name="Comma 11 2 4 2 2 2 3 2 2" xfId="10261"/>
    <cellStyle name="Comma 11 2 4 2 2 2 3 2 2 2" xfId="10262"/>
    <cellStyle name="Comma 11 2 4 2 2 2 3 2 2 3" xfId="10263"/>
    <cellStyle name="Comma 11 2 4 2 2 2 3 2 3" xfId="10264"/>
    <cellStyle name="Comma 11 2 4 2 2 2 3 2 4" xfId="10265"/>
    <cellStyle name="Comma 11 2 4 2 2 2 3 3" xfId="10266"/>
    <cellStyle name="Comma 11 2 4 2 2 2 3 3 2" xfId="10267"/>
    <cellStyle name="Comma 11 2 4 2 2 2 3 3 3" xfId="10268"/>
    <cellStyle name="Comma 11 2 4 2 2 2 3 4" xfId="10269"/>
    <cellStyle name="Comma 11 2 4 2 2 2 3 5" xfId="10270"/>
    <cellStyle name="Comma 11 2 4 2 2 2 4" xfId="10271"/>
    <cellStyle name="Comma 11 2 4 2 2 2 4 2" xfId="10272"/>
    <cellStyle name="Comma 11 2 4 2 2 2 4 2 2" xfId="10273"/>
    <cellStyle name="Comma 11 2 4 2 2 2 4 2 3" xfId="10274"/>
    <cellStyle name="Comma 11 2 4 2 2 2 4 3" xfId="10275"/>
    <cellStyle name="Comma 11 2 4 2 2 2 4 4" xfId="10276"/>
    <cellStyle name="Comma 11 2 4 2 2 2 5" xfId="10277"/>
    <cellStyle name="Comma 11 2 4 2 2 2 5 2" xfId="10278"/>
    <cellStyle name="Comma 11 2 4 2 2 2 5 3" xfId="10279"/>
    <cellStyle name="Comma 11 2 4 2 2 2 6" xfId="10280"/>
    <cellStyle name="Comma 11 2 4 2 2 2 7" xfId="10281"/>
    <cellStyle name="Comma 11 2 4 2 2 3" xfId="10282"/>
    <cellStyle name="Comma 11 2 4 2 2 4" xfId="10283"/>
    <cellStyle name="Comma 11 2 4 2 2 4 2" xfId="10284"/>
    <cellStyle name="Comma 11 2 4 2 2 4 2 2" xfId="10285"/>
    <cellStyle name="Comma 11 2 4 2 2 4 2 2 2" xfId="10286"/>
    <cellStyle name="Comma 11 2 4 2 2 4 2 2 3" xfId="10287"/>
    <cellStyle name="Comma 11 2 4 2 2 4 2 3" xfId="10288"/>
    <cellStyle name="Comma 11 2 4 2 2 4 2 4" xfId="10289"/>
    <cellStyle name="Comma 11 2 4 2 2 4 3" xfId="10290"/>
    <cellStyle name="Comma 11 2 4 2 2 4 3 2" xfId="10291"/>
    <cellStyle name="Comma 11 2 4 2 2 4 3 3" xfId="10292"/>
    <cellStyle name="Comma 11 2 4 2 2 4 4" xfId="10293"/>
    <cellStyle name="Comma 11 2 4 2 2 4 5" xfId="10294"/>
    <cellStyle name="Comma 11 2 4 2 2 5" xfId="10295"/>
    <cellStyle name="Comma 11 2 4 2 2 5 2" xfId="10296"/>
    <cellStyle name="Comma 11 2 4 2 2 5 2 2" xfId="10297"/>
    <cellStyle name="Comma 11 2 4 2 2 5 2 3" xfId="10298"/>
    <cellStyle name="Comma 11 2 4 2 2 5 3" xfId="10299"/>
    <cellStyle name="Comma 11 2 4 2 2 5 4" xfId="10300"/>
    <cellStyle name="Comma 11 2 4 2 2 6" xfId="10301"/>
    <cellStyle name="Comma 11 2 4 2 2 6 2" xfId="10302"/>
    <cellStyle name="Comma 11 2 4 2 2 6 3" xfId="10303"/>
    <cellStyle name="Comma 11 2 4 2 2 7" xfId="10304"/>
    <cellStyle name="Comma 11 2 4 2 2 8" xfId="10305"/>
    <cellStyle name="Comma 11 2 4 2 3" xfId="10306"/>
    <cellStyle name="Comma 11 2 4 2 3 2" xfId="10307"/>
    <cellStyle name="Comma 11 2 4 2 3 3" xfId="10308"/>
    <cellStyle name="Comma 11 2 4 2 3 3 2" xfId="10309"/>
    <cellStyle name="Comma 11 2 4 2 3 3 2 2" xfId="10310"/>
    <cellStyle name="Comma 11 2 4 2 3 3 2 2 2" xfId="10311"/>
    <cellStyle name="Comma 11 2 4 2 3 3 2 2 3" xfId="10312"/>
    <cellStyle name="Comma 11 2 4 2 3 3 2 3" xfId="10313"/>
    <cellStyle name="Comma 11 2 4 2 3 3 2 4" xfId="10314"/>
    <cellStyle name="Comma 11 2 4 2 3 3 3" xfId="10315"/>
    <cellStyle name="Comma 11 2 4 2 3 3 3 2" xfId="10316"/>
    <cellStyle name="Comma 11 2 4 2 3 3 3 3" xfId="10317"/>
    <cellStyle name="Comma 11 2 4 2 3 3 4" xfId="10318"/>
    <cellStyle name="Comma 11 2 4 2 3 3 5" xfId="10319"/>
    <cellStyle name="Comma 11 2 4 2 3 4" xfId="10320"/>
    <cellStyle name="Comma 11 2 4 2 3 4 2" xfId="10321"/>
    <cellStyle name="Comma 11 2 4 2 3 4 2 2" xfId="10322"/>
    <cellStyle name="Comma 11 2 4 2 3 4 2 3" xfId="10323"/>
    <cellStyle name="Comma 11 2 4 2 3 4 3" xfId="10324"/>
    <cellStyle name="Comma 11 2 4 2 3 4 4" xfId="10325"/>
    <cellStyle name="Comma 11 2 4 2 3 5" xfId="10326"/>
    <cellStyle name="Comma 11 2 4 2 3 5 2" xfId="10327"/>
    <cellStyle name="Comma 11 2 4 2 3 5 3" xfId="10328"/>
    <cellStyle name="Comma 11 2 4 2 3 6" xfId="10329"/>
    <cellStyle name="Comma 11 2 4 2 3 7" xfId="10330"/>
    <cellStyle name="Comma 11 2 4 2 4" xfId="10331"/>
    <cellStyle name="Comma 11 2 4 2 5" xfId="10332"/>
    <cellStyle name="Comma 11 2 4 2 5 2" xfId="10333"/>
    <cellStyle name="Comma 11 2 4 2 5 2 2" xfId="10334"/>
    <cellStyle name="Comma 11 2 4 2 5 2 2 2" xfId="10335"/>
    <cellStyle name="Comma 11 2 4 2 5 2 2 3" xfId="10336"/>
    <cellStyle name="Comma 11 2 4 2 5 2 3" xfId="10337"/>
    <cellStyle name="Comma 11 2 4 2 5 2 4" xfId="10338"/>
    <cellStyle name="Comma 11 2 4 2 5 3" xfId="10339"/>
    <cellStyle name="Comma 11 2 4 2 5 3 2" xfId="10340"/>
    <cellStyle name="Comma 11 2 4 2 5 3 3" xfId="10341"/>
    <cellStyle name="Comma 11 2 4 2 5 4" xfId="10342"/>
    <cellStyle name="Comma 11 2 4 2 5 5" xfId="10343"/>
    <cellStyle name="Comma 11 2 4 2 6" xfId="10344"/>
    <cellStyle name="Comma 11 2 4 2 6 2" xfId="10345"/>
    <cellStyle name="Comma 11 2 4 2 6 2 2" xfId="10346"/>
    <cellStyle name="Comma 11 2 4 2 6 2 3" xfId="10347"/>
    <cellStyle name="Comma 11 2 4 2 6 3" xfId="10348"/>
    <cellStyle name="Comma 11 2 4 2 6 4" xfId="10349"/>
    <cellStyle name="Comma 11 2 4 2 7" xfId="10350"/>
    <cellStyle name="Comma 11 2 4 2 7 2" xfId="10351"/>
    <cellStyle name="Comma 11 2 4 2 7 3" xfId="10352"/>
    <cellStyle name="Comma 11 2 4 2 8" xfId="10353"/>
    <cellStyle name="Comma 11 2 4 2 9" xfId="10354"/>
    <cellStyle name="Comma 11 2 4 3" xfId="10355"/>
    <cellStyle name="Comma 11 2 4 3 2" xfId="10356"/>
    <cellStyle name="Comma 11 2 4 3 2 2" xfId="10357"/>
    <cellStyle name="Comma 11 2 4 3 2 3" xfId="10358"/>
    <cellStyle name="Comma 11 2 4 3 2 3 2" xfId="10359"/>
    <cellStyle name="Comma 11 2 4 3 2 3 2 2" xfId="10360"/>
    <cellStyle name="Comma 11 2 4 3 2 3 2 2 2" xfId="10361"/>
    <cellStyle name="Comma 11 2 4 3 2 3 2 2 3" xfId="10362"/>
    <cellStyle name="Comma 11 2 4 3 2 3 2 3" xfId="10363"/>
    <cellStyle name="Comma 11 2 4 3 2 3 2 4" xfId="10364"/>
    <cellStyle name="Comma 11 2 4 3 2 3 3" xfId="10365"/>
    <cellStyle name="Comma 11 2 4 3 2 3 3 2" xfId="10366"/>
    <cellStyle name="Comma 11 2 4 3 2 3 3 3" xfId="10367"/>
    <cellStyle name="Comma 11 2 4 3 2 3 4" xfId="10368"/>
    <cellStyle name="Comma 11 2 4 3 2 3 5" xfId="10369"/>
    <cellStyle name="Comma 11 2 4 3 2 4" xfId="10370"/>
    <cellStyle name="Comma 11 2 4 3 2 4 2" xfId="10371"/>
    <cellStyle name="Comma 11 2 4 3 2 4 2 2" xfId="10372"/>
    <cellStyle name="Comma 11 2 4 3 2 4 2 3" xfId="10373"/>
    <cellStyle name="Comma 11 2 4 3 2 4 3" xfId="10374"/>
    <cellStyle name="Comma 11 2 4 3 2 4 4" xfId="10375"/>
    <cellStyle name="Comma 11 2 4 3 2 5" xfId="10376"/>
    <cellStyle name="Comma 11 2 4 3 2 5 2" xfId="10377"/>
    <cellStyle name="Comma 11 2 4 3 2 5 3" xfId="10378"/>
    <cellStyle name="Comma 11 2 4 3 2 6" xfId="10379"/>
    <cellStyle name="Comma 11 2 4 3 2 7" xfId="10380"/>
    <cellStyle name="Comma 11 2 4 3 3" xfId="10381"/>
    <cellStyle name="Comma 11 2 4 3 4" xfId="10382"/>
    <cellStyle name="Comma 11 2 4 3 4 2" xfId="10383"/>
    <cellStyle name="Comma 11 2 4 3 4 2 2" xfId="10384"/>
    <cellStyle name="Comma 11 2 4 3 4 2 2 2" xfId="10385"/>
    <cellStyle name="Comma 11 2 4 3 4 2 2 3" xfId="10386"/>
    <cellStyle name="Comma 11 2 4 3 4 2 3" xfId="10387"/>
    <cellStyle name="Comma 11 2 4 3 4 2 4" xfId="10388"/>
    <cellStyle name="Comma 11 2 4 3 4 3" xfId="10389"/>
    <cellStyle name="Comma 11 2 4 3 4 3 2" xfId="10390"/>
    <cellStyle name="Comma 11 2 4 3 4 3 3" xfId="10391"/>
    <cellStyle name="Comma 11 2 4 3 4 4" xfId="10392"/>
    <cellStyle name="Comma 11 2 4 3 4 5" xfId="10393"/>
    <cellStyle name="Comma 11 2 4 3 5" xfId="10394"/>
    <cellStyle name="Comma 11 2 4 3 5 2" xfId="10395"/>
    <cellStyle name="Comma 11 2 4 3 5 2 2" xfId="10396"/>
    <cellStyle name="Comma 11 2 4 3 5 2 3" xfId="10397"/>
    <cellStyle name="Comma 11 2 4 3 5 3" xfId="10398"/>
    <cellStyle name="Comma 11 2 4 3 5 4" xfId="10399"/>
    <cellStyle name="Comma 11 2 4 3 6" xfId="10400"/>
    <cellStyle name="Comma 11 2 4 3 6 2" xfId="10401"/>
    <cellStyle name="Comma 11 2 4 3 6 3" xfId="10402"/>
    <cellStyle name="Comma 11 2 4 3 7" xfId="10403"/>
    <cellStyle name="Comma 11 2 4 3 8" xfId="10404"/>
    <cellStyle name="Comma 11 2 4 4" xfId="10405"/>
    <cellStyle name="Comma 11 2 4 4 2" xfId="10406"/>
    <cellStyle name="Comma 11 2 4 4 3" xfId="10407"/>
    <cellStyle name="Comma 11 2 4 4 3 2" xfId="10408"/>
    <cellStyle name="Comma 11 2 4 4 3 2 2" xfId="10409"/>
    <cellStyle name="Comma 11 2 4 4 3 2 2 2" xfId="10410"/>
    <cellStyle name="Comma 11 2 4 4 3 2 2 3" xfId="10411"/>
    <cellStyle name="Comma 11 2 4 4 3 2 3" xfId="10412"/>
    <cellStyle name="Comma 11 2 4 4 3 2 4" xfId="10413"/>
    <cellStyle name="Comma 11 2 4 4 3 3" xfId="10414"/>
    <cellStyle name="Comma 11 2 4 4 3 3 2" xfId="10415"/>
    <cellStyle name="Comma 11 2 4 4 3 3 3" xfId="10416"/>
    <cellStyle name="Comma 11 2 4 4 3 4" xfId="10417"/>
    <cellStyle name="Comma 11 2 4 4 3 5" xfId="10418"/>
    <cellStyle name="Comma 11 2 4 4 4" xfId="10419"/>
    <cellStyle name="Comma 11 2 4 4 4 2" xfId="10420"/>
    <cellStyle name="Comma 11 2 4 4 4 2 2" xfId="10421"/>
    <cellStyle name="Comma 11 2 4 4 4 2 3" xfId="10422"/>
    <cellStyle name="Comma 11 2 4 4 4 3" xfId="10423"/>
    <cellStyle name="Comma 11 2 4 4 4 4" xfId="10424"/>
    <cellStyle name="Comma 11 2 4 4 5" xfId="10425"/>
    <cellStyle name="Comma 11 2 4 4 5 2" xfId="10426"/>
    <cellStyle name="Comma 11 2 4 4 5 3" xfId="10427"/>
    <cellStyle name="Comma 11 2 4 4 6" xfId="10428"/>
    <cellStyle name="Comma 11 2 4 4 7" xfId="10429"/>
    <cellStyle name="Comma 11 2 4 5" xfId="10430"/>
    <cellStyle name="Comma 11 2 4 6" xfId="10431"/>
    <cellStyle name="Comma 11 2 4 6 2" xfId="10432"/>
    <cellStyle name="Comma 11 2 4 6 2 2" xfId="10433"/>
    <cellStyle name="Comma 11 2 4 6 2 2 2" xfId="10434"/>
    <cellStyle name="Comma 11 2 4 6 2 2 3" xfId="10435"/>
    <cellStyle name="Comma 11 2 4 6 2 3" xfId="10436"/>
    <cellStyle name="Comma 11 2 4 6 2 4" xfId="10437"/>
    <cellStyle name="Comma 11 2 4 6 3" xfId="10438"/>
    <cellStyle name="Comma 11 2 4 6 3 2" xfId="10439"/>
    <cellStyle name="Comma 11 2 4 6 3 3" xfId="10440"/>
    <cellStyle name="Comma 11 2 4 6 4" xfId="10441"/>
    <cellStyle name="Comma 11 2 4 6 5" xfId="10442"/>
    <cellStyle name="Comma 11 2 4 7" xfId="10443"/>
    <cellStyle name="Comma 11 2 4 7 2" xfId="10444"/>
    <cellStyle name="Comma 11 2 4 7 2 2" xfId="10445"/>
    <cellStyle name="Comma 11 2 4 7 2 3" xfId="10446"/>
    <cellStyle name="Comma 11 2 4 7 3" xfId="10447"/>
    <cellStyle name="Comma 11 2 4 7 4" xfId="10448"/>
    <cellStyle name="Comma 11 2 4 8" xfId="10449"/>
    <cellStyle name="Comma 11 2 4 8 2" xfId="10450"/>
    <cellStyle name="Comma 11 2 4 8 3" xfId="10451"/>
    <cellStyle name="Comma 11 2 4 9" xfId="10452"/>
    <cellStyle name="Comma 11 2 5" xfId="10453"/>
    <cellStyle name="Comma 11 2 5 2" xfId="10454"/>
    <cellStyle name="Comma 11 2 5 2 2" xfId="10455"/>
    <cellStyle name="Comma 11 2 5 2 2 2" xfId="10456"/>
    <cellStyle name="Comma 11 2 5 2 2 3" xfId="10457"/>
    <cellStyle name="Comma 11 2 5 2 2 3 2" xfId="10458"/>
    <cellStyle name="Comma 11 2 5 2 2 3 2 2" xfId="10459"/>
    <cellStyle name="Comma 11 2 5 2 2 3 2 2 2" xfId="10460"/>
    <cellStyle name="Comma 11 2 5 2 2 3 2 2 3" xfId="10461"/>
    <cellStyle name="Comma 11 2 5 2 2 3 2 3" xfId="10462"/>
    <cellStyle name="Comma 11 2 5 2 2 3 2 4" xfId="10463"/>
    <cellStyle name="Comma 11 2 5 2 2 3 3" xfId="10464"/>
    <cellStyle name="Comma 11 2 5 2 2 3 3 2" xfId="10465"/>
    <cellStyle name="Comma 11 2 5 2 2 3 3 3" xfId="10466"/>
    <cellStyle name="Comma 11 2 5 2 2 3 4" xfId="10467"/>
    <cellStyle name="Comma 11 2 5 2 2 3 5" xfId="10468"/>
    <cellStyle name="Comma 11 2 5 2 2 4" xfId="10469"/>
    <cellStyle name="Comma 11 2 5 2 2 4 2" xfId="10470"/>
    <cellStyle name="Comma 11 2 5 2 2 4 2 2" xfId="10471"/>
    <cellStyle name="Comma 11 2 5 2 2 4 2 3" xfId="10472"/>
    <cellStyle name="Comma 11 2 5 2 2 4 3" xfId="10473"/>
    <cellStyle name="Comma 11 2 5 2 2 4 4" xfId="10474"/>
    <cellStyle name="Comma 11 2 5 2 2 5" xfId="10475"/>
    <cellStyle name="Comma 11 2 5 2 2 5 2" xfId="10476"/>
    <cellStyle name="Comma 11 2 5 2 2 5 3" xfId="10477"/>
    <cellStyle name="Comma 11 2 5 2 2 6" xfId="10478"/>
    <cellStyle name="Comma 11 2 5 2 2 7" xfId="10479"/>
    <cellStyle name="Comma 11 2 5 2 3" xfId="10480"/>
    <cellStyle name="Comma 11 2 5 2 4" xfId="10481"/>
    <cellStyle name="Comma 11 2 5 2 4 2" xfId="10482"/>
    <cellStyle name="Comma 11 2 5 2 4 2 2" xfId="10483"/>
    <cellStyle name="Comma 11 2 5 2 4 2 2 2" xfId="10484"/>
    <cellStyle name="Comma 11 2 5 2 4 2 2 3" xfId="10485"/>
    <cellStyle name="Comma 11 2 5 2 4 2 3" xfId="10486"/>
    <cellStyle name="Comma 11 2 5 2 4 2 4" xfId="10487"/>
    <cellStyle name="Comma 11 2 5 2 4 3" xfId="10488"/>
    <cellStyle name="Comma 11 2 5 2 4 3 2" xfId="10489"/>
    <cellStyle name="Comma 11 2 5 2 4 3 3" xfId="10490"/>
    <cellStyle name="Comma 11 2 5 2 4 4" xfId="10491"/>
    <cellStyle name="Comma 11 2 5 2 4 5" xfId="10492"/>
    <cellStyle name="Comma 11 2 5 2 5" xfId="10493"/>
    <cellStyle name="Comma 11 2 5 2 5 2" xfId="10494"/>
    <cellStyle name="Comma 11 2 5 2 5 2 2" xfId="10495"/>
    <cellStyle name="Comma 11 2 5 2 5 2 3" xfId="10496"/>
    <cellStyle name="Comma 11 2 5 2 5 3" xfId="10497"/>
    <cellStyle name="Comma 11 2 5 2 5 4" xfId="10498"/>
    <cellStyle name="Comma 11 2 5 2 6" xfId="10499"/>
    <cellStyle name="Comma 11 2 5 2 6 2" xfId="10500"/>
    <cellStyle name="Comma 11 2 5 2 6 3" xfId="10501"/>
    <cellStyle name="Comma 11 2 5 2 7" xfId="10502"/>
    <cellStyle name="Comma 11 2 5 2 8" xfId="10503"/>
    <cellStyle name="Comma 11 2 5 3" xfId="10504"/>
    <cellStyle name="Comma 11 2 5 3 2" xfId="10505"/>
    <cellStyle name="Comma 11 2 5 3 3" xfId="10506"/>
    <cellStyle name="Comma 11 2 5 3 3 2" xfId="10507"/>
    <cellStyle name="Comma 11 2 5 3 3 2 2" xfId="10508"/>
    <cellStyle name="Comma 11 2 5 3 3 2 2 2" xfId="10509"/>
    <cellStyle name="Comma 11 2 5 3 3 2 2 3" xfId="10510"/>
    <cellStyle name="Comma 11 2 5 3 3 2 3" xfId="10511"/>
    <cellStyle name="Comma 11 2 5 3 3 2 4" xfId="10512"/>
    <cellStyle name="Comma 11 2 5 3 3 3" xfId="10513"/>
    <cellStyle name="Comma 11 2 5 3 3 3 2" xfId="10514"/>
    <cellStyle name="Comma 11 2 5 3 3 3 3" xfId="10515"/>
    <cellStyle name="Comma 11 2 5 3 3 4" xfId="10516"/>
    <cellStyle name="Comma 11 2 5 3 3 5" xfId="10517"/>
    <cellStyle name="Comma 11 2 5 3 4" xfId="10518"/>
    <cellStyle name="Comma 11 2 5 3 4 2" xfId="10519"/>
    <cellStyle name="Comma 11 2 5 3 4 2 2" xfId="10520"/>
    <cellStyle name="Comma 11 2 5 3 4 2 3" xfId="10521"/>
    <cellStyle name="Comma 11 2 5 3 4 3" xfId="10522"/>
    <cellStyle name="Comma 11 2 5 3 4 4" xfId="10523"/>
    <cellStyle name="Comma 11 2 5 3 5" xfId="10524"/>
    <cellStyle name="Comma 11 2 5 3 5 2" xfId="10525"/>
    <cellStyle name="Comma 11 2 5 3 5 3" xfId="10526"/>
    <cellStyle name="Comma 11 2 5 3 6" xfId="10527"/>
    <cellStyle name="Comma 11 2 5 3 7" xfId="10528"/>
    <cellStyle name="Comma 11 2 5 4" xfId="10529"/>
    <cellStyle name="Comma 11 2 5 5" xfId="10530"/>
    <cellStyle name="Comma 11 2 5 5 2" xfId="10531"/>
    <cellStyle name="Comma 11 2 5 5 2 2" xfId="10532"/>
    <cellStyle name="Comma 11 2 5 5 2 2 2" xfId="10533"/>
    <cellStyle name="Comma 11 2 5 5 2 2 3" xfId="10534"/>
    <cellStyle name="Comma 11 2 5 5 2 3" xfId="10535"/>
    <cellStyle name="Comma 11 2 5 5 2 4" xfId="10536"/>
    <cellStyle name="Comma 11 2 5 5 3" xfId="10537"/>
    <cellStyle name="Comma 11 2 5 5 3 2" xfId="10538"/>
    <cellStyle name="Comma 11 2 5 5 3 3" xfId="10539"/>
    <cellStyle name="Comma 11 2 5 5 4" xfId="10540"/>
    <cellStyle name="Comma 11 2 5 5 5" xfId="10541"/>
    <cellStyle name="Comma 11 2 5 6" xfId="10542"/>
    <cellStyle name="Comma 11 2 5 6 2" xfId="10543"/>
    <cellStyle name="Comma 11 2 5 6 2 2" xfId="10544"/>
    <cellStyle name="Comma 11 2 5 6 2 3" xfId="10545"/>
    <cellStyle name="Comma 11 2 5 6 3" xfId="10546"/>
    <cellStyle name="Comma 11 2 5 6 4" xfId="10547"/>
    <cellStyle name="Comma 11 2 5 7" xfId="10548"/>
    <cellStyle name="Comma 11 2 5 7 2" xfId="10549"/>
    <cellStyle name="Comma 11 2 5 7 3" xfId="10550"/>
    <cellStyle name="Comma 11 2 5 8" xfId="10551"/>
    <cellStyle name="Comma 11 2 5 9" xfId="10552"/>
    <cellStyle name="Comma 11 2 6" xfId="10553"/>
    <cellStyle name="Comma 11 2 6 2" xfId="10554"/>
    <cellStyle name="Comma 11 2 6 2 2" xfId="10555"/>
    <cellStyle name="Comma 11 2 6 2 3" xfId="10556"/>
    <cellStyle name="Comma 11 2 6 2 3 2" xfId="10557"/>
    <cellStyle name="Comma 11 2 6 2 3 2 2" xfId="10558"/>
    <cellStyle name="Comma 11 2 6 2 3 2 2 2" xfId="10559"/>
    <cellStyle name="Comma 11 2 6 2 3 2 2 3" xfId="10560"/>
    <cellStyle name="Comma 11 2 6 2 3 2 3" xfId="10561"/>
    <cellStyle name="Comma 11 2 6 2 3 2 4" xfId="10562"/>
    <cellStyle name="Comma 11 2 6 2 3 3" xfId="10563"/>
    <cellStyle name="Comma 11 2 6 2 3 3 2" xfId="10564"/>
    <cellStyle name="Comma 11 2 6 2 3 3 3" xfId="10565"/>
    <cellStyle name="Comma 11 2 6 2 3 4" xfId="10566"/>
    <cellStyle name="Comma 11 2 6 2 3 5" xfId="10567"/>
    <cellStyle name="Comma 11 2 6 2 4" xfId="10568"/>
    <cellStyle name="Comma 11 2 6 2 4 2" xfId="10569"/>
    <cellStyle name="Comma 11 2 6 2 4 2 2" xfId="10570"/>
    <cellStyle name="Comma 11 2 6 2 4 2 3" xfId="10571"/>
    <cellStyle name="Comma 11 2 6 2 4 3" xfId="10572"/>
    <cellStyle name="Comma 11 2 6 2 4 4" xfId="10573"/>
    <cellStyle name="Comma 11 2 6 2 5" xfId="10574"/>
    <cellStyle name="Comma 11 2 6 2 5 2" xfId="10575"/>
    <cellStyle name="Comma 11 2 6 2 5 3" xfId="10576"/>
    <cellStyle name="Comma 11 2 6 2 6" xfId="10577"/>
    <cellStyle name="Comma 11 2 6 2 7" xfId="10578"/>
    <cellStyle name="Comma 11 2 6 3" xfId="10579"/>
    <cellStyle name="Comma 11 2 6 4" xfId="10580"/>
    <cellStyle name="Comma 11 2 6 4 2" xfId="10581"/>
    <cellStyle name="Comma 11 2 6 4 2 2" xfId="10582"/>
    <cellStyle name="Comma 11 2 6 4 2 2 2" xfId="10583"/>
    <cellStyle name="Comma 11 2 6 4 2 2 3" xfId="10584"/>
    <cellStyle name="Comma 11 2 6 4 2 3" xfId="10585"/>
    <cellStyle name="Comma 11 2 6 4 2 4" xfId="10586"/>
    <cellStyle name="Comma 11 2 6 4 3" xfId="10587"/>
    <cellStyle name="Comma 11 2 6 4 3 2" xfId="10588"/>
    <cellStyle name="Comma 11 2 6 4 3 3" xfId="10589"/>
    <cellStyle name="Comma 11 2 6 4 4" xfId="10590"/>
    <cellStyle name="Comma 11 2 6 4 5" xfId="10591"/>
    <cellStyle name="Comma 11 2 6 5" xfId="10592"/>
    <cellStyle name="Comma 11 2 6 5 2" xfId="10593"/>
    <cellStyle name="Comma 11 2 6 5 2 2" xfId="10594"/>
    <cellStyle name="Comma 11 2 6 5 2 3" xfId="10595"/>
    <cellStyle name="Comma 11 2 6 5 3" xfId="10596"/>
    <cellStyle name="Comma 11 2 6 5 4" xfId="10597"/>
    <cellStyle name="Comma 11 2 6 6" xfId="10598"/>
    <cellStyle name="Comma 11 2 6 6 2" xfId="10599"/>
    <cellStyle name="Comma 11 2 6 6 3" xfId="10600"/>
    <cellStyle name="Comma 11 2 6 7" xfId="10601"/>
    <cellStyle name="Comma 11 2 6 8" xfId="10602"/>
    <cellStyle name="Comma 11 2 7" xfId="10603"/>
    <cellStyle name="Comma 11 2 7 2" xfId="10604"/>
    <cellStyle name="Comma 11 2 7 3" xfId="10605"/>
    <cellStyle name="Comma 11 2 7 3 2" xfId="10606"/>
    <cellStyle name="Comma 11 2 7 3 2 2" xfId="10607"/>
    <cellStyle name="Comma 11 2 7 3 2 2 2" xfId="10608"/>
    <cellStyle name="Comma 11 2 7 3 2 2 3" xfId="10609"/>
    <cellStyle name="Comma 11 2 7 3 2 3" xfId="10610"/>
    <cellStyle name="Comma 11 2 7 3 2 4" xfId="10611"/>
    <cellStyle name="Comma 11 2 7 3 3" xfId="10612"/>
    <cellStyle name="Comma 11 2 7 3 3 2" xfId="10613"/>
    <cellStyle name="Comma 11 2 7 3 3 3" xfId="10614"/>
    <cellStyle name="Comma 11 2 7 3 4" xfId="10615"/>
    <cellStyle name="Comma 11 2 7 3 5" xfId="10616"/>
    <cellStyle name="Comma 11 2 7 4" xfId="10617"/>
    <cellStyle name="Comma 11 2 7 4 2" xfId="10618"/>
    <cellStyle name="Comma 11 2 7 4 2 2" xfId="10619"/>
    <cellStyle name="Comma 11 2 7 4 2 3" xfId="10620"/>
    <cellStyle name="Comma 11 2 7 4 3" xfId="10621"/>
    <cellStyle name="Comma 11 2 7 4 4" xfId="10622"/>
    <cellStyle name="Comma 11 2 7 5" xfId="10623"/>
    <cellStyle name="Comma 11 2 7 5 2" xfId="10624"/>
    <cellStyle name="Comma 11 2 7 5 3" xfId="10625"/>
    <cellStyle name="Comma 11 2 7 6" xfId="10626"/>
    <cellStyle name="Comma 11 2 7 7" xfId="10627"/>
    <cellStyle name="Comma 11 2 8" xfId="10628"/>
    <cellStyle name="Comma 11 2 9" xfId="10629"/>
    <cellStyle name="Comma 11 2 9 2" xfId="10630"/>
    <cellStyle name="Comma 11 2 9 2 2" xfId="10631"/>
    <cellStyle name="Comma 11 2 9 2 2 2" xfId="10632"/>
    <cellStyle name="Comma 11 2 9 2 2 3" xfId="10633"/>
    <cellStyle name="Comma 11 2 9 2 3" xfId="10634"/>
    <cellStyle name="Comma 11 2 9 2 4" xfId="10635"/>
    <cellStyle name="Comma 11 2 9 3" xfId="10636"/>
    <cellStyle name="Comma 11 2 9 3 2" xfId="10637"/>
    <cellStyle name="Comma 11 2 9 3 3" xfId="10638"/>
    <cellStyle name="Comma 11 2 9 4" xfId="10639"/>
    <cellStyle name="Comma 11 2 9 5" xfId="10640"/>
    <cellStyle name="Comma 11 3" xfId="10641"/>
    <cellStyle name="Comma 11 4" xfId="10642"/>
    <cellStyle name="Comma 11 4 10" xfId="10643"/>
    <cellStyle name="Comma 11 4 10 2" xfId="10644"/>
    <cellStyle name="Comma 11 4 10 3" xfId="10645"/>
    <cellStyle name="Comma 11 4 11" xfId="10646"/>
    <cellStyle name="Comma 11 4 12" xfId="10647"/>
    <cellStyle name="Comma 11 4 2" xfId="10648"/>
    <cellStyle name="Comma 11 4 2 10" xfId="10649"/>
    <cellStyle name="Comma 11 4 2 2" xfId="10650"/>
    <cellStyle name="Comma 11 4 2 2 2" xfId="10651"/>
    <cellStyle name="Comma 11 4 2 2 2 2" xfId="10652"/>
    <cellStyle name="Comma 11 4 2 2 2 2 2" xfId="10653"/>
    <cellStyle name="Comma 11 4 2 2 2 2 3" xfId="10654"/>
    <cellStyle name="Comma 11 4 2 2 2 2 3 2" xfId="10655"/>
    <cellStyle name="Comma 11 4 2 2 2 2 3 2 2" xfId="10656"/>
    <cellStyle name="Comma 11 4 2 2 2 2 3 2 2 2" xfId="10657"/>
    <cellStyle name="Comma 11 4 2 2 2 2 3 2 2 3" xfId="10658"/>
    <cellStyle name="Comma 11 4 2 2 2 2 3 2 3" xfId="10659"/>
    <cellStyle name="Comma 11 4 2 2 2 2 3 2 4" xfId="10660"/>
    <cellStyle name="Comma 11 4 2 2 2 2 3 3" xfId="10661"/>
    <cellStyle name="Comma 11 4 2 2 2 2 3 3 2" xfId="10662"/>
    <cellStyle name="Comma 11 4 2 2 2 2 3 3 3" xfId="10663"/>
    <cellStyle name="Comma 11 4 2 2 2 2 3 4" xfId="10664"/>
    <cellStyle name="Comma 11 4 2 2 2 2 3 5" xfId="10665"/>
    <cellStyle name="Comma 11 4 2 2 2 2 4" xfId="10666"/>
    <cellStyle name="Comma 11 4 2 2 2 2 4 2" xfId="10667"/>
    <cellStyle name="Comma 11 4 2 2 2 2 4 2 2" xfId="10668"/>
    <cellStyle name="Comma 11 4 2 2 2 2 4 2 3" xfId="10669"/>
    <cellStyle name="Comma 11 4 2 2 2 2 4 3" xfId="10670"/>
    <cellStyle name="Comma 11 4 2 2 2 2 4 4" xfId="10671"/>
    <cellStyle name="Comma 11 4 2 2 2 2 5" xfId="10672"/>
    <cellStyle name="Comma 11 4 2 2 2 2 5 2" xfId="10673"/>
    <cellStyle name="Comma 11 4 2 2 2 2 5 3" xfId="10674"/>
    <cellStyle name="Comma 11 4 2 2 2 2 6" xfId="10675"/>
    <cellStyle name="Comma 11 4 2 2 2 2 7" xfId="10676"/>
    <cellStyle name="Comma 11 4 2 2 2 3" xfId="10677"/>
    <cellStyle name="Comma 11 4 2 2 2 4" xfId="10678"/>
    <cellStyle name="Comma 11 4 2 2 2 4 2" xfId="10679"/>
    <cellStyle name="Comma 11 4 2 2 2 4 2 2" xfId="10680"/>
    <cellStyle name="Comma 11 4 2 2 2 4 2 2 2" xfId="10681"/>
    <cellStyle name="Comma 11 4 2 2 2 4 2 2 3" xfId="10682"/>
    <cellStyle name="Comma 11 4 2 2 2 4 2 3" xfId="10683"/>
    <cellStyle name="Comma 11 4 2 2 2 4 2 4" xfId="10684"/>
    <cellStyle name="Comma 11 4 2 2 2 4 3" xfId="10685"/>
    <cellStyle name="Comma 11 4 2 2 2 4 3 2" xfId="10686"/>
    <cellStyle name="Comma 11 4 2 2 2 4 3 3" xfId="10687"/>
    <cellStyle name="Comma 11 4 2 2 2 4 4" xfId="10688"/>
    <cellStyle name="Comma 11 4 2 2 2 4 5" xfId="10689"/>
    <cellStyle name="Comma 11 4 2 2 2 5" xfId="10690"/>
    <cellStyle name="Comma 11 4 2 2 2 5 2" xfId="10691"/>
    <cellStyle name="Comma 11 4 2 2 2 5 2 2" xfId="10692"/>
    <cellStyle name="Comma 11 4 2 2 2 5 2 3" xfId="10693"/>
    <cellStyle name="Comma 11 4 2 2 2 5 3" xfId="10694"/>
    <cellStyle name="Comma 11 4 2 2 2 5 4" xfId="10695"/>
    <cellStyle name="Comma 11 4 2 2 2 6" xfId="10696"/>
    <cellStyle name="Comma 11 4 2 2 2 6 2" xfId="10697"/>
    <cellStyle name="Comma 11 4 2 2 2 6 3" xfId="10698"/>
    <cellStyle name="Comma 11 4 2 2 2 7" xfId="10699"/>
    <cellStyle name="Comma 11 4 2 2 2 8" xfId="10700"/>
    <cellStyle name="Comma 11 4 2 2 3" xfId="10701"/>
    <cellStyle name="Comma 11 4 2 2 3 2" xfId="10702"/>
    <cellStyle name="Comma 11 4 2 2 3 3" xfId="10703"/>
    <cellStyle name="Comma 11 4 2 2 3 3 2" xfId="10704"/>
    <cellStyle name="Comma 11 4 2 2 3 3 2 2" xfId="10705"/>
    <cellStyle name="Comma 11 4 2 2 3 3 2 2 2" xfId="10706"/>
    <cellStyle name="Comma 11 4 2 2 3 3 2 2 3" xfId="10707"/>
    <cellStyle name="Comma 11 4 2 2 3 3 2 3" xfId="10708"/>
    <cellStyle name="Comma 11 4 2 2 3 3 2 4" xfId="10709"/>
    <cellStyle name="Comma 11 4 2 2 3 3 3" xfId="10710"/>
    <cellStyle name="Comma 11 4 2 2 3 3 3 2" xfId="10711"/>
    <cellStyle name="Comma 11 4 2 2 3 3 3 3" xfId="10712"/>
    <cellStyle name="Comma 11 4 2 2 3 3 4" xfId="10713"/>
    <cellStyle name="Comma 11 4 2 2 3 3 5" xfId="10714"/>
    <cellStyle name="Comma 11 4 2 2 3 4" xfId="10715"/>
    <cellStyle name="Comma 11 4 2 2 3 4 2" xfId="10716"/>
    <cellStyle name="Comma 11 4 2 2 3 4 2 2" xfId="10717"/>
    <cellStyle name="Comma 11 4 2 2 3 4 2 3" xfId="10718"/>
    <cellStyle name="Comma 11 4 2 2 3 4 3" xfId="10719"/>
    <cellStyle name="Comma 11 4 2 2 3 4 4" xfId="10720"/>
    <cellStyle name="Comma 11 4 2 2 3 5" xfId="10721"/>
    <cellStyle name="Comma 11 4 2 2 3 5 2" xfId="10722"/>
    <cellStyle name="Comma 11 4 2 2 3 5 3" xfId="10723"/>
    <cellStyle name="Comma 11 4 2 2 3 6" xfId="10724"/>
    <cellStyle name="Comma 11 4 2 2 3 7" xfId="10725"/>
    <cellStyle name="Comma 11 4 2 2 4" xfId="10726"/>
    <cellStyle name="Comma 11 4 2 2 5" xfId="10727"/>
    <cellStyle name="Comma 11 4 2 2 5 2" xfId="10728"/>
    <cellStyle name="Comma 11 4 2 2 5 2 2" xfId="10729"/>
    <cellStyle name="Comma 11 4 2 2 5 2 2 2" xfId="10730"/>
    <cellStyle name="Comma 11 4 2 2 5 2 2 3" xfId="10731"/>
    <cellStyle name="Comma 11 4 2 2 5 2 3" xfId="10732"/>
    <cellStyle name="Comma 11 4 2 2 5 2 4" xfId="10733"/>
    <cellStyle name="Comma 11 4 2 2 5 3" xfId="10734"/>
    <cellStyle name="Comma 11 4 2 2 5 3 2" xfId="10735"/>
    <cellStyle name="Comma 11 4 2 2 5 3 3" xfId="10736"/>
    <cellStyle name="Comma 11 4 2 2 5 4" xfId="10737"/>
    <cellStyle name="Comma 11 4 2 2 5 5" xfId="10738"/>
    <cellStyle name="Comma 11 4 2 2 6" xfId="10739"/>
    <cellStyle name="Comma 11 4 2 2 6 2" xfId="10740"/>
    <cellStyle name="Comma 11 4 2 2 6 2 2" xfId="10741"/>
    <cellStyle name="Comma 11 4 2 2 6 2 3" xfId="10742"/>
    <cellStyle name="Comma 11 4 2 2 6 3" xfId="10743"/>
    <cellStyle name="Comma 11 4 2 2 6 4" xfId="10744"/>
    <cellStyle name="Comma 11 4 2 2 7" xfId="10745"/>
    <cellStyle name="Comma 11 4 2 2 7 2" xfId="10746"/>
    <cellStyle name="Comma 11 4 2 2 7 3" xfId="10747"/>
    <cellStyle name="Comma 11 4 2 2 8" xfId="10748"/>
    <cellStyle name="Comma 11 4 2 2 9" xfId="10749"/>
    <cellStyle name="Comma 11 4 2 3" xfId="10750"/>
    <cellStyle name="Comma 11 4 2 3 2" xfId="10751"/>
    <cellStyle name="Comma 11 4 2 3 2 2" xfId="10752"/>
    <cellStyle name="Comma 11 4 2 3 2 3" xfId="10753"/>
    <cellStyle name="Comma 11 4 2 3 2 3 2" xfId="10754"/>
    <cellStyle name="Comma 11 4 2 3 2 3 2 2" xfId="10755"/>
    <cellStyle name="Comma 11 4 2 3 2 3 2 2 2" xfId="10756"/>
    <cellStyle name="Comma 11 4 2 3 2 3 2 2 3" xfId="10757"/>
    <cellStyle name="Comma 11 4 2 3 2 3 2 3" xfId="10758"/>
    <cellStyle name="Comma 11 4 2 3 2 3 2 4" xfId="10759"/>
    <cellStyle name="Comma 11 4 2 3 2 3 3" xfId="10760"/>
    <cellStyle name="Comma 11 4 2 3 2 3 3 2" xfId="10761"/>
    <cellStyle name="Comma 11 4 2 3 2 3 3 3" xfId="10762"/>
    <cellStyle name="Comma 11 4 2 3 2 3 4" xfId="10763"/>
    <cellStyle name="Comma 11 4 2 3 2 3 5" xfId="10764"/>
    <cellStyle name="Comma 11 4 2 3 2 4" xfId="10765"/>
    <cellStyle name="Comma 11 4 2 3 2 4 2" xfId="10766"/>
    <cellStyle name="Comma 11 4 2 3 2 4 2 2" xfId="10767"/>
    <cellStyle name="Comma 11 4 2 3 2 4 2 3" xfId="10768"/>
    <cellStyle name="Comma 11 4 2 3 2 4 3" xfId="10769"/>
    <cellStyle name="Comma 11 4 2 3 2 4 4" xfId="10770"/>
    <cellStyle name="Comma 11 4 2 3 2 5" xfId="10771"/>
    <cellStyle name="Comma 11 4 2 3 2 5 2" xfId="10772"/>
    <cellStyle name="Comma 11 4 2 3 2 5 3" xfId="10773"/>
    <cellStyle name="Comma 11 4 2 3 2 6" xfId="10774"/>
    <cellStyle name="Comma 11 4 2 3 2 7" xfId="10775"/>
    <cellStyle name="Comma 11 4 2 3 3" xfId="10776"/>
    <cellStyle name="Comma 11 4 2 3 4" xfId="10777"/>
    <cellStyle name="Comma 11 4 2 3 4 2" xfId="10778"/>
    <cellStyle name="Comma 11 4 2 3 4 2 2" xfId="10779"/>
    <cellStyle name="Comma 11 4 2 3 4 2 2 2" xfId="10780"/>
    <cellStyle name="Comma 11 4 2 3 4 2 2 3" xfId="10781"/>
    <cellStyle name="Comma 11 4 2 3 4 2 3" xfId="10782"/>
    <cellStyle name="Comma 11 4 2 3 4 2 4" xfId="10783"/>
    <cellStyle name="Comma 11 4 2 3 4 3" xfId="10784"/>
    <cellStyle name="Comma 11 4 2 3 4 3 2" xfId="10785"/>
    <cellStyle name="Comma 11 4 2 3 4 3 3" xfId="10786"/>
    <cellStyle name="Comma 11 4 2 3 4 4" xfId="10787"/>
    <cellStyle name="Comma 11 4 2 3 4 5" xfId="10788"/>
    <cellStyle name="Comma 11 4 2 3 5" xfId="10789"/>
    <cellStyle name="Comma 11 4 2 3 5 2" xfId="10790"/>
    <cellStyle name="Comma 11 4 2 3 5 2 2" xfId="10791"/>
    <cellStyle name="Comma 11 4 2 3 5 2 3" xfId="10792"/>
    <cellStyle name="Comma 11 4 2 3 5 3" xfId="10793"/>
    <cellStyle name="Comma 11 4 2 3 5 4" xfId="10794"/>
    <cellStyle name="Comma 11 4 2 3 6" xfId="10795"/>
    <cellStyle name="Comma 11 4 2 3 6 2" xfId="10796"/>
    <cellStyle name="Comma 11 4 2 3 6 3" xfId="10797"/>
    <cellStyle name="Comma 11 4 2 3 7" xfId="10798"/>
    <cellStyle name="Comma 11 4 2 3 8" xfId="10799"/>
    <cellStyle name="Comma 11 4 2 4" xfId="10800"/>
    <cellStyle name="Comma 11 4 2 4 2" xfId="10801"/>
    <cellStyle name="Comma 11 4 2 4 3" xfId="10802"/>
    <cellStyle name="Comma 11 4 2 4 3 2" xfId="10803"/>
    <cellStyle name="Comma 11 4 2 4 3 2 2" xfId="10804"/>
    <cellStyle name="Comma 11 4 2 4 3 2 2 2" xfId="10805"/>
    <cellStyle name="Comma 11 4 2 4 3 2 2 3" xfId="10806"/>
    <cellStyle name="Comma 11 4 2 4 3 2 3" xfId="10807"/>
    <cellStyle name="Comma 11 4 2 4 3 2 4" xfId="10808"/>
    <cellStyle name="Comma 11 4 2 4 3 3" xfId="10809"/>
    <cellStyle name="Comma 11 4 2 4 3 3 2" xfId="10810"/>
    <cellStyle name="Comma 11 4 2 4 3 3 3" xfId="10811"/>
    <cellStyle name="Comma 11 4 2 4 3 4" xfId="10812"/>
    <cellStyle name="Comma 11 4 2 4 3 5" xfId="10813"/>
    <cellStyle name="Comma 11 4 2 4 4" xfId="10814"/>
    <cellStyle name="Comma 11 4 2 4 4 2" xfId="10815"/>
    <cellStyle name="Comma 11 4 2 4 4 2 2" xfId="10816"/>
    <cellStyle name="Comma 11 4 2 4 4 2 3" xfId="10817"/>
    <cellStyle name="Comma 11 4 2 4 4 3" xfId="10818"/>
    <cellStyle name="Comma 11 4 2 4 4 4" xfId="10819"/>
    <cellStyle name="Comma 11 4 2 4 5" xfId="10820"/>
    <cellStyle name="Comma 11 4 2 4 5 2" xfId="10821"/>
    <cellStyle name="Comma 11 4 2 4 5 3" xfId="10822"/>
    <cellStyle name="Comma 11 4 2 4 6" xfId="10823"/>
    <cellStyle name="Comma 11 4 2 4 7" xfId="10824"/>
    <cellStyle name="Comma 11 4 2 5" xfId="10825"/>
    <cellStyle name="Comma 11 4 2 6" xfId="10826"/>
    <cellStyle name="Comma 11 4 2 6 2" xfId="10827"/>
    <cellStyle name="Comma 11 4 2 6 2 2" xfId="10828"/>
    <cellStyle name="Comma 11 4 2 6 2 2 2" xfId="10829"/>
    <cellStyle name="Comma 11 4 2 6 2 2 3" xfId="10830"/>
    <cellStyle name="Comma 11 4 2 6 2 3" xfId="10831"/>
    <cellStyle name="Comma 11 4 2 6 2 4" xfId="10832"/>
    <cellStyle name="Comma 11 4 2 6 3" xfId="10833"/>
    <cellStyle name="Comma 11 4 2 6 3 2" xfId="10834"/>
    <cellStyle name="Comma 11 4 2 6 3 3" xfId="10835"/>
    <cellStyle name="Comma 11 4 2 6 4" xfId="10836"/>
    <cellStyle name="Comma 11 4 2 6 5" xfId="10837"/>
    <cellStyle name="Comma 11 4 2 7" xfId="10838"/>
    <cellStyle name="Comma 11 4 2 7 2" xfId="10839"/>
    <cellStyle name="Comma 11 4 2 7 2 2" xfId="10840"/>
    <cellStyle name="Comma 11 4 2 7 2 3" xfId="10841"/>
    <cellStyle name="Comma 11 4 2 7 3" xfId="10842"/>
    <cellStyle name="Comma 11 4 2 7 4" xfId="10843"/>
    <cellStyle name="Comma 11 4 2 8" xfId="10844"/>
    <cellStyle name="Comma 11 4 2 8 2" xfId="10845"/>
    <cellStyle name="Comma 11 4 2 8 3" xfId="10846"/>
    <cellStyle name="Comma 11 4 2 9" xfId="10847"/>
    <cellStyle name="Comma 11 4 3" xfId="10848"/>
    <cellStyle name="Comma 11 4 3 2" xfId="10849"/>
    <cellStyle name="Comma 11 4 3 2 2" xfId="10850"/>
    <cellStyle name="Comma 11 4 3 2 2 2" xfId="10851"/>
    <cellStyle name="Comma 11 4 3 2 2 3" xfId="10852"/>
    <cellStyle name="Comma 11 4 3 2 2 3 2" xfId="10853"/>
    <cellStyle name="Comma 11 4 3 2 2 3 2 2" xfId="10854"/>
    <cellStyle name="Comma 11 4 3 2 2 3 2 2 2" xfId="10855"/>
    <cellStyle name="Comma 11 4 3 2 2 3 2 2 3" xfId="10856"/>
    <cellStyle name="Comma 11 4 3 2 2 3 2 3" xfId="10857"/>
    <cellStyle name="Comma 11 4 3 2 2 3 2 4" xfId="10858"/>
    <cellStyle name="Comma 11 4 3 2 2 3 3" xfId="10859"/>
    <cellStyle name="Comma 11 4 3 2 2 3 3 2" xfId="10860"/>
    <cellStyle name="Comma 11 4 3 2 2 3 3 3" xfId="10861"/>
    <cellStyle name="Comma 11 4 3 2 2 3 4" xfId="10862"/>
    <cellStyle name="Comma 11 4 3 2 2 3 5" xfId="10863"/>
    <cellStyle name="Comma 11 4 3 2 2 4" xfId="10864"/>
    <cellStyle name="Comma 11 4 3 2 2 4 2" xfId="10865"/>
    <cellStyle name="Comma 11 4 3 2 2 4 2 2" xfId="10866"/>
    <cellStyle name="Comma 11 4 3 2 2 4 2 3" xfId="10867"/>
    <cellStyle name="Comma 11 4 3 2 2 4 3" xfId="10868"/>
    <cellStyle name="Comma 11 4 3 2 2 4 4" xfId="10869"/>
    <cellStyle name="Comma 11 4 3 2 2 5" xfId="10870"/>
    <cellStyle name="Comma 11 4 3 2 2 5 2" xfId="10871"/>
    <cellStyle name="Comma 11 4 3 2 2 5 3" xfId="10872"/>
    <cellStyle name="Comma 11 4 3 2 2 6" xfId="10873"/>
    <cellStyle name="Comma 11 4 3 2 2 7" xfId="10874"/>
    <cellStyle name="Comma 11 4 3 2 3" xfId="10875"/>
    <cellStyle name="Comma 11 4 3 2 4" xfId="10876"/>
    <cellStyle name="Comma 11 4 3 2 4 2" xfId="10877"/>
    <cellStyle name="Comma 11 4 3 2 4 2 2" xfId="10878"/>
    <cellStyle name="Comma 11 4 3 2 4 2 2 2" xfId="10879"/>
    <cellStyle name="Comma 11 4 3 2 4 2 2 3" xfId="10880"/>
    <cellStyle name="Comma 11 4 3 2 4 2 3" xfId="10881"/>
    <cellStyle name="Comma 11 4 3 2 4 2 4" xfId="10882"/>
    <cellStyle name="Comma 11 4 3 2 4 3" xfId="10883"/>
    <cellStyle name="Comma 11 4 3 2 4 3 2" xfId="10884"/>
    <cellStyle name="Comma 11 4 3 2 4 3 3" xfId="10885"/>
    <cellStyle name="Comma 11 4 3 2 4 4" xfId="10886"/>
    <cellStyle name="Comma 11 4 3 2 4 5" xfId="10887"/>
    <cellStyle name="Comma 11 4 3 2 5" xfId="10888"/>
    <cellStyle name="Comma 11 4 3 2 5 2" xfId="10889"/>
    <cellStyle name="Comma 11 4 3 2 5 2 2" xfId="10890"/>
    <cellStyle name="Comma 11 4 3 2 5 2 3" xfId="10891"/>
    <cellStyle name="Comma 11 4 3 2 5 3" xfId="10892"/>
    <cellStyle name="Comma 11 4 3 2 5 4" xfId="10893"/>
    <cellStyle name="Comma 11 4 3 2 6" xfId="10894"/>
    <cellStyle name="Comma 11 4 3 2 6 2" xfId="10895"/>
    <cellStyle name="Comma 11 4 3 2 6 3" xfId="10896"/>
    <cellStyle name="Comma 11 4 3 2 7" xfId="10897"/>
    <cellStyle name="Comma 11 4 3 2 8" xfId="10898"/>
    <cellStyle name="Comma 11 4 3 3" xfId="10899"/>
    <cellStyle name="Comma 11 4 3 3 2" xfId="10900"/>
    <cellStyle name="Comma 11 4 3 3 3" xfId="10901"/>
    <cellStyle name="Comma 11 4 3 3 3 2" xfId="10902"/>
    <cellStyle name="Comma 11 4 3 3 3 2 2" xfId="10903"/>
    <cellStyle name="Comma 11 4 3 3 3 2 2 2" xfId="10904"/>
    <cellStyle name="Comma 11 4 3 3 3 2 2 3" xfId="10905"/>
    <cellStyle name="Comma 11 4 3 3 3 2 3" xfId="10906"/>
    <cellStyle name="Comma 11 4 3 3 3 2 4" xfId="10907"/>
    <cellStyle name="Comma 11 4 3 3 3 3" xfId="10908"/>
    <cellStyle name="Comma 11 4 3 3 3 3 2" xfId="10909"/>
    <cellStyle name="Comma 11 4 3 3 3 3 3" xfId="10910"/>
    <cellStyle name="Comma 11 4 3 3 3 4" xfId="10911"/>
    <cellStyle name="Comma 11 4 3 3 3 5" xfId="10912"/>
    <cellStyle name="Comma 11 4 3 3 4" xfId="10913"/>
    <cellStyle name="Comma 11 4 3 3 4 2" xfId="10914"/>
    <cellStyle name="Comma 11 4 3 3 4 2 2" xfId="10915"/>
    <cellStyle name="Comma 11 4 3 3 4 2 3" xfId="10916"/>
    <cellStyle name="Comma 11 4 3 3 4 3" xfId="10917"/>
    <cellStyle name="Comma 11 4 3 3 4 4" xfId="10918"/>
    <cellStyle name="Comma 11 4 3 3 5" xfId="10919"/>
    <cellStyle name="Comma 11 4 3 3 5 2" xfId="10920"/>
    <cellStyle name="Comma 11 4 3 3 5 3" xfId="10921"/>
    <cellStyle name="Comma 11 4 3 3 6" xfId="10922"/>
    <cellStyle name="Comma 11 4 3 3 7" xfId="10923"/>
    <cellStyle name="Comma 11 4 3 4" xfId="10924"/>
    <cellStyle name="Comma 11 4 3 5" xfId="10925"/>
    <cellStyle name="Comma 11 4 3 5 2" xfId="10926"/>
    <cellStyle name="Comma 11 4 3 5 2 2" xfId="10927"/>
    <cellStyle name="Comma 11 4 3 5 2 2 2" xfId="10928"/>
    <cellStyle name="Comma 11 4 3 5 2 2 3" xfId="10929"/>
    <cellStyle name="Comma 11 4 3 5 2 3" xfId="10930"/>
    <cellStyle name="Comma 11 4 3 5 2 4" xfId="10931"/>
    <cellStyle name="Comma 11 4 3 5 3" xfId="10932"/>
    <cellStyle name="Comma 11 4 3 5 3 2" xfId="10933"/>
    <cellStyle name="Comma 11 4 3 5 3 3" xfId="10934"/>
    <cellStyle name="Comma 11 4 3 5 4" xfId="10935"/>
    <cellStyle name="Comma 11 4 3 5 5" xfId="10936"/>
    <cellStyle name="Comma 11 4 3 6" xfId="10937"/>
    <cellStyle name="Comma 11 4 3 6 2" xfId="10938"/>
    <cellStyle name="Comma 11 4 3 6 2 2" xfId="10939"/>
    <cellStyle name="Comma 11 4 3 6 2 3" xfId="10940"/>
    <cellStyle name="Comma 11 4 3 6 3" xfId="10941"/>
    <cellStyle name="Comma 11 4 3 6 4" xfId="10942"/>
    <cellStyle name="Comma 11 4 3 7" xfId="10943"/>
    <cellStyle name="Comma 11 4 3 7 2" xfId="10944"/>
    <cellStyle name="Comma 11 4 3 7 3" xfId="10945"/>
    <cellStyle name="Comma 11 4 3 8" xfId="10946"/>
    <cellStyle name="Comma 11 4 3 9" xfId="10947"/>
    <cellStyle name="Comma 11 4 4" xfId="10948"/>
    <cellStyle name="Comma 11 4 4 2" xfId="10949"/>
    <cellStyle name="Comma 11 4 4 2 2" xfId="10950"/>
    <cellStyle name="Comma 11 4 4 2 3" xfId="10951"/>
    <cellStyle name="Comma 11 4 4 2 3 2" xfId="10952"/>
    <cellStyle name="Comma 11 4 4 2 3 2 2" xfId="10953"/>
    <cellStyle name="Comma 11 4 4 2 3 2 2 2" xfId="10954"/>
    <cellStyle name="Comma 11 4 4 2 3 2 2 3" xfId="10955"/>
    <cellStyle name="Comma 11 4 4 2 3 2 3" xfId="10956"/>
    <cellStyle name="Comma 11 4 4 2 3 2 4" xfId="10957"/>
    <cellStyle name="Comma 11 4 4 2 3 3" xfId="10958"/>
    <cellStyle name="Comma 11 4 4 2 3 3 2" xfId="10959"/>
    <cellStyle name="Comma 11 4 4 2 3 3 3" xfId="10960"/>
    <cellStyle name="Comma 11 4 4 2 3 4" xfId="10961"/>
    <cellStyle name="Comma 11 4 4 2 3 5" xfId="10962"/>
    <cellStyle name="Comma 11 4 4 2 4" xfId="10963"/>
    <cellStyle name="Comma 11 4 4 2 4 2" xfId="10964"/>
    <cellStyle name="Comma 11 4 4 2 4 2 2" xfId="10965"/>
    <cellStyle name="Comma 11 4 4 2 4 2 3" xfId="10966"/>
    <cellStyle name="Comma 11 4 4 2 4 3" xfId="10967"/>
    <cellStyle name="Comma 11 4 4 2 4 4" xfId="10968"/>
    <cellStyle name="Comma 11 4 4 2 5" xfId="10969"/>
    <cellStyle name="Comma 11 4 4 2 5 2" xfId="10970"/>
    <cellStyle name="Comma 11 4 4 2 5 3" xfId="10971"/>
    <cellStyle name="Comma 11 4 4 2 6" xfId="10972"/>
    <cellStyle name="Comma 11 4 4 2 7" xfId="10973"/>
    <cellStyle name="Comma 11 4 4 3" xfId="10974"/>
    <cellStyle name="Comma 11 4 4 4" xfId="10975"/>
    <cellStyle name="Comma 11 4 4 4 2" xfId="10976"/>
    <cellStyle name="Comma 11 4 4 4 2 2" xfId="10977"/>
    <cellStyle name="Comma 11 4 4 4 2 2 2" xfId="10978"/>
    <cellStyle name="Comma 11 4 4 4 2 2 3" xfId="10979"/>
    <cellStyle name="Comma 11 4 4 4 2 3" xfId="10980"/>
    <cellStyle name="Comma 11 4 4 4 2 4" xfId="10981"/>
    <cellStyle name="Comma 11 4 4 4 3" xfId="10982"/>
    <cellStyle name="Comma 11 4 4 4 3 2" xfId="10983"/>
    <cellStyle name="Comma 11 4 4 4 3 3" xfId="10984"/>
    <cellStyle name="Comma 11 4 4 4 4" xfId="10985"/>
    <cellStyle name="Comma 11 4 4 4 5" xfId="10986"/>
    <cellStyle name="Comma 11 4 4 5" xfId="10987"/>
    <cellStyle name="Comma 11 4 4 5 2" xfId="10988"/>
    <cellStyle name="Comma 11 4 4 5 2 2" xfId="10989"/>
    <cellStyle name="Comma 11 4 4 5 2 3" xfId="10990"/>
    <cellStyle name="Comma 11 4 4 5 3" xfId="10991"/>
    <cellStyle name="Comma 11 4 4 5 4" xfId="10992"/>
    <cellStyle name="Comma 11 4 4 6" xfId="10993"/>
    <cellStyle name="Comma 11 4 4 6 2" xfId="10994"/>
    <cellStyle name="Comma 11 4 4 6 3" xfId="10995"/>
    <cellStyle name="Comma 11 4 4 7" xfId="10996"/>
    <cellStyle name="Comma 11 4 4 8" xfId="10997"/>
    <cellStyle name="Comma 11 4 5" xfId="10998"/>
    <cellStyle name="Comma 11 4 5 2" xfId="10999"/>
    <cellStyle name="Comma 11 4 5 3" xfId="11000"/>
    <cellStyle name="Comma 11 4 5 3 2" xfId="11001"/>
    <cellStyle name="Comma 11 4 5 3 2 2" xfId="11002"/>
    <cellStyle name="Comma 11 4 5 3 2 2 2" xfId="11003"/>
    <cellStyle name="Comma 11 4 5 3 2 2 3" xfId="11004"/>
    <cellStyle name="Comma 11 4 5 3 2 3" xfId="11005"/>
    <cellStyle name="Comma 11 4 5 3 2 4" xfId="11006"/>
    <cellStyle name="Comma 11 4 5 3 3" xfId="11007"/>
    <cellStyle name="Comma 11 4 5 3 3 2" xfId="11008"/>
    <cellStyle name="Comma 11 4 5 3 3 3" xfId="11009"/>
    <cellStyle name="Comma 11 4 5 3 4" xfId="11010"/>
    <cellStyle name="Comma 11 4 5 3 5" xfId="11011"/>
    <cellStyle name="Comma 11 4 5 4" xfId="11012"/>
    <cellStyle name="Comma 11 4 5 4 2" xfId="11013"/>
    <cellStyle name="Comma 11 4 5 4 2 2" xfId="11014"/>
    <cellStyle name="Comma 11 4 5 4 2 3" xfId="11015"/>
    <cellStyle name="Comma 11 4 5 4 3" xfId="11016"/>
    <cellStyle name="Comma 11 4 5 4 4" xfId="11017"/>
    <cellStyle name="Comma 11 4 5 5" xfId="11018"/>
    <cellStyle name="Comma 11 4 5 5 2" xfId="11019"/>
    <cellStyle name="Comma 11 4 5 5 3" xfId="11020"/>
    <cellStyle name="Comma 11 4 5 6" xfId="11021"/>
    <cellStyle name="Comma 11 4 5 7" xfId="11022"/>
    <cellStyle name="Comma 11 4 6" xfId="11023"/>
    <cellStyle name="Comma 11 4 7" xfId="11024"/>
    <cellStyle name="Comma 11 4 7 2" xfId="11025"/>
    <cellStyle name="Comma 11 4 7 2 2" xfId="11026"/>
    <cellStyle name="Comma 11 4 7 2 2 2" xfId="11027"/>
    <cellStyle name="Comma 11 4 7 2 2 3" xfId="11028"/>
    <cellStyle name="Comma 11 4 7 2 3" xfId="11029"/>
    <cellStyle name="Comma 11 4 7 2 4" xfId="11030"/>
    <cellStyle name="Comma 11 4 7 3" xfId="11031"/>
    <cellStyle name="Comma 11 4 7 3 2" xfId="11032"/>
    <cellStyle name="Comma 11 4 7 3 3" xfId="11033"/>
    <cellStyle name="Comma 11 4 7 4" xfId="11034"/>
    <cellStyle name="Comma 11 4 7 5" xfId="11035"/>
    <cellStyle name="Comma 11 4 8" xfId="11036"/>
    <cellStyle name="Comma 11 4 9" xfId="11037"/>
    <cellStyle name="Comma 11 4 9 2" xfId="11038"/>
    <cellStyle name="Comma 11 4 9 2 2" xfId="11039"/>
    <cellStyle name="Comma 11 4 9 2 3" xfId="11040"/>
    <cellStyle name="Comma 11 4 9 3" xfId="11041"/>
    <cellStyle name="Comma 11 4 9 4" xfId="11042"/>
    <cellStyle name="Comma 11 5" xfId="11043"/>
    <cellStyle name="Comma 11 5 10" xfId="11044"/>
    <cellStyle name="Comma 11 5 11" xfId="11045"/>
    <cellStyle name="Comma 11 5 2" xfId="11046"/>
    <cellStyle name="Comma 11 5 2 2" xfId="11047"/>
    <cellStyle name="Comma 11 5 2 2 2" xfId="11048"/>
    <cellStyle name="Comma 11 5 2 2 2 2" xfId="11049"/>
    <cellStyle name="Comma 11 5 2 2 2 3" xfId="11050"/>
    <cellStyle name="Comma 11 5 2 2 2 3 2" xfId="11051"/>
    <cellStyle name="Comma 11 5 2 2 2 3 2 2" xfId="11052"/>
    <cellStyle name="Comma 11 5 2 2 2 3 2 2 2" xfId="11053"/>
    <cellStyle name="Comma 11 5 2 2 2 3 2 2 3" xfId="11054"/>
    <cellStyle name="Comma 11 5 2 2 2 3 2 3" xfId="11055"/>
    <cellStyle name="Comma 11 5 2 2 2 3 2 4" xfId="11056"/>
    <cellStyle name="Comma 11 5 2 2 2 3 3" xfId="11057"/>
    <cellStyle name="Comma 11 5 2 2 2 3 3 2" xfId="11058"/>
    <cellStyle name="Comma 11 5 2 2 2 3 3 3" xfId="11059"/>
    <cellStyle name="Comma 11 5 2 2 2 3 4" xfId="11060"/>
    <cellStyle name="Comma 11 5 2 2 2 3 5" xfId="11061"/>
    <cellStyle name="Comma 11 5 2 2 2 4" xfId="11062"/>
    <cellStyle name="Comma 11 5 2 2 2 4 2" xfId="11063"/>
    <cellStyle name="Comma 11 5 2 2 2 4 2 2" xfId="11064"/>
    <cellStyle name="Comma 11 5 2 2 2 4 2 3" xfId="11065"/>
    <cellStyle name="Comma 11 5 2 2 2 4 3" xfId="11066"/>
    <cellStyle name="Comma 11 5 2 2 2 4 4" xfId="11067"/>
    <cellStyle name="Comma 11 5 2 2 2 5" xfId="11068"/>
    <cellStyle name="Comma 11 5 2 2 2 5 2" xfId="11069"/>
    <cellStyle name="Comma 11 5 2 2 2 5 3" xfId="11070"/>
    <cellStyle name="Comma 11 5 2 2 2 6" xfId="11071"/>
    <cellStyle name="Comma 11 5 2 2 2 7" xfId="11072"/>
    <cellStyle name="Comma 11 5 2 2 3" xfId="11073"/>
    <cellStyle name="Comma 11 5 2 2 4" xfId="11074"/>
    <cellStyle name="Comma 11 5 2 2 4 2" xfId="11075"/>
    <cellStyle name="Comma 11 5 2 2 4 2 2" xfId="11076"/>
    <cellStyle name="Comma 11 5 2 2 4 2 2 2" xfId="11077"/>
    <cellStyle name="Comma 11 5 2 2 4 2 2 3" xfId="11078"/>
    <cellStyle name="Comma 11 5 2 2 4 2 3" xfId="11079"/>
    <cellStyle name="Comma 11 5 2 2 4 2 4" xfId="11080"/>
    <cellStyle name="Comma 11 5 2 2 4 3" xfId="11081"/>
    <cellStyle name="Comma 11 5 2 2 4 3 2" xfId="11082"/>
    <cellStyle name="Comma 11 5 2 2 4 3 3" xfId="11083"/>
    <cellStyle name="Comma 11 5 2 2 4 4" xfId="11084"/>
    <cellStyle name="Comma 11 5 2 2 4 5" xfId="11085"/>
    <cellStyle name="Comma 11 5 2 2 5" xfId="11086"/>
    <cellStyle name="Comma 11 5 2 2 5 2" xfId="11087"/>
    <cellStyle name="Comma 11 5 2 2 5 2 2" xfId="11088"/>
    <cellStyle name="Comma 11 5 2 2 5 2 3" xfId="11089"/>
    <cellStyle name="Comma 11 5 2 2 5 3" xfId="11090"/>
    <cellStyle name="Comma 11 5 2 2 5 4" xfId="11091"/>
    <cellStyle name="Comma 11 5 2 2 6" xfId="11092"/>
    <cellStyle name="Comma 11 5 2 2 6 2" xfId="11093"/>
    <cellStyle name="Comma 11 5 2 2 6 3" xfId="11094"/>
    <cellStyle name="Comma 11 5 2 2 7" xfId="11095"/>
    <cellStyle name="Comma 11 5 2 2 8" xfId="11096"/>
    <cellStyle name="Comma 11 5 2 3" xfId="11097"/>
    <cellStyle name="Comma 11 5 2 3 2" xfId="11098"/>
    <cellStyle name="Comma 11 5 2 3 3" xfId="11099"/>
    <cellStyle name="Comma 11 5 2 3 3 2" xfId="11100"/>
    <cellStyle name="Comma 11 5 2 3 3 2 2" xfId="11101"/>
    <cellStyle name="Comma 11 5 2 3 3 2 2 2" xfId="11102"/>
    <cellStyle name="Comma 11 5 2 3 3 2 2 3" xfId="11103"/>
    <cellStyle name="Comma 11 5 2 3 3 2 3" xfId="11104"/>
    <cellStyle name="Comma 11 5 2 3 3 2 4" xfId="11105"/>
    <cellStyle name="Comma 11 5 2 3 3 3" xfId="11106"/>
    <cellStyle name="Comma 11 5 2 3 3 3 2" xfId="11107"/>
    <cellStyle name="Comma 11 5 2 3 3 3 3" xfId="11108"/>
    <cellStyle name="Comma 11 5 2 3 3 4" xfId="11109"/>
    <cellStyle name="Comma 11 5 2 3 3 5" xfId="11110"/>
    <cellStyle name="Comma 11 5 2 3 4" xfId="11111"/>
    <cellStyle name="Comma 11 5 2 3 4 2" xfId="11112"/>
    <cellStyle name="Comma 11 5 2 3 4 2 2" xfId="11113"/>
    <cellStyle name="Comma 11 5 2 3 4 2 3" xfId="11114"/>
    <cellStyle name="Comma 11 5 2 3 4 3" xfId="11115"/>
    <cellStyle name="Comma 11 5 2 3 4 4" xfId="11116"/>
    <cellStyle name="Comma 11 5 2 3 5" xfId="11117"/>
    <cellStyle name="Comma 11 5 2 3 5 2" xfId="11118"/>
    <cellStyle name="Comma 11 5 2 3 5 3" xfId="11119"/>
    <cellStyle name="Comma 11 5 2 3 6" xfId="11120"/>
    <cellStyle name="Comma 11 5 2 3 7" xfId="11121"/>
    <cellStyle name="Comma 11 5 2 4" xfId="11122"/>
    <cellStyle name="Comma 11 5 2 5" xfId="11123"/>
    <cellStyle name="Comma 11 5 2 5 2" xfId="11124"/>
    <cellStyle name="Comma 11 5 2 5 2 2" xfId="11125"/>
    <cellStyle name="Comma 11 5 2 5 2 2 2" xfId="11126"/>
    <cellStyle name="Comma 11 5 2 5 2 2 3" xfId="11127"/>
    <cellStyle name="Comma 11 5 2 5 2 3" xfId="11128"/>
    <cellStyle name="Comma 11 5 2 5 2 4" xfId="11129"/>
    <cellStyle name="Comma 11 5 2 5 3" xfId="11130"/>
    <cellStyle name="Comma 11 5 2 5 3 2" xfId="11131"/>
    <cellStyle name="Comma 11 5 2 5 3 3" xfId="11132"/>
    <cellStyle name="Comma 11 5 2 5 4" xfId="11133"/>
    <cellStyle name="Comma 11 5 2 5 5" xfId="11134"/>
    <cellStyle name="Comma 11 5 2 6" xfId="11135"/>
    <cellStyle name="Comma 11 5 2 6 2" xfId="11136"/>
    <cellStyle name="Comma 11 5 2 6 2 2" xfId="11137"/>
    <cellStyle name="Comma 11 5 2 6 2 3" xfId="11138"/>
    <cellStyle name="Comma 11 5 2 6 3" xfId="11139"/>
    <cellStyle name="Comma 11 5 2 6 4" xfId="11140"/>
    <cellStyle name="Comma 11 5 2 7" xfId="11141"/>
    <cellStyle name="Comma 11 5 2 7 2" xfId="11142"/>
    <cellStyle name="Comma 11 5 2 7 3" xfId="11143"/>
    <cellStyle name="Comma 11 5 2 8" xfId="11144"/>
    <cellStyle name="Comma 11 5 2 9" xfId="11145"/>
    <cellStyle name="Comma 11 5 3" xfId="11146"/>
    <cellStyle name="Comma 11 5 3 2" xfId="11147"/>
    <cellStyle name="Comma 11 5 3 2 2" xfId="11148"/>
    <cellStyle name="Comma 11 5 3 2 3" xfId="11149"/>
    <cellStyle name="Comma 11 5 3 2 3 2" xfId="11150"/>
    <cellStyle name="Comma 11 5 3 2 3 2 2" xfId="11151"/>
    <cellStyle name="Comma 11 5 3 2 3 2 2 2" xfId="11152"/>
    <cellStyle name="Comma 11 5 3 2 3 2 2 3" xfId="11153"/>
    <cellStyle name="Comma 11 5 3 2 3 2 3" xfId="11154"/>
    <cellStyle name="Comma 11 5 3 2 3 2 4" xfId="11155"/>
    <cellStyle name="Comma 11 5 3 2 3 3" xfId="11156"/>
    <cellStyle name="Comma 11 5 3 2 3 3 2" xfId="11157"/>
    <cellStyle name="Comma 11 5 3 2 3 3 3" xfId="11158"/>
    <cellStyle name="Comma 11 5 3 2 3 4" xfId="11159"/>
    <cellStyle name="Comma 11 5 3 2 3 5" xfId="11160"/>
    <cellStyle name="Comma 11 5 3 2 4" xfId="11161"/>
    <cellStyle name="Comma 11 5 3 2 4 2" xfId="11162"/>
    <cellStyle name="Comma 11 5 3 2 4 2 2" xfId="11163"/>
    <cellStyle name="Comma 11 5 3 2 4 2 3" xfId="11164"/>
    <cellStyle name="Comma 11 5 3 2 4 3" xfId="11165"/>
    <cellStyle name="Comma 11 5 3 2 4 4" xfId="11166"/>
    <cellStyle name="Comma 11 5 3 2 5" xfId="11167"/>
    <cellStyle name="Comma 11 5 3 2 5 2" xfId="11168"/>
    <cellStyle name="Comma 11 5 3 2 5 3" xfId="11169"/>
    <cellStyle name="Comma 11 5 3 2 6" xfId="11170"/>
    <cellStyle name="Comma 11 5 3 2 7" xfId="11171"/>
    <cellStyle name="Comma 11 5 3 3" xfId="11172"/>
    <cellStyle name="Comma 11 5 3 4" xfId="11173"/>
    <cellStyle name="Comma 11 5 3 4 2" xfId="11174"/>
    <cellStyle name="Comma 11 5 3 4 2 2" xfId="11175"/>
    <cellStyle name="Comma 11 5 3 4 2 2 2" xfId="11176"/>
    <cellStyle name="Comma 11 5 3 4 2 2 3" xfId="11177"/>
    <cellStyle name="Comma 11 5 3 4 2 3" xfId="11178"/>
    <cellStyle name="Comma 11 5 3 4 2 4" xfId="11179"/>
    <cellStyle name="Comma 11 5 3 4 3" xfId="11180"/>
    <cellStyle name="Comma 11 5 3 4 3 2" xfId="11181"/>
    <cellStyle name="Comma 11 5 3 4 3 3" xfId="11182"/>
    <cellStyle name="Comma 11 5 3 4 4" xfId="11183"/>
    <cellStyle name="Comma 11 5 3 4 5" xfId="11184"/>
    <cellStyle name="Comma 11 5 3 5" xfId="11185"/>
    <cellStyle name="Comma 11 5 3 5 2" xfId="11186"/>
    <cellStyle name="Comma 11 5 3 5 2 2" xfId="11187"/>
    <cellStyle name="Comma 11 5 3 5 2 3" xfId="11188"/>
    <cellStyle name="Comma 11 5 3 5 3" xfId="11189"/>
    <cellStyle name="Comma 11 5 3 5 4" xfId="11190"/>
    <cellStyle name="Comma 11 5 3 6" xfId="11191"/>
    <cellStyle name="Comma 11 5 3 6 2" xfId="11192"/>
    <cellStyle name="Comma 11 5 3 6 3" xfId="11193"/>
    <cellStyle name="Comma 11 5 3 7" xfId="11194"/>
    <cellStyle name="Comma 11 5 3 8" xfId="11195"/>
    <cellStyle name="Comma 11 5 4" xfId="11196"/>
    <cellStyle name="Comma 11 5 4 2" xfId="11197"/>
    <cellStyle name="Comma 11 5 4 3" xfId="11198"/>
    <cellStyle name="Comma 11 5 4 3 2" xfId="11199"/>
    <cellStyle name="Comma 11 5 4 3 2 2" xfId="11200"/>
    <cellStyle name="Comma 11 5 4 3 2 2 2" xfId="11201"/>
    <cellStyle name="Comma 11 5 4 3 2 2 3" xfId="11202"/>
    <cellStyle name="Comma 11 5 4 3 2 3" xfId="11203"/>
    <cellStyle name="Comma 11 5 4 3 2 4" xfId="11204"/>
    <cellStyle name="Comma 11 5 4 3 3" xfId="11205"/>
    <cellStyle name="Comma 11 5 4 3 3 2" xfId="11206"/>
    <cellStyle name="Comma 11 5 4 3 3 3" xfId="11207"/>
    <cellStyle name="Comma 11 5 4 3 4" xfId="11208"/>
    <cellStyle name="Comma 11 5 4 3 5" xfId="11209"/>
    <cellStyle name="Comma 11 5 4 4" xfId="11210"/>
    <cellStyle name="Comma 11 5 4 4 2" xfId="11211"/>
    <cellStyle name="Comma 11 5 4 4 2 2" xfId="11212"/>
    <cellStyle name="Comma 11 5 4 4 2 3" xfId="11213"/>
    <cellStyle name="Comma 11 5 4 4 3" xfId="11214"/>
    <cellStyle name="Comma 11 5 4 4 4" xfId="11215"/>
    <cellStyle name="Comma 11 5 4 5" xfId="11216"/>
    <cellStyle name="Comma 11 5 4 5 2" xfId="11217"/>
    <cellStyle name="Comma 11 5 4 5 3" xfId="11218"/>
    <cellStyle name="Comma 11 5 4 6" xfId="11219"/>
    <cellStyle name="Comma 11 5 4 7" xfId="11220"/>
    <cellStyle name="Comma 11 5 5" xfId="11221"/>
    <cellStyle name="Comma 11 5 6" xfId="11222"/>
    <cellStyle name="Comma 11 5 6 2" xfId="11223"/>
    <cellStyle name="Comma 11 5 6 2 2" xfId="11224"/>
    <cellStyle name="Comma 11 5 6 2 2 2" xfId="11225"/>
    <cellStyle name="Comma 11 5 6 2 2 3" xfId="11226"/>
    <cellStyle name="Comma 11 5 6 2 3" xfId="11227"/>
    <cellStyle name="Comma 11 5 6 2 4" xfId="11228"/>
    <cellStyle name="Comma 11 5 6 3" xfId="11229"/>
    <cellStyle name="Comma 11 5 6 3 2" xfId="11230"/>
    <cellStyle name="Comma 11 5 6 3 3" xfId="11231"/>
    <cellStyle name="Comma 11 5 6 4" xfId="11232"/>
    <cellStyle name="Comma 11 5 6 5" xfId="11233"/>
    <cellStyle name="Comma 11 5 7" xfId="11234"/>
    <cellStyle name="Comma 11 5 8" xfId="11235"/>
    <cellStyle name="Comma 11 5 8 2" xfId="11236"/>
    <cellStyle name="Comma 11 5 8 2 2" xfId="11237"/>
    <cellStyle name="Comma 11 5 8 2 3" xfId="11238"/>
    <cellStyle name="Comma 11 5 8 3" xfId="11239"/>
    <cellStyle name="Comma 11 5 8 4" xfId="11240"/>
    <cellStyle name="Comma 11 5 9" xfId="11241"/>
    <cellStyle name="Comma 11 5 9 2" xfId="11242"/>
    <cellStyle name="Comma 11 5 9 3" xfId="11243"/>
    <cellStyle name="Comma 11 6" xfId="11244"/>
    <cellStyle name="Comma 11 6 2" xfId="11245"/>
    <cellStyle name="Comma 11 6 2 2" xfId="11246"/>
    <cellStyle name="Comma 11 6 2 2 2" xfId="11247"/>
    <cellStyle name="Comma 11 6 2 2 3" xfId="11248"/>
    <cellStyle name="Comma 11 6 2 2 3 2" xfId="11249"/>
    <cellStyle name="Comma 11 6 2 2 3 2 2" xfId="11250"/>
    <cellStyle name="Comma 11 6 2 2 3 2 2 2" xfId="11251"/>
    <cellStyle name="Comma 11 6 2 2 3 2 2 3" xfId="11252"/>
    <cellStyle name="Comma 11 6 2 2 3 2 3" xfId="11253"/>
    <cellStyle name="Comma 11 6 2 2 3 2 4" xfId="11254"/>
    <cellStyle name="Comma 11 6 2 2 3 3" xfId="11255"/>
    <cellStyle name="Comma 11 6 2 2 3 3 2" xfId="11256"/>
    <cellStyle name="Comma 11 6 2 2 3 3 3" xfId="11257"/>
    <cellStyle name="Comma 11 6 2 2 3 4" xfId="11258"/>
    <cellStyle name="Comma 11 6 2 2 3 5" xfId="11259"/>
    <cellStyle name="Comma 11 6 2 2 4" xfId="11260"/>
    <cellStyle name="Comma 11 6 2 2 4 2" xfId="11261"/>
    <cellStyle name="Comma 11 6 2 2 4 2 2" xfId="11262"/>
    <cellStyle name="Comma 11 6 2 2 4 2 3" xfId="11263"/>
    <cellStyle name="Comma 11 6 2 2 4 3" xfId="11264"/>
    <cellStyle name="Comma 11 6 2 2 4 4" xfId="11265"/>
    <cellStyle name="Comma 11 6 2 2 5" xfId="11266"/>
    <cellStyle name="Comma 11 6 2 2 5 2" xfId="11267"/>
    <cellStyle name="Comma 11 6 2 2 5 3" xfId="11268"/>
    <cellStyle name="Comma 11 6 2 2 6" xfId="11269"/>
    <cellStyle name="Comma 11 6 2 2 7" xfId="11270"/>
    <cellStyle name="Comma 11 6 2 3" xfId="11271"/>
    <cellStyle name="Comma 11 6 2 4" xfId="11272"/>
    <cellStyle name="Comma 11 6 2 4 2" xfId="11273"/>
    <cellStyle name="Comma 11 6 2 4 2 2" xfId="11274"/>
    <cellStyle name="Comma 11 6 2 4 2 2 2" xfId="11275"/>
    <cellStyle name="Comma 11 6 2 4 2 2 3" xfId="11276"/>
    <cellStyle name="Comma 11 6 2 4 2 3" xfId="11277"/>
    <cellStyle name="Comma 11 6 2 4 2 4" xfId="11278"/>
    <cellStyle name="Comma 11 6 2 4 3" xfId="11279"/>
    <cellStyle name="Comma 11 6 2 4 3 2" xfId="11280"/>
    <cellStyle name="Comma 11 6 2 4 3 3" xfId="11281"/>
    <cellStyle name="Comma 11 6 2 4 4" xfId="11282"/>
    <cellStyle name="Comma 11 6 2 4 5" xfId="11283"/>
    <cellStyle name="Comma 11 6 2 5" xfId="11284"/>
    <cellStyle name="Comma 11 6 2 5 2" xfId="11285"/>
    <cellStyle name="Comma 11 6 2 5 2 2" xfId="11286"/>
    <cellStyle name="Comma 11 6 2 5 2 3" xfId="11287"/>
    <cellStyle name="Comma 11 6 2 5 3" xfId="11288"/>
    <cellStyle name="Comma 11 6 2 5 4" xfId="11289"/>
    <cellStyle name="Comma 11 6 2 6" xfId="11290"/>
    <cellStyle name="Comma 11 6 2 6 2" xfId="11291"/>
    <cellStyle name="Comma 11 6 2 6 3" xfId="11292"/>
    <cellStyle name="Comma 11 6 2 7" xfId="11293"/>
    <cellStyle name="Comma 11 6 2 8" xfId="11294"/>
    <cellStyle name="Comma 11 6 3" xfId="11295"/>
    <cellStyle name="Comma 11 6 3 2" xfId="11296"/>
    <cellStyle name="Comma 11 6 3 3" xfId="11297"/>
    <cellStyle name="Comma 11 6 3 3 2" xfId="11298"/>
    <cellStyle name="Comma 11 6 3 3 2 2" xfId="11299"/>
    <cellStyle name="Comma 11 6 3 3 2 2 2" xfId="11300"/>
    <cellStyle name="Comma 11 6 3 3 2 2 3" xfId="11301"/>
    <cellStyle name="Comma 11 6 3 3 2 3" xfId="11302"/>
    <cellStyle name="Comma 11 6 3 3 2 4" xfId="11303"/>
    <cellStyle name="Comma 11 6 3 3 3" xfId="11304"/>
    <cellStyle name="Comma 11 6 3 3 3 2" xfId="11305"/>
    <cellStyle name="Comma 11 6 3 3 3 3" xfId="11306"/>
    <cellStyle name="Comma 11 6 3 3 4" xfId="11307"/>
    <cellStyle name="Comma 11 6 3 3 5" xfId="11308"/>
    <cellStyle name="Comma 11 6 3 4" xfId="11309"/>
    <cellStyle name="Comma 11 6 3 4 2" xfId="11310"/>
    <cellStyle name="Comma 11 6 3 4 2 2" xfId="11311"/>
    <cellStyle name="Comma 11 6 3 4 2 3" xfId="11312"/>
    <cellStyle name="Comma 11 6 3 4 3" xfId="11313"/>
    <cellStyle name="Comma 11 6 3 4 4" xfId="11314"/>
    <cellStyle name="Comma 11 6 3 5" xfId="11315"/>
    <cellStyle name="Comma 11 6 3 5 2" xfId="11316"/>
    <cellStyle name="Comma 11 6 3 5 3" xfId="11317"/>
    <cellStyle name="Comma 11 6 3 6" xfId="11318"/>
    <cellStyle name="Comma 11 6 3 7" xfId="11319"/>
    <cellStyle name="Comma 11 6 4" xfId="11320"/>
    <cellStyle name="Comma 11 6 5" xfId="11321"/>
    <cellStyle name="Comma 11 6 5 2" xfId="11322"/>
    <cellStyle name="Comma 11 6 5 2 2" xfId="11323"/>
    <cellStyle name="Comma 11 6 5 2 2 2" xfId="11324"/>
    <cellStyle name="Comma 11 6 5 2 2 3" xfId="11325"/>
    <cellStyle name="Comma 11 6 5 2 3" xfId="11326"/>
    <cellStyle name="Comma 11 6 5 2 4" xfId="11327"/>
    <cellStyle name="Comma 11 6 5 3" xfId="11328"/>
    <cellStyle name="Comma 11 6 5 3 2" xfId="11329"/>
    <cellStyle name="Comma 11 6 5 3 3" xfId="11330"/>
    <cellStyle name="Comma 11 6 5 4" xfId="11331"/>
    <cellStyle name="Comma 11 6 5 5" xfId="11332"/>
    <cellStyle name="Comma 11 6 6" xfId="11333"/>
    <cellStyle name="Comma 11 6 6 2" xfId="11334"/>
    <cellStyle name="Comma 11 6 6 2 2" xfId="11335"/>
    <cellStyle name="Comma 11 6 6 2 3" xfId="11336"/>
    <cellStyle name="Comma 11 6 6 3" xfId="11337"/>
    <cellStyle name="Comma 11 6 6 4" xfId="11338"/>
    <cellStyle name="Comma 11 6 7" xfId="11339"/>
    <cellStyle name="Comma 11 6 7 2" xfId="11340"/>
    <cellStyle name="Comma 11 6 7 3" xfId="11341"/>
    <cellStyle name="Comma 11 6 8" xfId="11342"/>
    <cellStyle name="Comma 11 6 9" xfId="11343"/>
    <cellStyle name="Comma 11 7" xfId="11344"/>
    <cellStyle name="Comma 11 7 2" xfId="11345"/>
    <cellStyle name="Comma 11 7 2 2" xfId="11346"/>
    <cellStyle name="Comma 11 7 2 3" xfId="11347"/>
    <cellStyle name="Comma 11 7 2 3 2" xfId="11348"/>
    <cellStyle name="Comma 11 7 2 3 2 2" xfId="11349"/>
    <cellStyle name="Comma 11 7 2 3 2 2 2" xfId="11350"/>
    <cellStyle name="Comma 11 7 2 3 2 2 3" xfId="11351"/>
    <cellStyle name="Comma 11 7 2 3 2 3" xfId="11352"/>
    <cellStyle name="Comma 11 7 2 3 2 4" xfId="11353"/>
    <cellStyle name="Comma 11 7 2 3 3" xfId="11354"/>
    <cellStyle name="Comma 11 7 2 3 3 2" xfId="11355"/>
    <cellStyle name="Comma 11 7 2 3 3 3" xfId="11356"/>
    <cellStyle name="Comma 11 7 2 3 4" xfId="11357"/>
    <cellStyle name="Comma 11 7 2 3 5" xfId="11358"/>
    <cellStyle name="Comma 11 7 2 4" xfId="11359"/>
    <cellStyle name="Comma 11 7 2 4 2" xfId="11360"/>
    <cellStyle name="Comma 11 7 2 4 2 2" xfId="11361"/>
    <cellStyle name="Comma 11 7 2 4 2 3" xfId="11362"/>
    <cellStyle name="Comma 11 7 2 4 3" xfId="11363"/>
    <cellStyle name="Comma 11 7 2 4 4" xfId="11364"/>
    <cellStyle name="Comma 11 7 2 5" xfId="11365"/>
    <cellStyle name="Comma 11 7 2 5 2" xfId="11366"/>
    <cellStyle name="Comma 11 7 2 5 3" xfId="11367"/>
    <cellStyle name="Comma 11 7 2 6" xfId="11368"/>
    <cellStyle name="Comma 11 7 2 7" xfId="11369"/>
    <cellStyle name="Comma 11 7 3" xfId="11370"/>
    <cellStyle name="Comma 11 7 4" xfId="11371"/>
    <cellStyle name="Comma 11 7 4 2" xfId="11372"/>
    <cellStyle name="Comma 11 7 4 2 2" xfId="11373"/>
    <cellStyle name="Comma 11 7 4 2 2 2" xfId="11374"/>
    <cellStyle name="Comma 11 7 4 2 2 3" xfId="11375"/>
    <cellStyle name="Comma 11 7 4 2 3" xfId="11376"/>
    <cellStyle name="Comma 11 7 4 2 4" xfId="11377"/>
    <cellStyle name="Comma 11 7 4 3" xfId="11378"/>
    <cellStyle name="Comma 11 7 4 3 2" xfId="11379"/>
    <cellStyle name="Comma 11 7 4 3 3" xfId="11380"/>
    <cellStyle name="Comma 11 7 4 4" xfId="11381"/>
    <cellStyle name="Comma 11 7 4 5" xfId="11382"/>
    <cellStyle name="Comma 11 7 5" xfId="11383"/>
    <cellStyle name="Comma 11 7 5 2" xfId="11384"/>
    <cellStyle name="Comma 11 7 5 2 2" xfId="11385"/>
    <cellStyle name="Comma 11 7 5 2 3" xfId="11386"/>
    <cellStyle name="Comma 11 7 5 3" xfId="11387"/>
    <cellStyle name="Comma 11 7 5 4" xfId="11388"/>
    <cellStyle name="Comma 11 7 6" xfId="11389"/>
    <cellStyle name="Comma 11 7 6 2" xfId="11390"/>
    <cellStyle name="Comma 11 7 6 3" xfId="11391"/>
    <cellStyle name="Comma 11 7 7" xfId="11392"/>
    <cellStyle name="Comma 11 7 8" xfId="11393"/>
    <cellStyle name="Comma 11 8" xfId="11394"/>
    <cellStyle name="Comma 11 8 2" xfId="11395"/>
    <cellStyle name="Comma 11 8 3" xfId="11396"/>
    <cellStyle name="Comma 11 8 3 2" xfId="11397"/>
    <cellStyle name="Comma 11 8 3 2 2" xfId="11398"/>
    <cellStyle name="Comma 11 8 3 2 2 2" xfId="11399"/>
    <cellStyle name="Comma 11 8 3 2 2 3" xfId="11400"/>
    <cellStyle name="Comma 11 8 3 2 3" xfId="11401"/>
    <cellStyle name="Comma 11 8 3 2 4" xfId="11402"/>
    <cellStyle name="Comma 11 8 3 3" xfId="11403"/>
    <cellStyle name="Comma 11 8 3 3 2" xfId="11404"/>
    <cellStyle name="Comma 11 8 3 3 3" xfId="11405"/>
    <cellStyle name="Comma 11 8 3 4" xfId="11406"/>
    <cellStyle name="Comma 11 8 3 5" xfId="11407"/>
    <cellStyle name="Comma 11 8 4" xfId="11408"/>
    <cellStyle name="Comma 11 8 4 2" xfId="11409"/>
    <cellStyle name="Comma 11 8 4 2 2" xfId="11410"/>
    <cellStyle name="Comma 11 8 4 2 3" xfId="11411"/>
    <cellStyle name="Comma 11 8 4 3" xfId="11412"/>
    <cellStyle name="Comma 11 8 4 4" xfId="11413"/>
    <cellStyle name="Comma 11 8 5" xfId="11414"/>
    <cellStyle name="Comma 11 8 5 2" xfId="11415"/>
    <cellStyle name="Comma 11 8 5 3" xfId="11416"/>
    <cellStyle name="Comma 11 8 6" xfId="11417"/>
    <cellStyle name="Comma 11 8 7" xfId="11418"/>
    <cellStyle name="Comma 11 9" xfId="11419"/>
    <cellStyle name="Comma 12" xfId="60"/>
    <cellStyle name="Comma 12 10" xfId="11420"/>
    <cellStyle name="Comma 12 10 2" xfId="11421"/>
    <cellStyle name="Comma 12 10 2 2" xfId="11422"/>
    <cellStyle name="Comma 12 10 2 2 2" xfId="11423"/>
    <cellStyle name="Comma 12 10 2 2 3" xfId="11424"/>
    <cellStyle name="Comma 12 10 2 3" xfId="11425"/>
    <cellStyle name="Comma 12 10 2 4" xfId="11426"/>
    <cellStyle name="Comma 12 10 3" xfId="11427"/>
    <cellStyle name="Comma 12 10 3 2" xfId="11428"/>
    <cellStyle name="Comma 12 10 3 3" xfId="11429"/>
    <cellStyle name="Comma 12 10 4" xfId="11430"/>
    <cellStyle name="Comma 12 10 5" xfId="11431"/>
    <cellStyle name="Comma 12 11" xfId="11432"/>
    <cellStyle name="Comma 12 11 2" xfId="11433"/>
    <cellStyle name="Comma 12 11 2 2" xfId="11434"/>
    <cellStyle name="Comma 12 11 2 3" xfId="11435"/>
    <cellStyle name="Comma 12 11 3" xfId="11436"/>
    <cellStyle name="Comma 12 11 4" xfId="11437"/>
    <cellStyle name="Comma 12 12" xfId="11438"/>
    <cellStyle name="Comma 12 12 2" xfId="11439"/>
    <cellStyle name="Comma 12 12 3" xfId="11440"/>
    <cellStyle name="Comma 12 13" xfId="11441"/>
    <cellStyle name="Comma 12 14" xfId="11442"/>
    <cellStyle name="Comma 12 2" xfId="11443"/>
    <cellStyle name="Comma 12 3" xfId="11444"/>
    <cellStyle name="Comma 12 4" xfId="11445"/>
    <cellStyle name="Comma 12 4 10" xfId="11446"/>
    <cellStyle name="Comma 12 4 10 2" xfId="11447"/>
    <cellStyle name="Comma 12 4 10 3" xfId="11448"/>
    <cellStyle name="Comma 12 4 11" xfId="11449"/>
    <cellStyle name="Comma 12 4 12" xfId="11450"/>
    <cellStyle name="Comma 12 4 2" xfId="11451"/>
    <cellStyle name="Comma 12 4 2 10" xfId="11452"/>
    <cellStyle name="Comma 12 4 2 2" xfId="11453"/>
    <cellStyle name="Comma 12 4 2 2 2" xfId="11454"/>
    <cellStyle name="Comma 12 4 2 2 2 2" xfId="11455"/>
    <cellStyle name="Comma 12 4 2 2 2 2 2" xfId="11456"/>
    <cellStyle name="Comma 12 4 2 2 2 2 3" xfId="11457"/>
    <cellStyle name="Comma 12 4 2 2 2 2 3 2" xfId="11458"/>
    <cellStyle name="Comma 12 4 2 2 2 2 3 2 2" xfId="11459"/>
    <cellStyle name="Comma 12 4 2 2 2 2 3 2 2 2" xfId="11460"/>
    <cellStyle name="Comma 12 4 2 2 2 2 3 2 2 3" xfId="11461"/>
    <cellStyle name="Comma 12 4 2 2 2 2 3 2 3" xfId="11462"/>
    <cellStyle name="Comma 12 4 2 2 2 2 3 2 4" xfId="11463"/>
    <cellStyle name="Comma 12 4 2 2 2 2 3 3" xfId="11464"/>
    <cellStyle name="Comma 12 4 2 2 2 2 3 3 2" xfId="11465"/>
    <cellStyle name="Comma 12 4 2 2 2 2 3 3 3" xfId="11466"/>
    <cellStyle name="Comma 12 4 2 2 2 2 3 4" xfId="11467"/>
    <cellStyle name="Comma 12 4 2 2 2 2 3 5" xfId="11468"/>
    <cellStyle name="Comma 12 4 2 2 2 2 4" xfId="11469"/>
    <cellStyle name="Comma 12 4 2 2 2 2 4 2" xfId="11470"/>
    <cellStyle name="Comma 12 4 2 2 2 2 4 2 2" xfId="11471"/>
    <cellStyle name="Comma 12 4 2 2 2 2 4 2 3" xfId="11472"/>
    <cellStyle name="Comma 12 4 2 2 2 2 4 3" xfId="11473"/>
    <cellStyle name="Comma 12 4 2 2 2 2 4 4" xfId="11474"/>
    <cellStyle name="Comma 12 4 2 2 2 2 5" xfId="11475"/>
    <cellStyle name="Comma 12 4 2 2 2 2 5 2" xfId="11476"/>
    <cellStyle name="Comma 12 4 2 2 2 2 5 3" xfId="11477"/>
    <cellStyle name="Comma 12 4 2 2 2 2 6" xfId="11478"/>
    <cellStyle name="Comma 12 4 2 2 2 2 7" xfId="11479"/>
    <cellStyle name="Comma 12 4 2 2 2 3" xfId="11480"/>
    <cellStyle name="Comma 12 4 2 2 2 4" xfId="11481"/>
    <cellStyle name="Comma 12 4 2 2 2 4 2" xfId="11482"/>
    <cellStyle name="Comma 12 4 2 2 2 4 2 2" xfId="11483"/>
    <cellStyle name="Comma 12 4 2 2 2 4 2 2 2" xfId="11484"/>
    <cellStyle name="Comma 12 4 2 2 2 4 2 2 3" xfId="11485"/>
    <cellStyle name="Comma 12 4 2 2 2 4 2 3" xfId="11486"/>
    <cellStyle name="Comma 12 4 2 2 2 4 2 4" xfId="11487"/>
    <cellStyle name="Comma 12 4 2 2 2 4 3" xfId="11488"/>
    <cellStyle name="Comma 12 4 2 2 2 4 3 2" xfId="11489"/>
    <cellStyle name="Comma 12 4 2 2 2 4 3 3" xfId="11490"/>
    <cellStyle name="Comma 12 4 2 2 2 4 4" xfId="11491"/>
    <cellStyle name="Comma 12 4 2 2 2 4 5" xfId="11492"/>
    <cellStyle name="Comma 12 4 2 2 2 5" xfId="11493"/>
    <cellStyle name="Comma 12 4 2 2 2 5 2" xfId="11494"/>
    <cellStyle name="Comma 12 4 2 2 2 5 2 2" xfId="11495"/>
    <cellStyle name="Comma 12 4 2 2 2 5 2 3" xfId="11496"/>
    <cellStyle name="Comma 12 4 2 2 2 5 3" xfId="11497"/>
    <cellStyle name="Comma 12 4 2 2 2 5 4" xfId="11498"/>
    <cellStyle name="Comma 12 4 2 2 2 6" xfId="11499"/>
    <cellStyle name="Comma 12 4 2 2 2 6 2" xfId="11500"/>
    <cellStyle name="Comma 12 4 2 2 2 6 3" xfId="11501"/>
    <cellStyle name="Comma 12 4 2 2 2 7" xfId="11502"/>
    <cellStyle name="Comma 12 4 2 2 2 8" xfId="11503"/>
    <cellStyle name="Comma 12 4 2 2 3" xfId="11504"/>
    <cellStyle name="Comma 12 4 2 2 3 2" xfId="11505"/>
    <cellStyle name="Comma 12 4 2 2 3 3" xfId="11506"/>
    <cellStyle name="Comma 12 4 2 2 3 3 2" xfId="11507"/>
    <cellStyle name="Comma 12 4 2 2 3 3 2 2" xfId="11508"/>
    <cellStyle name="Comma 12 4 2 2 3 3 2 2 2" xfId="11509"/>
    <cellStyle name="Comma 12 4 2 2 3 3 2 2 3" xfId="11510"/>
    <cellStyle name="Comma 12 4 2 2 3 3 2 3" xfId="11511"/>
    <cellStyle name="Comma 12 4 2 2 3 3 2 4" xfId="11512"/>
    <cellStyle name="Comma 12 4 2 2 3 3 3" xfId="11513"/>
    <cellStyle name="Comma 12 4 2 2 3 3 3 2" xfId="11514"/>
    <cellStyle name="Comma 12 4 2 2 3 3 3 3" xfId="11515"/>
    <cellStyle name="Comma 12 4 2 2 3 3 4" xfId="11516"/>
    <cellStyle name="Comma 12 4 2 2 3 3 5" xfId="11517"/>
    <cellStyle name="Comma 12 4 2 2 3 4" xfId="11518"/>
    <cellStyle name="Comma 12 4 2 2 3 4 2" xfId="11519"/>
    <cellStyle name="Comma 12 4 2 2 3 4 2 2" xfId="11520"/>
    <cellStyle name="Comma 12 4 2 2 3 4 2 3" xfId="11521"/>
    <cellStyle name="Comma 12 4 2 2 3 4 3" xfId="11522"/>
    <cellStyle name="Comma 12 4 2 2 3 4 4" xfId="11523"/>
    <cellStyle name="Comma 12 4 2 2 3 5" xfId="11524"/>
    <cellStyle name="Comma 12 4 2 2 3 5 2" xfId="11525"/>
    <cellStyle name="Comma 12 4 2 2 3 5 3" xfId="11526"/>
    <cellStyle name="Comma 12 4 2 2 3 6" xfId="11527"/>
    <cellStyle name="Comma 12 4 2 2 3 7" xfId="11528"/>
    <cellStyle name="Comma 12 4 2 2 4" xfId="11529"/>
    <cellStyle name="Comma 12 4 2 2 5" xfId="11530"/>
    <cellStyle name="Comma 12 4 2 2 5 2" xfId="11531"/>
    <cellStyle name="Comma 12 4 2 2 5 2 2" xfId="11532"/>
    <cellStyle name="Comma 12 4 2 2 5 2 2 2" xfId="11533"/>
    <cellStyle name="Comma 12 4 2 2 5 2 2 3" xfId="11534"/>
    <cellStyle name="Comma 12 4 2 2 5 2 3" xfId="11535"/>
    <cellStyle name="Comma 12 4 2 2 5 2 4" xfId="11536"/>
    <cellStyle name="Comma 12 4 2 2 5 3" xfId="11537"/>
    <cellStyle name="Comma 12 4 2 2 5 3 2" xfId="11538"/>
    <cellStyle name="Comma 12 4 2 2 5 3 3" xfId="11539"/>
    <cellStyle name="Comma 12 4 2 2 5 4" xfId="11540"/>
    <cellStyle name="Comma 12 4 2 2 5 5" xfId="11541"/>
    <cellStyle name="Comma 12 4 2 2 6" xfId="11542"/>
    <cellStyle name="Comma 12 4 2 2 6 2" xfId="11543"/>
    <cellStyle name="Comma 12 4 2 2 6 2 2" xfId="11544"/>
    <cellStyle name="Comma 12 4 2 2 6 2 3" xfId="11545"/>
    <cellStyle name="Comma 12 4 2 2 6 3" xfId="11546"/>
    <cellStyle name="Comma 12 4 2 2 6 4" xfId="11547"/>
    <cellStyle name="Comma 12 4 2 2 7" xfId="11548"/>
    <cellStyle name="Comma 12 4 2 2 7 2" xfId="11549"/>
    <cellStyle name="Comma 12 4 2 2 7 3" xfId="11550"/>
    <cellStyle name="Comma 12 4 2 2 8" xfId="11551"/>
    <cellStyle name="Comma 12 4 2 2 9" xfId="11552"/>
    <cellStyle name="Comma 12 4 2 3" xfId="11553"/>
    <cellStyle name="Comma 12 4 2 3 2" xfId="11554"/>
    <cellStyle name="Comma 12 4 2 3 2 2" xfId="11555"/>
    <cellStyle name="Comma 12 4 2 3 2 3" xfId="11556"/>
    <cellStyle name="Comma 12 4 2 3 2 3 2" xfId="11557"/>
    <cellStyle name="Comma 12 4 2 3 2 3 2 2" xfId="11558"/>
    <cellStyle name="Comma 12 4 2 3 2 3 2 2 2" xfId="11559"/>
    <cellStyle name="Comma 12 4 2 3 2 3 2 2 3" xfId="11560"/>
    <cellStyle name="Comma 12 4 2 3 2 3 2 3" xfId="11561"/>
    <cellStyle name="Comma 12 4 2 3 2 3 2 4" xfId="11562"/>
    <cellStyle name="Comma 12 4 2 3 2 3 3" xfId="11563"/>
    <cellStyle name="Comma 12 4 2 3 2 3 3 2" xfId="11564"/>
    <cellStyle name="Comma 12 4 2 3 2 3 3 3" xfId="11565"/>
    <cellStyle name="Comma 12 4 2 3 2 3 4" xfId="11566"/>
    <cellStyle name="Comma 12 4 2 3 2 3 5" xfId="11567"/>
    <cellStyle name="Comma 12 4 2 3 2 4" xfId="11568"/>
    <cellStyle name="Comma 12 4 2 3 2 4 2" xfId="11569"/>
    <cellStyle name="Comma 12 4 2 3 2 4 2 2" xfId="11570"/>
    <cellStyle name="Comma 12 4 2 3 2 4 2 3" xfId="11571"/>
    <cellStyle name="Comma 12 4 2 3 2 4 3" xfId="11572"/>
    <cellStyle name="Comma 12 4 2 3 2 4 4" xfId="11573"/>
    <cellStyle name="Comma 12 4 2 3 2 5" xfId="11574"/>
    <cellStyle name="Comma 12 4 2 3 2 5 2" xfId="11575"/>
    <cellStyle name="Comma 12 4 2 3 2 5 3" xfId="11576"/>
    <cellStyle name="Comma 12 4 2 3 2 6" xfId="11577"/>
    <cellStyle name="Comma 12 4 2 3 2 7" xfId="11578"/>
    <cellStyle name="Comma 12 4 2 3 3" xfId="11579"/>
    <cellStyle name="Comma 12 4 2 3 4" xfId="11580"/>
    <cellStyle name="Comma 12 4 2 3 4 2" xfId="11581"/>
    <cellStyle name="Comma 12 4 2 3 4 2 2" xfId="11582"/>
    <cellStyle name="Comma 12 4 2 3 4 2 2 2" xfId="11583"/>
    <cellStyle name="Comma 12 4 2 3 4 2 2 3" xfId="11584"/>
    <cellStyle name="Comma 12 4 2 3 4 2 3" xfId="11585"/>
    <cellStyle name="Comma 12 4 2 3 4 2 4" xfId="11586"/>
    <cellStyle name="Comma 12 4 2 3 4 3" xfId="11587"/>
    <cellStyle name="Comma 12 4 2 3 4 3 2" xfId="11588"/>
    <cellStyle name="Comma 12 4 2 3 4 3 3" xfId="11589"/>
    <cellStyle name="Comma 12 4 2 3 4 4" xfId="11590"/>
    <cellStyle name="Comma 12 4 2 3 4 5" xfId="11591"/>
    <cellStyle name="Comma 12 4 2 3 5" xfId="11592"/>
    <cellStyle name="Comma 12 4 2 3 5 2" xfId="11593"/>
    <cellStyle name="Comma 12 4 2 3 5 2 2" xfId="11594"/>
    <cellStyle name="Comma 12 4 2 3 5 2 3" xfId="11595"/>
    <cellStyle name="Comma 12 4 2 3 5 3" xfId="11596"/>
    <cellStyle name="Comma 12 4 2 3 5 4" xfId="11597"/>
    <cellStyle name="Comma 12 4 2 3 6" xfId="11598"/>
    <cellStyle name="Comma 12 4 2 3 6 2" xfId="11599"/>
    <cellStyle name="Comma 12 4 2 3 6 3" xfId="11600"/>
    <cellStyle name="Comma 12 4 2 3 7" xfId="11601"/>
    <cellStyle name="Comma 12 4 2 3 8" xfId="11602"/>
    <cellStyle name="Comma 12 4 2 4" xfId="11603"/>
    <cellStyle name="Comma 12 4 2 4 2" xfId="11604"/>
    <cellStyle name="Comma 12 4 2 4 3" xfId="11605"/>
    <cellStyle name="Comma 12 4 2 4 3 2" xfId="11606"/>
    <cellStyle name="Comma 12 4 2 4 3 2 2" xfId="11607"/>
    <cellStyle name="Comma 12 4 2 4 3 2 2 2" xfId="11608"/>
    <cellStyle name="Comma 12 4 2 4 3 2 2 3" xfId="11609"/>
    <cellStyle name="Comma 12 4 2 4 3 2 3" xfId="11610"/>
    <cellStyle name="Comma 12 4 2 4 3 2 4" xfId="11611"/>
    <cellStyle name="Comma 12 4 2 4 3 3" xfId="11612"/>
    <cellStyle name="Comma 12 4 2 4 3 3 2" xfId="11613"/>
    <cellStyle name="Comma 12 4 2 4 3 3 3" xfId="11614"/>
    <cellStyle name="Comma 12 4 2 4 3 4" xfId="11615"/>
    <cellStyle name="Comma 12 4 2 4 3 5" xfId="11616"/>
    <cellStyle name="Comma 12 4 2 4 4" xfId="11617"/>
    <cellStyle name="Comma 12 4 2 4 4 2" xfId="11618"/>
    <cellStyle name="Comma 12 4 2 4 4 2 2" xfId="11619"/>
    <cellStyle name="Comma 12 4 2 4 4 2 3" xfId="11620"/>
    <cellStyle name="Comma 12 4 2 4 4 3" xfId="11621"/>
    <cellStyle name="Comma 12 4 2 4 4 4" xfId="11622"/>
    <cellStyle name="Comma 12 4 2 4 5" xfId="11623"/>
    <cellStyle name="Comma 12 4 2 4 5 2" xfId="11624"/>
    <cellStyle name="Comma 12 4 2 4 5 3" xfId="11625"/>
    <cellStyle name="Comma 12 4 2 4 6" xfId="11626"/>
    <cellStyle name="Comma 12 4 2 4 7" xfId="11627"/>
    <cellStyle name="Comma 12 4 2 5" xfId="11628"/>
    <cellStyle name="Comma 12 4 2 6" xfId="11629"/>
    <cellStyle name="Comma 12 4 2 6 2" xfId="11630"/>
    <cellStyle name="Comma 12 4 2 6 2 2" xfId="11631"/>
    <cellStyle name="Comma 12 4 2 6 2 2 2" xfId="11632"/>
    <cellStyle name="Comma 12 4 2 6 2 2 3" xfId="11633"/>
    <cellStyle name="Comma 12 4 2 6 2 3" xfId="11634"/>
    <cellStyle name="Comma 12 4 2 6 2 4" xfId="11635"/>
    <cellStyle name="Comma 12 4 2 6 3" xfId="11636"/>
    <cellStyle name="Comma 12 4 2 6 3 2" xfId="11637"/>
    <cellStyle name="Comma 12 4 2 6 3 3" xfId="11638"/>
    <cellStyle name="Comma 12 4 2 6 4" xfId="11639"/>
    <cellStyle name="Comma 12 4 2 6 5" xfId="11640"/>
    <cellStyle name="Comma 12 4 2 7" xfId="11641"/>
    <cellStyle name="Comma 12 4 2 7 2" xfId="11642"/>
    <cellStyle name="Comma 12 4 2 7 2 2" xfId="11643"/>
    <cellStyle name="Comma 12 4 2 7 2 3" xfId="11644"/>
    <cellStyle name="Comma 12 4 2 7 3" xfId="11645"/>
    <cellStyle name="Comma 12 4 2 7 4" xfId="11646"/>
    <cellStyle name="Comma 12 4 2 8" xfId="11647"/>
    <cellStyle name="Comma 12 4 2 8 2" xfId="11648"/>
    <cellStyle name="Comma 12 4 2 8 3" xfId="11649"/>
    <cellStyle name="Comma 12 4 2 9" xfId="11650"/>
    <cellStyle name="Comma 12 4 3" xfId="11651"/>
    <cellStyle name="Comma 12 4 3 2" xfId="11652"/>
    <cellStyle name="Comma 12 4 3 2 2" xfId="11653"/>
    <cellStyle name="Comma 12 4 3 2 2 2" xfId="11654"/>
    <cellStyle name="Comma 12 4 3 2 2 3" xfId="11655"/>
    <cellStyle name="Comma 12 4 3 2 2 3 2" xfId="11656"/>
    <cellStyle name="Comma 12 4 3 2 2 3 2 2" xfId="11657"/>
    <cellStyle name="Comma 12 4 3 2 2 3 2 2 2" xfId="11658"/>
    <cellStyle name="Comma 12 4 3 2 2 3 2 2 3" xfId="11659"/>
    <cellStyle name="Comma 12 4 3 2 2 3 2 3" xfId="11660"/>
    <cellStyle name="Comma 12 4 3 2 2 3 2 4" xfId="11661"/>
    <cellStyle name="Comma 12 4 3 2 2 3 3" xfId="11662"/>
    <cellStyle name="Comma 12 4 3 2 2 3 3 2" xfId="11663"/>
    <cellStyle name="Comma 12 4 3 2 2 3 3 3" xfId="11664"/>
    <cellStyle name="Comma 12 4 3 2 2 3 4" xfId="11665"/>
    <cellStyle name="Comma 12 4 3 2 2 3 5" xfId="11666"/>
    <cellStyle name="Comma 12 4 3 2 2 4" xfId="11667"/>
    <cellStyle name="Comma 12 4 3 2 2 4 2" xfId="11668"/>
    <cellStyle name="Comma 12 4 3 2 2 4 2 2" xfId="11669"/>
    <cellStyle name="Comma 12 4 3 2 2 4 2 3" xfId="11670"/>
    <cellStyle name="Comma 12 4 3 2 2 4 3" xfId="11671"/>
    <cellStyle name="Comma 12 4 3 2 2 4 4" xfId="11672"/>
    <cellStyle name="Comma 12 4 3 2 2 5" xfId="11673"/>
    <cellStyle name="Comma 12 4 3 2 2 5 2" xfId="11674"/>
    <cellStyle name="Comma 12 4 3 2 2 5 3" xfId="11675"/>
    <cellStyle name="Comma 12 4 3 2 2 6" xfId="11676"/>
    <cellStyle name="Comma 12 4 3 2 2 7" xfId="11677"/>
    <cellStyle name="Comma 12 4 3 2 3" xfId="11678"/>
    <cellStyle name="Comma 12 4 3 2 4" xfId="11679"/>
    <cellStyle name="Comma 12 4 3 2 4 2" xfId="11680"/>
    <cellStyle name="Comma 12 4 3 2 4 2 2" xfId="11681"/>
    <cellStyle name="Comma 12 4 3 2 4 2 2 2" xfId="11682"/>
    <cellStyle name="Comma 12 4 3 2 4 2 2 3" xfId="11683"/>
    <cellStyle name="Comma 12 4 3 2 4 2 3" xfId="11684"/>
    <cellStyle name="Comma 12 4 3 2 4 2 4" xfId="11685"/>
    <cellStyle name="Comma 12 4 3 2 4 3" xfId="11686"/>
    <cellStyle name="Comma 12 4 3 2 4 3 2" xfId="11687"/>
    <cellStyle name="Comma 12 4 3 2 4 3 3" xfId="11688"/>
    <cellStyle name="Comma 12 4 3 2 4 4" xfId="11689"/>
    <cellStyle name="Comma 12 4 3 2 4 5" xfId="11690"/>
    <cellStyle name="Comma 12 4 3 2 5" xfId="11691"/>
    <cellStyle name="Comma 12 4 3 2 5 2" xfId="11692"/>
    <cellStyle name="Comma 12 4 3 2 5 2 2" xfId="11693"/>
    <cellStyle name="Comma 12 4 3 2 5 2 3" xfId="11694"/>
    <cellStyle name="Comma 12 4 3 2 5 3" xfId="11695"/>
    <cellStyle name="Comma 12 4 3 2 5 4" xfId="11696"/>
    <cellStyle name="Comma 12 4 3 2 6" xfId="11697"/>
    <cellStyle name="Comma 12 4 3 2 6 2" xfId="11698"/>
    <cellStyle name="Comma 12 4 3 2 6 3" xfId="11699"/>
    <cellStyle name="Comma 12 4 3 2 7" xfId="11700"/>
    <cellStyle name="Comma 12 4 3 2 8" xfId="11701"/>
    <cellStyle name="Comma 12 4 3 3" xfId="11702"/>
    <cellStyle name="Comma 12 4 3 3 2" xfId="11703"/>
    <cellStyle name="Comma 12 4 3 3 3" xfId="11704"/>
    <cellStyle name="Comma 12 4 3 3 3 2" xfId="11705"/>
    <cellStyle name="Comma 12 4 3 3 3 2 2" xfId="11706"/>
    <cellStyle name="Comma 12 4 3 3 3 2 2 2" xfId="11707"/>
    <cellStyle name="Comma 12 4 3 3 3 2 2 3" xfId="11708"/>
    <cellStyle name="Comma 12 4 3 3 3 2 3" xfId="11709"/>
    <cellStyle name="Comma 12 4 3 3 3 2 4" xfId="11710"/>
    <cellStyle name="Comma 12 4 3 3 3 3" xfId="11711"/>
    <cellStyle name="Comma 12 4 3 3 3 3 2" xfId="11712"/>
    <cellStyle name="Comma 12 4 3 3 3 3 3" xfId="11713"/>
    <cellStyle name="Comma 12 4 3 3 3 4" xfId="11714"/>
    <cellStyle name="Comma 12 4 3 3 3 5" xfId="11715"/>
    <cellStyle name="Comma 12 4 3 3 4" xfId="11716"/>
    <cellStyle name="Comma 12 4 3 3 4 2" xfId="11717"/>
    <cellStyle name="Comma 12 4 3 3 4 2 2" xfId="11718"/>
    <cellStyle name="Comma 12 4 3 3 4 2 3" xfId="11719"/>
    <cellStyle name="Comma 12 4 3 3 4 3" xfId="11720"/>
    <cellStyle name="Comma 12 4 3 3 4 4" xfId="11721"/>
    <cellStyle name="Comma 12 4 3 3 5" xfId="11722"/>
    <cellStyle name="Comma 12 4 3 3 5 2" xfId="11723"/>
    <cellStyle name="Comma 12 4 3 3 5 3" xfId="11724"/>
    <cellStyle name="Comma 12 4 3 3 6" xfId="11725"/>
    <cellStyle name="Comma 12 4 3 3 7" xfId="11726"/>
    <cellStyle name="Comma 12 4 3 4" xfId="11727"/>
    <cellStyle name="Comma 12 4 3 5" xfId="11728"/>
    <cellStyle name="Comma 12 4 3 5 2" xfId="11729"/>
    <cellStyle name="Comma 12 4 3 5 2 2" xfId="11730"/>
    <cellStyle name="Comma 12 4 3 5 2 2 2" xfId="11731"/>
    <cellStyle name="Comma 12 4 3 5 2 2 3" xfId="11732"/>
    <cellStyle name="Comma 12 4 3 5 2 3" xfId="11733"/>
    <cellStyle name="Comma 12 4 3 5 2 4" xfId="11734"/>
    <cellStyle name="Comma 12 4 3 5 3" xfId="11735"/>
    <cellStyle name="Comma 12 4 3 5 3 2" xfId="11736"/>
    <cellStyle name="Comma 12 4 3 5 3 3" xfId="11737"/>
    <cellStyle name="Comma 12 4 3 5 4" xfId="11738"/>
    <cellStyle name="Comma 12 4 3 5 5" xfId="11739"/>
    <cellStyle name="Comma 12 4 3 6" xfId="11740"/>
    <cellStyle name="Comma 12 4 3 6 2" xfId="11741"/>
    <cellStyle name="Comma 12 4 3 6 2 2" xfId="11742"/>
    <cellStyle name="Comma 12 4 3 6 2 3" xfId="11743"/>
    <cellStyle name="Comma 12 4 3 6 3" xfId="11744"/>
    <cellStyle name="Comma 12 4 3 6 4" xfId="11745"/>
    <cellStyle name="Comma 12 4 3 7" xfId="11746"/>
    <cellStyle name="Comma 12 4 3 7 2" xfId="11747"/>
    <cellStyle name="Comma 12 4 3 7 3" xfId="11748"/>
    <cellStyle name="Comma 12 4 3 8" xfId="11749"/>
    <cellStyle name="Comma 12 4 3 9" xfId="11750"/>
    <cellStyle name="Comma 12 4 4" xfId="11751"/>
    <cellStyle name="Comma 12 4 4 2" xfId="11752"/>
    <cellStyle name="Comma 12 4 4 2 2" xfId="11753"/>
    <cellStyle name="Comma 12 4 4 2 3" xfId="11754"/>
    <cellStyle name="Comma 12 4 4 2 3 2" xfId="11755"/>
    <cellStyle name="Comma 12 4 4 2 3 2 2" xfId="11756"/>
    <cellStyle name="Comma 12 4 4 2 3 2 2 2" xfId="11757"/>
    <cellStyle name="Comma 12 4 4 2 3 2 2 3" xfId="11758"/>
    <cellStyle name="Comma 12 4 4 2 3 2 3" xfId="11759"/>
    <cellStyle name="Comma 12 4 4 2 3 2 4" xfId="11760"/>
    <cellStyle name="Comma 12 4 4 2 3 3" xfId="11761"/>
    <cellStyle name="Comma 12 4 4 2 3 3 2" xfId="11762"/>
    <cellStyle name="Comma 12 4 4 2 3 3 3" xfId="11763"/>
    <cellStyle name="Comma 12 4 4 2 3 4" xfId="11764"/>
    <cellStyle name="Comma 12 4 4 2 3 5" xfId="11765"/>
    <cellStyle name="Comma 12 4 4 2 4" xfId="11766"/>
    <cellStyle name="Comma 12 4 4 2 4 2" xfId="11767"/>
    <cellStyle name="Comma 12 4 4 2 4 2 2" xfId="11768"/>
    <cellStyle name="Comma 12 4 4 2 4 2 3" xfId="11769"/>
    <cellStyle name="Comma 12 4 4 2 4 3" xfId="11770"/>
    <cellStyle name="Comma 12 4 4 2 4 4" xfId="11771"/>
    <cellStyle name="Comma 12 4 4 2 5" xfId="11772"/>
    <cellStyle name="Comma 12 4 4 2 5 2" xfId="11773"/>
    <cellStyle name="Comma 12 4 4 2 5 3" xfId="11774"/>
    <cellStyle name="Comma 12 4 4 2 6" xfId="11775"/>
    <cellStyle name="Comma 12 4 4 2 7" xfId="11776"/>
    <cellStyle name="Comma 12 4 4 3" xfId="11777"/>
    <cellStyle name="Comma 12 4 4 4" xfId="11778"/>
    <cellStyle name="Comma 12 4 4 4 2" xfId="11779"/>
    <cellStyle name="Comma 12 4 4 4 2 2" xfId="11780"/>
    <cellStyle name="Comma 12 4 4 4 2 2 2" xfId="11781"/>
    <cellStyle name="Comma 12 4 4 4 2 2 3" xfId="11782"/>
    <cellStyle name="Comma 12 4 4 4 2 3" xfId="11783"/>
    <cellStyle name="Comma 12 4 4 4 2 4" xfId="11784"/>
    <cellStyle name="Comma 12 4 4 4 3" xfId="11785"/>
    <cellStyle name="Comma 12 4 4 4 3 2" xfId="11786"/>
    <cellStyle name="Comma 12 4 4 4 3 3" xfId="11787"/>
    <cellStyle name="Comma 12 4 4 4 4" xfId="11788"/>
    <cellStyle name="Comma 12 4 4 4 5" xfId="11789"/>
    <cellStyle name="Comma 12 4 4 5" xfId="11790"/>
    <cellStyle name="Comma 12 4 4 5 2" xfId="11791"/>
    <cellStyle name="Comma 12 4 4 5 2 2" xfId="11792"/>
    <cellStyle name="Comma 12 4 4 5 2 3" xfId="11793"/>
    <cellStyle name="Comma 12 4 4 5 3" xfId="11794"/>
    <cellStyle name="Comma 12 4 4 5 4" xfId="11795"/>
    <cellStyle name="Comma 12 4 4 6" xfId="11796"/>
    <cellStyle name="Comma 12 4 4 6 2" xfId="11797"/>
    <cellStyle name="Comma 12 4 4 6 3" xfId="11798"/>
    <cellStyle name="Comma 12 4 4 7" xfId="11799"/>
    <cellStyle name="Comma 12 4 4 8" xfId="11800"/>
    <cellStyle name="Comma 12 4 5" xfId="11801"/>
    <cellStyle name="Comma 12 4 5 2" xfId="11802"/>
    <cellStyle name="Comma 12 4 5 3" xfId="11803"/>
    <cellStyle name="Comma 12 4 5 3 2" xfId="11804"/>
    <cellStyle name="Comma 12 4 5 3 2 2" xfId="11805"/>
    <cellStyle name="Comma 12 4 5 3 2 2 2" xfId="11806"/>
    <cellStyle name="Comma 12 4 5 3 2 2 3" xfId="11807"/>
    <cellStyle name="Comma 12 4 5 3 2 3" xfId="11808"/>
    <cellStyle name="Comma 12 4 5 3 2 4" xfId="11809"/>
    <cellStyle name="Comma 12 4 5 3 3" xfId="11810"/>
    <cellStyle name="Comma 12 4 5 3 3 2" xfId="11811"/>
    <cellStyle name="Comma 12 4 5 3 3 3" xfId="11812"/>
    <cellStyle name="Comma 12 4 5 3 4" xfId="11813"/>
    <cellStyle name="Comma 12 4 5 3 5" xfId="11814"/>
    <cellStyle name="Comma 12 4 5 4" xfId="11815"/>
    <cellStyle name="Comma 12 4 5 4 2" xfId="11816"/>
    <cellStyle name="Comma 12 4 5 4 2 2" xfId="11817"/>
    <cellStyle name="Comma 12 4 5 4 2 3" xfId="11818"/>
    <cellStyle name="Comma 12 4 5 4 3" xfId="11819"/>
    <cellStyle name="Comma 12 4 5 4 4" xfId="11820"/>
    <cellStyle name="Comma 12 4 5 5" xfId="11821"/>
    <cellStyle name="Comma 12 4 5 5 2" xfId="11822"/>
    <cellStyle name="Comma 12 4 5 5 3" xfId="11823"/>
    <cellStyle name="Comma 12 4 5 6" xfId="11824"/>
    <cellStyle name="Comma 12 4 5 7" xfId="11825"/>
    <cellStyle name="Comma 12 4 6" xfId="11826"/>
    <cellStyle name="Comma 12 4 7" xfId="11827"/>
    <cellStyle name="Comma 12 4 7 2" xfId="11828"/>
    <cellStyle name="Comma 12 4 7 2 2" xfId="11829"/>
    <cellStyle name="Comma 12 4 7 2 2 2" xfId="11830"/>
    <cellStyle name="Comma 12 4 7 2 2 3" xfId="11831"/>
    <cellStyle name="Comma 12 4 7 2 3" xfId="11832"/>
    <cellStyle name="Comma 12 4 7 2 4" xfId="11833"/>
    <cellStyle name="Comma 12 4 7 3" xfId="11834"/>
    <cellStyle name="Comma 12 4 7 3 2" xfId="11835"/>
    <cellStyle name="Comma 12 4 7 3 3" xfId="11836"/>
    <cellStyle name="Comma 12 4 7 4" xfId="11837"/>
    <cellStyle name="Comma 12 4 7 5" xfId="11838"/>
    <cellStyle name="Comma 12 4 8" xfId="11839"/>
    <cellStyle name="Comma 12 4 9" xfId="11840"/>
    <cellStyle name="Comma 12 4 9 2" xfId="11841"/>
    <cellStyle name="Comma 12 4 9 2 2" xfId="11842"/>
    <cellStyle name="Comma 12 4 9 2 3" xfId="11843"/>
    <cellStyle name="Comma 12 4 9 3" xfId="11844"/>
    <cellStyle name="Comma 12 4 9 4" xfId="11845"/>
    <cellStyle name="Comma 12 5" xfId="11846"/>
    <cellStyle name="Comma 12 5 10" xfId="11847"/>
    <cellStyle name="Comma 12 5 11" xfId="11848"/>
    <cellStyle name="Comma 12 5 2" xfId="11849"/>
    <cellStyle name="Comma 12 5 2 2" xfId="11850"/>
    <cellStyle name="Comma 12 5 2 2 2" xfId="11851"/>
    <cellStyle name="Comma 12 5 2 2 2 2" xfId="11852"/>
    <cellStyle name="Comma 12 5 2 2 2 3" xfId="11853"/>
    <cellStyle name="Comma 12 5 2 2 2 3 2" xfId="11854"/>
    <cellStyle name="Comma 12 5 2 2 2 3 2 2" xfId="11855"/>
    <cellStyle name="Comma 12 5 2 2 2 3 2 2 2" xfId="11856"/>
    <cellStyle name="Comma 12 5 2 2 2 3 2 2 3" xfId="11857"/>
    <cellStyle name="Comma 12 5 2 2 2 3 2 3" xfId="11858"/>
    <cellStyle name="Comma 12 5 2 2 2 3 2 4" xfId="11859"/>
    <cellStyle name="Comma 12 5 2 2 2 3 3" xfId="11860"/>
    <cellStyle name="Comma 12 5 2 2 2 3 3 2" xfId="11861"/>
    <cellStyle name="Comma 12 5 2 2 2 3 3 3" xfId="11862"/>
    <cellStyle name="Comma 12 5 2 2 2 3 4" xfId="11863"/>
    <cellStyle name="Comma 12 5 2 2 2 3 5" xfId="11864"/>
    <cellStyle name="Comma 12 5 2 2 2 4" xfId="11865"/>
    <cellStyle name="Comma 12 5 2 2 2 4 2" xfId="11866"/>
    <cellStyle name="Comma 12 5 2 2 2 4 2 2" xfId="11867"/>
    <cellStyle name="Comma 12 5 2 2 2 4 2 3" xfId="11868"/>
    <cellStyle name="Comma 12 5 2 2 2 4 3" xfId="11869"/>
    <cellStyle name="Comma 12 5 2 2 2 4 4" xfId="11870"/>
    <cellStyle name="Comma 12 5 2 2 2 5" xfId="11871"/>
    <cellStyle name="Comma 12 5 2 2 2 5 2" xfId="11872"/>
    <cellStyle name="Comma 12 5 2 2 2 5 3" xfId="11873"/>
    <cellStyle name="Comma 12 5 2 2 2 6" xfId="11874"/>
    <cellStyle name="Comma 12 5 2 2 2 7" xfId="11875"/>
    <cellStyle name="Comma 12 5 2 2 3" xfId="11876"/>
    <cellStyle name="Comma 12 5 2 2 4" xfId="11877"/>
    <cellStyle name="Comma 12 5 2 2 4 2" xfId="11878"/>
    <cellStyle name="Comma 12 5 2 2 4 2 2" xfId="11879"/>
    <cellStyle name="Comma 12 5 2 2 4 2 2 2" xfId="11880"/>
    <cellStyle name="Comma 12 5 2 2 4 2 2 3" xfId="11881"/>
    <cellStyle name="Comma 12 5 2 2 4 2 3" xfId="11882"/>
    <cellStyle name="Comma 12 5 2 2 4 2 4" xfId="11883"/>
    <cellStyle name="Comma 12 5 2 2 4 3" xfId="11884"/>
    <cellStyle name="Comma 12 5 2 2 4 3 2" xfId="11885"/>
    <cellStyle name="Comma 12 5 2 2 4 3 3" xfId="11886"/>
    <cellStyle name="Comma 12 5 2 2 4 4" xfId="11887"/>
    <cellStyle name="Comma 12 5 2 2 4 5" xfId="11888"/>
    <cellStyle name="Comma 12 5 2 2 5" xfId="11889"/>
    <cellStyle name="Comma 12 5 2 2 5 2" xfId="11890"/>
    <cellStyle name="Comma 12 5 2 2 5 2 2" xfId="11891"/>
    <cellStyle name="Comma 12 5 2 2 5 2 3" xfId="11892"/>
    <cellStyle name="Comma 12 5 2 2 5 3" xfId="11893"/>
    <cellStyle name="Comma 12 5 2 2 5 4" xfId="11894"/>
    <cellStyle name="Comma 12 5 2 2 6" xfId="11895"/>
    <cellStyle name="Comma 12 5 2 2 6 2" xfId="11896"/>
    <cellStyle name="Comma 12 5 2 2 6 3" xfId="11897"/>
    <cellStyle name="Comma 12 5 2 2 7" xfId="11898"/>
    <cellStyle name="Comma 12 5 2 2 8" xfId="11899"/>
    <cellStyle name="Comma 12 5 2 3" xfId="11900"/>
    <cellStyle name="Comma 12 5 2 3 2" xfId="11901"/>
    <cellStyle name="Comma 12 5 2 3 3" xfId="11902"/>
    <cellStyle name="Comma 12 5 2 3 3 2" xfId="11903"/>
    <cellStyle name="Comma 12 5 2 3 3 2 2" xfId="11904"/>
    <cellStyle name="Comma 12 5 2 3 3 2 2 2" xfId="11905"/>
    <cellStyle name="Comma 12 5 2 3 3 2 2 3" xfId="11906"/>
    <cellStyle name="Comma 12 5 2 3 3 2 3" xfId="11907"/>
    <cellStyle name="Comma 12 5 2 3 3 2 4" xfId="11908"/>
    <cellStyle name="Comma 12 5 2 3 3 3" xfId="11909"/>
    <cellStyle name="Comma 12 5 2 3 3 3 2" xfId="11910"/>
    <cellStyle name="Comma 12 5 2 3 3 3 3" xfId="11911"/>
    <cellStyle name="Comma 12 5 2 3 3 4" xfId="11912"/>
    <cellStyle name="Comma 12 5 2 3 3 5" xfId="11913"/>
    <cellStyle name="Comma 12 5 2 3 4" xfId="11914"/>
    <cellStyle name="Comma 12 5 2 3 4 2" xfId="11915"/>
    <cellStyle name="Comma 12 5 2 3 4 2 2" xfId="11916"/>
    <cellStyle name="Comma 12 5 2 3 4 2 3" xfId="11917"/>
    <cellStyle name="Comma 12 5 2 3 4 3" xfId="11918"/>
    <cellStyle name="Comma 12 5 2 3 4 4" xfId="11919"/>
    <cellStyle name="Comma 12 5 2 3 5" xfId="11920"/>
    <cellStyle name="Comma 12 5 2 3 5 2" xfId="11921"/>
    <cellStyle name="Comma 12 5 2 3 5 3" xfId="11922"/>
    <cellStyle name="Comma 12 5 2 3 6" xfId="11923"/>
    <cellStyle name="Comma 12 5 2 3 7" xfId="11924"/>
    <cellStyle name="Comma 12 5 2 4" xfId="11925"/>
    <cellStyle name="Comma 12 5 2 5" xfId="11926"/>
    <cellStyle name="Comma 12 5 2 5 2" xfId="11927"/>
    <cellStyle name="Comma 12 5 2 5 2 2" xfId="11928"/>
    <cellStyle name="Comma 12 5 2 5 2 2 2" xfId="11929"/>
    <cellStyle name="Comma 12 5 2 5 2 2 3" xfId="11930"/>
    <cellStyle name="Comma 12 5 2 5 2 3" xfId="11931"/>
    <cellStyle name="Comma 12 5 2 5 2 4" xfId="11932"/>
    <cellStyle name="Comma 12 5 2 5 3" xfId="11933"/>
    <cellStyle name="Comma 12 5 2 5 3 2" xfId="11934"/>
    <cellStyle name="Comma 12 5 2 5 3 3" xfId="11935"/>
    <cellStyle name="Comma 12 5 2 5 4" xfId="11936"/>
    <cellStyle name="Comma 12 5 2 5 5" xfId="11937"/>
    <cellStyle name="Comma 12 5 2 6" xfId="11938"/>
    <cellStyle name="Comma 12 5 2 6 2" xfId="11939"/>
    <cellStyle name="Comma 12 5 2 6 2 2" xfId="11940"/>
    <cellStyle name="Comma 12 5 2 6 2 3" xfId="11941"/>
    <cellStyle name="Comma 12 5 2 6 3" xfId="11942"/>
    <cellStyle name="Comma 12 5 2 6 4" xfId="11943"/>
    <cellStyle name="Comma 12 5 2 7" xfId="11944"/>
    <cellStyle name="Comma 12 5 2 7 2" xfId="11945"/>
    <cellStyle name="Comma 12 5 2 7 3" xfId="11946"/>
    <cellStyle name="Comma 12 5 2 8" xfId="11947"/>
    <cellStyle name="Comma 12 5 2 9" xfId="11948"/>
    <cellStyle name="Comma 12 5 3" xfId="11949"/>
    <cellStyle name="Comma 12 5 3 2" xfId="11950"/>
    <cellStyle name="Comma 12 5 3 2 2" xfId="11951"/>
    <cellStyle name="Comma 12 5 3 2 3" xfId="11952"/>
    <cellStyle name="Comma 12 5 3 2 3 2" xfId="11953"/>
    <cellStyle name="Comma 12 5 3 2 3 2 2" xfId="11954"/>
    <cellStyle name="Comma 12 5 3 2 3 2 2 2" xfId="11955"/>
    <cellStyle name="Comma 12 5 3 2 3 2 2 3" xfId="11956"/>
    <cellStyle name="Comma 12 5 3 2 3 2 3" xfId="11957"/>
    <cellStyle name="Comma 12 5 3 2 3 2 4" xfId="11958"/>
    <cellStyle name="Comma 12 5 3 2 3 3" xfId="11959"/>
    <cellStyle name="Comma 12 5 3 2 3 3 2" xfId="11960"/>
    <cellStyle name="Comma 12 5 3 2 3 3 3" xfId="11961"/>
    <cellStyle name="Comma 12 5 3 2 3 4" xfId="11962"/>
    <cellStyle name="Comma 12 5 3 2 3 5" xfId="11963"/>
    <cellStyle name="Comma 12 5 3 2 4" xfId="11964"/>
    <cellStyle name="Comma 12 5 3 2 4 2" xfId="11965"/>
    <cellStyle name="Comma 12 5 3 2 4 2 2" xfId="11966"/>
    <cellStyle name="Comma 12 5 3 2 4 2 3" xfId="11967"/>
    <cellStyle name="Comma 12 5 3 2 4 3" xfId="11968"/>
    <cellStyle name="Comma 12 5 3 2 4 4" xfId="11969"/>
    <cellStyle name="Comma 12 5 3 2 5" xfId="11970"/>
    <cellStyle name="Comma 12 5 3 2 5 2" xfId="11971"/>
    <cellStyle name="Comma 12 5 3 2 5 3" xfId="11972"/>
    <cellStyle name="Comma 12 5 3 2 6" xfId="11973"/>
    <cellStyle name="Comma 12 5 3 2 7" xfId="11974"/>
    <cellStyle name="Comma 12 5 3 3" xfId="11975"/>
    <cellStyle name="Comma 12 5 3 4" xfId="11976"/>
    <cellStyle name="Comma 12 5 3 4 2" xfId="11977"/>
    <cellStyle name="Comma 12 5 3 4 2 2" xfId="11978"/>
    <cellStyle name="Comma 12 5 3 4 2 2 2" xfId="11979"/>
    <cellStyle name="Comma 12 5 3 4 2 2 3" xfId="11980"/>
    <cellStyle name="Comma 12 5 3 4 2 3" xfId="11981"/>
    <cellStyle name="Comma 12 5 3 4 2 4" xfId="11982"/>
    <cellStyle name="Comma 12 5 3 4 3" xfId="11983"/>
    <cellStyle name="Comma 12 5 3 4 3 2" xfId="11984"/>
    <cellStyle name="Comma 12 5 3 4 3 3" xfId="11985"/>
    <cellStyle name="Comma 12 5 3 4 4" xfId="11986"/>
    <cellStyle name="Comma 12 5 3 4 5" xfId="11987"/>
    <cellStyle name="Comma 12 5 3 5" xfId="11988"/>
    <cellStyle name="Comma 12 5 3 5 2" xfId="11989"/>
    <cellStyle name="Comma 12 5 3 5 2 2" xfId="11990"/>
    <cellStyle name="Comma 12 5 3 5 2 3" xfId="11991"/>
    <cellStyle name="Comma 12 5 3 5 3" xfId="11992"/>
    <cellStyle name="Comma 12 5 3 5 4" xfId="11993"/>
    <cellStyle name="Comma 12 5 3 6" xfId="11994"/>
    <cellStyle name="Comma 12 5 3 6 2" xfId="11995"/>
    <cellStyle name="Comma 12 5 3 6 3" xfId="11996"/>
    <cellStyle name="Comma 12 5 3 7" xfId="11997"/>
    <cellStyle name="Comma 12 5 3 8" xfId="11998"/>
    <cellStyle name="Comma 12 5 4" xfId="11999"/>
    <cellStyle name="Comma 12 5 4 2" xfId="12000"/>
    <cellStyle name="Comma 12 5 4 3" xfId="12001"/>
    <cellStyle name="Comma 12 5 4 3 2" xfId="12002"/>
    <cellStyle name="Comma 12 5 4 3 2 2" xfId="12003"/>
    <cellStyle name="Comma 12 5 4 3 2 2 2" xfId="12004"/>
    <cellStyle name="Comma 12 5 4 3 2 2 3" xfId="12005"/>
    <cellStyle name="Comma 12 5 4 3 2 3" xfId="12006"/>
    <cellStyle name="Comma 12 5 4 3 2 4" xfId="12007"/>
    <cellStyle name="Comma 12 5 4 3 3" xfId="12008"/>
    <cellStyle name="Comma 12 5 4 3 3 2" xfId="12009"/>
    <cellStyle name="Comma 12 5 4 3 3 3" xfId="12010"/>
    <cellStyle name="Comma 12 5 4 3 4" xfId="12011"/>
    <cellStyle name="Comma 12 5 4 3 5" xfId="12012"/>
    <cellStyle name="Comma 12 5 4 4" xfId="12013"/>
    <cellStyle name="Comma 12 5 4 4 2" xfId="12014"/>
    <cellStyle name="Comma 12 5 4 4 2 2" xfId="12015"/>
    <cellStyle name="Comma 12 5 4 4 2 3" xfId="12016"/>
    <cellStyle name="Comma 12 5 4 4 3" xfId="12017"/>
    <cellStyle name="Comma 12 5 4 4 4" xfId="12018"/>
    <cellStyle name="Comma 12 5 4 5" xfId="12019"/>
    <cellStyle name="Comma 12 5 4 5 2" xfId="12020"/>
    <cellStyle name="Comma 12 5 4 5 3" xfId="12021"/>
    <cellStyle name="Comma 12 5 4 6" xfId="12022"/>
    <cellStyle name="Comma 12 5 4 7" xfId="12023"/>
    <cellStyle name="Comma 12 5 5" xfId="12024"/>
    <cellStyle name="Comma 12 5 6" xfId="12025"/>
    <cellStyle name="Comma 12 5 6 2" xfId="12026"/>
    <cellStyle name="Comma 12 5 6 2 2" xfId="12027"/>
    <cellStyle name="Comma 12 5 6 2 2 2" xfId="12028"/>
    <cellStyle name="Comma 12 5 6 2 2 3" xfId="12029"/>
    <cellStyle name="Comma 12 5 6 2 3" xfId="12030"/>
    <cellStyle name="Comma 12 5 6 2 4" xfId="12031"/>
    <cellStyle name="Comma 12 5 6 3" xfId="12032"/>
    <cellStyle name="Comma 12 5 6 3 2" xfId="12033"/>
    <cellStyle name="Comma 12 5 6 3 3" xfId="12034"/>
    <cellStyle name="Comma 12 5 6 4" xfId="12035"/>
    <cellStyle name="Comma 12 5 6 5" xfId="12036"/>
    <cellStyle name="Comma 12 5 7" xfId="12037"/>
    <cellStyle name="Comma 12 5 8" xfId="12038"/>
    <cellStyle name="Comma 12 5 8 2" xfId="12039"/>
    <cellStyle name="Comma 12 5 8 2 2" xfId="12040"/>
    <cellStyle name="Comma 12 5 8 2 3" xfId="12041"/>
    <cellStyle name="Comma 12 5 8 3" xfId="12042"/>
    <cellStyle name="Comma 12 5 8 4" xfId="12043"/>
    <cellStyle name="Comma 12 5 9" xfId="12044"/>
    <cellStyle name="Comma 12 5 9 2" xfId="12045"/>
    <cellStyle name="Comma 12 5 9 3" xfId="12046"/>
    <cellStyle name="Comma 12 6" xfId="12047"/>
    <cellStyle name="Comma 12 6 2" xfId="12048"/>
    <cellStyle name="Comma 12 6 2 2" xfId="12049"/>
    <cellStyle name="Comma 12 6 2 2 2" xfId="12050"/>
    <cellStyle name="Comma 12 6 2 2 3" xfId="12051"/>
    <cellStyle name="Comma 12 6 2 2 3 2" xfId="12052"/>
    <cellStyle name="Comma 12 6 2 2 3 2 2" xfId="12053"/>
    <cellStyle name="Comma 12 6 2 2 3 2 2 2" xfId="12054"/>
    <cellStyle name="Comma 12 6 2 2 3 2 2 3" xfId="12055"/>
    <cellStyle name="Comma 12 6 2 2 3 2 3" xfId="12056"/>
    <cellStyle name="Comma 12 6 2 2 3 2 4" xfId="12057"/>
    <cellStyle name="Comma 12 6 2 2 3 3" xfId="12058"/>
    <cellStyle name="Comma 12 6 2 2 3 3 2" xfId="12059"/>
    <cellStyle name="Comma 12 6 2 2 3 3 3" xfId="12060"/>
    <cellStyle name="Comma 12 6 2 2 3 4" xfId="12061"/>
    <cellStyle name="Comma 12 6 2 2 3 5" xfId="12062"/>
    <cellStyle name="Comma 12 6 2 2 4" xfId="12063"/>
    <cellStyle name="Comma 12 6 2 2 4 2" xfId="12064"/>
    <cellStyle name="Comma 12 6 2 2 4 2 2" xfId="12065"/>
    <cellStyle name="Comma 12 6 2 2 4 2 3" xfId="12066"/>
    <cellStyle name="Comma 12 6 2 2 4 3" xfId="12067"/>
    <cellStyle name="Comma 12 6 2 2 4 4" xfId="12068"/>
    <cellStyle name="Comma 12 6 2 2 5" xfId="12069"/>
    <cellStyle name="Comma 12 6 2 2 5 2" xfId="12070"/>
    <cellStyle name="Comma 12 6 2 2 5 3" xfId="12071"/>
    <cellStyle name="Comma 12 6 2 2 6" xfId="12072"/>
    <cellStyle name="Comma 12 6 2 2 7" xfId="12073"/>
    <cellStyle name="Comma 12 6 2 3" xfId="12074"/>
    <cellStyle name="Comma 12 6 2 4" xfId="12075"/>
    <cellStyle name="Comma 12 6 2 4 2" xfId="12076"/>
    <cellStyle name="Comma 12 6 2 4 2 2" xfId="12077"/>
    <cellStyle name="Comma 12 6 2 4 2 2 2" xfId="12078"/>
    <cellStyle name="Comma 12 6 2 4 2 2 3" xfId="12079"/>
    <cellStyle name="Comma 12 6 2 4 2 3" xfId="12080"/>
    <cellStyle name="Comma 12 6 2 4 2 4" xfId="12081"/>
    <cellStyle name="Comma 12 6 2 4 3" xfId="12082"/>
    <cellStyle name="Comma 12 6 2 4 3 2" xfId="12083"/>
    <cellStyle name="Comma 12 6 2 4 3 3" xfId="12084"/>
    <cellStyle name="Comma 12 6 2 4 4" xfId="12085"/>
    <cellStyle name="Comma 12 6 2 4 5" xfId="12086"/>
    <cellStyle name="Comma 12 6 2 5" xfId="12087"/>
    <cellStyle name="Comma 12 6 2 5 2" xfId="12088"/>
    <cellStyle name="Comma 12 6 2 5 2 2" xfId="12089"/>
    <cellStyle name="Comma 12 6 2 5 2 3" xfId="12090"/>
    <cellStyle name="Comma 12 6 2 5 3" xfId="12091"/>
    <cellStyle name="Comma 12 6 2 5 4" xfId="12092"/>
    <cellStyle name="Comma 12 6 2 6" xfId="12093"/>
    <cellStyle name="Comma 12 6 2 6 2" xfId="12094"/>
    <cellStyle name="Comma 12 6 2 6 3" xfId="12095"/>
    <cellStyle name="Comma 12 6 2 7" xfId="12096"/>
    <cellStyle name="Comma 12 6 2 8" xfId="12097"/>
    <cellStyle name="Comma 12 6 3" xfId="12098"/>
    <cellStyle name="Comma 12 6 3 2" xfId="12099"/>
    <cellStyle name="Comma 12 6 3 3" xfId="12100"/>
    <cellStyle name="Comma 12 6 3 3 2" xfId="12101"/>
    <cellStyle name="Comma 12 6 3 3 2 2" xfId="12102"/>
    <cellStyle name="Comma 12 6 3 3 2 2 2" xfId="12103"/>
    <cellStyle name="Comma 12 6 3 3 2 2 3" xfId="12104"/>
    <cellStyle name="Comma 12 6 3 3 2 3" xfId="12105"/>
    <cellStyle name="Comma 12 6 3 3 2 4" xfId="12106"/>
    <cellStyle name="Comma 12 6 3 3 3" xfId="12107"/>
    <cellStyle name="Comma 12 6 3 3 3 2" xfId="12108"/>
    <cellStyle name="Comma 12 6 3 3 3 3" xfId="12109"/>
    <cellStyle name="Comma 12 6 3 3 4" xfId="12110"/>
    <cellStyle name="Comma 12 6 3 3 5" xfId="12111"/>
    <cellStyle name="Comma 12 6 3 4" xfId="12112"/>
    <cellStyle name="Comma 12 6 3 4 2" xfId="12113"/>
    <cellStyle name="Comma 12 6 3 4 2 2" xfId="12114"/>
    <cellStyle name="Comma 12 6 3 4 2 3" xfId="12115"/>
    <cellStyle name="Comma 12 6 3 4 3" xfId="12116"/>
    <cellStyle name="Comma 12 6 3 4 4" xfId="12117"/>
    <cellStyle name="Comma 12 6 3 5" xfId="12118"/>
    <cellStyle name="Comma 12 6 3 5 2" xfId="12119"/>
    <cellStyle name="Comma 12 6 3 5 3" xfId="12120"/>
    <cellStyle name="Comma 12 6 3 6" xfId="12121"/>
    <cellStyle name="Comma 12 6 3 7" xfId="12122"/>
    <cellStyle name="Comma 12 6 4" xfId="12123"/>
    <cellStyle name="Comma 12 6 5" xfId="12124"/>
    <cellStyle name="Comma 12 6 5 2" xfId="12125"/>
    <cellStyle name="Comma 12 6 5 2 2" xfId="12126"/>
    <cellStyle name="Comma 12 6 5 2 2 2" xfId="12127"/>
    <cellStyle name="Comma 12 6 5 2 2 3" xfId="12128"/>
    <cellStyle name="Comma 12 6 5 2 3" xfId="12129"/>
    <cellStyle name="Comma 12 6 5 2 4" xfId="12130"/>
    <cellStyle name="Comma 12 6 5 3" xfId="12131"/>
    <cellStyle name="Comma 12 6 5 3 2" xfId="12132"/>
    <cellStyle name="Comma 12 6 5 3 3" xfId="12133"/>
    <cellStyle name="Comma 12 6 5 4" xfId="12134"/>
    <cellStyle name="Comma 12 6 5 5" xfId="12135"/>
    <cellStyle name="Comma 12 6 6" xfId="12136"/>
    <cellStyle name="Comma 12 6 6 2" xfId="12137"/>
    <cellStyle name="Comma 12 6 6 2 2" xfId="12138"/>
    <cellStyle name="Comma 12 6 6 2 3" xfId="12139"/>
    <cellStyle name="Comma 12 6 6 3" xfId="12140"/>
    <cellStyle name="Comma 12 6 6 4" xfId="12141"/>
    <cellStyle name="Comma 12 6 7" xfId="12142"/>
    <cellStyle name="Comma 12 6 7 2" xfId="12143"/>
    <cellStyle name="Comma 12 6 7 3" xfId="12144"/>
    <cellStyle name="Comma 12 6 8" xfId="12145"/>
    <cellStyle name="Comma 12 6 9" xfId="12146"/>
    <cellStyle name="Comma 12 7" xfId="12147"/>
    <cellStyle name="Comma 12 7 2" xfId="12148"/>
    <cellStyle name="Comma 12 7 2 2" xfId="12149"/>
    <cellStyle name="Comma 12 7 2 3" xfId="12150"/>
    <cellStyle name="Comma 12 7 2 3 2" xfId="12151"/>
    <cellStyle name="Comma 12 7 2 3 2 2" xfId="12152"/>
    <cellStyle name="Comma 12 7 2 3 2 2 2" xfId="12153"/>
    <cellStyle name="Comma 12 7 2 3 2 2 3" xfId="12154"/>
    <cellStyle name="Comma 12 7 2 3 2 3" xfId="12155"/>
    <cellStyle name="Comma 12 7 2 3 2 4" xfId="12156"/>
    <cellStyle name="Comma 12 7 2 3 3" xfId="12157"/>
    <cellStyle name="Comma 12 7 2 3 3 2" xfId="12158"/>
    <cellStyle name="Comma 12 7 2 3 3 3" xfId="12159"/>
    <cellStyle name="Comma 12 7 2 3 4" xfId="12160"/>
    <cellStyle name="Comma 12 7 2 3 5" xfId="12161"/>
    <cellStyle name="Comma 12 7 2 4" xfId="12162"/>
    <cellStyle name="Comma 12 7 2 4 2" xfId="12163"/>
    <cellStyle name="Comma 12 7 2 4 2 2" xfId="12164"/>
    <cellStyle name="Comma 12 7 2 4 2 3" xfId="12165"/>
    <cellStyle name="Comma 12 7 2 4 3" xfId="12166"/>
    <cellStyle name="Comma 12 7 2 4 4" xfId="12167"/>
    <cellStyle name="Comma 12 7 2 5" xfId="12168"/>
    <cellStyle name="Comma 12 7 2 5 2" xfId="12169"/>
    <cellStyle name="Comma 12 7 2 5 3" xfId="12170"/>
    <cellStyle name="Comma 12 7 2 6" xfId="12171"/>
    <cellStyle name="Comma 12 7 2 7" xfId="12172"/>
    <cellStyle name="Comma 12 7 3" xfId="12173"/>
    <cellStyle name="Comma 12 7 4" xfId="12174"/>
    <cellStyle name="Comma 12 7 4 2" xfId="12175"/>
    <cellStyle name="Comma 12 7 4 2 2" xfId="12176"/>
    <cellStyle name="Comma 12 7 4 2 2 2" xfId="12177"/>
    <cellStyle name="Comma 12 7 4 2 2 3" xfId="12178"/>
    <cellStyle name="Comma 12 7 4 2 3" xfId="12179"/>
    <cellStyle name="Comma 12 7 4 2 4" xfId="12180"/>
    <cellStyle name="Comma 12 7 4 3" xfId="12181"/>
    <cellStyle name="Comma 12 7 4 3 2" xfId="12182"/>
    <cellStyle name="Comma 12 7 4 3 3" xfId="12183"/>
    <cellStyle name="Comma 12 7 4 4" xfId="12184"/>
    <cellStyle name="Comma 12 7 4 5" xfId="12185"/>
    <cellStyle name="Comma 12 7 5" xfId="12186"/>
    <cellStyle name="Comma 12 7 5 2" xfId="12187"/>
    <cellStyle name="Comma 12 7 5 2 2" xfId="12188"/>
    <cellStyle name="Comma 12 7 5 2 3" xfId="12189"/>
    <cellStyle name="Comma 12 7 5 3" xfId="12190"/>
    <cellStyle name="Comma 12 7 5 4" xfId="12191"/>
    <cellStyle name="Comma 12 7 6" xfId="12192"/>
    <cellStyle name="Comma 12 7 6 2" xfId="12193"/>
    <cellStyle name="Comma 12 7 6 3" xfId="12194"/>
    <cellStyle name="Comma 12 7 7" xfId="12195"/>
    <cellStyle name="Comma 12 7 8" xfId="12196"/>
    <cellStyle name="Comma 12 8" xfId="12197"/>
    <cellStyle name="Comma 12 8 2" xfId="12198"/>
    <cellStyle name="Comma 12 8 3" xfId="12199"/>
    <cellStyle name="Comma 12 8 3 2" xfId="12200"/>
    <cellStyle name="Comma 12 8 3 2 2" xfId="12201"/>
    <cellStyle name="Comma 12 8 3 2 2 2" xfId="12202"/>
    <cellStyle name="Comma 12 8 3 2 2 3" xfId="12203"/>
    <cellStyle name="Comma 12 8 3 2 3" xfId="12204"/>
    <cellStyle name="Comma 12 8 3 2 4" xfId="12205"/>
    <cellStyle name="Comma 12 8 3 3" xfId="12206"/>
    <cellStyle name="Comma 12 8 3 3 2" xfId="12207"/>
    <cellStyle name="Comma 12 8 3 3 3" xfId="12208"/>
    <cellStyle name="Comma 12 8 3 4" xfId="12209"/>
    <cellStyle name="Comma 12 8 3 5" xfId="12210"/>
    <cellStyle name="Comma 12 8 4" xfId="12211"/>
    <cellStyle name="Comma 12 8 4 2" xfId="12212"/>
    <cellStyle name="Comma 12 8 4 2 2" xfId="12213"/>
    <cellStyle name="Comma 12 8 4 2 3" xfId="12214"/>
    <cellStyle name="Comma 12 8 4 3" xfId="12215"/>
    <cellStyle name="Comma 12 8 4 4" xfId="12216"/>
    <cellStyle name="Comma 12 8 5" xfId="12217"/>
    <cellStyle name="Comma 12 8 5 2" xfId="12218"/>
    <cellStyle name="Comma 12 8 5 3" xfId="12219"/>
    <cellStyle name="Comma 12 8 6" xfId="12220"/>
    <cellStyle name="Comma 12 8 7" xfId="12221"/>
    <cellStyle name="Comma 12 9" xfId="12222"/>
    <cellStyle name="Comma 13" xfId="61"/>
    <cellStyle name="Comma 13 2" xfId="12223"/>
    <cellStyle name="Comma 13 3" xfId="12224"/>
    <cellStyle name="Comma 13 4" xfId="12225"/>
    <cellStyle name="Comma 13 5" xfId="12226"/>
    <cellStyle name="Comma 14" xfId="62"/>
    <cellStyle name="Comma 14 2" xfId="63"/>
    <cellStyle name="Comma 14 3" xfId="12227"/>
    <cellStyle name="Comma 15" xfId="64"/>
    <cellStyle name="Comma 15 2" xfId="65"/>
    <cellStyle name="Comma 16" xfId="66"/>
    <cellStyle name="Comma 16 2" xfId="67"/>
    <cellStyle name="Comma 17" xfId="68"/>
    <cellStyle name="Comma 17 2" xfId="12228"/>
    <cellStyle name="Comma 18" xfId="12229"/>
    <cellStyle name="Comma 19" xfId="12230"/>
    <cellStyle name="Comma 2" xfId="3"/>
    <cellStyle name="Comma 2 10" xfId="29"/>
    <cellStyle name="Comma 2 10 2" xfId="12231"/>
    <cellStyle name="Comma 2 10 2 2" xfId="12232"/>
    <cellStyle name="Comma 2 10 2 2 2" xfId="12233"/>
    <cellStyle name="Comma 2 10 2 2 2 2" xfId="12234"/>
    <cellStyle name="Comma 2 10 2 2 3" xfId="12235"/>
    <cellStyle name="Comma 2 10 2 3" xfId="12236"/>
    <cellStyle name="Comma 2 10 2 3 2" xfId="12237"/>
    <cellStyle name="Comma 2 10 3" xfId="12238"/>
    <cellStyle name="Comma 2 10 3 2" xfId="12239"/>
    <cellStyle name="Comma 2 10 4" xfId="12240"/>
    <cellStyle name="Comma 2 10 5" xfId="12241"/>
    <cellStyle name="Comma 2 10 6" xfId="12242"/>
    <cellStyle name="Comma 2 11" xfId="69"/>
    <cellStyle name="Comma 2 11 2" xfId="12243"/>
    <cellStyle name="Comma 2 11 2 2" xfId="12244"/>
    <cellStyle name="Comma 2 11 2 2 2" xfId="12245"/>
    <cellStyle name="Comma 2 11 2 2 2 2" xfId="12246"/>
    <cellStyle name="Comma 2 11 2 2 3" xfId="12247"/>
    <cellStyle name="Comma 2 11 2 3" xfId="12248"/>
    <cellStyle name="Comma 2 11 2 3 2" xfId="12249"/>
    <cellStyle name="Comma 2 11 3" xfId="12250"/>
    <cellStyle name="Comma 2 11 3 2" xfId="12251"/>
    <cellStyle name="Comma 2 11 4" xfId="12252"/>
    <cellStyle name="Comma 2 11 5" xfId="12253"/>
    <cellStyle name="Comma 2 11 6" xfId="12254"/>
    <cellStyle name="Comma 2 12" xfId="70"/>
    <cellStyle name="Comma 2 12 2" xfId="12255"/>
    <cellStyle name="Comma 2 12 2 2" xfId="12256"/>
    <cellStyle name="Comma 2 12 2 2 2" xfId="12257"/>
    <cellStyle name="Comma 2 12 2 2 2 2" xfId="12258"/>
    <cellStyle name="Comma 2 12 2 2 3" xfId="12259"/>
    <cellStyle name="Comma 2 12 2 3" xfId="12260"/>
    <cellStyle name="Comma 2 12 2 3 2" xfId="12261"/>
    <cellStyle name="Comma 2 12 3" xfId="12262"/>
    <cellStyle name="Comma 2 12 3 2" xfId="12263"/>
    <cellStyle name="Comma 2 12 4" xfId="12264"/>
    <cellStyle name="Comma 2 12 5" xfId="12265"/>
    <cellStyle name="Comma 2 12 6" xfId="12266"/>
    <cellStyle name="Comma 2 13" xfId="71"/>
    <cellStyle name="Comma 2 13 2" xfId="12267"/>
    <cellStyle name="Comma 2 13 2 2" xfId="12268"/>
    <cellStyle name="Comma 2 13 2 2 2" xfId="12269"/>
    <cellStyle name="Comma 2 13 2 2 2 2" xfId="12270"/>
    <cellStyle name="Comma 2 13 2 2 3" xfId="12271"/>
    <cellStyle name="Comma 2 13 2 3" xfId="12272"/>
    <cellStyle name="Comma 2 13 2 3 2" xfId="12273"/>
    <cellStyle name="Comma 2 13 3" xfId="12274"/>
    <cellStyle name="Comma 2 13 3 2" xfId="12275"/>
    <cellStyle name="Comma 2 13 4" xfId="12276"/>
    <cellStyle name="Comma 2 13 5" xfId="12277"/>
    <cellStyle name="Comma 2 13 6" xfId="12278"/>
    <cellStyle name="Comma 2 14" xfId="72"/>
    <cellStyle name="Comma 2 14 2" xfId="12279"/>
    <cellStyle name="Comma 2 14 3" xfId="12280"/>
    <cellStyle name="Comma 2 14 4" xfId="12281"/>
    <cellStyle name="Comma 2 15" xfId="73"/>
    <cellStyle name="Comma 2 15 2" xfId="12282"/>
    <cellStyle name="Comma 2 15 3" xfId="12283"/>
    <cellStyle name="Comma 2 16" xfId="74"/>
    <cellStyle name="Comma 2 16 2" xfId="12284"/>
    <cellStyle name="Comma 2 16 3" xfId="12285"/>
    <cellStyle name="Comma 2 17" xfId="75"/>
    <cellStyle name="Comma 2 17 2" xfId="12286"/>
    <cellStyle name="Comma 2 17 3" xfId="12287"/>
    <cellStyle name="Comma 2 17 4" xfId="12288"/>
    <cellStyle name="Comma 2 18" xfId="76"/>
    <cellStyle name="Comma 2 18 2" xfId="12289"/>
    <cellStyle name="Comma 2 18 3" xfId="12290"/>
    <cellStyle name="Comma 2 19" xfId="77"/>
    <cellStyle name="Comma 2 2" xfId="4"/>
    <cellStyle name="Comma 2 2 10" xfId="12291"/>
    <cellStyle name="Comma 2 2 11" xfId="12292"/>
    <cellStyle name="Comma 2 2 12" xfId="12293"/>
    <cellStyle name="Comma 2 2 13" xfId="12294"/>
    <cellStyle name="Comma 2 2 13 2" xfId="12295"/>
    <cellStyle name="Comma 2 2 13 2 2" xfId="12296"/>
    <cellStyle name="Comma 2 2 13 2 2 2" xfId="12297"/>
    <cellStyle name="Comma 2 2 13 2 3" xfId="12298"/>
    <cellStyle name="Comma 2 2 13 3" xfId="12299"/>
    <cellStyle name="Comma 2 2 13 3 2" xfId="12300"/>
    <cellStyle name="Comma 2 2 14" xfId="12301"/>
    <cellStyle name="Comma 2 2 14 2" xfId="12302"/>
    <cellStyle name="Comma 2 2 14 2 2" xfId="12303"/>
    <cellStyle name="Comma 2 2 14 2 2 2" xfId="12304"/>
    <cellStyle name="Comma 2 2 14 2 3" xfId="12305"/>
    <cellStyle name="Comma 2 2 14 3" xfId="12306"/>
    <cellStyle name="Comma 2 2 14 3 2" xfId="12307"/>
    <cellStyle name="Comma 2 2 15" xfId="12308"/>
    <cellStyle name="Comma 2 2 15 2" xfId="12309"/>
    <cellStyle name="Comma 2 2 15 2 2" xfId="12310"/>
    <cellStyle name="Comma 2 2 15 2 2 2" xfId="12311"/>
    <cellStyle name="Comma 2 2 15 2 3" xfId="12312"/>
    <cellStyle name="Comma 2 2 15 3" xfId="12313"/>
    <cellStyle name="Comma 2 2 15 3 2" xfId="12314"/>
    <cellStyle name="Comma 2 2 16" xfId="12315"/>
    <cellStyle name="Comma 2 2 16 2" xfId="12316"/>
    <cellStyle name="Comma 2 2 17" xfId="12317"/>
    <cellStyle name="Comma 2 2 18" xfId="12318"/>
    <cellStyle name="Comma 2 2 2" xfId="78"/>
    <cellStyle name="Comma 2 2 2 2" xfId="12319"/>
    <cellStyle name="Comma 2 2 2 2 2" xfId="12320"/>
    <cellStyle name="Comma 2 2 2 2 2 2" xfId="12321"/>
    <cellStyle name="Comma 2 2 2 2 3" xfId="12322"/>
    <cellStyle name="Comma 2 2 2 3" xfId="12323"/>
    <cellStyle name="Comma 2 2 2 4" xfId="12324"/>
    <cellStyle name="Comma 2 2 2 5" xfId="12325"/>
    <cellStyle name="Comma 2 2 2 6" xfId="12326"/>
    <cellStyle name="Comma 2 2 2 6 2" xfId="12327"/>
    <cellStyle name="Comma 2 2 2 7" xfId="12328"/>
    <cellStyle name="Comma 2 2 3" xfId="79"/>
    <cellStyle name="Comma 2 2 3 2" xfId="12329"/>
    <cellStyle name="Comma 2 2 4" xfId="12330"/>
    <cellStyle name="Comma 2 2 5" xfId="12331"/>
    <cellStyle name="Comma 2 2 6" xfId="12332"/>
    <cellStyle name="Comma 2 2 7" xfId="12333"/>
    <cellStyle name="Comma 2 2 8" xfId="12334"/>
    <cellStyle name="Comma 2 2 9" xfId="12335"/>
    <cellStyle name="Comma 2 2_Pivots" xfId="12336"/>
    <cellStyle name="Comma 2 20" xfId="80"/>
    <cellStyle name="Comma 2 21" xfId="81"/>
    <cellStyle name="Comma 2 22" xfId="82"/>
    <cellStyle name="Comma 2 23" xfId="83"/>
    <cellStyle name="Comma 2 24" xfId="84"/>
    <cellStyle name="Comma 2 25" xfId="85"/>
    <cellStyle name="Comma 2 26" xfId="86"/>
    <cellStyle name="Comma 2 27" xfId="87"/>
    <cellStyle name="Comma 2 28" xfId="88"/>
    <cellStyle name="Comma 2 29" xfId="89"/>
    <cellStyle name="Comma 2 3" xfId="90"/>
    <cellStyle name="Comma 2 3 2" xfId="12337"/>
    <cellStyle name="Comma 2 3 2 2" xfId="12338"/>
    <cellStyle name="Comma 2 3 2 2 2" xfId="12339"/>
    <cellStyle name="Comma 2 3 2 2 2 2" xfId="12340"/>
    <cellStyle name="Comma 2 3 2 2 3" xfId="12341"/>
    <cellStyle name="Comma 2 3 2 3" xfId="12342"/>
    <cellStyle name="Comma 2 3 2 3 2" xfId="12343"/>
    <cellStyle name="Comma 2 3 2 4" xfId="12344"/>
    <cellStyle name="Comma 2 3 2 4 2" xfId="12345"/>
    <cellStyle name="Comma 2 3 3" xfId="12346"/>
    <cellStyle name="Comma 2 3 4" xfId="12347"/>
    <cellStyle name="Comma 2 3 4 2" xfId="12348"/>
    <cellStyle name="Comma 2 3 5" xfId="12349"/>
    <cellStyle name="Comma 2 3 6" xfId="12350"/>
    <cellStyle name="Comma 2 3 7" xfId="12351"/>
    <cellStyle name="Comma 2 30" xfId="91"/>
    <cellStyle name="Comma 2 31" xfId="92"/>
    <cellStyle name="Comma 2 32" xfId="93"/>
    <cellStyle name="Comma 2 32 2" xfId="12352"/>
    <cellStyle name="Comma 2 32 3" xfId="12353"/>
    <cellStyle name="Comma 2 32 4" xfId="12354"/>
    <cellStyle name="Comma 2 32_Schs" xfId="12355"/>
    <cellStyle name="Comma 2 33" xfId="94"/>
    <cellStyle name="Comma 2 33 2" xfId="12356"/>
    <cellStyle name="Comma 2 34" xfId="12357"/>
    <cellStyle name="Comma 2 4" xfId="95"/>
    <cellStyle name="Comma 2 4 2" xfId="12358"/>
    <cellStyle name="Comma 2 4 2 2" xfId="12359"/>
    <cellStyle name="Comma 2 4 2 2 2" xfId="12360"/>
    <cellStyle name="Comma 2 4 2 2 2 2" xfId="12361"/>
    <cellStyle name="Comma 2 4 2 2 3" xfId="12362"/>
    <cellStyle name="Comma 2 4 2 3" xfId="12363"/>
    <cellStyle name="Comma 2 4 2 3 2" xfId="12364"/>
    <cellStyle name="Comma 2 4 2 4" xfId="12365"/>
    <cellStyle name="Comma 2 4 3" xfId="12366"/>
    <cellStyle name="Comma 2 4 4" xfId="12367"/>
    <cellStyle name="Comma 2 4 4 2" xfId="12368"/>
    <cellStyle name="Comma 2 4 5" xfId="12369"/>
    <cellStyle name="Comma 2 4 6" xfId="12370"/>
    <cellStyle name="Comma 2 4 7" xfId="12371"/>
    <cellStyle name="Comma 2 5" xfId="96"/>
    <cellStyle name="Comma 2 5 2" xfId="12372"/>
    <cellStyle name="Comma 2 5 2 2" xfId="12373"/>
    <cellStyle name="Comma 2 5 2 2 2" xfId="12374"/>
    <cellStyle name="Comma 2 5 2 2 2 2" xfId="12375"/>
    <cellStyle name="Comma 2 5 2 2 3" xfId="12376"/>
    <cellStyle name="Comma 2 5 2 3" xfId="12377"/>
    <cellStyle name="Comma 2 5 2 3 2" xfId="12378"/>
    <cellStyle name="Comma 2 5 3" xfId="12379"/>
    <cellStyle name="Comma 2 5 4" xfId="12380"/>
    <cellStyle name="Comma 2 5 4 2" xfId="12381"/>
    <cellStyle name="Comma 2 5 5" xfId="12382"/>
    <cellStyle name="Comma 2 5 6" xfId="12383"/>
    <cellStyle name="Comma 2 5 7" xfId="12384"/>
    <cellStyle name="Comma 2 6" xfId="97"/>
    <cellStyle name="Comma 2 6 2" xfId="12385"/>
    <cellStyle name="Comma 2 6 2 2" xfId="12386"/>
    <cellStyle name="Comma 2 6 2 2 2" xfId="12387"/>
    <cellStyle name="Comma 2 6 2 2 2 2" xfId="12388"/>
    <cellStyle name="Comma 2 6 2 2 3" xfId="12389"/>
    <cellStyle name="Comma 2 6 2 3" xfId="12390"/>
    <cellStyle name="Comma 2 6 2 3 2" xfId="12391"/>
    <cellStyle name="Comma 2 6 3" xfId="12392"/>
    <cellStyle name="Comma 2 6 4" xfId="12393"/>
    <cellStyle name="Comma 2 6 4 2" xfId="12394"/>
    <cellStyle name="Comma 2 6 5" xfId="12395"/>
    <cellStyle name="Comma 2 6 6" xfId="12396"/>
    <cellStyle name="Comma 2 6 7" xfId="12397"/>
    <cellStyle name="Comma 2 7" xfId="98"/>
    <cellStyle name="Comma 2 7 2" xfId="12398"/>
    <cellStyle name="Comma 2 7 2 2" xfId="12399"/>
    <cellStyle name="Comma 2 7 2 2 2" xfId="12400"/>
    <cellStyle name="Comma 2 7 2 2 2 2" xfId="12401"/>
    <cellStyle name="Comma 2 7 2 2 3" xfId="12402"/>
    <cellStyle name="Comma 2 7 2 3" xfId="12403"/>
    <cellStyle name="Comma 2 7 2 3 2" xfId="12404"/>
    <cellStyle name="Comma 2 7 3" xfId="12405"/>
    <cellStyle name="Comma 2 7 3 2" xfId="12406"/>
    <cellStyle name="Comma 2 7 4" xfId="12407"/>
    <cellStyle name="Comma 2 7 5" xfId="12408"/>
    <cellStyle name="Comma 2 7 6" xfId="12409"/>
    <cellStyle name="Comma 2 8" xfId="99"/>
    <cellStyle name="Comma 2 8 2" xfId="12410"/>
    <cellStyle name="Comma 2 8 2 2" xfId="12411"/>
    <cellStyle name="Comma 2 8 2 2 2" xfId="12412"/>
    <cellStyle name="Comma 2 8 2 2 2 2" xfId="12413"/>
    <cellStyle name="Comma 2 8 2 2 3" xfId="12414"/>
    <cellStyle name="Comma 2 8 2 3" xfId="12415"/>
    <cellStyle name="Comma 2 8 2 3 2" xfId="12416"/>
    <cellStyle name="Comma 2 8 3" xfId="12417"/>
    <cellStyle name="Comma 2 8 3 2" xfId="12418"/>
    <cellStyle name="Comma 2 8 4" xfId="12419"/>
    <cellStyle name="Comma 2 8 5" xfId="12420"/>
    <cellStyle name="Comma 2 8 6" xfId="12421"/>
    <cellStyle name="Comma 2 9" xfId="100"/>
    <cellStyle name="Comma 2 9 2" xfId="12422"/>
    <cellStyle name="Comma 2 9 2 2" xfId="12423"/>
    <cellStyle name="Comma 2 9 2 2 2" xfId="12424"/>
    <cellStyle name="Comma 2 9 2 2 2 2" xfId="12425"/>
    <cellStyle name="Comma 2 9 2 2 3" xfId="12426"/>
    <cellStyle name="Comma 2 9 2 3" xfId="12427"/>
    <cellStyle name="Comma 2 9 2 3 2" xfId="12428"/>
    <cellStyle name="Comma 2 9 3" xfId="12429"/>
    <cellStyle name="Comma 2 9 3 2" xfId="12430"/>
    <cellStyle name="Comma 2 9 4" xfId="12431"/>
    <cellStyle name="Comma 2 9 5" xfId="12432"/>
    <cellStyle name="Comma 2 9 6" xfId="12433"/>
    <cellStyle name="Comma 2_Pivots" xfId="12434"/>
    <cellStyle name="Comma 20" xfId="12435"/>
    <cellStyle name="Comma 21" xfId="12436"/>
    <cellStyle name="Comma 22" xfId="12437"/>
    <cellStyle name="Comma 23" xfId="12438"/>
    <cellStyle name="Comma 24" xfId="12439"/>
    <cellStyle name="Comma 25" xfId="12440"/>
    <cellStyle name="Comma 26" xfId="12441"/>
    <cellStyle name="Comma 27" xfId="12442"/>
    <cellStyle name="Comma 28" xfId="12443"/>
    <cellStyle name="Comma 29" xfId="12444"/>
    <cellStyle name="Comma 29 10" xfId="12445"/>
    <cellStyle name="Comma 29 2" xfId="12446"/>
    <cellStyle name="Comma 29 2 2" xfId="12447"/>
    <cellStyle name="Comma 29 2 2 2" xfId="12448"/>
    <cellStyle name="Comma 29 2 2 3" xfId="12449"/>
    <cellStyle name="Comma 29 2 2 3 2" xfId="12450"/>
    <cellStyle name="Comma 29 2 2 3 2 2" xfId="12451"/>
    <cellStyle name="Comma 29 2 2 3 2 2 2" xfId="12452"/>
    <cellStyle name="Comma 29 2 2 3 2 2 3" xfId="12453"/>
    <cellStyle name="Comma 29 2 2 3 2 3" xfId="12454"/>
    <cellStyle name="Comma 29 2 2 3 2 4" xfId="12455"/>
    <cellStyle name="Comma 29 2 2 3 3" xfId="12456"/>
    <cellStyle name="Comma 29 2 2 3 3 2" xfId="12457"/>
    <cellStyle name="Comma 29 2 2 3 3 3" xfId="12458"/>
    <cellStyle name="Comma 29 2 2 3 4" xfId="12459"/>
    <cellStyle name="Comma 29 2 2 3 5" xfId="12460"/>
    <cellStyle name="Comma 29 2 2 4" xfId="12461"/>
    <cellStyle name="Comma 29 2 2 4 2" xfId="12462"/>
    <cellStyle name="Comma 29 2 2 4 2 2" xfId="12463"/>
    <cellStyle name="Comma 29 2 2 4 2 3" xfId="12464"/>
    <cellStyle name="Comma 29 2 2 4 3" xfId="12465"/>
    <cellStyle name="Comma 29 2 2 4 4" xfId="12466"/>
    <cellStyle name="Comma 29 2 2 5" xfId="12467"/>
    <cellStyle name="Comma 29 2 2 5 2" xfId="12468"/>
    <cellStyle name="Comma 29 2 2 5 3" xfId="12469"/>
    <cellStyle name="Comma 29 2 2 6" xfId="12470"/>
    <cellStyle name="Comma 29 2 2 7" xfId="12471"/>
    <cellStyle name="Comma 29 2 3" xfId="12472"/>
    <cellStyle name="Comma 29 2 4" xfId="12473"/>
    <cellStyle name="Comma 29 2 4 2" xfId="12474"/>
    <cellStyle name="Comma 29 2 4 2 2" xfId="12475"/>
    <cellStyle name="Comma 29 2 4 2 2 2" xfId="12476"/>
    <cellStyle name="Comma 29 2 4 2 2 3" xfId="12477"/>
    <cellStyle name="Comma 29 2 4 2 3" xfId="12478"/>
    <cellStyle name="Comma 29 2 4 2 4" xfId="12479"/>
    <cellStyle name="Comma 29 2 4 3" xfId="12480"/>
    <cellStyle name="Comma 29 2 4 3 2" xfId="12481"/>
    <cellStyle name="Comma 29 2 4 3 3" xfId="12482"/>
    <cellStyle name="Comma 29 2 4 4" xfId="12483"/>
    <cellStyle name="Comma 29 2 4 5" xfId="12484"/>
    <cellStyle name="Comma 29 2 5" xfId="12485"/>
    <cellStyle name="Comma 29 2 5 2" xfId="12486"/>
    <cellStyle name="Comma 29 2 5 2 2" xfId="12487"/>
    <cellStyle name="Comma 29 2 5 2 3" xfId="12488"/>
    <cellStyle name="Comma 29 2 5 3" xfId="12489"/>
    <cellStyle name="Comma 29 2 5 4" xfId="12490"/>
    <cellStyle name="Comma 29 2 6" xfId="12491"/>
    <cellStyle name="Comma 29 2 6 2" xfId="12492"/>
    <cellStyle name="Comma 29 2 6 3" xfId="12493"/>
    <cellStyle name="Comma 29 2 7" xfId="12494"/>
    <cellStyle name="Comma 29 2 8" xfId="12495"/>
    <cellStyle name="Comma 29 3" xfId="12496"/>
    <cellStyle name="Comma 29 3 2" xfId="12497"/>
    <cellStyle name="Comma 29 3 3" xfId="12498"/>
    <cellStyle name="Comma 29 3 3 2" xfId="12499"/>
    <cellStyle name="Comma 29 3 3 2 2" xfId="12500"/>
    <cellStyle name="Comma 29 3 3 2 2 2" xfId="12501"/>
    <cellStyle name="Comma 29 3 3 2 2 3" xfId="12502"/>
    <cellStyle name="Comma 29 3 3 2 3" xfId="12503"/>
    <cellStyle name="Comma 29 3 3 2 4" xfId="12504"/>
    <cellStyle name="Comma 29 3 3 3" xfId="12505"/>
    <cellStyle name="Comma 29 3 3 3 2" xfId="12506"/>
    <cellStyle name="Comma 29 3 3 3 3" xfId="12507"/>
    <cellStyle name="Comma 29 3 3 4" xfId="12508"/>
    <cellStyle name="Comma 29 3 3 5" xfId="12509"/>
    <cellStyle name="Comma 29 3 4" xfId="12510"/>
    <cellStyle name="Comma 29 3 4 2" xfId="12511"/>
    <cellStyle name="Comma 29 3 4 2 2" xfId="12512"/>
    <cellStyle name="Comma 29 3 4 2 3" xfId="12513"/>
    <cellStyle name="Comma 29 3 4 3" xfId="12514"/>
    <cellStyle name="Comma 29 3 4 4" xfId="12515"/>
    <cellStyle name="Comma 29 3 5" xfId="12516"/>
    <cellStyle name="Comma 29 3 5 2" xfId="12517"/>
    <cellStyle name="Comma 29 3 5 3" xfId="12518"/>
    <cellStyle name="Comma 29 3 6" xfId="12519"/>
    <cellStyle name="Comma 29 3 7" xfId="12520"/>
    <cellStyle name="Comma 29 4" xfId="12521"/>
    <cellStyle name="Comma 29 5" xfId="12522"/>
    <cellStyle name="Comma 29 5 2" xfId="12523"/>
    <cellStyle name="Comma 29 5 2 2" xfId="12524"/>
    <cellStyle name="Comma 29 5 2 2 2" xfId="12525"/>
    <cellStyle name="Comma 29 5 2 2 3" xfId="12526"/>
    <cellStyle name="Comma 29 5 2 3" xfId="12527"/>
    <cellStyle name="Comma 29 5 2 4" xfId="12528"/>
    <cellStyle name="Comma 29 5 3" xfId="12529"/>
    <cellStyle name="Comma 29 5 3 2" xfId="12530"/>
    <cellStyle name="Comma 29 5 3 3" xfId="12531"/>
    <cellStyle name="Comma 29 5 4" xfId="12532"/>
    <cellStyle name="Comma 29 5 5" xfId="12533"/>
    <cellStyle name="Comma 29 6" xfId="12534"/>
    <cellStyle name="Comma 29 7" xfId="12535"/>
    <cellStyle name="Comma 29 7 2" xfId="12536"/>
    <cellStyle name="Comma 29 7 2 2" xfId="12537"/>
    <cellStyle name="Comma 29 7 2 3" xfId="12538"/>
    <cellStyle name="Comma 29 7 3" xfId="12539"/>
    <cellStyle name="Comma 29 7 4" xfId="12540"/>
    <cellStyle name="Comma 29 8" xfId="12541"/>
    <cellStyle name="Comma 29 8 2" xfId="12542"/>
    <cellStyle name="Comma 29 8 3" xfId="12543"/>
    <cellStyle name="Comma 29 9" xfId="12544"/>
    <cellStyle name="Comma 3" xfId="5"/>
    <cellStyle name="Comma 3 10" xfId="101"/>
    <cellStyle name="Comma 3 11" xfId="102"/>
    <cellStyle name="Comma 3 12" xfId="103"/>
    <cellStyle name="Comma 3 13" xfId="104"/>
    <cellStyle name="Comma 3 14" xfId="105"/>
    <cellStyle name="Comma 3 15" xfId="106"/>
    <cellStyle name="Comma 3 16" xfId="107"/>
    <cellStyle name="Comma 3 17" xfId="108"/>
    <cellStyle name="Comma 3 2" xfId="6"/>
    <cellStyle name="Comma 3 2 2" xfId="7"/>
    <cellStyle name="Comma 3 2 2 2" xfId="109"/>
    <cellStyle name="Comma 3 2 2 2 2" xfId="12545"/>
    <cellStyle name="Comma 3 2 2 3" xfId="12546"/>
    <cellStyle name="Comma 3 2 3" xfId="12547"/>
    <cellStyle name="Comma 3 2 3 2" xfId="12548"/>
    <cellStyle name="Comma 3 2 4" xfId="12549"/>
    <cellStyle name="Comma 3 2 4 2" xfId="12550"/>
    <cellStyle name="Comma 3 3" xfId="110"/>
    <cellStyle name="Comma 3 3 2" xfId="12551"/>
    <cellStyle name="Comma 3 4" xfId="111"/>
    <cellStyle name="Comma 3 4 2" xfId="12552"/>
    <cellStyle name="Comma 3 4 3" xfId="12553"/>
    <cellStyle name="Comma 3 4_Schs" xfId="12554"/>
    <cellStyle name="Comma 3 5" xfId="112"/>
    <cellStyle name="Comma 3 6" xfId="113"/>
    <cellStyle name="Comma 3 6 2" xfId="12555"/>
    <cellStyle name="Comma 3 6 2 2" xfId="12556"/>
    <cellStyle name="Comma 3 6 2 2 2" xfId="12557"/>
    <cellStyle name="Comma 3 6 2 2 2 2" xfId="12558"/>
    <cellStyle name="Comma 3 6 2 2 2 3" xfId="12559"/>
    <cellStyle name="Comma 3 6 2 2 2 3 2" xfId="12560"/>
    <cellStyle name="Comma 3 6 2 2 2 3 2 2" xfId="12561"/>
    <cellStyle name="Comma 3 6 2 2 2 3 2 2 2" xfId="12562"/>
    <cellStyle name="Comma 3 6 2 2 2 3 2 2 3" xfId="12563"/>
    <cellStyle name="Comma 3 6 2 2 2 3 2 3" xfId="12564"/>
    <cellStyle name="Comma 3 6 2 2 2 3 2 4" xfId="12565"/>
    <cellStyle name="Comma 3 6 2 2 2 3 3" xfId="12566"/>
    <cellStyle name="Comma 3 6 2 2 2 3 3 2" xfId="12567"/>
    <cellStyle name="Comma 3 6 2 2 2 3 3 3" xfId="12568"/>
    <cellStyle name="Comma 3 6 2 2 2 3 4" xfId="12569"/>
    <cellStyle name="Comma 3 6 2 2 2 3 5" xfId="12570"/>
    <cellStyle name="Comma 3 6 2 2 2 4" xfId="12571"/>
    <cellStyle name="Comma 3 6 2 2 2 4 2" xfId="12572"/>
    <cellStyle name="Comma 3 6 2 2 2 4 2 2" xfId="12573"/>
    <cellStyle name="Comma 3 6 2 2 2 4 2 3" xfId="12574"/>
    <cellStyle name="Comma 3 6 2 2 2 4 3" xfId="12575"/>
    <cellStyle name="Comma 3 6 2 2 2 4 4" xfId="12576"/>
    <cellStyle name="Comma 3 6 2 2 2 5" xfId="12577"/>
    <cellStyle name="Comma 3 6 2 2 2 5 2" xfId="12578"/>
    <cellStyle name="Comma 3 6 2 2 2 5 3" xfId="12579"/>
    <cellStyle name="Comma 3 6 2 2 2 6" xfId="12580"/>
    <cellStyle name="Comma 3 6 2 2 2 7" xfId="12581"/>
    <cellStyle name="Comma 3 6 2 2 3" xfId="12582"/>
    <cellStyle name="Comma 3 6 2 2 4" xfId="12583"/>
    <cellStyle name="Comma 3 6 2 2 4 2" xfId="12584"/>
    <cellStyle name="Comma 3 6 2 2 4 2 2" xfId="12585"/>
    <cellStyle name="Comma 3 6 2 2 4 2 2 2" xfId="12586"/>
    <cellStyle name="Comma 3 6 2 2 4 2 2 3" xfId="12587"/>
    <cellStyle name="Comma 3 6 2 2 4 2 3" xfId="12588"/>
    <cellStyle name="Comma 3 6 2 2 4 2 4" xfId="12589"/>
    <cellStyle name="Comma 3 6 2 2 4 3" xfId="12590"/>
    <cellStyle name="Comma 3 6 2 2 4 3 2" xfId="12591"/>
    <cellStyle name="Comma 3 6 2 2 4 3 3" xfId="12592"/>
    <cellStyle name="Comma 3 6 2 2 4 4" xfId="12593"/>
    <cellStyle name="Comma 3 6 2 2 4 5" xfId="12594"/>
    <cellStyle name="Comma 3 6 2 2 5" xfId="12595"/>
    <cellStyle name="Comma 3 6 2 2 5 2" xfId="12596"/>
    <cellStyle name="Comma 3 6 2 2 5 2 2" xfId="12597"/>
    <cellStyle name="Comma 3 6 2 2 5 2 3" xfId="12598"/>
    <cellStyle name="Comma 3 6 2 2 5 3" xfId="12599"/>
    <cellStyle name="Comma 3 6 2 2 5 4" xfId="12600"/>
    <cellStyle name="Comma 3 6 2 2 6" xfId="12601"/>
    <cellStyle name="Comma 3 6 2 2 6 2" xfId="12602"/>
    <cellStyle name="Comma 3 6 2 2 6 3" xfId="12603"/>
    <cellStyle name="Comma 3 6 2 2 7" xfId="12604"/>
    <cellStyle name="Comma 3 6 2 2 8" xfId="12605"/>
    <cellStyle name="Comma 3 6 2 3" xfId="12606"/>
    <cellStyle name="Comma 3 6 2 3 2" xfId="12607"/>
    <cellStyle name="Comma 3 6 2 3 3" xfId="12608"/>
    <cellStyle name="Comma 3 6 2 3 3 2" xfId="12609"/>
    <cellStyle name="Comma 3 6 2 3 3 2 2" xfId="12610"/>
    <cellStyle name="Comma 3 6 2 3 3 2 2 2" xfId="12611"/>
    <cellStyle name="Comma 3 6 2 3 3 2 2 3" xfId="12612"/>
    <cellStyle name="Comma 3 6 2 3 3 2 3" xfId="12613"/>
    <cellStyle name="Comma 3 6 2 3 3 2 4" xfId="12614"/>
    <cellStyle name="Comma 3 6 2 3 3 3" xfId="12615"/>
    <cellStyle name="Comma 3 6 2 3 3 3 2" xfId="12616"/>
    <cellStyle name="Comma 3 6 2 3 3 3 3" xfId="12617"/>
    <cellStyle name="Comma 3 6 2 3 3 4" xfId="12618"/>
    <cellStyle name="Comma 3 6 2 3 3 5" xfId="12619"/>
    <cellStyle name="Comma 3 6 2 3 4" xfId="12620"/>
    <cellStyle name="Comma 3 6 2 3 4 2" xfId="12621"/>
    <cellStyle name="Comma 3 6 2 3 4 2 2" xfId="12622"/>
    <cellStyle name="Comma 3 6 2 3 4 2 3" xfId="12623"/>
    <cellStyle name="Comma 3 6 2 3 4 3" xfId="12624"/>
    <cellStyle name="Comma 3 6 2 3 4 4" xfId="12625"/>
    <cellStyle name="Comma 3 6 2 3 5" xfId="12626"/>
    <cellStyle name="Comma 3 6 2 3 5 2" xfId="12627"/>
    <cellStyle name="Comma 3 6 2 3 5 3" xfId="12628"/>
    <cellStyle name="Comma 3 6 2 3 6" xfId="12629"/>
    <cellStyle name="Comma 3 6 2 3 7" xfId="12630"/>
    <cellStyle name="Comma 3 6 2 4" xfId="12631"/>
    <cellStyle name="Comma 3 6 2 5" xfId="12632"/>
    <cellStyle name="Comma 3 6 2 5 2" xfId="12633"/>
    <cellStyle name="Comma 3 6 2 5 2 2" xfId="12634"/>
    <cellStyle name="Comma 3 6 2 5 2 2 2" xfId="12635"/>
    <cellStyle name="Comma 3 6 2 5 2 2 3" xfId="12636"/>
    <cellStyle name="Comma 3 6 2 5 2 3" xfId="12637"/>
    <cellStyle name="Comma 3 6 2 5 2 4" xfId="12638"/>
    <cellStyle name="Comma 3 6 2 5 3" xfId="12639"/>
    <cellStyle name="Comma 3 6 2 5 3 2" xfId="12640"/>
    <cellStyle name="Comma 3 6 2 5 3 3" xfId="12641"/>
    <cellStyle name="Comma 3 6 2 5 4" xfId="12642"/>
    <cellStyle name="Comma 3 6 2 5 5" xfId="12643"/>
    <cellStyle name="Comma 3 6 2 6" xfId="12644"/>
    <cellStyle name="Comma 3 6 2 6 2" xfId="12645"/>
    <cellStyle name="Comma 3 6 2 6 2 2" xfId="12646"/>
    <cellStyle name="Comma 3 6 2 6 2 3" xfId="12647"/>
    <cellStyle name="Comma 3 6 2 6 3" xfId="12648"/>
    <cellStyle name="Comma 3 6 2 6 4" xfId="12649"/>
    <cellStyle name="Comma 3 6 2 7" xfId="12650"/>
    <cellStyle name="Comma 3 6 2 7 2" xfId="12651"/>
    <cellStyle name="Comma 3 6 2 7 3" xfId="12652"/>
    <cellStyle name="Comma 3 6 2 8" xfId="12653"/>
    <cellStyle name="Comma 3 6 2 9" xfId="12654"/>
    <cellStyle name="Comma 3 7" xfId="114"/>
    <cellStyle name="Comma 3 8" xfId="115"/>
    <cellStyle name="Comma 3 9" xfId="116"/>
    <cellStyle name="Comma 30" xfId="12655"/>
    <cellStyle name="Comma 30 10" xfId="12656"/>
    <cellStyle name="Comma 30 2" xfId="12657"/>
    <cellStyle name="Comma 30 2 2" xfId="12658"/>
    <cellStyle name="Comma 30 2 2 2" xfId="12659"/>
    <cellStyle name="Comma 30 2 2 3" xfId="12660"/>
    <cellStyle name="Comma 30 2 2 3 2" xfId="12661"/>
    <cellStyle name="Comma 30 2 2 3 2 2" xfId="12662"/>
    <cellStyle name="Comma 30 2 2 3 2 2 2" xfId="12663"/>
    <cellStyle name="Comma 30 2 2 3 2 2 3" xfId="12664"/>
    <cellStyle name="Comma 30 2 2 3 2 3" xfId="12665"/>
    <cellStyle name="Comma 30 2 2 3 2 4" xfId="12666"/>
    <cellStyle name="Comma 30 2 2 3 3" xfId="12667"/>
    <cellStyle name="Comma 30 2 2 3 3 2" xfId="12668"/>
    <cellStyle name="Comma 30 2 2 3 3 3" xfId="12669"/>
    <cellStyle name="Comma 30 2 2 3 4" xfId="12670"/>
    <cellStyle name="Comma 30 2 2 3 5" xfId="12671"/>
    <cellStyle name="Comma 30 2 2 4" xfId="12672"/>
    <cellStyle name="Comma 30 2 2 4 2" xfId="12673"/>
    <cellStyle name="Comma 30 2 2 4 2 2" xfId="12674"/>
    <cellStyle name="Comma 30 2 2 4 2 3" xfId="12675"/>
    <cellStyle name="Comma 30 2 2 4 3" xfId="12676"/>
    <cellStyle name="Comma 30 2 2 4 4" xfId="12677"/>
    <cellStyle name="Comma 30 2 2 5" xfId="12678"/>
    <cellStyle name="Comma 30 2 2 5 2" xfId="12679"/>
    <cellStyle name="Comma 30 2 2 5 3" xfId="12680"/>
    <cellStyle name="Comma 30 2 2 6" xfId="12681"/>
    <cellStyle name="Comma 30 2 2 7" xfId="12682"/>
    <cellStyle name="Comma 30 2 3" xfId="12683"/>
    <cellStyle name="Comma 30 2 4" xfId="12684"/>
    <cellStyle name="Comma 30 2 4 2" xfId="12685"/>
    <cellStyle name="Comma 30 2 4 2 2" xfId="12686"/>
    <cellStyle name="Comma 30 2 4 2 2 2" xfId="12687"/>
    <cellStyle name="Comma 30 2 4 2 2 3" xfId="12688"/>
    <cellStyle name="Comma 30 2 4 2 3" xfId="12689"/>
    <cellStyle name="Comma 30 2 4 2 4" xfId="12690"/>
    <cellStyle name="Comma 30 2 4 3" xfId="12691"/>
    <cellStyle name="Comma 30 2 4 3 2" xfId="12692"/>
    <cellStyle name="Comma 30 2 4 3 3" xfId="12693"/>
    <cellStyle name="Comma 30 2 4 4" xfId="12694"/>
    <cellStyle name="Comma 30 2 4 5" xfId="12695"/>
    <cellStyle name="Comma 30 2 5" xfId="12696"/>
    <cellStyle name="Comma 30 2 5 2" xfId="12697"/>
    <cellStyle name="Comma 30 2 5 2 2" xfId="12698"/>
    <cellStyle name="Comma 30 2 5 2 3" xfId="12699"/>
    <cellStyle name="Comma 30 2 5 3" xfId="12700"/>
    <cellStyle name="Comma 30 2 5 4" xfId="12701"/>
    <cellStyle name="Comma 30 2 6" xfId="12702"/>
    <cellStyle name="Comma 30 2 6 2" xfId="12703"/>
    <cellStyle name="Comma 30 2 6 3" xfId="12704"/>
    <cellStyle name="Comma 30 2 7" xfId="12705"/>
    <cellStyle name="Comma 30 2 8" xfId="12706"/>
    <cellStyle name="Comma 30 3" xfId="12707"/>
    <cellStyle name="Comma 30 3 2" xfId="12708"/>
    <cellStyle name="Comma 30 3 3" xfId="12709"/>
    <cellStyle name="Comma 30 3 3 2" xfId="12710"/>
    <cellStyle name="Comma 30 3 3 2 2" xfId="12711"/>
    <cellStyle name="Comma 30 3 3 2 2 2" xfId="12712"/>
    <cellStyle name="Comma 30 3 3 2 2 3" xfId="12713"/>
    <cellStyle name="Comma 30 3 3 2 3" xfId="12714"/>
    <cellStyle name="Comma 30 3 3 2 4" xfId="12715"/>
    <cellStyle name="Comma 30 3 3 3" xfId="12716"/>
    <cellStyle name="Comma 30 3 3 3 2" xfId="12717"/>
    <cellStyle name="Comma 30 3 3 3 3" xfId="12718"/>
    <cellStyle name="Comma 30 3 3 4" xfId="12719"/>
    <cellStyle name="Comma 30 3 3 5" xfId="12720"/>
    <cellStyle name="Comma 30 3 4" xfId="12721"/>
    <cellStyle name="Comma 30 3 4 2" xfId="12722"/>
    <cellStyle name="Comma 30 3 4 2 2" xfId="12723"/>
    <cellStyle name="Comma 30 3 4 2 3" xfId="12724"/>
    <cellStyle name="Comma 30 3 4 3" xfId="12725"/>
    <cellStyle name="Comma 30 3 4 4" xfId="12726"/>
    <cellStyle name="Comma 30 3 5" xfId="12727"/>
    <cellStyle name="Comma 30 3 5 2" xfId="12728"/>
    <cellStyle name="Comma 30 3 5 3" xfId="12729"/>
    <cellStyle name="Comma 30 3 6" xfId="12730"/>
    <cellStyle name="Comma 30 3 7" xfId="12731"/>
    <cellStyle name="Comma 30 4" xfId="12732"/>
    <cellStyle name="Comma 30 5" xfId="12733"/>
    <cellStyle name="Comma 30 5 2" xfId="12734"/>
    <cellStyle name="Comma 30 5 2 2" xfId="12735"/>
    <cellStyle name="Comma 30 5 2 2 2" xfId="12736"/>
    <cellStyle name="Comma 30 5 2 2 3" xfId="12737"/>
    <cellStyle name="Comma 30 5 2 3" xfId="12738"/>
    <cellStyle name="Comma 30 5 2 4" xfId="12739"/>
    <cellStyle name="Comma 30 5 3" xfId="12740"/>
    <cellStyle name="Comma 30 5 3 2" xfId="12741"/>
    <cellStyle name="Comma 30 5 3 3" xfId="12742"/>
    <cellStyle name="Comma 30 5 4" xfId="12743"/>
    <cellStyle name="Comma 30 5 5" xfId="12744"/>
    <cellStyle name="Comma 30 6" xfId="12745"/>
    <cellStyle name="Comma 30 7" xfId="12746"/>
    <cellStyle name="Comma 30 7 2" xfId="12747"/>
    <cellStyle name="Comma 30 7 2 2" xfId="12748"/>
    <cellStyle name="Comma 30 7 2 3" xfId="12749"/>
    <cellStyle name="Comma 30 7 3" xfId="12750"/>
    <cellStyle name="Comma 30 7 4" xfId="12751"/>
    <cellStyle name="Comma 30 8" xfId="12752"/>
    <cellStyle name="Comma 30 8 2" xfId="12753"/>
    <cellStyle name="Comma 30 8 3" xfId="12754"/>
    <cellStyle name="Comma 30 9" xfId="12755"/>
    <cellStyle name="Comma 31" xfId="12756"/>
    <cellStyle name="Comma 31 2" xfId="12757"/>
    <cellStyle name="Comma 31 3" xfId="12758"/>
    <cellStyle name="Comma 31 3 2" xfId="12759"/>
    <cellStyle name="Comma 31 3 2 2" xfId="12760"/>
    <cellStyle name="Comma 31 3 2 3" xfId="12761"/>
    <cellStyle name="Comma 31 3 3" xfId="12762"/>
    <cellStyle name="Comma 31 3 4" xfId="12763"/>
    <cellStyle name="Comma 31 4" xfId="12764"/>
    <cellStyle name="Comma 31 4 2" xfId="12765"/>
    <cellStyle name="Comma 31 4 3" xfId="12766"/>
    <cellStyle name="Comma 31 5" xfId="12767"/>
    <cellStyle name="Comma 31 6" xfId="12768"/>
    <cellStyle name="Comma 32" xfId="12769"/>
    <cellStyle name="Comma 33" xfId="12770"/>
    <cellStyle name="Comma 34" xfId="12771"/>
    <cellStyle name="Comma 35" xfId="12772"/>
    <cellStyle name="Comma 36" xfId="12773"/>
    <cellStyle name="Comma 37" xfId="12774"/>
    <cellStyle name="Comma 38" xfId="12775"/>
    <cellStyle name="Comma 39" xfId="12776"/>
    <cellStyle name="Comma 4" xfId="117"/>
    <cellStyle name="Comma 4 2" xfId="12777"/>
    <cellStyle name="Comma 4 2 2" xfId="12778"/>
    <cellStyle name="Comma 4 2 2 2" xfId="12779"/>
    <cellStyle name="Comma 4 2 2 3" xfId="12780"/>
    <cellStyle name="Comma 4 2 3" xfId="12781"/>
    <cellStyle name="Comma 4 2 4" xfId="12782"/>
    <cellStyle name="Comma 4 2 5" xfId="12783"/>
    <cellStyle name="Comma 4 2 6" xfId="12784"/>
    <cellStyle name="Comma 4 2 7" xfId="12785"/>
    <cellStyle name="Comma 4 3" xfId="12786"/>
    <cellStyle name="Comma 4 3 2" xfId="12787"/>
    <cellStyle name="Comma 4 3 3" xfId="12788"/>
    <cellStyle name="Comma 4 4" xfId="12789"/>
    <cellStyle name="Comma 4 4 2" xfId="12790"/>
    <cellStyle name="Comma 4 5" xfId="12791"/>
    <cellStyle name="Comma 4 5 2" xfId="12792"/>
    <cellStyle name="Comma 4 6" xfId="12793"/>
    <cellStyle name="Comma 4 6 2" xfId="12794"/>
    <cellStyle name="Comma 4 7" xfId="12795"/>
    <cellStyle name="Comma 40" xfId="12796"/>
    <cellStyle name="Comma 40 2" xfId="12797"/>
    <cellStyle name="Comma 40 2 2" xfId="12798"/>
    <cellStyle name="Comma 41" xfId="12799"/>
    <cellStyle name="Comma 42" xfId="12800"/>
    <cellStyle name="Comma 5" xfId="118"/>
    <cellStyle name="Comma 5 2" xfId="12801"/>
    <cellStyle name="Comma 5 2 2" xfId="12802"/>
    <cellStyle name="Comma 5 2 3" xfId="12803"/>
    <cellStyle name="Comma 5 2 4" xfId="12804"/>
    <cellStyle name="Comma 5 2 5" xfId="12805"/>
    <cellStyle name="Comma 5 2 6" xfId="12806"/>
    <cellStyle name="Comma 5 3" xfId="12807"/>
    <cellStyle name="Comma 5 3 2" xfId="12808"/>
    <cellStyle name="Comma 5 3 3" xfId="12809"/>
    <cellStyle name="Comma 5 4" xfId="12810"/>
    <cellStyle name="Comma 5 4 2" xfId="12811"/>
    <cellStyle name="Comma 5 5" xfId="12812"/>
    <cellStyle name="Comma 5 5 2" xfId="12813"/>
    <cellStyle name="Comma 5 6" xfId="12814"/>
    <cellStyle name="Comma 5 6 2" xfId="12815"/>
    <cellStyle name="Comma 5 7" xfId="12816"/>
    <cellStyle name="Comma 6" xfId="119"/>
    <cellStyle name="Comma 6 2" xfId="12817"/>
    <cellStyle name="Comma 6 2 2" xfId="12818"/>
    <cellStyle name="Comma 6 2 3" xfId="12819"/>
    <cellStyle name="Comma 6 2 4" xfId="12820"/>
    <cellStyle name="Comma 6 2 5" xfId="12821"/>
    <cellStyle name="Comma 6 2 6" xfId="12822"/>
    <cellStyle name="Comma 6 3" xfId="12823"/>
    <cellStyle name="Comma 6 3 2" xfId="12824"/>
    <cellStyle name="Comma 6 3 3" xfId="12825"/>
    <cellStyle name="Comma 6 4" xfId="12826"/>
    <cellStyle name="Comma 6 4 2" xfId="12827"/>
    <cellStyle name="Comma 6 5" xfId="12828"/>
    <cellStyle name="Comma 6 5 2" xfId="12829"/>
    <cellStyle name="Comma 6 6" xfId="12830"/>
    <cellStyle name="Comma 6 6 2" xfId="12831"/>
    <cellStyle name="Comma 6 7" xfId="12832"/>
    <cellStyle name="Comma 7" xfId="120"/>
    <cellStyle name="Comma 7 2" xfId="12833"/>
    <cellStyle name="Comma 7 2 2" xfId="12834"/>
    <cellStyle name="Comma 7 2 3" xfId="12835"/>
    <cellStyle name="Comma 7 2 4" xfId="12836"/>
    <cellStyle name="Comma 7 2 5" xfId="12837"/>
    <cellStyle name="Comma 7 2 6" xfId="12838"/>
    <cellStyle name="Comma 7 3" xfId="12839"/>
    <cellStyle name="Comma 7 3 2" xfId="12840"/>
    <cellStyle name="Comma 7 3 3" xfId="12841"/>
    <cellStyle name="Comma 7 4" xfId="12842"/>
    <cellStyle name="Comma 7 4 2" xfId="12843"/>
    <cellStyle name="Comma 7 5" xfId="12844"/>
    <cellStyle name="Comma 7 5 2" xfId="12845"/>
    <cellStyle name="Comma 7 6" xfId="12846"/>
    <cellStyle name="Comma 7 6 2" xfId="12847"/>
    <cellStyle name="Comma 7 7" xfId="12848"/>
    <cellStyle name="Comma 8" xfId="121"/>
    <cellStyle name="Comma 8 2" xfId="12849"/>
    <cellStyle name="Comma 8 2 2" xfId="12850"/>
    <cellStyle name="Comma 8 2 3" xfId="12851"/>
    <cellStyle name="Comma 8 2 4" xfId="12852"/>
    <cellStyle name="Comma 8 2 5" xfId="12853"/>
    <cellStyle name="Comma 8 2 5 2" xfId="12854"/>
    <cellStyle name="Comma 8 2 5 3" xfId="12855"/>
    <cellStyle name="Comma 8 2 5 3 2" xfId="12856"/>
    <cellStyle name="Comma 8 2 5 3 2 2" xfId="12857"/>
    <cellStyle name="Comma 8 2 5 3 2 3" xfId="12858"/>
    <cellStyle name="Comma 8 2 5 3 2 3 2" xfId="12859"/>
    <cellStyle name="Comma 8 2 5 3 2 3 2 2" xfId="12860"/>
    <cellStyle name="Comma 8 2 5 3 2 3 2 2 2" xfId="12861"/>
    <cellStyle name="Comma 8 2 5 3 2 3 2 2 3" xfId="12862"/>
    <cellStyle name="Comma 8 2 5 3 2 3 2 3" xfId="12863"/>
    <cellStyle name="Comma 8 2 5 3 2 3 2 4" xfId="12864"/>
    <cellStyle name="Comma 8 2 5 3 2 3 3" xfId="12865"/>
    <cellStyle name="Comma 8 2 5 3 2 3 3 2" xfId="12866"/>
    <cellStyle name="Comma 8 2 5 3 2 3 3 3" xfId="12867"/>
    <cellStyle name="Comma 8 2 5 3 2 3 4" xfId="12868"/>
    <cellStyle name="Comma 8 2 5 3 2 3 5" xfId="12869"/>
    <cellStyle name="Comma 8 2 5 3 2 4" xfId="12870"/>
    <cellStyle name="Comma 8 2 5 3 2 4 2" xfId="12871"/>
    <cellStyle name="Comma 8 2 5 3 2 4 2 2" xfId="12872"/>
    <cellStyle name="Comma 8 2 5 3 2 4 2 3" xfId="12873"/>
    <cellStyle name="Comma 8 2 5 3 2 4 3" xfId="12874"/>
    <cellStyle name="Comma 8 2 5 3 2 4 4" xfId="12875"/>
    <cellStyle name="Comma 8 2 5 3 2 5" xfId="12876"/>
    <cellStyle name="Comma 8 2 5 3 2 5 2" xfId="12877"/>
    <cellStyle name="Comma 8 2 5 3 2 5 3" xfId="12878"/>
    <cellStyle name="Comma 8 2 5 3 2 6" xfId="12879"/>
    <cellStyle name="Comma 8 2 5 3 2 7" xfId="12880"/>
    <cellStyle name="Comma 8 2 5 3 3" xfId="12881"/>
    <cellStyle name="Comma 8 2 5 3 4" xfId="12882"/>
    <cellStyle name="Comma 8 2 5 3 4 2" xfId="12883"/>
    <cellStyle name="Comma 8 2 5 3 4 2 2" xfId="12884"/>
    <cellStyle name="Comma 8 2 5 3 4 2 2 2" xfId="12885"/>
    <cellStyle name="Comma 8 2 5 3 4 2 2 3" xfId="12886"/>
    <cellStyle name="Comma 8 2 5 3 4 2 3" xfId="12887"/>
    <cellStyle name="Comma 8 2 5 3 4 2 4" xfId="12888"/>
    <cellStyle name="Comma 8 2 5 3 4 3" xfId="12889"/>
    <cellStyle name="Comma 8 2 5 3 4 3 2" xfId="12890"/>
    <cellStyle name="Comma 8 2 5 3 4 3 3" xfId="12891"/>
    <cellStyle name="Comma 8 2 5 3 4 4" xfId="12892"/>
    <cellStyle name="Comma 8 2 5 3 4 5" xfId="12893"/>
    <cellStyle name="Comma 8 2 5 3 5" xfId="12894"/>
    <cellStyle name="Comma 8 2 5 3 5 2" xfId="12895"/>
    <cellStyle name="Comma 8 2 5 3 5 2 2" xfId="12896"/>
    <cellStyle name="Comma 8 2 5 3 5 2 3" xfId="12897"/>
    <cellStyle name="Comma 8 2 5 3 5 3" xfId="12898"/>
    <cellStyle name="Comma 8 2 5 3 5 4" xfId="12899"/>
    <cellStyle name="Comma 8 2 5 3 6" xfId="12900"/>
    <cellStyle name="Comma 8 2 5 3 6 2" xfId="12901"/>
    <cellStyle name="Comma 8 2 5 3 6 3" xfId="12902"/>
    <cellStyle name="Comma 8 2 5 3 7" xfId="12903"/>
    <cellStyle name="Comma 8 2 5 3 8" xfId="12904"/>
    <cellStyle name="Comma 8 2 5 4" xfId="12905"/>
    <cellStyle name="Comma 8 2 5 4 2" xfId="12906"/>
    <cellStyle name="Comma 8 2 5 4 3" xfId="12907"/>
    <cellStyle name="Comma 8 2 5 4 3 2" xfId="12908"/>
    <cellStyle name="Comma 8 2 5 4 3 2 2" xfId="12909"/>
    <cellStyle name="Comma 8 2 5 4 3 2 2 2" xfId="12910"/>
    <cellStyle name="Comma 8 2 5 4 3 2 2 3" xfId="12911"/>
    <cellStyle name="Comma 8 2 5 4 3 2 3" xfId="12912"/>
    <cellStyle name="Comma 8 2 5 4 3 2 4" xfId="12913"/>
    <cellStyle name="Comma 8 2 5 4 3 3" xfId="12914"/>
    <cellStyle name="Comma 8 2 5 4 3 3 2" xfId="12915"/>
    <cellStyle name="Comma 8 2 5 4 3 3 3" xfId="12916"/>
    <cellStyle name="Comma 8 2 5 4 3 4" xfId="12917"/>
    <cellStyle name="Comma 8 2 5 4 3 5" xfId="12918"/>
    <cellStyle name="Comma 8 2 5 4 4" xfId="12919"/>
    <cellStyle name="Comma 8 2 5 4 4 2" xfId="12920"/>
    <cellStyle name="Comma 8 2 5 4 4 2 2" xfId="12921"/>
    <cellStyle name="Comma 8 2 5 4 4 2 3" xfId="12922"/>
    <cellStyle name="Comma 8 2 5 4 4 3" xfId="12923"/>
    <cellStyle name="Comma 8 2 5 4 4 4" xfId="12924"/>
    <cellStyle name="Comma 8 2 5 4 5" xfId="12925"/>
    <cellStyle name="Comma 8 2 5 4 5 2" xfId="12926"/>
    <cellStyle name="Comma 8 2 5 4 5 3" xfId="12927"/>
    <cellStyle name="Comma 8 2 5 4 6" xfId="12928"/>
    <cellStyle name="Comma 8 2 5 4 7" xfId="12929"/>
    <cellStyle name="Comma 8 2 5 5" xfId="12930"/>
    <cellStyle name="Comma 8 2 5 5 2" xfId="12931"/>
    <cellStyle name="Comma 8 2 5 5 2 2" xfId="12932"/>
    <cellStyle name="Comma 8 2 5 5 2 2 2" xfId="12933"/>
    <cellStyle name="Comma 8 2 5 5 2 2 3" xfId="12934"/>
    <cellStyle name="Comma 8 2 5 5 2 3" xfId="12935"/>
    <cellStyle name="Comma 8 2 5 5 2 4" xfId="12936"/>
    <cellStyle name="Comma 8 2 5 5 3" xfId="12937"/>
    <cellStyle name="Comma 8 2 5 5 3 2" xfId="12938"/>
    <cellStyle name="Comma 8 2 5 5 3 3" xfId="12939"/>
    <cellStyle name="Comma 8 2 5 5 4" xfId="12940"/>
    <cellStyle name="Comma 8 2 5 5 5" xfId="12941"/>
    <cellStyle name="Comma 8 2 5 6" xfId="12942"/>
    <cellStyle name="Comma 8 2 5 6 2" xfId="12943"/>
    <cellStyle name="Comma 8 2 5 6 2 2" xfId="12944"/>
    <cellStyle name="Comma 8 2 5 6 2 3" xfId="12945"/>
    <cellStyle name="Comma 8 2 5 6 3" xfId="12946"/>
    <cellStyle name="Comma 8 2 5 6 4" xfId="12947"/>
    <cellStyle name="Comma 8 2 5 7" xfId="12948"/>
    <cellStyle name="Comma 8 2 5 7 2" xfId="12949"/>
    <cellStyle name="Comma 8 2 5 7 3" xfId="12950"/>
    <cellStyle name="Comma 8 2 5 8" xfId="12951"/>
    <cellStyle name="Comma 8 2 5 9" xfId="12952"/>
    <cellStyle name="Comma 8 2 6" xfId="12953"/>
    <cellStyle name="Comma 8 3" xfId="12954"/>
    <cellStyle name="Comma 8 3 2" xfId="12955"/>
    <cellStyle name="Comma 8 4" xfId="12956"/>
    <cellStyle name="Comma 8 4 2" xfId="12957"/>
    <cellStyle name="Comma 8 5" xfId="12958"/>
    <cellStyle name="Comma 8 5 2" xfId="12959"/>
    <cellStyle name="Comma 8 6" xfId="12960"/>
    <cellStyle name="Comma 8 6 2" xfId="12961"/>
    <cellStyle name="Comma 8 7" xfId="12962"/>
    <cellStyle name="Comma 9" xfId="122"/>
    <cellStyle name="Comma 9 2" xfId="12963"/>
    <cellStyle name="Comma 9 2 2" xfId="12964"/>
    <cellStyle name="Comma 9 2 2 2" xfId="12965"/>
    <cellStyle name="Comma 9 2 2 2 2" xfId="12966"/>
    <cellStyle name="Comma 9 2 2 2 2 2" xfId="12967"/>
    <cellStyle name="Comma 9 2 2 2 2 3" xfId="12968"/>
    <cellStyle name="Comma 9 2 2 2 2 3 2" xfId="12969"/>
    <cellStyle name="Comma 9 2 2 2 2 3 2 2" xfId="12970"/>
    <cellStyle name="Comma 9 2 2 2 2 3 2 2 2" xfId="12971"/>
    <cellStyle name="Comma 9 2 2 2 2 3 2 2 3" xfId="12972"/>
    <cellStyle name="Comma 9 2 2 2 2 3 2 3" xfId="12973"/>
    <cellStyle name="Comma 9 2 2 2 2 3 2 4" xfId="12974"/>
    <cellStyle name="Comma 9 2 2 2 2 3 3" xfId="12975"/>
    <cellStyle name="Comma 9 2 2 2 2 3 3 2" xfId="12976"/>
    <cellStyle name="Comma 9 2 2 2 2 3 3 3" xfId="12977"/>
    <cellStyle name="Comma 9 2 2 2 2 3 4" xfId="12978"/>
    <cellStyle name="Comma 9 2 2 2 2 3 5" xfId="12979"/>
    <cellStyle name="Comma 9 2 2 2 2 4" xfId="12980"/>
    <cellStyle name="Comma 9 2 2 2 2 4 2" xfId="12981"/>
    <cellStyle name="Comma 9 2 2 2 2 4 2 2" xfId="12982"/>
    <cellStyle name="Comma 9 2 2 2 2 4 2 3" xfId="12983"/>
    <cellStyle name="Comma 9 2 2 2 2 4 3" xfId="12984"/>
    <cellStyle name="Comma 9 2 2 2 2 4 4" xfId="12985"/>
    <cellStyle name="Comma 9 2 2 2 2 5" xfId="12986"/>
    <cellStyle name="Comma 9 2 2 2 2 5 2" xfId="12987"/>
    <cellStyle name="Comma 9 2 2 2 2 5 3" xfId="12988"/>
    <cellStyle name="Comma 9 2 2 2 2 6" xfId="12989"/>
    <cellStyle name="Comma 9 2 2 2 2 7" xfId="12990"/>
    <cellStyle name="Comma 9 2 2 2 3" xfId="12991"/>
    <cellStyle name="Comma 9 2 2 2 4" xfId="12992"/>
    <cellStyle name="Comma 9 2 2 2 4 2" xfId="12993"/>
    <cellStyle name="Comma 9 2 2 2 4 2 2" xfId="12994"/>
    <cellStyle name="Comma 9 2 2 2 4 2 2 2" xfId="12995"/>
    <cellStyle name="Comma 9 2 2 2 4 2 2 3" xfId="12996"/>
    <cellStyle name="Comma 9 2 2 2 4 2 3" xfId="12997"/>
    <cellStyle name="Comma 9 2 2 2 4 2 4" xfId="12998"/>
    <cellStyle name="Comma 9 2 2 2 4 3" xfId="12999"/>
    <cellStyle name="Comma 9 2 2 2 4 3 2" xfId="13000"/>
    <cellStyle name="Comma 9 2 2 2 4 3 3" xfId="13001"/>
    <cellStyle name="Comma 9 2 2 2 4 4" xfId="13002"/>
    <cellStyle name="Comma 9 2 2 2 4 5" xfId="13003"/>
    <cellStyle name="Comma 9 2 2 2 5" xfId="13004"/>
    <cellStyle name="Comma 9 2 2 2 5 2" xfId="13005"/>
    <cellStyle name="Comma 9 2 2 2 5 2 2" xfId="13006"/>
    <cellStyle name="Comma 9 2 2 2 5 2 3" xfId="13007"/>
    <cellStyle name="Comma 9 2 2 2 5 3" xfId="13008"/>
    <cellStyle name="Comma 9 2 2 2 5 4" xfId="13009"/>
    <cellStyle name="Comma 9 2 2 2 6" xfId="13010"/>
    <cellStyle name="Comma 9 2 2 2 6 2" xfId="13011"/>
    <cellStyle name="Comma 9 2 2 2 6 3" xfId="13012"/>
    <cellStyle name="Comma 9 2 2 2 7" xfId="13013"/>
    <cellStyle name="Comma 9 2 2 2 8" xfId="13014"/>
    <cellStyle name="Comma 9 2 2 3" xfId="13015"/>
    <cellStyle name="Comma 9 2 2 3 2" xfId="13016"/>
    <cellStyle name="Comma 9 2 2 3 3" xfId="13017"/>
    <cellStyle name="Comma 9 2 2 3 3 2" xfId="13018"/>
    <cellStyle name="Comma 9 2 2 3 3 2 2" xfId="13019"/>
    <cellStyle name="Comma 9 2 2 3 3 2 2 2" xfId="13020"/>
    <cellStyle name="Comma 9 2 2 3 3 2 2 3" xfId="13021"/>
    <cellStyle name="Comma 9 2 2 3 3 2 3" xfId="13022"/>
    <cellStyle name="Comma 9 2 2 3 3 2 4" xfId="13023"/>
    <cellStyle name="Comma 9 2 2 3 3 3" xfId="13024"/>
    <cellStyle name="Comma 9 2 2 3 3 3 2" xfId="13025"/>
    <cellStyle name="Comma 9 2 2 3 3 3 3" xfId="13026"/>
    <cellStyle name="Comma 9 2 2 3 3 4" xfId="13027"/>
    <cellStyle name="Comma 9 2 2 3 3 5" xfId="13028"/>
    <cellStyle name="Comma 9 2 2 3 4" xfId="13029"/>
    <cellStyle name="Comma 9 2 2 3 4 2" xfId="13030"/>
    <cellStyle name="Comma 9 2 2 3 4 2 2" xfId="13031"/>
    <cellStyle name="Comma 9 2 2 3 4 2 3" xfId="13032"/>
    <cellStyle name="Comma 9 2 2 3 4 3" xfId="13033"/>
    <cellStyle name="Comma 9 2 2 3 4 4" xfId="13034"/>
    <cellStyle name="Comma 9 2 2 3 5" xfId="13035"/>
    <cellStyle name="Comma 9 2 2 3 5 2" xfId="13036"/>
    <cellStyle name="Comma 9 2 2 3 5 3" xfId="13037"/>
    <cellStyle name="Comma 9 2 2 3 6" xfId="13038"/>
    <cellStyle name="Comma 9 2 2 3 7" xfId="13039"/>
    <cellStyle name="Comma 9 2 2 4" xfId="13040"/>
    <cellStyle name="Comma 9 2 2 5" xfId="13041"/>
    <cellStyle name="Comma 9 2 2 5 2" xfId="13042"/>
    <cellStyle name="Comma 9 2 2 5 2 2" xfId="13043"/>
    <cellStyle name="Comma 9 2 2 5 2 2 2" xfId="13044"/>
    <cellStyle name="Comma 9 2 2 5 2 2 3" xfId="13045"/>
    <cellStyle name="Comma 9 2 2 5 2 3" xfId="13046"/>
    <cellStyle name="Comma 9 2 2 5 2 4" xfId="13047"/>
    <cellStyle name="Comma 9 2 2 5 3" xfId="13048"/>
    <cellStyle name="Comma 9 2 2 5 3 2" xfId="13049"/>
    <cellStyle name="Comma 9 2 2 5 3 3" xfId="13050"/>
    <cellStyle name="Comma 9 2 2 5 4" xfId="13051"/>
    <cellStyle name="Comma 9 2 2 5 5" xfId="13052"/>
    <cellStyle name="Comma 9 2 2 6" xfId="13053"/>
    <cellStyle name="Comma 9 2 2 6 2" xfId="13054"/>
    <cellStyle name="Comma 9 2 2 6 2 2" xfId="13055"/>
    <cellStyle name="Comma 9 2 2 6 2 3" xfId="13056"/>
    <cellStyle name="Comma 9 2 2 6 3" xfId="13057"/>
    <cellStyle name="Comma 9 2 2 6 4" xfId="13058"/>
    <cellStyle name="Comma 9 2 2 7" xfId="13059"/>
    <cellStyle name="Comma 9 2 2 7 2" xfId="13060"/>
    <cellStyle name="Comma 9 2 2 7 3" xfId="13061"/>
    <cellStyle name="Comma 9 2 2 8" xfId="13062"/>
    <cellStyle name="Comma 9 2 2 9" xfId="13063"/>
    <cellStyle name="Comma 9 3" xfId="13064"/>
    <cellStyle name="Comma 9 3 2" xfId="13065"/>
    <cellStyle name="Comma 9 4" xfId="13066"/>
    <cellStyle name="Comma 9 5" xfId="13067"/>
    <cellStyle name="Copied" xfId="8"/>
    <cellStyle name="Copied 10" xfId="13068"/>
    <cellStyle name="Copied 11" xfId="13069"/>
    <cellStyle name="Copied 12" xfId="13070"/>
    <cellStyle name="Copied 13" xfId="13071"/>
    <cellStyle name="Copied 14" xfId="13072"/>
    <cellStyle name="Copied 15" xfId="13073"/>
    <cellStyle name="Copied 16" xfId="13074"/>
    <cellStyle name="Copied 17" xfId="13075"/>
    <cellStyle name="Copied 18" xfId="13076"/>
    <cellStyle name="Copied 19" xfId="13077"/>
    <cellStyle name="Copied 2" xfId="13078"/>
    <cellStyle name="Copied 2 2" xfId="13079"/>
    <cellStyle name="Copied 2_Schs" xfId="13080"/>
    <cellStyle name="Copied 20" xfId="13081"/>
    <cellStyle name="Copied 21" xfId="13082"/>
    <cellStyle name="Copied 22" xfId="13083"/>
    <cellStyle name="Copied 23" xfId="13084"/>
    <cellStyle name="Copied 24" xfId="13085"/>
    <cellStyle name="Copied 25" xfId="13086"/>
    <cellStyle name="Copied 26" xfId="13087"/>
    <cellStyle name="Copied 27" xfId="13088"/>
    <cellStyle name="Copied 28" xfId="13089"/>
    <cellStyle name="Copied 29" xfId="13090"/>
    <cellStyle name="Copied 3" xfId="13091"/>
    <cellStyle name="Copied 3 2" xfId="13092"/>
    <cellStyle name="Copied 3_Schs" xfId="13093"/>
    <cellStyle name="Copied 30" xfId="13094"/>
    <cellStyle name="Copied 31" xfId="13095"/>
    <cellStyle name="Copied 32" xfId="13096"/>
    <cellStyle name="Copied 33" xfId="13097"/>
    <cellStyle name="Copied 34" xfId="13098"/>
    <cellStyle name="Copied 35" xfId="13099"/>
    <cellStyle name="Copied 36" xfId="13100"/>
    <cellStyle name="Copied 37" xfId="13101"/>
    <cellStyle name="Copied 38" xfId="13102"/>
    <cellStyle name="Copied 39" xfId="13103"/>
    <cellStyle name="Copied 4" xfId="13104"/>
    <cellStyle name="Copied 4 2" xfId="13105"/>
    <cellStyle name="Copied 4_Schs" xfId="13106"/>
    <cellStyle name="Copied 5" xfId="13107"/>
    <cellStyle name="Copied 5 2" xfId="13108"/>
    <cellStyle name="Copied 5_Schs" xfId="13109"/>
    <cellStyle name="Copied 6" xfId="13110"/>
    <cellStyle name="Copied 6 2" xfId="13111"/>
    <cellStyle name="Copied 6_Schs" xfId="13112"/>
    <cellStyle name="Copied 7" xfId="13113"/>
    <cellStyle name="Copied 7 2" xfId="13114"/>
    <cellStyle name="Copied 7_Schs" xfId="13115"/>
    <cellStyle name="Copied 8" xfId="13116"/>
    <cellStyle name="Copied 9" xfId="13117"/>
    <cellStyle name="Copied_BSCR Class 4 Final" xfId="13118"/>
    <cellStyle name="Copy of 02. Credit Control Report - Prompted Due Date0c1" xfId="13119"/>
    <cellStyle name="Copy of 02. Credit Control Report - Prompted Due Date0c1 2" xfId="13120"/>
    <cellStyle name="Copy of 02. Credit Control Report - Prompted Due Date0c1_Schs" xfId="13121"/>
    <cellStyle name="Copy of 02. Credit Control Report - Prompted Due Date0c10" xfId="13122"/>
    <cellStyle name="Copy of 02. Credit Control Report - Prompted Due Date0c14" xfId="13123"/>
    <cellStyle name="Copy of 02. Credit Control Report - Prompted Due Date0c14 2" xfId="13124"/>
    <cellStyle name="Copy of 02. Credit Control Report - Prompted Due Date0c14_Schs" xfId="13125"/>
    <cellStyle name="Copy of 02. Credit Control Report - Prompted Due Date0c16" xfId="13126"/>
    <cellStyle name="Copy of 02. Credit Control Report - Prompted Due Date0c17" xfId="13127"/>
    <cellStyle name="Copy of 02. Credit Control Report - Prompted Due Date0c18" xfId="13128"/>
    <cellStyle name="Copy of 02. Credit Control Report - Prompted Due Date0c2" xfId="13129"/>
    <cellStyle name="Copy of 02. Credit Control Report - Prompted Due Date0c3" xfId="13130"/>
    <cellStyle name="Copy of 02. Credit Control Report - Prompted Due Date0c4" xfId="13131"/>
    <cellStyle name="Copy of 02. Credit Control Report - Prompted Due Date0c6" xfId="13132"/>
    <cellStyle name="Copy of 02. Credit Control Report - Prompted Due Date0c7" xfId="13133"/>
    <cellStyle name="Copy of 02. Credit Control Report - Prompted Due Date1c1" xfId="13134"/>
    <cellStyle name="Copy of 02. Credit Control Report - Prompted Due Date1c1 2" xfId="13135"/>
    <cellStyle name="Copy of 02. Credit Control Report - Prompted Due Date1c1_Schs" xfId="13136"/>
    <cellStyle name="Copy of 02. Credit Control Report - Prompted Due Date1c10" xfId="13137"/>
    <cellStyle name="Copy of 02. Credit Control Report - Prompted Due Date1c14" xfId="13138"/>
    <cellStyle name="Copy of 02. Credit Control Report - Prompted Due Date1c14 2" xfId="13139"/>
    <cellStyle name="Copy of 02. Credit Control Report - Prompted Due Date1c14_Schs" xfId="13140"/>
    <cellStyle name="Copy of 02. Credit Control Report - Prompted Due Date1c16" xfId="13141"/>
    <cellStyle name="Copy of 02. Credit Control Report - Prompted Due Date1c17" xfId="13142"/>
    <cellStyle name="Copy of 02. Credit Control Report - Prompted Due Date1c18" xfId="13143"/>
    <cellStyle name="Copy of 02. Credit Control Report - Prompted Due Date1c2" xfId="13144"/>
    <cellStyle name="Copy of 02. Credit Control Report - Prompted Due Date1c3" xfId="13145"/>
    <cellStyle name="Copy of 02. Credit Control Report - Prompted Due Date1c4" xfId="13146"/>
    <cellStyle name="Copy of 02. Credit Control Report - Prompted Due Date1c6" xfId="13147"/>
    <cellStyle name="Copy of 02. Credit Control Report - Prompted Due Date1c7" xfId="13148"/>
    <cellStyle name="Currency [0] 2" xfId="13149"/>
    <cellStyle name="Currency [0] 2 2" xfId="13150"/>
    <cellStyle name="Currency [0] 3" xfId="13151"/>
    <cellStyle name="Currency [0] 3 2" xfId="13152"/>
    <cellStyle name="Currency 10" xfId="13153"/>
    <cellStyle name="Currency 11" xfId="13154"/>
    <cellStyle name="Currency 12" xfId="13155"/>
    <cellStyle name="Currency 13" xfId="13156"/>
    <cellStyle name="Currency 14" xfId="13157"/>
    <cellStyle name="Currency 15" xfId="13158"/>
    <cellStyle name="Currency 16" xfId="13159"/>
    <cellStyle name="Currency 17" xfId="13160"/>
    <cellStyle name="Currency 18" xfId="13161"/>
    <cellStyle name="Currency 19" xfId="13162"/>
    <cellStyle name="Currency 2" xfId="9"/>
    <cellStyle name="Currency 2 2" xfId="123"/>
    <cellStyle name="Currency 2 2 2" xfId="13163"/>
    <cellStyle name="Currency 2 3" xfId="13164"/>
    <cellStyle name="Currency 2 3 2" xfId="13165"/>
    <cellStyle name="Currency 2 4" xfId="13166"/>
    <cellStyle name="Currency 2 5" xfId="13167"/>
    <cellStyle name="Currency 20" xfId="13168"/>
    <cellStyle name="Currency 21" xfId="13169"/>
    <cellStyle name="Currency 22" xfId="13170"/>
    <cellStyle name="Currency 23" xfId="13171"/>
    <cellStyle name="Currency 24" xfId="13172"/>
    <cellStyle name="Currency 25" xfId="13173"/>
    <cellStyle name="Currency 26" xfId="13174"/>
    <cellStyle name="Currency 27" xfId="13175"/>
    <cellStyle name="Currency 28" xfId="13176"/>
    <cellStyle name="Currency 29" xfId="13177"/>
    <cellStyle name="Currency 3" xfId="124"/>
    <cellStyle name="Currency 3 2" xfId="13178"/>
    <cellStyle name="Currency 3 2 2" xfId="13179"/>
    <cellStyle name="Currency 3 3" xfId="13180"/>
    <cellStyle name="Currency 30" xfId="13181"/>
    <cellStyle name="Currency 30 2" xfId="13182"/>
    <cellStyle name="Currency 30 2 2" xfId="13183"/>
    <cellStyle name="Currency 31" xfId="13184"/>
    <cellStyle name="Currency 32" xfId="13185"/>
    <cellStyle name="Currency 33" xfId="13186"/>
    <cellStyle name="Currency 34" xfId="13187"/>
    <cellStyle name="Currency 4" xfId="125"/>
    <cellStyle name="Currency 4 2" xfId="126"/>
    <cellStyle name="Currency 4 3" xfId="13188"/>
    <cellStyle name="Currency 4 3 2" xfId="13189"/>
    <cellStyle name="Currency 5" xfId="127"/>
    <cellStyle name="Currency 5 2" xfId="128"/>
    <cellStyle name="Currency 5 3" xfId="13190"/>
    <cellStyle name="Currency 6" xfId="129"/>
    <cellStyle name="Currency 6 2" xfId="130"/>
    <cellStyle name="Currency 6 3" xfId="13191"/>
    <cellStyle name="Currency 7" xfId="131"/>
    <cellStyle name="Currency 7 2" xfId="132"/>
    <cellStyle name="Currency 7 3" xfId="13192"/>
    <cellStyle name="Currency 8" xfId="13193"/>
    <cellStyle name="Currency 9" xfId="13194"/>
    <cellStyle name="Dobre 2" xfId="133"/>
    <cellStyle name="Dobre 3" xfId="134"/>
    <cellStyle name="Dobre 4" xfId="13195"/>
    <cellStyle name="Dziesiętny 2" xfId="135"/>
    <cellStyle name="Dziesiętny 3" xfId="136"/>
    <cellStyle name="Dziesiętny 3 2" xfId="137"/>
    <cellStyle name="Dziesiętny 3 2 2" xfId="13196"/>
    <cellStyle name="Dziesiętny 3 3" xfId="13197"/>
    <cellStyle name="Dziesiętny 4" xfId="138"/>
    <cellStyle name="Dziesiętny 5" xfId="139"/>
    <cellStyle name="Dziesiętny 6" xfId="140"/>
    <cellStyle name="Dziesiętny 7" xfId="13198"/>
    <cellStyle name="EmptyCell" xfId="141"/>
    <cellStyle name="Entered" xfId="10"/>
    <cellStyle name="Entered 10" xfId="13199"/>
    <cellStyle name="Entered 11" xfId="13200"/>
    <cellStyle name="Entered 12" xfId="13201"/>
    <cellStyle name="Entered 13" xfId="13202"/>
    <cellStyle name="Entered 14" xfId="13203"/>
    <cellStyle name="Entered 15" xfId="13204"/>
    <cellStyle name="Entered 16" xfId="13205"/>
    <cellStyle name="Entered 17" xfId="13206"/>
    <cellStyle name="Entered 18" xfId="13207"/>
    <cellStyle name="Entered 19" xfId="13208"/>
    <cellStyle name="Entered 2" xfId="13209"/>
    <cellStyle name="Entered 2 2" xfId="13210"/>
    <cellStyle name="Entered 2_Schs" xfId="13211"/>
    <cellStyle name="Entered 20" xfId="13212"/>
    <cellStyle name="Entered 21" xfId="13213"/>
    <cellStyle name="Entered 22" xfId="13214"/>
    <cellStyle name="Entered 23" xfId="13215"/>
    <cellStyle name="Entered 24" xfId="13216"/>
    <cellStyle name="Entered 25" xfId="13217"/>
    <cellStyle name="Entered 26" xfId="13218"/>
    <cellStyle name="Entered 27" xfId="13219"/>
    <cellStyle name="Entered 28" xfId="13220"/>
    <cellStyle name="Entered 29" xfId="13221"/>
    <cellStyle name="Entered 3" xfId="13222"/>
    <cellStyle name="Entered 3 2" xfId="13223"/>
    <cellStyle name="Entered 3_Schs" xfId="13224"/>
    <cellStyle name="Entered 30" xfId="13225"/>
    <cellStyle name="Entered 31" xfId="13226"/>
    <cellStyle name="Entered 32" xfId="13227"/>
    <cellStyle name="Entered 33" xfId="13228"/>
    <cellStyle name="Entered 34" xfId="13229"/>
    <cellStyle name="Entered 35" xfId="13230"/>
    <cellStyle name="Entered 36" xfId="13231"/>
    <cellStyle name="Entered 37" xfId="13232"/>
    <cellStyle name="Entered 38" xfId="13233"/>
    <cellStyle name="Entered 39" xfId="13234"/>
    <cellStyle name="Entered 4" xfId="13235"/>
    <cellStyle name="Entered 4 2" xfId="13236"/>
    <cellStyle name="Entered 4_Schs" xfId="13237"/>
    <cellStyle name="Entered 5" xfId="13238"/>
    <cellStyle name="Entered 5 2" xfId="13239"/>
    <cellStyle name="Entered 5_Schs" xfId="13240"/>
    <cellStyle name="Entered 6" xfId="13241"/>
    <cellStyle name="Entered 6 2" xfId="13242"/>
    <cellStyle name="Entered 6_Schs" xfId="13243"/>
    <cellStyle name="Entered 7" xfId="13244"/>
    <cellStyle name="Entered 7 2" xfId="13245"/>
    <cellStyle name="Entered 7_Schs" xfId="13246"/>
    <cellStyle name="Entered 8" xfId="13247"/>
    <cellStyle name="Entered 9" xfId="13248"/>
    <cellStyle name="Entered_BSCR Class 4 Final" xfId="13249"/>
    <cellStyle name="Euro" xfId="142"/>
    <cellStyle name="Explanatory Text 10" xfId="13250"/>
    <cellStyle name="Explanatory Text 11" xfId="13251"/>
    <cellStyle name="Explanatory Text 12" xfId="13252"/>
    <cellStyle name="Explanatory Text 13" xfId="13253"/>
    <cellStyle name="Explanatory Text 14" xfId="13254"/>
    <cellStyle name="Explanatory Text 15" xfId="13255"/>
    <cellStyle name="Explanatory Text 16" xfId="13256"/>
    <cellStyle name="Explanatory Text 17" xfId="13257"/>
    <cellStyle name="Explanatory Text 18" xfId="13258"/>
    <cellStyle name="Explanatory Text 2" xfId="143"/>
    <cellStyle name="Explanatory Text 2 2" xfId="13259"/>
    <cellStyle name="Explanatory Text 2 3" xfId="13260"/>
    <cellStyle name="Explanatory Text 3" xfId="13261"/>
    <cellStyle name="Explanatory Text 3 2" xfId="13262"/>
    <cellStyle name="Explanatory Text 4" xfId="13263"/>
    <cellStyle name="Explanatory Text 4 2" xfId="13264"/>
    <cellStyle name="Explanatory Text 5" xfId="13265"/>
    <cellStyle name="Explanatory Text 5 2" xfId="13266"/>
    <cellStyle name="Explanatory Text 5 3" xfId="13267"/>
    <cellStyle name="Explanatory Text 6" xfId="13268"/>
    <cellStyle name="Explanatory Text 6 2" xfId="13269"/>
    <cellStyle name="Explanatory Text 7" xfId="13270"/>
    <cellStyle name="Explanatory Text 8" xfId="13271"/>
    <cellStyle name="Explanatory Text 9" xfId="13272"/>
    <cellStyle name="Good 10" xfId="13273"/>
    <cellStyle name="Good 11" xfId="13274"/>
    <cellStyle name="Good 12" xfId="13275"/>
    <cellStyle name="Good 13" xfId="13276"/>
    <cellStyle name="Good 14" xfId="13277"/>
    <cellStyle name="Good 15" xfId="13278"/>
    <cellStyle name="Good 16" xfId="13279"/>
    <cellStyle name="Good 17" xfId="13280"/>
    <cellStyle name="Good 18" xfId="13281"/>
    <cellStyle name="Good 2" xfId="144"/>
    <cellStyle name="Good 2 2" xfId="13282"/>
    <cellStyle name="Good 2 2 2" xfId="13283"/>
    <cellStyle name="Good 2 3" xfId="13284"/>
    <cellStyle name="Good 3" xfId="145"/>
    <cellStyle name="Good 3 2" xfId="13285"/>
    <cellStyle name="Good 3 3" xfId="13286"/>
    <cellStyle name="Good 4" xfId="13287"/>
    <cellStyle name="Good 4 2" xfId="13288"/>
    <cellStyle name="Good 5" xfId="13289"/>
    <cellStyle name="Good 5 2" xfId="13290"/>
    <cellStyle name="Good 5 3" xfId="13291"/>
    <cellStyle name="Good 6" xfId="13292"/>
    <cellStyle name="Good 6 2" xfId="13293"/>
    <cellStyle name="Good 7" xfId="13294"/>
    <cellStyle name="Good 8" xfId="13295"/>
    <cellStyle name="Good 9" xfId="13296"/>
    <cellStyle name="Group.c1_32659c58-da0b-4db3-891e-ff5f77c7ec85" xfId="13297"/>
    <cellStyle name="Group.c11_0d261c65-fd78-4733-a6a2-2f7f2fbc3982" xfId="13298"/>
    <cellStyle name="Group.c13_03ee0f6a-4300-4ad2-bda6-e6df01a079fe" xfId="13299"/>
    <cellStyle name="Group.c14_aceb4fa6-e883-405e-a1f5-33db8f4deed6" xfId="13300"/>
    <cellStyle name="Group.c15_3fb91644-5a06-4515-9cd7-58f957e787b1" xfId="13301"/>
    <cellStyle name="Group.c16_79a3bcfd-ee22-4e86-947e-90685e88d7c5" xfId="13302"/>
    <cellStyle name="Group.c17_956017de-c0a7-48af-a25a-d2db2fe65e98" xfId="13303"/>
    <cellStyle name="Group.c2_29608ea8-a698-4a8a-9bea-34db4f52d981" xfId="13304"/>
    <cellStyle name="Group.c21_e301800d-81a9-4f96-846c-3e80b5deac41" xfId="13305"/>
    <cellStyle name="Group.c25_96065886-36af-4700-9a7c-3821837c18d5" xfId="13306"/>
    <cellStyle name="Group.c29_e293befd-bd84-46f7-9d4c-4ae6b578d3c3" xfId="13307"/>
    <cellStyle name="Group.c3_27a62ad9-5556-4169-baea-6dbc86adf0d7" xfId="13308"/>
    <cellStyle name="Group.c33_48d2fce4-e09d-43f0-a317-002fb50e73ed" xfId="13309"/>
    <cellStyle name="Group.c36_d478a7a5-fd93-4f6d-a006-bcb1306e8242" xfId="13310"/>
    <cellStyle name="Group.c37_39c44563-307b-4027-b261-30e8f87f6122" xfId="13311"/>
    <cellStyle name="Group.c38_c97e10a9-437d-4046-866c-f18ff0a78494" xfId="13312"/>
    <cellStyle name="Group.c39_e72111ae-bbb9-4e3a-9601-80d4f6738296" xfId="13313"/>
    <cellStyle name="Group.c40_3c28de89-82b2-4bca-a018-518dd8221316" xfId="13314"/>
    <cellStyle name="Group.c41_33c7a55d-86a6-423b-84b4-74c8488092e6" xfId="13315"/>
    <cellStyle name="Group.c42_cc8c2c15-8e84-4bfa-b825-a89b9d1dcf9f" xfId="13316"/>
    <cellStyle name="Group.c43_2568d19f-185a-490c-ada8-00c4798332da" xfId="13317"/>
    <cellStyle name="Group.c44_14df5bb4-0666-4d0c-9986-6809b7d90427" xfId="13318"/>
    <cellStyle name="Group.c45_4622fc43-663c-4a83-a577-a0acf65762d7" xfId="13319"/>
    <cellStyle name="Group.c46_c4d9a64c-453a-4ccd-ad84-aee695be8c0d" xfId="13320"/>
    <cellStyle name="Group.c47_de6beb8f-6614-4239-be6e-2d5180997057" xfId="13321"/>
    <cellStyle name="Group.c6_1cdb6da0-2629-4178-bdd6-de555a9c50bc" xfId="13322"/>
    <cellStyle name="Group.c7_259c0728-5ae2-42a9-8cdd-4647a14ecba5" xfId="13323"/>
    <cellStyle name="Header1" xfId="11"/>
    <cellStyle name="Header2" xfId="12"/>
    <cellStyle name="Heading 1 10" xfId="13324"/>
    <cellStyle name="Heading 1 11" xfId="13325"/>
    <cellStyle name="Heading 1 12" xfId="13326"/>
    <cellStyle name="Heading 1 13" xfId="13327"/>
    <cellStyle name="Heading 1 14" xfId="13328"/>
    <cellStyle name="Heading 1 15" xfId="13329"/>
    <cellStyle name="Heading 1 16" xfId="13330"/>
    <cellStyle name="Heading 1 17" xfId="13331"/>
    <cellStyle name="Heading 1 18" xfId="13332"/>
    <cellStyle name="Heading 1 2" xfId="146"/>
    <cellStyle name="Heading 1 2 2" xfId="13333"/>
    <cellStyle name="Heading 1 2 3" xfId="13334"/>
    <cellStyle name="Heading 1 3" xfId="13335"/>
    <cellStyle name="Heading 1 3 2" xfId="13336"/>
    <cellStyle name="Heading 1 4" xfId="13337"/>
    <cellStyle name="Heading 1 4 2" xfId="13338"/>
    <cellStyle name="Heading 1 5" xfId="13339"/>
    <cellStyle name="Heading 1 5 2" xfId="13340"/>
    <cellStyle name="Heading 1 5 3" xfId="13341"/>
    <cellStyle name="Heading 1 6" xfId="13342"/>
    <cellStyle name="Heading 1 6 2" xfId="13343"/>
    <cellStyle name="Heading 1 7" xfId="13344"/>
    <cellStyle name="Heading 1 8" xfId="13345"/>
    <cellStyle name="Heading 1 9" xfId="13346"/>
    <cellStyle name="Heading 2 10" xfId="13347"/>
    <cellStyle name="Heading 2 11" xfId="13348"/>
    <cellStyle name="Heading 2 12" xfId="13349"/>
    <cellStyle name="Heading 2 13" xfId="13350"/>
    <cellStyle name="Heading 2 14" xfId="13351"/>
    <cellStyle name="Heading 2 15" xfId="13352"/>
    <cellStyle name="Heading 2 16" xfId="13353"/>
    <cellStyle name="Heading 2 17" xfId="13354"/>
    <cellStyle name="Heading 2 18" xfId="13355"/>
    <cellStyle name="Heading 2 2" xfId="147"/>
    <cellStyle name="Heading 2 2 2" xfId="13356"/>
    <cellStyle name="Heading 2 2 3" xfId="13357"/>
    <cellStyle name="Heading 2 3" xfId="13358"/>
    <cellStyle name="Heading 2 3 2" xfId="13359"/>
    <cellStyle name="Heading 2 4" xfId="13360"/>
    <cellStyle name="Heading 2 4 2" xfId="13361"/>
    <cellStyle name="Heading 2 5" xfId="13362"/>
    <cellStyle name="Heading 2 5 2" xfId="13363"/>
    <cellStyle name="Heading 2 5 3" xfId="13364"/>
    <cellStyle name="Heading 2 6" xfId="13365"/>
    <cellStyle name="Heading 2 6 2" xfId="13366"/>
    <cellStyle name="Heading 2 7" xfId="13367"/>
    <cellStyle name="Heading 2 8" xfId="13368"/>
    <cellStyle name="Heading 2 9" xfId="13369"/>
    <cellStyle name="Heading 3 10" xfId="13370"/>
    <cellStyle name="Heading 3 11" xfId="13371"/>
    <cellStyle name="Heading 3 12" xfId="13372"/>
    <cellStyle name="Heading 3 13" xfId="13373"/>
    <cellStyle name="Heading 3 14" xfId="13374"/>
    <cellStyle name="Heading 3 15" xfId="13375"/>
    <cellStyle name="Heading 3 16" xfId="13376"/>
    <cellStyle name="Heading 3 17" xfId="13377"/>
    <cellStyle name="Heading 3 18" xfId="13378"/>
    <cellStyle name="Heading 3 2" xfId="148"/>
    <cellStyle name="Heading 3 2 2" xfId="13379"/>
    <cellStyle name="Heading 3 2 3" xfId="13380"/>
    <cellStyle name="Heading 3 3" xfId="13381"/>
    <cellStyle name="Heading 3 3 2" xfId="13382"/>
    <cellStyle name="Heading 3 4" xfId="13383"/>
    <cellStyle name="Heading 3 4 2" xfId="13384"/>
    <cellStyle name="Heading 3 5" xfId="13385"/>
    <cellStyle name="Heading 3 5 2" xfId="13386"/>
    <cellStyle name="Heading 3 5 3" xfId="13387"/>
    <cellStyle name="Heading 3 6" xfId="13388"/>
    <cellStyle name="Heading 3 6 2" xfId="13389"/>
    <cellStyle name="Heading 3 7" xfId="13390"/>
    <cellStyle name="Heading 3 8" xfId="13391"/>
    <cellStyle name="Heading 3 9" xfId="13392"/>
    <cellStyle name="Heading 4 10" xfId="13393"/>
    <cellStyle name="Heading 4 11" xfId="13394"/>
    <cellStyle name="Heading 4 12" xfId="13395"/>
    <cellStyle name="Heading 4 13" xfId="13396"/>
    <cellStyle name="Heading 4 14" xfId="13397"/>
    <cellStyle name="Heading 4 15" xfId="13398"/>
    <cellStyle name="Heading 4 16" xfId="13399"/>
    <cellStyle name="Heading 4 17" xfId="13400"/>
    <cellStyle name="Heading 4 18" xfId="13401"/>
    <cellStyle name="Heading 4 2" xfId="149"/>
    <cellStyle name="Heading 4 2 2" xfId="13402"/>
    <cellStyle name="Heading 4 2 3" xfId="13403"/>
    <cellStyle name="Heading 4 3" xfId="13404"/>
    <cellStyle name="Heading 4 3 2" xfId="13405"/>
    <cellStyle name="Heading 4 4" xfId="13406"/>
    <cellStyle name="Heading 4 4 2" xfId="13407"/>
    <cellStyle name="Heading 4 5" xfId="13408"/>
    <cellStyle name="Heading 4 5 2" xfId="13409"/>
    <cellStyle name="Heading 4 5 3" xfId="13410"/>
    <cellStyle name="Heading 4 6" xfId="13411"/>
    <cellStyle name="Heading 4 6 2" xfId="13412"/>
    <cellStyle name="Heading 4 7" xfId="13413"/>
    <cellStyle name="Heading 4 8" xfId="13414"/>
    <cellStyle name="Heading 4 9" xfId="13415"/>
    <cellStyle name="Heading No Underline" xfId="13"/>
    <cellStyle name="Hyperlink 10" xfId="13416"/>
    <cellStyle name="Hyperlink 11" xfId="13417"/>
    <cellStyle name="Hyperlink 12" xfId="13418"/>
    <cellStyle name="Hyperlink 12 2" xfId="13419"/>
    <cellStyle name="Hyperlink 13" xfId="13420"/>
    <cellStyle name="Hyperlink 2" xfId="14"/>
    <cellStyle name="Hyperlink 2 2" xfId="13421"/>
    <cellStyle name="Hyperlink 2 2 2" xfId="13422"/>
    <cellStyle name="Hyperlink 2 2 2 2" xfId="13423"/>
    <cellStyle name="Hyperlink 2 2 3" xfId="13424"/>
    <cellStyle name="Hyperlink 2 3" xfId="13425"/>
    <cellStyle name="Hyperlink 2 3 2" xfId="13426"/>
    <cellStyle name="Hyperlink 2 4" xfId="13427"/>
    <cellStyle name="Hyperlink 2 5" xfId="13428"/>
    <cellStyle name="Hyperlink 2 6" xfId="13429"/>
    <cellStyle name="Hyperlink 2_Schs" xfId="13430"/>
    <cellStyle name="Hyperlink 3" xfId="13431"/>
    <cellStyle name="Hyperlink 3 2" xfId="13432"/>
    <cellStyle name="Hyperlink 3 3" xfId="13433"/>
    <cellStyle name="Hyperlink 3 4" xfId="13434"/>
    <cellStyle name="Hyperlink 3 5" xfId="13435"/>
    <cellStyle name="Hyperlink 3 6" xfId="13436"/>
    <cellStyle name="Hyperlink 4" xfId="13437"/>
    <cellStyle name="Hyperlink 4 2" xfId="13438"/>
    <cellStyle name="Hyperlink 4 3" xfId="13439"/>
    <cellStyle name="Hyperlink 5" xfId="13440"/>
    <cellStyle name="Hyperlink 5 2" xfId="13441"/>
    <cellStyle name="Hyperlink 5 3" xfId="13442"/>
    <cellStyle name="Hyperlink 6" xfId="13443"/>
    <cellStyle name="Hyperlink 6 2" xfId="13444"/>
    <cellStyle name="Hyperlink 6 3" xfId="13445"/>
    <cellStyle name="Hyperlink 7" xfId="13446"/>
    <cellStyle name="Hyperlink 7 2" xfId="13447"/>
    <cellStyle name="Hyperlink 7 3" xfId="13448"/>
    <cellStyle name="Hyperlink 8" xfId="13449"/>
    <cellStyle name="Hyperlink 8 2" xfId="13450"/>
    <cellStyle name="Hyperlink 9" xfId="13451"/>
    <cellStyle name="Input 10" xfId="13452"/>
    <cellStyle name="Input 11" xfId="13453"/>
    <cellStyle name="Input 12" xfId="13454"/>
    <cellStyle name="Input 13" xfId="13455"/>
    <cellStyle name="Input 14" xfId="13456"/>
    <cellStyle name="Input 15" xfId="13457"/>
    <cellStyle name="Input 16" xfId="13458"/>
    <cellStyle name="Input 17" xfId="13459"/>
    <cellStyle name="Input 18" xfId="13460"/>
    <cellStyle name="Input 2" xfId="150"/>
    <cellStyle name="Input 2 2" xfId="13461"/>
    <cellStyle name="Input 2 3" xfId="13462"/>
    <cellStyle name="Input 3" xfId="13463"/>
    <cellStyle name="Input 3 2" xfId="13464"/>
    <cellStyle name="Input 4" xfId="13465"/>
    <cellStyle name="Input 4 2" xfId="13466"/>
    <cellStyle name="Input 5" xfId="13467"/>
    <cellStyle name="Input 5 2" xfId="13468"/>
    <cellStyle name="Input 5 3" xfId="13469"/>
    <cellStyle name="Input 6" xfId="13470"/>
    <cellStyle name="Input 6 2" xfId="13471"/>
    <cellStyle name="Input 7" xfId="13472"/>
    <cellStyle name="Input 8" xfId="13473"/>
    <cellStyle name="Input 9" xfId="13474"/>
    <cellStyle name="Linked Cell 10" xfId="13475"/>
    <cellStyle name="Linked Cell 11" xfId="13476"/>
    <cellStyle name="Linked Cell 12" xfId="13477"/>
    <cellStyle name="Linked Cell 13" xfId="13478"/>
    <cellStyle name="Linked Cell 14" xfId="13479"/>
    <cellStyle name="Linked Cell 15" xfId="13480"/>
    <cellStyle name="Linked Cell 16" xfId="13481"/>
    <cellStyle name="Linked Cell 17" xfId="13482"/>
    <cellStyle name="Linked Cell 18" xfId="13483"/>
    <cellStyle name="Linked Cell 2" xfId="151"/>
    <cellStyle name="Linked Cell 2 2" xfId="13484"/>
    <cellStyle name="Linked Cell 2 3" xfId="13485"/>
    <cellStyle name="Linked Cell 3" xfId="13486"/>
    <cellStyle name="Linked Cell 3 2" xfId="13487"/>
    <cellStyle name="Linked Cell 4" xfId="13488"/>
    <cellStyle name="Linked Cell 4 2" xfId="13489"/>
    <cellStyle name="Linked Cell 5" xfId="13490"/>
    <cellStyle name="Linked Cell 5 2" xfId="13491"/>
    <cellStyle name="Linked Cell 5 3" xfId="13492"/>
    <cellStyle name="Linked Cell 6" xfId="13493"/>
    <cellStyle name="Linked Cell 6 2" xfId="13494"/>
    <cellStyle name="Linked Cell 7" xfId="13495"/>
    <cellStyle name="Linked Cell 8" xfId="13496"/>
    <cellStyle name="Linked Cell 9" xfId="13497"/>
    <cellStyle name="MSTRStyle.All.c1_0b6bdf7e-9ca8-4478-ad7f-04a57f443596" xfId="13498"/>
    <cellStyle name="MSTRStyle.All.c11_49dedade-f8bb-41a4-ad2f-314a86d92929" xfId="13499"/>
    <cellStyle name="MSTRStyle.All.c13_6a969720-9107-4917-be06-31353681961d" xfId="13500"/>
    <cellStyle name="MSTRStyle.All.c14_3dc30505-7a71-4033-8169-98eea2191e75" xfId="13501"/>
    <cellStyle name="MSTRStyle.All.c15_ff5fda23-403c-423d-b4c8-93050f54d4e8" xfId="13502"/>
    <cellStyle name="MSTRStyle.All.c2_051d10bd-017a-4437-aec2-2245c1098594" xfId="13503"/>
    <cellStyle name="MSTRStyle.All.c3_4ddd3d4a-111e-48ca-a777-2b04e083a786" xfId="13504"/>
    <cellStyle name="MSTRStyle.All.c6_2c5f1c13-ea54-4bcb-a791-9c94e2c4f8b6" xfId="13505"/>
    <cellStyle name="MSTRStyle.All.c7_37e5c08c-f239-47fc-b81f-9f81c87b76f9" xfId="13506"/>
    <cellStyle name="MSTRStyle.All.c9_9696ea4a-dea0-4219-a906-5c442894443a" xfId="13507"/>
    <cellStyle name="Neutral 10" xfId="13508"/>
    <cellStyle name="Neutral 11" xfId="13509"/>
    <cellStyle name="Neutral 12" xfId="13510"/>
    <cellStyle name="Neutral 13" xfId="13511"/>
    <cellStyle name="Neutral 14" xfId="13512"/>
    <cellStyle name="Neutral 15" xfId="13513"/>
    <cellStyle name="Neutral 16" xfId="13514"/>
    <cellStyle name="Neutral 17" xfId="13515"/>
    <cellStyle name="Neutral 18" xfId="13516"/>
    <cellStyle name="Neutral 2" xfId="152"/>
    <cellStyle name="Neutral 2 2" xfId="13517"/>
    <cellStyle name="Neutral 2 3" xfId="13518"/>
    <cellStyle name="Neutral 3" xfId="13519"/>
    <cellStyle name="Neutral 3 2" xfId="13520"/>
    <cellStyle name="Neutral 4" xfId="13521"/>
    <cellStyle name="Neutral 4 2" xfId="13522"/>
    <cellStyle name="Neutral 5" xfId="13523"/>
    <cellStyle name="Neutral 5 2" xfId="13524"/>
    <cellStyle name="Neutral 5 3" xfId="13525"/>
    <cellStyle name="Neutral 6" xfId="13526"/>
    <cellStyle name="Neutral 6 2" xfId="13527"/>
    <cellStyle name="Neutral 7" xfId="13528"/>
    <cellStyle name="Neutral 8" xfId="13529"/>
    <cellStyle name="Neutral 9" xfId="13530"/>
    <cellStyle name="NoL" xfId="153"/>
    <cellStyle name="Nombre" xfId="154"/>
    <cellStyle name="Normal" xfId="0" builtinId="0"/>
    <cellStyle name="Normal 10" xfId="155"/>
    <cellStyle name="Normal 10 2" xfId="13531"/>
    <cellStyle name="Normal 10 2 2" xfId="13532"/>
    <cellStyle name="Normal 10 3" xfId="13533"/>
    <cellStyle name="Normal 10 4" xfId="13534"/>
    <cellStyle name="Normal 11" xfId="156"/>
    <cellStyle name="Normal 11 2" xfId="13535"/>
    <cellStyle name="Normal 11 2 2" xfId="13536"/>
    <cellStyle name="Normal 11 3" xfId="13537"/>
    <cellStyle name="Normal 11 3 2" xfId="13538"/>
    <cellStyle name="Normal 11 3 2 2" xfId="13539"/>
    <cellStyle name="Normal 11 3 3" xfId="13540"/>
    <cellStyle name="Normal 11 4" xfId="13541"/>
    <cellStyle name="Normal 11 4 2" xfId="13542"/>
    <cellStyle name="Normal 11 5" xfId="13543"/>
    <cellStyle name="Normal 11 6" xfId="13544"/>
    <cellStyle name="Normal 12" xfId="157"/>
    <cellStyle name="Normal 12 2" xfId="13545"/>
    <cellStyle name="Normal 12 3" xfId="13546"/>
    <cellStyle name="Normal 13" xfId="158"/>
    <cellStyle name="Normal 14" xfId="159"/>
    <cellStyle name="Normal 15" xfId="160"/>
    <cellStyle name="Normal 16" xfId="161"/>
    <cellStyle name="Normal 17" xfId="162"/>
    <cellStyle name="Normal 18" xfId="163"/>
    <cellStyle name="Normal 18 2" xfId="13547"/>
    <cellStyle name="Normal 18 3" xfId="13548"/>
    <cellStyle name="Normal 19" xfId="164"/>
    <cellStyle name="Normal 19 2" xfId="13549"/>
    <cellStyle name="Normal 19 3" xfId="13550"/>
    <cellStyle name="Normal 2" xfId="15"/>
    <cellStyle name="Normal 2 10" xfId="165"/>
    <cellStyle name="Normal 2 10 2" xfId="13551"/>
    <cellStyle name="Normal 2 10 3" xfId="13552"/>
    <cellStyle name="Normal 2 11" xfId="166"/>
    <cellStyle name="Normal 2 11 2" xfId="13553"/>
    <cellStyle name="Normal 2 11 3" xfId="13554"/>
    <cellStyle name="Normal 2 12" xfId="167"/>
    <cellStyle name="Normal 2 12 2" xfId="13555"/>
    <cellStyle name="Normal 2 12 3" xfId="13556"/>
    <cellStyle name="Normal 2 13" xfId="168"/>
    <cellStyle name="Normal 2 13 2" xfId="13557"/>
    <cellStyle name="Normal 2 13 3" xfId="13558"/>
    <cellStyle name="Normal 2 14" xfId="169"/>
    <cellStyle name="Normal 2 14 2" xfId="13559"/>
    <cellStyle name="Normal 2 14 2 10" xfId="13560"/>
    <cellStyle name="Normal 2 14 2 10 2" xfId="13561"/>
    <cellStyle name="Normal 2 14 2 10 2 2" xfId="13562"/>
    <cellStyle name="Normal 2 14 2 10 2 2 2" xfId="13563"/>
    <cellStyle name="Normal 2 14 2 10 2 2 3" xfId="13564"/>
    <cellStyle name="Normal 2 14 2 10 2 3" xfId="13565"/>
    <cellStyle name="Normal 2 14 2 10 2 4" xfId="13566"/>
    <cellStyle name="Normal 2 14 2 10 3" xfId="13567"/>
    <cellStyle name="Normal 2 14 2 10 3 2" xfId="13568"/>
    <cellStyle name="Normal 2 14 2 10 3 3" xfId="13569"/>
    <cellStyle name="Normal 2 14 2 10 4" xfId="13570"/>
    <cellStyle name="Normal 2 14 2 10 5" xfId="13571"/>
    <cellStyle name="Normal 2 14 2 11" xfId="13572"/>
    <cellStyle name="Normal 2 14 2 11 2" xfId="13573"/>
    <cellStyle name="Normal 2 14 2 11 2 2" xfId="13574"/>
    <cellStyle name="Normal 2 14 2 11 2 2 2" xfId="13575"/>
    <cellStyle name="Normal 2 14 2 11 2 2 3" xfId="13576"/>
    <cellStyle name="Normal 2 14 2 11 2 3" xfId="13577"/>
    <cellStyle name="Normal 2 14 2 11 2 4" xfId="13578"/>
    <cellStyle name="Normal 2 14 2 11 3" xfId="13579"/>
    <cellStyle name="Normal 2 14 2 11 3 2" xfId="13580"/>
    <cellStyle name="Normal 2 14 2 11 3 3" xfId="13581"/>
    <cellStyle name="Normal 2 14 2 11 4" xfId="13582"/>
    <cellStyle name="Normal 2 14 2 11 5" xfId="13583"/>
    <cellStyle name="Normal 2 14 2 12" xfId="13584"/>
    <cellStyle name="Normal 2 14 2 12 2" xfId="13585"/>
    <cellStyle name="Normal 2 14 2 12 2 2" xfId="13586"/>
    <cellStyle name="Normal 2 14 2 12 2 2 2" xfId="13587"/>
    <cellStyle name="Normal 2 14 2 12 2 2 3" xfId="13588"/>
    <cellStyle name="Normal 2 14 2 12 2 3" xfId="13589"/>
    <cellStyle name="Normal 2 14 2 12 2 4" xfId="13590"/>
    <cellStyle name="Normal 2 14 2 12 3" xfId="13591"/>
    <cellStyle name="Normal 2 14 2 12 3 2" xfId="13592"/>
    <cellStyle name="Normal 2 14 2 12 3 3" xfId="13593"/>
    <cellStyle name="Normal 2 14 2 12 4" xfId="13594"/>
    <cellStyle name="Normal 2 14 2 12 5" xfId="13595"/>
    <cellStyle name="Normal 2 14 2 13" xfId="13596"/>
    <cellStyle name="Normal 2 14 2 13 2" xfId="13597"/>
    <cellStyle name="Normal 2 14 2 13 2 2" xfId="13598"/>
    <cellStyle name="Normal 2 14 2 13 2 3" xfId="13599"/>
    <cellStyle name="Normal 2 14 2 13 3" xfId="13600"/>
    <cellStyle name="Normal 2 14 2 13 4" xfId="13601"/>
    <cellStyle name="Normal 2 14 2 14" xfId="13602"/>
    <cellStyle name="Normal 2 14 2 14 2" xfId="13603"/>
    <cellStyle name="Normal 2 14 2 14 3" xfId="13604"/>
    <cellStyle name="Normal 2 14 2 15" xfId="13605"/>
    <cellStyle name="Normal 2 14 2 16" xfId="13606"/>
    <cellStyle name="Normal 2 14 2 17" xfId="13607"/>
    <cellStyle name="Normal 2 14 2 2" xfId="13608"/>
    <cellStyle name="Normal 2 14 2 2 2" xfId="13609"/>
    <cellStyle name="Normal 2 14 2 2 2 10" xfId="13610"/>
    <cellStyle name="Normal 2 14 2 2 2 10 2" xfId="13611"/>
    <cellStyle name="Normal 2 14 2 2 2 10 2 2" xfId="13612"/>
    <cellStyle name="Normal 2 14 2 2 2 10 2 2 2" xfId="13613"/>
    <cellStyle name="Normal 2 14 2 2 2 10 2 2 3" xfId="13614"/>
    <cellStyle name="Normal 2 14 2 2 2 10 2 3" xfId="13615"/>
    <cellStyle name="Normal 2 14 2 2 2 10 2 4" xfId="13616"/>
    <cellStyle name="Normal 2 14 2 2 2 10 3" xfId="13617"/>
    <cellStyle name="Normal 2 14 2 2 2 10 3 2" xfId="13618"/>
    <cellStyle name="Normal 2 14 2 2 2 10 3 3" xfId="13619"/>
    <cellStyle name="Normal 2 14 2 2 2 10 4" xfId="13620"/>
    <cellStyle name="Normal 2 14 2 2 2 10 5" xfId="13621"/>
    <cellStyle name="Normal 2 14 2 2 2 11" xfId="13622"/>
    <cellStyle name="Normal 2 14 2 2 2 11 2" xfId="13623"/>
    <cellStyle name="Normal 2 14 2 2 2 11 2 2" xfId="13624"/>
    <cellStyle name="Normal 2 14 2 2 2 11 2 2 2" xfId="13625"/>
    <cellStyle name="Normal 2 14 2 2 2 11 2 2 3" xfId="13626"/>
    <cellStyle name="Normal 2 14 2 2 2 11 2 3" xfId="13627"/>
    <cellStyle name="Normal 2 14 2 2 2 11 2 4" xfId="13628"/>
    <cellStyle name="Normal 2 14 2 2 2 11 3" xfId="13629"/>
    <cellStyle name="Normal 2 14 2 2 2 11 3 2" xfId="13630"/>
    <cellStyle name="Normal 2 14 2 2 2 11 3 3" xfId="13631"/>
    <cellStyle name="Normal 2 14 2 2 2 11 4" xfId="13632"/>
    <cellStyle name="Normal 2 14 2 2 2 11 5" xfId="13633"/>
    <cellStyle name="Normal 2 14 2 2 2 12" xfId="13634"/>
    <cellStyle name="Normal 2 14 2 2 2 12 2" xfId="13635"/>
    <cellStyle name="Normal 2 14 2 2 2 12 2 2" xfId="13636"/>
    <cellStyle name="Normal 2 14 2 2 2 12 2 3" xfId="13637"/>
    <cellStyle name="Normal 2 14 2 2 2 12 3" xfId="13638"/>
    <cellStyle name="Normal 2 14 2 2 2 12 4" xfId="13639"/>
    <cellStyle name="Normal 2 14 2 2 2 13" xfId="13640"/>
    <cellStyle name="Normal 2 14 2 2 2 13 2" xfId="13641"/>
    <cellStyle name="Normal 2 14 2 2 2 13 3" xfId="13642"/>
    <cellStyle name="Normal 2 14 2 2 2 14" xfId="13643"/>
    <cellStyle name="Normal 2 14 2 2 2 15" xfId="13644"/>
    <cellStyle name="Normal 2 14 2 2 2 16" xfId="13645"/>
    <cellStyle name="Normal 2 14 2 2 2 2" xfId="13646"/>
    <cellStyle name="Normal 2 14 2 2 2 3" xfId="13647"/>
    <cellStyle name="Normal 2 14 2 2 2 3 10" xfId="13648"/>
    <cellStyle name="Normal 2 14 2 2 2 3 10 2" xfId="13649"/>
    <cellStyle name="Normal 2 14 2 2 2 3 10 3" xfId="13650"/>
    <cellStyle name="Normal 2 14 2 2 2 3 11" xfId="13651"/>
    <cellStyle name="Normal 2 14 2 2 2 3 12" xfId="13652"/>
    <cellStyle name="Normal 2 14 2 2 2 3 13" xfId="13653"/>
    <cellStyle name="Normal 2 14 2 2 2 3 2" xfId="13654"/>
    <cellStyle name="Normal 2 14 2 2 2 3 2 10" xfId="13655"/>
    <cellStyle name="Normal 2 14 2 2 2 3 2 11" xfId="13656"/>
    <cellStyle name="Normal 2 14 2 2 2 3 2 2" xfId="13657"/>
    <cellStyle name="Normal 2 14 2 2 2 3 2 2 10" xfId="13658"/>
    <cellStyle name="Normal 2 14 2 2 2 3 2 2 2" xfId="13659"/>
    <cellStyle name="Normal 2 14 2 2 2 3 2 2 2 2" xfId="13660"/>
    <cellStyle name="Normal 2 14 2 2 2 3 2 2 2 2 2" xfId="13661"/>
    <cellStyle name="Normal 2 14 2 2 2 3 2 2 2 2 2 2" xfId="13662"/>
    <cellStyle name="Normal 2 14 2 2 2 3 2 2 2 2 2 2 2" xfId="13663"/>
    <cellStyle name="Normal 2 14 2 2 2 3 2 2 2 2 2 2 2 2" xfId="13664"/>
    <cellStyle name="Normal 2 14 2 2 2 3 2 2 2 2 2 2 2 3" xfId="13665"/>
    <cellStyle name="Normal 2 14 2 2 2 3 2 2 2 2 2 2 3" xfId="13666"/>
    <cellStyle name="Normal 2 14 2 2 2 3 2 2 2 2 2 2 4" xfId="13667"/>
    <cellStyle name="Normal 2 14 2 2 2 3 2 2 2 2 2 3" xfId="13668"/>
    <cellStyle name="Normal 2 14 2 2 2 3 2 2 2 2 2 3 2" xfId="13669"/>
    <cellStyle name="Normal 2 14 2 2 2 3 2 2 2 2 2 3 3" xfId="13670"/>
    <cellStyle name="Normal 2 14 2 2 2 3 2 2 2 2 2 4" xfId="13671"/>
    <cellStyle name="Normal 2 14 2 2 2 3 2 2 2 2 2 5" xfId="13672"/>
    <cellStyle name="Normal 2 14 2 2 2 3 2 2 2 2 3" xfId="13673"/>
    <cellStyle name="Normal 2 14 2 2 2 3 2 2 2 2 3 2" xfId="13674"/>
    <cellStyle name="Normal 2 14 2 2 2 3 2 2 2 2 3 2 2" xfId="13675"/>
    <cellStyle name="Normal 2 14 2 2 2 3 2 2 2 2 3 2 2 2" xfId="13676"/>
    <cellStyle name="Normal 2 14 2 2 2 3 2 2 2 2 3 2 2 3" xfId="13677"/>
    <cellStyle name="Normal 2 14 2 2 2 3 2 2 2 2 3 2 3" xfId="13678"/>
    <cellStyle name="Normal 2 14 2 2 2 3 2 2 2 2 3 2 4" xfId="13679"/>
    <cellStyle name="Normal 2 14 2 2 2 3 2 2 2 2 3 3" xfId="13680"/>
    <cellStyle name="Normal 2 14 2 2 2 3 2 2 2 2 3 3 2" xfId="13681"/>
    <cellStyle name="Normal 2 14 2 2 2 3 2 2 2 2 3 3 3" xfId="13682"/>
    <cellStyle name="Normal 2 14 2 2 2 3 2 2 2 2 3 4" xfId="13683"/>
    <cellStyle name="Normal 2 14 2 2 2 3 2 2 2 2 3 5" xfId="13684"/>
    <cellStyle name="Normal 2 14 2 2 2 3 2 2 2 2 4" xfId="13685"/>
    <cellStyle name="Normal 2 14 2 2 2 3 2 2 2 2 4 2" xfId="13686"/>
    <cellStyle name="Normal 2 14 2 2 2 3 2 2 2 2 4 2 2" xfId="13687"/>
    <cellStyle name="Normal 2 14 2 2 2 3 2 2 2 2 4 2 2 2" xfId="13688"/>
    <cellStyle name="Normal 2 14 2 2 2 3 2 2 2 2 4 2 2 3" xfId="13689"/>
    <cellStyle name="Normal 2 14 2 2 2 3 2 2 2 2 4 2 3" xfId="13690"/>
    <cellStyle name="Normal 2 14 2 2 2 3 2 2 2 2 4 2 4" xfId="13691"/>
    <cellStyle name="Normal 2 14 2 2 2 3 2 2 2 2 4 3" xfId="13692"/>
    <cellStyle name="Normal 2 14 2 2 2 3 2 2 2 2 4 3 2" xfId="13693"/>
    <cellStyle name="Normal 2 14 2 2 2 3 2 2 2 2 4 3 3" xfId="13694"/>
    <cellStyle name="Normal 2 14 2 2 2 3 2 2 2 2 4 4" xfId="13695"/>
    <cellStyle name="Normal 2 14 2 2 2 3 2 2 2 2 4 5" xfId="13696"/>
    <cellStyle name="Normal 2 14 2 2 2 3 2 2 2 2 5" xfId="13697"/>
    <cellStyle name="Normal 2 14 2 2 2 3 2 2 2 2 5 2" xfId="13698"/>
    <cellStyle name="Normal 2 14 2 2 2 3 2 2 2 2 5 2 2" xfId="13699"/>
    <cellStyle name="Normal 2 14 2 2 2 3 2 2 2 2 5 2 3" xfId="13700"/>
    <cellStyle name="Normal 2 14 2 2 2 3 2 2 2 2 5 3" xfId="13701"/>
    <cellStyle name="Normal 2 14 2 2 2 3 2 2 2 2 5 4" xfId="13702"/>
    <cellStyle name="Normal 2 14 2 2 2 3 2 2 2 2 6" xfId="13703"/>
    <cellStyle name="Normal 2 14 2 2 2 3 2 2 2 2 6 2" xfId="13704"/>
    <cellStyle name="Normal 2 14 2 2 2 3 2 2 2 2 6 3" xfId="13705"/>
    <cellStyle name="Normal 2 14 2 2 2 3 2 2 2 2 7" xfId="13706"/>
    <cellStyle name="Normal 2 14 2 2 2 3 2 2 2 2 8" xfId="13707"/>
    <cellStyle name="Normal 2 14 2 2 2 3 2 2 2 2_Schs" xfId="13708"/>
    <cellStyle name="Normal 2 14 2 2 2 3 2 2 2 3" xfId="13709"/>
    <cellStyle name="Normal 2 14 2 2 2 3 2 2 2 3 2" xfId="13710"/>
    <cellStyle name="Normal 2 14 2 2 2 3 2 2 2 3 2 2" xfId="13711"/>
    <cellStyle name="Normal 2 14 2 2 2 3 2 2 2 3 2 2 2" xfId="13712"/>
    <cellStyle name="Normal 2 14 2 2 2 3 2 2 2 3 2 2 3" xfId="13713"/>
    <cellStyle name="Normal 2 14 2 2 2 3 2 2 2 3 2 3" xfId="13714"/>
    <cellStyle name="Normal 2 14 2 2 2 3 2 2 2 3 2 4" xfId="13715"/>
    <cellStyle name="Normal 2 14 2 2 2 3 2 2 2 3 3" xfId="13716"/>
    <cellStyle name="Normal 2 14 2 2 2 3 2 2 2 3 3 2" xfId="13717"/>
    <cellStyle name="Normal 2 14 2 2 2 3 2 2 2 3 3 3" xfId="13718"/>
    <cellStyle name="Normal 2 14 2 2 2 3 2 2 2 3 4" xfId="13719"/>
    <cellStyle name="Normal 2 14 2 2 2 3 2 2 2 3 5" xfId="13720"/>
    <cellStyle name="Normal 2 14 2 2 2 3 2 2 2 4" xfId="13721"/>
    <cellStyle name="Normal 2 14 2 2 2 3 2 2 2 4 2" xfId="13722"/>
    <cellStyle name="Normal 2 14 2 2 2 3 2 2 2 4 2 2" xfId="13723"/>
    <cellStyle name="Normal 2 14 2 2 2 3 2 2 2 4 2 2 2" xfId="13724"/>
    <cellStyle name="Normal 2 14 2 2 2 3 2 2 2 4 2 2 3" xfId="13725"/>
    <cellStyle name="Normal 2 14 2 2 2 3 2 2 2 4 2 3" xfId="13726"/>
    <cellStyle name="Normal 2 14 2 2 2 3 2 2 2 4 2 4" xfId="13727"/>
    <cellStyle name="Normal 2 14 2 2 2 3 2 2 2 4 3" xfId="13728"/>
    <cellStyle name="Normal 2 14 2 2 2 3 2 2 2 4 3 2" xfId="13729"/>
    <cellStyle name="Normal 2 14 2 2 2 3 2 2 2 4 3 3" xfId="13730"/>
    <cellStyle name="Normal 2 14 2 2 2 3 2 2 2 4 4" xfId="13731"/>
    <cellStyle name="Normal 2 14 2 2 2 3 2 2 2 4 5" xfId="13732"/>
    <cellStyle name="Normal 2 14 2 2 2 3 2 2 2 5" xfId="13733"/>
    <cellStyle name="Normal 2 14 2 2 2 3 2 2 2 5 2" xfId="13734"/>
    <cellStyle name="Normal 2 14 2 2 2 3 2 2 2 5 2 2" xfId="13735"/>
    <cellStyle name="Normal 2 14 2 2 2 3 2 2 2 5 2 2 2" xfId="13736"/>
    <cellStyle name="Normal 2 14 2 2 2 3 2 2 2 5 2 2 3" xfId="13737"/>
    <cellStyle name="Normal 2 14 2 2 2 3 2 2 2 5 2 3" xfId="13738"/>
    <cellStyle name="Normal 2 14 2 2 2 3 2 2 2 5 2 4" xfId="13739"/>
    <cellStyle name="Normal 2 14 2 2 2 3 2 2 2 5 3" xfId="13740"/>
    <cellStyle name="Normal 2 14 2 2 2 3 2 2 2 5 3 2" xfId="13741"/>
    <cellStyle name="Normal 2 14 2 2 2 3 2 2 2 5 3 3" xfId="13742"/>
    <cellStyle name="Normal 2 14 2 2 2 3 2 2 2 5 4" xfId="13743"/>
    <cellStyle name="Normal 2 14 2 2 2 3 2 2 2 5 5" xfId="13744"/>
    <cellStyle name="Normal 2 14 2 2 2 3 2 2 2 6" xfId="13745"/>
    <cellStyle name="Normal 2 14 2 2 2 3 2 2 2 6 2" xfId="13746"/>
    <cellStyle name="Normal 2 14 2 2 2 3 2 2 2 6 2 2" xfId="13747"/>
    <cellStyle name="Normal 2 14 2 2 2 3 2 2 2 6 2 3" xfId="13748"/>
    <cellStyle name="Normal 2 14 2 2 2 3 2 2 2 6 3" xfId="13749"/>
    <cellStyle name="Normal 2 14 2 2 2 3 2 2 2 6 4" xfId="13750"/>
    <cellStyle name="Normal 2 14 2 2 2 3 2 2 2 7" xfId="13751"/>
    <cellStyle name="Normal 2 14 2 2 2 3 2 2 2 7 2" xfId="13752"/>
    <cellStyle name="Normal 2 14 2 2 2 3 2 2 2 7 3" xfId="13753"/>
    <cellStyle name="Normal 2 14 2 2 2 3 2 2 2 8" xfId="13754"/>
    <cellStyle name="Normal 2 14 2 2 2 3 2 2 2 9" xfId="13755"/>
    <cellStyle name="Normal 2 14 2 2 2 3 2 2 2_Schs" xfId="13756"/>
    <cellStyle name="Normal 2 14 2 2 2 3 2 2 3" xfId="13757"/>
    <cellStyle name="Normal 2 14 2 2 2 3 2 2 3 2" xfId="13758"/>
    <cellStyle name="Normal 2 14 2 2 2 3 2 2 3 2 2" xfId="13759"/>
    <cellStyle name="Normal 2 14 2 2 2 3 2 2 3 2 2 2" xfId="13760"/>
    <cellStyle name="Normal 2 14 2 2 2 3 2 2 3 2 2 2 2" xfId="13761"/>
    <cellStyle name="Normal 2 14 2 2 2 3 2 2 3 2 2 2 3" xfId="13762"/>
    <cellStyle name="Normal 2 14 2 2 2 3 2 2 3 2 2 3" xfId="13763"/>
    <cellStyle name="Normal 2 14 2 2 2 3 2 2 3 2 2 4" xfId="13764"/>
    <cellStyle name="Normal 2 14 2 2 2 3 2 2 3 2 3" xfId="13765"/>
    <cellStyle name="Normal 2 14 2 2 2 3 2 2 3 2 3 2" xfId="13766"/>
    <cellStyle name="Normal 2 14 2 2 2 3 2 2 3 2 3 3" xfId="13767"/>
    <cellStyle name="Normal 2 14 2 2 2 3 2 2 3 2 4" xfId="13768"/>
    <cellStyle name="Normal 2 14 2 2 2 3 2 2 3 2 5" xfId="13769"/>
    <cellStyle name="Normal 2 14 2 2 2 3 2 2 3 3" xfId="13770"/>
    <cellStyle name="Normal 2 14 2 2 2 3 2 2 3 3 2" xfId="13771"/>
    <cellStyle name="Normal 2 14 2 2 2 3 2 2 3 3 2 2" xfId="13772"/>
    <cellStyle name="Normal 2 14 2 2 2 3 2 2 3 3 2 2 2" xfId="13773"/>
    <cellStyle name="Normal 2 14 2 2 2 3 2 2 3 3 2 2 3" xfId="13774"/>
    <cellStyle name="Normal 2 14 2 2 2 3 2 2 3 3 2 3" xfId="13775"/>
    <cellStyle name="Normal 2 14 2 2 2 3 2 2 3 3 2 4" xfId="13776"/>
    <cellStyle name="Normal 2 14 2 2 2 3 2 2 3 3 3" xfId="13777"/>
    <cellStyle name="Normal 2 14 2 2 2 3 2 2 3 3 3 2" xfId="13778"/>
    <cellStyle name="Normal 2 14 2 2 2 3 2 2 3 3 3 3" xfId="13779"/>
    <cellStyle name="Normal 2 14 2 2 2 3 2 2 3 3 4" xfId="13780"/>
    <cellStyle name="Normal 2 14 2 2 2 3 2 2 3 3 5" xfId="13781"/>
    <cellStyle name="Normal 2 14 2 2 2 3 2 2 3 4" xfId="13782"/>
    <cellStyle name="Normal 2 14 2 2 2 3 2 2 3 4 2" xfId="13783"/>
    <cellStyle name="Normal 2 14 2 2 2 3 2 2 3 4 2 2" xfId="13784"/>
    <cellStyle name="Normal 2 14 2 2 2 3 2 2 3 4 2 2 2" xfId="13785"/>
    <cellStyle name="Normal 2 14 2 2 2 3 2 2 3 4 2 2 3" xfId="13786"/>
    <cellStyle name="Normal 2 14 2 2 2 3 2 2 3 4 2 3" xfId="13787"/>
    <cellStyle name="Normal 2 14 2 2 2 3 2 2 3 4 2 4" xfId="13788"/>
    <cellStyle name="Normal 2 14 2 2 2 3 2 2 3 4 3" xfId="13789"/>
    <cellStyle name="Normal 2 14 2 2 2 3 2 2 3 4 3 2" xfId="13790"/>
    <cellStyle name="Normal 2 14 2 2 2 3 2 2 3 4 3 3" xfId="13791"/>
    <cellStyle name="Normal 2 14 2 2 2 3 2 2 3 4 4" xfId="13792"/>
    <cellStyle name="Normal 2 14 2 2 2 3 2 2 3 4 5" xfId="13793"/>
    <cellStyle name="Normal 2 14 2 2 2 3 2 2 3 5" xfId="13794"/>
    <cellStyle name="Normal 2 14 2 2 2 3 2 2 3 5 2" xfId="13795"/>
    <cellStyle name="Normal 2 14 2 2 2 3 2 2 3 5 2 2" xfId="13796"/>
    <cellStyle name="Normal 2 14 2 2 2 3 2 2 3 5 2 3" xfId="13797"/>
    <cellStyle name="Normal 2 14 2 2 2 3 2 2 3 5 3" xfId="13798"/>
    <cellStyle name="Normal 2 14 2 2 2 3 2 2 3 5 4" xfId="13799"/>
    <cellStyle name="Normal 2 14 2 2 2 3 2 2 3 6" xfId="13800"/>
    <cellStyle name="Normal 2 14 2 2 2 3 2 2 3 6 2" xfId="13801"/>
    <cellStyle name="Normal 2 14 2 2 2 3 2 2 3 6 3" xfId="13802"/>
    <cellStyle name="Normal 2 14 2 2 2 3 2 2 3 7" xfId="13803"/>
    <cellStyle name="Normal 2 14 2 2 2 3 2 2 3 8" xfId="13804"/>
    <cellStyle name="Normal 2 14 2 2 2 3 2 2 3_Schs" xfId="13805"/>
    <cellStyle name="Normal 2 14 2 2 2 3 2 2 4" xfId="13806"/>
    <cellStyle name="Normal 2 14 2 2 2 3 2 2 4 2" xfId="13807"/>
    <cellStyle name="Normal 2 14 2 2 2 3 2 2 4 2 2" xfId="13808"/>
    <cellStyle name="Normal 2 14 2 2 2 3 2 2 4 2 2 2" xfId="13809"/>
    <cellStyle name="Normal 2 14 2 2 2 3 2 2 4 2 2 3" xfId="13810"/>
    <cellStyle name="Normal 2 14 2 2 2 3 2 2 4 2 3" xfId="13811"/>
    <cellStyle name="Normal 2 14 2 2 2 3 2 2 4 2 4" xfId="13812"/>
    <cellStyle name="Normal 2 14 2 2 2 3 2 2 4 3" xfId="13813"/>
    <cellStyle name="Normal 2 14 2 2 2 3 2 2 4 3 2" xfId="13814"/>
    <cellStyle name="Normal 2 14 2 2 2 3 2 2 4 3 3" xfId="13815"/>
    <cellStyle name="Normal 2 14 2 2 2 3 2 2 4 4" xfId="13816"/>
    <cellStyle name="Normal 2 14 2 2 2 3 2 2 4 5" xfId="13817"/>
    <cellStyle name="Normal 2 14 2 2 2 3 2 2 5" xfId="13818"/>
    <cellStyle name="Normal 2 14 2 2 2 3 2 2 5 2" xfId="13819"/>
    <cellStyle name="Normal 2 14 2 2 2 3 2 2 5 2 2" xfId="13820"/>
    <cellStyle name="Normal 2 14 2 2 2 3 2 2 5 2 2 2" xfId="13821"/>
    <cellStyle name="Normal 2 14 2 2 2 3 2 2 5 2 2 3" xfId="13822"/>
    <cellStyle name="Normal 2 14 2 2 2 3 2 2 5 2 3" xfId="13823"/>
    <cellStyle name="Normal 2 14 2 2 2 3 2 2 5 2 4" xfId="13824"/>
    <cellStyle name="Normal 2 14 2 2 2 3 2 2 5 3" xfId="13825"/>
    <cellStyle name="Normal 2 14 2 2 2 3 2 2 5 3 2" xfId="13826"/>
    <cellStyle name="Normal 2 14 2 2 2 3 2 2 5 3 3" xfId="13827"/>
    <cellStyle name="Normal 2 14 2 2 2 3 2 2 5 4" xfId="13828"/>
    <cellStyle name="Normal 2 14 2 2 2 3 2 2 5 5" xfId="13829"/>
    <cellStyle name="Normal 2 14 2 2 2 3 2 2 6" xfId="13830"/>
    <cellStyle name="Normal 2 14 2 2 2 3 2 2 6 2" xfId="13831"/>
    <cellStyle name="Normal 2 14 2 2 2 3 2 2 6 2 2" xfId="13832"/>
    <cellStyle name="Normal 2 14 2 2 2 3 2 2 6 2 2 2" xfId="13833"/>
    <cellStyle name="Normal 2 14 2 2 2 3 2 2 6 2 2 3" xfId="13834"/>
    <cellStyle name="Normal 2 14 2 2 2 3 2 2 6 2 3" xfId="13835"/>
    <cellStyle name="Normal 2 14 2 2 2 3 2 2 6 2 4" xfId="13836"/>
    <cellStyle name="Normal 2 14 2 2 2 3 2 2 6 3" xfId="13837"/>
    <cellStyle name="Normal 2 14 2 2 2 3 2 2 6 3 2" xfId="13838"/>
    <cellStyle name="Normal 2 14 2 2 2 3 2 2 6 3 3" xfId="13839"/>
    <cellStyle name="Normal 2 14 2 2 2 3 2 2 6 4" xfId="13840"/>
    <cellStyle name="Normal 2 14 2 2 2 3 2 2 6 5" xfId="13841"/>
    <cellStyle name="Normal 2 14 2 2 2 3 2 2 7" xfId="13842"/>
    <cellStyle name="Normal 2 14 2 2 2 3 2 2 7 2" xfId="13843"/>
    <cellStyle name="Normal 2 14 2 2 2 3 2 2 7 2 2" xfId="13844"/>
    <cellStyle name="Normal 2 14 2 2 2 3 2 2 7 2 3" xfId="13845"/>
    <cellStyle name="Normal 2 14 2 2 2 3 2 2 7 3" xfId="13846"/>
    <cellStyle name="Normal 2 14 2 2 2 3 2 2 7 4" xfId="13847"/>
    <cellStyle name="Normal 2 14 2 2 2 3 2 2 8" xfId="13848"/>
    <cellStyle name="Normal 2 14 2 2 2 3 2 2 8 2" xfId="13849"/>
    <cellStyle name="Normal 2 14 2 2 2 3 2 2 8 3" xfId="13850"/>
    <cellStyle name="Normal 2 14 2 2 2 3 2 2 9" xfId="13851"/>
    <cellStyle name="Normal 2 14 2 2 2 3 2 2_Schs" xfId="13852"/>
    <cellStyle name="Normal 2 14 2 2 2 3 2 3" xfId="13853"/>
    <cellStyle name="Normal 2 14 2 2 2 3 2 3 2" xfId="13854"/>
    <cellStyle name="Normal 2 14 2 2 2 3 2 3 2 2" xfId="13855"/>
    <cellStyle name="Normal 2 14 2 2 2 3 2 3 2 2 2" xfId="13856"/>
    <cellStyle name="Normal 2 14 2 2 2 3 2 3 2 2 2 2" xfId="13857"/>
    <cellStyle name="Normal 2 14 2 2 2 3 2 3 2 2 2 2 2" xfId="13858"/>
    <cellStyle name="Normal 2 14 2 2 2 3 2 3 2 2 2 2 3" xfId="13859"/>
    <cellStyle name="Normal 2 14 2 2 2 3 2 3 2 2 2 3" xfId="13860"/>
    <cellStyle name="Normal 2 14 2 2 2 3 2 3 2 2 2 4" xfId="13861"/>
    <cellStyle name="Normal 2 14 2 2 2 3 2 3 2 2 3" xfId="13862"/>
    <cellStyle name="Normal 2 14 2 2 2 3 2 3 2 2 3 2" xfId="13863"/>
    <cellStyle name="Normal 2 14 2 2 2 3 2 3 2 2 3 3" xfId="13864"/>
    <cellStyle name="Normal 2 14 2 2 2 3 2 3 2 2 4" xfId="13865"/>
    <cellStyle name="Normal 2 14 2 2 2 3 2 3 2 2 5" xfId="13866"/>
    <cellStyle name="Normal 2 14 2 2 2 3 2 3 2 3" xfId="13867"/>
    <cellStyle name="Normal 2 14 2 2 2 3 2 3 2 3 2" xfId="13868"/>
    <cellStyle name="Normal 2 14 2 2 2 3 2 3 2 3 2 2" xfId="13869"/>
    <cellStyle name="Normal 2 14 2 2 2 3 2 3 2 3 2 2 2" xfId="13870"/>
    <cellStyle name="Normal 2 14 2 2 2 3 2 3 2 3 2 2 3" xfId="13871"/>
    <cellStyle name="Normal 2 14 2 2 2 3 2 3 2 3 2 3" xfId="13872"/>
    <cellStyle name="Normal 2 14 2 2 2 3 2 3 2 3 2 4" xfId="13873"/>
    <cellStyle name="Normal 2 14 2 2 2 3 2 3 2 3 3" xfId="13874"/>
    <cellStyle name="Normal 2 14 2 2 2 3 2 3 2 3 3 2" xfId="13875"/>
    <cellStyle name="Normal 2 14 2 2 2 3 2 3 2 3 3 3" xfId="13876"/>
    <cellStyle name="Normal 2 14 2 2 2 3 2 3 2 3 4" xfId="13877"/>
    <cellStyle name="Normal 2 14 2 2 2 3 2 3 2 3 5" xfId="13878"/>
    <cellStyle name="Normal 2 14 2 2 2 3 2 3 2 4" xfId="13879"/>
    <cellStyle name="Normal 2 14 2 2 2 3 2 3 2 4 2" xfId="13880"/>
    <cellStyle name="Normal 2 14 2 2 2 3 2 3 2 4 2 2" xfId="13881"/>
    <cellStyle name="Normal 2 14 2 2 2 3 2 3 2 4 2 2 2" xfId="13882"/>
    <cellStyle name="Normal 2 14 2 2 2 3 2 3 2 4 2 2 3" xfId="13883"/>
    <cellStyle name="Normal 2 14 2 2 2 3 2 3 2 4 2 3" xfId="13884"/>
    <cellStyle name="Normal 2 14 2 2 2 3 2 3 2 4 2 4" xfId="13885"/>
    <cellStyle name="Normal 2 14 2 2 2 3 2 3 2 4 3" xfId="13886"/>
    <cellStyle name="Normal 2 14 2 2 2 3 2 3 2 4 3 2" xfId="13887"/>
    <cellStyle name="Normal 2 14 2 2 2 3 2 3 2 4 3 3" xfId="13888"/>
    <cellStyle name="Normal 2 14 2 2 2 3 2 3 2 4 4" xfId="13889"/>
    <cellStyle name="Normal 2 14 2 2 2 3 2 3 2 4 5" xfId="13890"/>
    <cellStyle name="Normal 2 14 2 2 2 3 2 3 2 5" xfId="13891"/>
    <cellStyle name="Normal 2 14 2 2 2 3 2 3 2 5 2" xfId="13892"/>
    <cellStyle name="Normal 2 14 2 2 2 3 2 3 2 5 2 2" xfId="13893"/>
    <cellStyle name="Normal 2 14 2 2 2 3 2 3 2 5 2 3" xfId="13894"/>
    <cellStyle name="Normal 2 14 2 2 2 3 2 3 2 5 3" xfId="13895"/>
    <cellStyle name="Normal 2 14 2 2 2 3 2 3 2 5 4" xfId="13896"/>
    <cellStyle name="Normal 2 14 2 2 2 3 2 3 2 6" xfId="13897"/>
    <cellStyle name="Normal 2 14 2 2 2 3 2 3 2 6 2" xfId="13898"/>
    <cellStyle name="Normal 2 14 2 2 2 3 2 3 2 6 3" xfId="13899"/>
    <cellStyle name="Normal 2 14 2 2 2 3 2 3 2 7" xfId="13900"/>
    <cellStyle name="Normal 2 14 2 2 2 3 2 3 2 8" xfId="13901"/>
    <cellStyle name="Normal 2 14 2 2 2 3 2 3 2_Schs" xfId="13902"/>
    <cellStyle name="Normal 2 14 2 2 2 3 2 3 3" xfId="13903"/>
    <cellStyle name="Normal 2 14 2 2 2 3 2 3 3 2" xfId="13904"/>
    <cellStyle name="Normal 2 14 2 2 2 3 2 3 3 2 2" xfId="13905"/>
    <cellStyle name="Normal 2 14 2 2 2 3 2 3 3 2 2 2" xfId="13906"/>
    <cellStyle name="Normal 2 14 2 2 2 3 2 3 3 2 2 3" xfId="13907"/>
    <cellStyle name="Normal 2 14 2 2 2 3 2 3 3 2 3" xfId="13908"/>
    <cellStyle name="Normal 2 14 2 2 2 3 2 3 3 2 4" xfId="13909"/>
    <cellStyle name="Normal 2 14 2 2 2 3 2 3 3 3" xfId="13910"/>
    <cellStyle name="Normal 2 14 2 2 2 3 2 3 3 3 2" xfId="13911"/>
    <cellStyle name="Normal 2 14 2 2 2 3 2 3 3 3 3" xfId="13912"/>
    <cellStyle name="Normal 2 14 2 2 2 3 2 3 3 4" xfId="13913"/>
    <cellStyle name="Normal 2 14 2 2 2 3 2 3 3 5" xfId="13914"/>
    <cellStyle name="Normal 2 14 2 2 2 3 2 3 4" xfId="13915"/>
    <cellStyle name="Normal 2 14 2 2 2 3 2 3 4 2" xfId="13916"/>
    <cellStyle name="Normal 2 14 2 2 2 3 2 3 4 2 2" xfId="13917"/>
    <cellStyle name="Normal 2 14 2 2 2 3 2 3 4 2 2 2" xfId="13918"/>
    <cellStyle name="Normal 2 14 2 2 2 3 2 3 4 2 2 3" xfId="13919"/>
    <cellStyle name="Normal 2 14 2 2 2 3 2 3 4 2 3" xfId="13920"/>
    <cellStyle name="Normal 2 14 2 2 2 3 2 3 4 2 4" xfId="13921"/>
    <cellStyle name="Normal 2 14 2 2 2 3 2 3 4 3" xfId="13922"/>
    <cellStyle name="Normal 2 14 2 2 2 3 2 3 4 3 2" xfId="13923"/>
    <cellStyle name="Normal 2 14 2 2 2 3 2 3 4 3 3" xfId="13924"/>
    <cellStyle name="Normal 2 14 2 2 2 3 2 3 4 4" xfId="13925"/>
    <cellStyle name="Normal 2 14 2 2 2 3 2 3 4 5" xfId="13926"/>
    <cellStyle name="Normal 2 14 2 2 2 3 2 3 5" xfId="13927"/>
    <cellStyle name="Normal 2 14 2 2 2 3 2 3 5 2" xfId="13928"/>
    <cellStyle name="Normal 2 14 2 2 2 3 2 3 5 2 2" xfId="13929"/>
    <cellStyle name="Normal 2 14 2 2 2 3 2 3 5 2 2 2" xfId="13930"/>
    <cellStyle name="Normal 2 14 2 2 2 3 2 3 5 2 2 3" xfId="13931"/>
    <cellStyle name="Normal 2 14 2 2 2 3 2 3 5 2 3" xfId="13932"/>
    <cellStyle name="Normal 2 14 2 2 2 3 2 3 5 2 4" xfId="13933"/>
    <cellStyle name="Normal 2 14 2 2 2 3 2 3 5 3" xfId="13934"/>
    <cellStyle name="Normal 2 14 2 2 2 3 2 3 5 3 2" xfId="13935"/>
    <cellStyle name="Normal 2 14 2 2 2 3 2 3 5 3 3" xfId="13936"/>
    <cellStyle name="Normal 2 14 2 2 2 3 2 3 5 4" xfId="13937"/>
    <cellStyle name="Normal 2 14 2 2 2 3 2 3 5 5" xfId="13938"/>
    <cellStyle name="Normal 2 14 2 2 2 3 2 3 6" xfId="13939"/>
    <cellStyle name="Normal 2 14 2 2 2 3 2 3 6 2" xfId="13940"/>
    <cellStyle name="Normal 2 14 2 2 2 3 2 3 6 2 2" xfId="13941"/>
    <cellStyle name="Normal 2 14 2 2 2 3 2 3 6 2 3" xfId="13942"/>
    <cellStyle name="Normal 2 14 2 2 2 3 2 3 6 3" xfId="13943"/>
    <cellStyle name="Normal 2 14 2 2 2 3 2 3 6 4" xfId="13944"/>
    <cellStyle name="Normal 2 14 2 2 2 3 2 3 7" xfId="13945"/>
    <cellStyle name="Normal 2 14 2 2 2 3 2 3 7 2" xfId="13946"/>
    <cellStyle name="Normal 2 14 2 2 2 3 2 3 7 3" xfId="13947"/>
    <cellStyle name="Normal 2 14 2 2 2 3 2 3 8" xfId="13948"/>
    <cellStyle name="Normal 2 14 2 2 2 3 2 3 9" xfId="13949"/>
    <cellStyle name="Normal 2 14 2 2 2 3 2 3_Schs" xfId="13950"/>
    <cellStyle name="Normal 2 14 2 2 2 3 2 4" xfId="13951"/>
    <cellStyle name="Normal 2 14 2 2 2 3 2 4 2" xfId="13952"/>
    <cellStyle name="Normal 2 14 2 2 2 3 2 4 2 2" xfId="13953"/>
    <cellStyle name="Normal 2 14 2 2 2 3 2 4 2 2 2" xfId="13954"/>
    <cellStyle name="Normal 2 14 2 2 2 3 2 4 2 2 2 2" xfId="13955"/>
    <cellStyle name="Normal 2 14 2 2 2 3 2 4 2 2 2 3" xfId="13956"/>
    <cellStyle name="Normal 2 14 2 2 2 3 2 4 2 2 3" xfId="13957"/>
    <cellStyle name="Normal 2 14 2 2 2 3 2 4 2 2 4" xfId="13958"/>
    <cellStyle name="Normal 2 14 2 2 2 3 2 4 2 3" xfId="13959"/>
    <cellStyle name="Normal 2 14 2 2 2 3 2 4 2 3 2" xfId="13960"/>
    <cellStyle name="Normal 2 14 2 2 2 3 2 4 2 3 3" xfId="13961"/>
    <cellStyle name="Normal 2 14 2 2 2 3 2 4 2 4" xfId="13962"/>
    <cellStyle name="Normal 2 14 2 2 2 3 2 4 2 5" xfId="13963"/>
    <cellStyle name="Normal 2 14 2 2 2 3 2 4 3" xfId="13964"/>
    <cellStyle name="Normal 2 14 2 2 2 3 2 4 3 2" xfId="13965"/>
    <cellStyle name="Normal 2 14 2 2 2 3 2 4 3 2 2" xfId="13966"/>
    <cellStyle name="Normal 2 14 2 2 2 3 2 4 3 2 2 2" xfId="13967"/>
    <cellStyle name="Normal 2 14 2 2 2 3 2 4 3 2 2 3" xfId="13968"/>
    <cellStyle name="Normal 2 14 2 2 2 3 2 4 3 2 3" xfId="13969"/>
    <cellStyle name="Normal 2 14 2 2 2 3 2 4 3 2 4" xfId="13970"/>
    <cellStyle name="Normal 2 14 2 2 2 3 2 4 3 3" xfId="13971"/>
    <cellStyle name="Normal 2 14 2 2 2 3 2 4 3 3 2" xfId="13972"/>
    <cellStyle name="Normal 2 14 2 2 2 3 2 4 3 3 3" xfId="13973"/>
    <cellStyle name="Normal 2 14 2 2 2 3 2 4 3 4" xfId="13974"/>
    <cellStyle name="Normal 2 14 2 2 2 3 2 4 3 5" xfId="13975"/>
    <cellStyle name="Normal 2 14 2 2 2 3 2 4 4" xfId="13976"/>
    <cellStyle name="Normal 2 14 2 2 2 3 2 4 4 2" xfId="13977"/>
    <cellStyle name="Normal 2 14 2 2 2 3 2 4 4 2 2" xfId="13978"/>
    <cellStyle name="Normal 2 14 2 2 2 3 2 4 4 2 2 2" xfId="13979"/>
    <cellStyle name="Normal 2 14 2 2 2 3 2 4 4 2 2 3" xfId="13980"/>
    <cellStyle name="Normal 2 14 2 2 2 3 2 4 4 2 3" xfId="13981"/>
    <cellStyle name="Normal 2 14 2 2 2 3 2 4 4 2 4" xfId="13982"/>
    <cellStyle name="Normal 2 14 2 2 2 3 2 4 4 3" xfId="13983"/>
    <cellStyle name="Normal 2 14 2 2 2 3 2 4 4 3 2" xfId="13984"/>
    <cellStyle name="Normal 2 14 2 2 2 3 2 4 4 3 3" xfId="13985"/>
    <cellStyle name="Normal 2 14 2 2 2 3 2 4 4 4" xfId="13986"/>
    <cellStyle name="Normal 2 14 2 2 2 3 2 4 4 5" xfId="13987"/>
    <cellStyle name="Normal 2 14 2 2 2 3 2 4 5" xfId="13988"/>
    <cellStyle name="Normal 2 14 2 2 2 3 2 4 5 2" xfId="13989"/>
    <cellStyle name="Normal 2 14 2 2 2 3 2 4 5 2 2" xfId="13990"/>
    <cellStyle name="Normal 2 14 2 2 2 3 2 4 5 2 3" xfId="13991"/>
    <cellStyle name="Normal 2 14 2 2 2 3 2 4 5 3" xfId="13992"/>
    <cellStyle name="Normal 2 14 2 2 2 3 2 4 5 4" xfId="13993"/>
    <cellStyle name="Normal 2 14 2 2 2 3 2 4 6" xfId="13994"/>
    <cellStyle name="Normal 2 14 2 2 2 3 2 4 6 2" xfId="13995"/>
    <cellStyle name="Normal 2 14 2 2 2 3 2 4 6 3" xfId="13996"/>
    <cellStyle name="Normal 2 14 2 2 2 3 2 4 7" xfId="13997"/>
    <cellStyle name="Normal 2 14 2 2 2 3 2 4 8" xfId="13998"/>
    <cellStyle name="Normal 2 14 2 2 2 3 2 4_Schs" xfId="13999"/>
    <cellStyle name="Normal 2 14 2 2 2 3 2 5" xfId="14000"/>
    <cellStyle name="Normal 2 14 2 2 2 3 2 5 2" xfId="14001"/>
    <cellStyle name="Normal 2 14 2 2 2 3 2 5 2 2" xfId="14002"/>
    <cellStyle name="Normal 2 14 2 2 2 3 2 5 2 2 2" xfId="14003"/>
    <cellStyle name="Normal 2 14 2 2 2 3 2 5 2 2 3" xfId="14004"/>
    <cellStyle name="Normal 2 14 2 2 2 3 2 5 2 3" xfId="14005"/>
    <cellStyle name="Normal 2 14 2 2 2 3 2 5 2 4" xfId="14006"/>
    <cellStyle name="Normal 2 14 2 2 2 3 2 5 3" xfId="14007"/>
    <cellStyle name="Normal 2 14 2 2 2 3 2 5 3 2" xfId="14008"/>
    <cellStyle name="Normal 2 14 2 2 2 3 2 5 3 3" xfId="14009"/>
    <cellStyle name="Normal 2 14 2 2 2 3 2 5 4" xfId="14010"/>
    <cellStyle name="Normal 2 14 2 2 2 3 2 5 5" xfId="14011"/>
    <cellStyle name="Normal 2 14 2 2 2 3 2 6" xfId="14012"/>
    <cellStyle name="Normal 2 14 2 2 2 3 2 6 2" xfId="14013"/>
    <cellStyle name="Normal 2 14 2 2 2 3 2 6 2 2" xfId="14014"/>
    <cellStyle name="Normal 2 14 2 2 2 3 2 6 2 2 2" xfId="14015"/>
    <cellStyle name="Normal 2 14 2 2 2 3 2 6 2 2 3" xfId="14016"/>
    <cellStyle name="Normal 2 14 2 2 2 3 2 6 2 3" xfId="14017"/>
    <cellStyle name="Normal 2 14 2 2 2 3 2 6 2 4" xfId="14018"/>
    <cellStyle name="Normal 2 14 2 2 2 3 2 6 3" xfId="14019"/>
    <cellStyle name="Normal 2 14 2 2 2 3 2 6 3 2" xfId="14020"/>
    <cellStyle name="Normal 2 14 2 2 2 3 2 6 3 3" xfId="14021"/>
    <cellStyle name="Normal 2 14 2 2 2 3 2 6 4" xfId="14022"/>
    <cellStyle name="Normal 2 14 2 2 2 3 2 6 5" xfId="14023"/>
    <cellStyle name="Normal 2 14 2 2 2 3 2 7" xfId="14024"/>
    <cellStyle name="Normal 2 14 2 2 2 3 2 7 2" xfId="14025"/>
    <cellStyle name="Normal 2 14 2 2 2 3 2 7 2 2" xfId="14026"/>
    <cellStyle name="Normal 2 14 2 2 2 3 2 7 2 2 2" xfId="14027"/>
    <cellStyle name="Normal 2 14 2 2 2 3 2 7 2 2 3" xfId="14028"/>
    <cellStyle name="Normal 2 14 2 2 2 3 2 7 2 3" xfId="14029"/>
    <cellStyle name="Normal 2 14 2 2 2 3 2 7 2 4" xfId="14030"/>
    <cellStyle name="Normal 2 14 2 2 2 3 2 7 3" xfId="14031"/>
    <cellStyle name="Normal 2 14 2 2 2 3 2 7 3 2" xfId="14032"/>
    <cellStyle name="Normal 2 14 2 2 2 3 2 7 3 3" xfId="14033"/>
    <cellStyle name="Normal 2 14 2 2 2 3 2 7 4" xfId="14034"/>
    <cellStyle name="Normal 2 14 2 2 2 3 2 7 5" xfId="14035"/>
    <cellStyle name="Normal 2 14 2 2 2 3 2 8" xfId="14036"/>
    <cellStyle name="Normal 2 14 2 2 2 3 2 8 2" xfId="14037"/>
    <cellStyle name="Normal 2 14 2 2 2 3 2 8 2 2" xfId="14038"/>
    <cellStyle name="Normal 2 14 2 2 2 3 2 8 2 3" xfId="14039"/>
    <cellStyle name="Normal 2 14 2 2 2 3 2 8 3" xfId="14040"/>
    <cellStyle name="Normal 2 14 2 2 2 3 2 8 4" xfId="14041"/>
    <cellStyle name="Normal 2 14 2 2 2 3 2 9" xfId="14042"/>
    <cellStyle name="Normal 2 14 2 2 2 3 2 9 2" xfId="14043"/>
    <cellStyle name="Normal 2 14 2 2 2 3 2 9 3" xfId="14044"/>
    <cellStyle name="Normal 2 14 2 2 2 3 2_Schs" xfId="14045"/>
    <cellStyle name="Normal 2 14 2 2 2 3 3" xfId="14046"/>
    <cellStyle name="Normal 2 14 2 2 2 3 3 10" xfId="14047"/>
    <cellStyle name="Normal 2 14 2 2 2 3 3 2" xfId="14048"/>
    <cellStyle name="Normal 2 14 2 2 2 3 3 2 2" xfId="14049"/>
    <cellStyle name="Normal 2 14 2 2 2 3 3 2 2 2" xfId="14050"/>
    <cellStyle name="Normal 2 14 2 2 2 3 3 2 2 2 2" xfId="14051"/>
    <cellStyle name="Normal 2 14 2 2 2 3 3 2 2 2 2 2" xfId="14052"/>
    <cellStyle name="Normal 2 14 2 2 2 3 3 2 2 2 2 2 2" xfId="14053"/>
    <cellStyle name="Normal 2 14 2 2 2 3 3 2 2 2 2 2 3" xfId="14054"/>
    <cellStyle name="Normal 2 14 2 2 2 3 3 2 2 2 2 3" xfId="14055"/>
    <cellStyle name="Normal 2 14 2 2 2 3 3 2 2 2 2 4" xfId="14056"/>
    <cellStyle name="Normal 2 14 2 2 2 3 3 2 2 2 3" xfId="14057"/>
    <cellStyle name="Normal 2 14 2 2 2 3 3 2 2 2 3 2" xfId="14058"/>
    <cellStyle name="Normal 2 14 2 2 2 3 3 2 2 2 3 3" xfId="14059"/>
    <cellStyle name="Normal 2 14 2 2 2 3 3 2 2 2 4" xfId="14060"/>
    <cellStyle name="Normal 2 14 2 2 2 3 3 2 2 2 5" xfId="14061"/>
    <cellStyle name="Normal 2 14 2 2 2 3 3 2 2 3" xfId="14062"/>
    <cellStyle name="Normal 2 14 2 2 2 3 3 2 2 3 2" xfId="14063"/>
    <cellStyle name="Normal 2 14 2 2 2 3 3 2 2 3 2 2" xfId="14064"/>
    <cellStyle name="Normal 2 14 2 2 2 3 3 2 2 3 2 2 2" xfId="14065"/>
    <cellStyle name="Normal 2 14 2 2 2 3 3 2 2 3 2 2 3" xfId="14066"/>
    <cellStyle name="Normal 2 14 2 2 2 3 3 2 2 3 2 3" xfId="14067"/>
    <cellStyle name="Normal 2 14 2 2 2 3 3 2 2 3 2 4" xfId="14068"/>
    <cellStyle name="Normal 2 14 2 2 2 3 3 2 2 3 3" xfId="14069"/>
    <cellStyle name="Normal 2 14 2 2 2 3 3 2 2 3 3 2" xfId="14070"/>
    <cellStyle name="Normal 2 14 2 2 2 3 3 2 2 3 3 3" xfId="14071"/>
    <cellStyle name="Normal 2 14 2 2 2 3 3 2 2 3 4" xfId="14072"/>
    <cellStyle name="Normal 2 14 2 2 2 3 3 2 2 3 5" xfId="14073"/>
    <cellStyle name="Normal 2 14 2 2 2 3 3 2 2 4" xfId="14074"/>
    <cellStyle name="Normal 2 14 2 2 2 3 3 2 2 4 2" xfId="14075"/>
    <cellStyle name="Normal 2 14 2 2 2 3 3 2 2 4 2 2" xfId="14076"/>
    <cellStyle name="Normal 2 14 2 2 2 3 3 2 2 4 2 2 2" xfId="14077"/>
    <cellStyle name="Normal 2 14 2 2 2 3 3 2 2 4 2 2 3" xfId="14078"/>
    <cellStyle name="Normal 2 14 2 2 2 3 3 2 2 4 2 3" xfId="14079"/>
    <cellStyle name="Normal 2 14 2 2 2 3 3 2 2 4 2 4" xfId="14080"/>
    <cellStyle name="Normal 2 14 2 2 2 3 3 2 2 4 3" xfId="14081"/>
    <cellStyle name="Normal 2 14 2 2 2 3 3 2 2 4 3 2" xfId="14082"/>
    <cellStyle name="Normal 2 14 2 2 2 3 3 2 2 4 3 3" xfId="14083"/>
    <cellStyle name="Normal 2 14 2 2 2 3 3 2 2 4 4" xfId="14084"/>
    <cellStyle name="Normal 2 14 2 2 2 3 3 2 2 4 5" xfId="14085"/>
    <cellStyle name="Normal 2 14 2 2 2 3 3 2 2 5" xfId="14086"/>
    <cellStyle name="Normal 2 14 2 2 2 3 3 2 2 5 2" xfId="14087"/>
    <cellStyle name="Normal 2 14 2 2 2 3 3 2 2 5 2 2" xfId="14088"/>
    <cellStyle name="Normal 2 14 2 2 2 3 3 2 2 5 2 3" xfId="14089"/>
    <cellStyle name="Normal 2 14 2 2 2 3 3 2 2 5 3" xfId="14090"/>
    <cellStyle name="Normal 2 14 2 2 2 3 3 2 2 5 4" xfId="14091"/>
    <cellStyle name="Normal 2 14 2 2 2 3 3 2 2 6" xfId="14092"/>
    <cellStyle name="Normal 2 14 2 2 2 3 3 2 2 6 2" xfId="14093"/>
    <cellStyle name="Normal 2 14 2 2 2 3 3 2 2 6 3" xfId="14094"/>
    <cellStyle name="Normal 2 14 2 2 2 3 3 2 2 7" xfId="14095"/>
    <cellStyle name="Normal 2 14 2 2 2 3 3 2 2 8" xfId="14096"/>
    <cellStyle name="Normal 2 14 2 2 2 3 3 2 2_Schs" xfId="14097"/>
    <cellStyle name="Normal 2 14 2 2 2 3 3 2 3" xfId="14098"/>
    <cellStyle name="Normal 2 14 2 2 2 3 3 2 3 2" xfId="14099"/>
    <cellStyle name="Normal 2 14 2 2 2 3 3 2 3 2 2" xfId="14100"/>
    <cellStyle name="Normal 2 14 2 2 2 3 3 2 3 2 2 2" xfId="14101"/>
    <cellStyle name="Normal 2 14 2 2 2 3 3 2 3 2 2 3" xfId="14102"/>
    <cellStyle name="Normal 2 14 2 2 2 3 3 2 3 2 3" xfId="14103"/>
    <cellStyle name="Normal 2 14 2 2 2 3 3 2 3 2 4" xfId="14104"/>
    <cellStyle name="Normal 2 14 2 2 2 3 3 2 3 3" xfId="14105"/>
    <cellStyle name="Normal 2 14 2 2 2 3 3 2 3 3 2" xfId="14106"/>
    <cellStyle name="Normal 2 14 2 2 2 3 3 2 3 3 3" xfId="14107"/>
    <cellStyle name="Normal 2 14 2 2 2 3 3 2 3 4" xfId="14108"/>
    <cellStyle name="Normal 2 14 2 2 2 3 3 2 3 5" xfId="14109"/>
    <cellStyle name="Normal 2 14 2 2 2 3 3 2 4" xfId="14110"/>
    <cellStyle name="Normal 2 14 2 2 2 3 3 2 4 2" xfId="14111"/>
    <cellStyle name="Normal 2 14 2 2 2 3 3 2 4 2 2" xfId="14112"/>
    <cellStyle name="Normal 2 14 2 2 2 3 3 2 4 2 2 2" xfId="14113"/>
    <cellStyle name="Normal 2 14 2 2 2 3 3 2 4 2 2 3" xfId="14114"/>
    <cellStyle name="Normal 2 14 2 2 2 3 3 2 4 2 3" xfId="14115"/>
    <cellStyle name="Normal 2 14 2 2 2 3 3 2 4 2 4" xfId="14116"/>
    <cellStyle name="Normal 2 14 2 2 2 3 3 2 4 3" xfId="14117"/>
    <cellStyle name="Normal 2 14 2 2 2 3 3 2 4 3 2" xfId="14118"/>
    <cellStyle name="Normal 2 14 2 2 2 3 3 2 4 3 3" xfId="14119"/>
    <cellStyle name="Normal 2 14 2 2 2 3 3 2 4 4" xfId="14120"/>
    <cellStyle name="Normal 2 14 2 2 2 3 3 2 4 5" xfId="14121"/>
    <cellStyle name="Normal 2 14 2 2 2 3 3 2 5" xfId="14122"/>
    <cellStyle name="Normal 2 14 2 2 2 3 3 2 5 2" xfId="14123"/>
    <cellStyle name="Normal 2 14 2 2 2 3 3 2 5 2 2" xfId="14124"/>
    <cellStyle name="Normal 2 14 2 2 2 3 3 2 5 2 2 2" xfId="14125"/>
    <cellStyle name="Normal 2 14 2 2 2 3 3 2 5 2 2 3" xfId="14126"/>
    <cellStyle name="Normal 2 14 2 2 2 3 3 2 5 2 3" xfId="14127"/>
    <cellStyle name="Normal 2 14 2 2 2 3 3 2 5 2 4" xfId="14128"/>
    <cellStyle name="Normal 2 14 2 2 2 3 3 2 5 3" xfId="14129"/>
    <cellStyle name="Normal 2 14 2 2 2 3 3 2 5 3 2" xfId="14130"/>
    <cellStyle name="Normal 2 14 2 2 2 3 3 2 5 3 3" xfId="14131"/>
    <cellStyle name="Normal 2 14 2 2 2 3 3 2 5 4" xfId="14132"/>
    <cellStyle name="Normal 2 14 2 2 2 3 3 2 5 5" xfId="14133"/>
    <cellStyle name="Normal 2 14 2 2 2 3 3 2 6" xfId="14134"/>
    <cellStyle name="Normal 2 14 2 2 2 3 3 2 6 2" xfId="14135"/>
    <cellStyle name="Normal 2 14 2 2 2 3 3 2 6 2 2" xfId="14136"/>
    <cellStyle name="Normal 2 14 2 2 2 3 3 2 6 2 3" xfId="14137"/>
    <cellStyle name="Normal 2 14 2 2 2 3 3 2 6 3" xfId="14138"/>
    <cellStyle name="Normal 2 14 2 2 2 3 3 2 6 4" xfId="14139"/>
    <cellStyle name="Normal 2 14 2 2 2 3 3 2 7" xfId="14140"/>
    <cellStyle name="Normal 2 14 2 2 2 3 3 2 7 2" xfId="14141"/>
    <cellStyle name="Normal 2 14 2 2 2 3 3 2 7 3" xfId="14142"/>
    <cellStyle name="Normal 2 14 2 2 2 3 3 2 8" xfId="14143"/>
    <cellStyle name="Normal 2 14 2 2 2 3 3 2 9" xfId="14144"/>
    <cellStyle name="Normal 2 14 2 2 2 3 3 2_Schs" xfId="14145"/>
    <cellStyle name="Normal 2 14 2 2 2 3 3 3" xfId="14146"/>
    <cellStyle name="Normal 2 14 2 2 2 3 3 3 2" xfId="14147"/>
    <cellStyle name="Normal 2 14 2 2 2 3 3 3 2 2" xfId="14148"/>
    <cellStyle name="Normal 2 14 2 2 2 3 3 3 2 2 2" xfId="14149"/>
    <cellStyle name="Normal 2 14 2 2 2 3 3 3 2 2 2 2" xfId="14150"/>
    <cellStyle name="Normal 2 14 2 2 2 3 3 3 2 2 2 3" xfId="14151"/>
    <cellStyle name="Normal 2 14 2 2 2 3 3 3 2 2 3" xfId="14152"/>
    <cellStyle name="Normal 2 14 2 2 2 3 3 3 2 2 4" xfId="14153"/>
    <cellStyle name="Normal 2 14 2 2 2 3 3 3 2 3" xfId="14154"/>
    <cellStyle name="Normal 2 14 2 2 2 3 3 3 2 3 2" xfId="14155"/>
    <cellStyle name="Normal 2 14 2 2 2 3 3 3 2 3 3" xfId="14156"/>
    <cellStyle name="Normal 2 14 2 2 2 3 3 3 2 4" xfId="14157"/>
    <cellStyle name="Normal 2 14 2 2 2 3 3 3 2 5" xfId="14158"/>
    <cellStyle name="Normal 2 14 2 2 2 3 3 3 3" xfId="14159"/>
    <cellStyle name="Normal 2 14 2 2 2 3 3 3 3 2" xfId="14160"/>
    <cellStyle name="Normal 2 14 2 2 2 3 3 3 3 2 2" xfId="14161"/>
    <cellStyle name="Normal 2 14 2 2 2 3 3 3 3 2 2 2" xfId="14162"/>
    <cellStyle name="Normal 2 14 2 2 2 3 3 3 3 2 2 3" xfId="14163"/>
    <cellStyle name="Normal 2 14 2 2 2 3 3 3 3 2 3" xfId="14164"/>
    <cellStyle name="Normal 2 14 2 2 2 3 3 3 3 2 4" xfId="14165"/>
    <cellStyle name="Normal 2 14 2 2 2 3 3 3 3 3" xfId="14166"/>
    <cellStyle name="Normal 2 14 2 2 2 3 3 3 3 3 2" xfId="14167"/>
    <cellStyle name="Normal 2 14 2 2 2 3 3 3 3 3 3" xfId="14168"/>
    <cellStyle name="Normal 2 14 2 2 2 3 3 3 3 4" xfId="14169"/>
    <cellStyle name="Normal 2 14 2 2 2 3 3 3 3 5" xfId="14170"/>
    <cellStyle name="Normal 2 14 2 2 2 3 3 3 4" xfId="14171"/>
    <cellStyle name="Normal 2 14 2 2 2 3 3 3 4 2" xfId="14172"/>
    <cellStyle name="Normal 2 14 2 2 2 3 3 3 4 2 2" xfId="14173"/>
    <cellStyle name="Normal 2 14 2 2 2 3 3 3 4 2 2 2" xfId="14174"/>
    <cellStyle name="Normal 2 14 2 2 2 3 3 3 4 2 2 3" xfId="14175"/>
    <cellStyle name="Normal 2 14 2 2 2 3 3 3 4 2 3" xfId="14176"/>
    <cellStyle name="Normal 2 14 2 2 2 3 3 3 4 2 4" xfId="14177"/>
    <cellStyle name="Normal 2 14 2 2 2 3 3 3 4 3" xfId="14178"/>
    <cellStyle name="Normal 2 14 2 2 2 3 3 3 4 3 2" xfId="14179"/>
    <cellStyle name="Normal 2 14 2 2 2 3 3 3 4 3 3" xfId="14180"/>
    <cellStyle name="Normal 2 14 2 2 2 3 3 3 4 4" xfId="14181"/>
    <cellStyle name="Normal 2 14 2 2 2 3 3 3 4 5" xfId="14182"/>
    <cellStyle name="Normal 2 14 2 2 2 3 3 3 5" xfId="14183"/>
    <cellStyle name="Normal 2 14 2 2 2 3 3 3 5 2" xfId="14184"/>
    <cellStyle name="Normal 2 14 2 2 2 3 3 3 5 2 2" xfId="14185"/>
    <cellStyle name="Normal 2 14 2 2 2 3 3 3 5 2 3" xfId="14186"/>
    <cellStyle name="Normal 2 14 2 2 2 3 3 3 5 3" xfId="14187"/>
    <cellStyle name="Normal 2 14 2 2 2 3 3 3 5 4" xfId="14188"/>
    <cellStyle name="Normal 2 14 2 2 2 3 3 3 6" xfId="14189"/>
    <cellStyle name="Normal 2 14 2 2 2 3 3 3 6 2" xfId="14190"/>
    <cellStyle name="Normal 2 14 2 2 2 3 3 3 6 3" xfId="14191"/>
    <cellStyle name="Normal 2 14 2 2 2 3 3 3 7" xfId="14192"/>
    <cellStyle name="Normal 2 14 2 2 2 3 3 3 8" xfId="14193"/>
    <cellStyle name="Normal 2 14 2 2 2 3 3 3_Schs" xfId="14194"/>
    <cellStyle name="Normal 2 14 2 2 2 3 3 4" xfId="14195"/>
    <cellStyle name="Normal 2 14 2 2 2 3 3 4 2" xfId="14196"/>
    <cellStyle name="Normal 2 14 2 2 2 3 3 4 2 2" xfId="14197"/>
    <cellStyle name="Normal 2 14 2 2 2 3 3 4 2 2 2" xfId="14198"/>
    <cellStyle name="Normal 2 14 2 2 2 3 3 4 2 2 3" xfId="14199"/>
    <cellStyle name="Normal 2 14 2 2 2 3 3 4 2 3" xfId="14200"/>
    <cellStyle name="Normal 2 14 2 2 2 3 3 4 2 4" xfId="14201"/>
    <cellStyle name="Normal 2 14 2 2 2 3 3 4 3" xfId="14202"/>
    <cellStyle name="Normal 2 14 2 2 2 3 3 4 3 2" xfId="14203"/>
    <cellStyle name="Normal 2 14 2 2 2 3 3 4 3 3" xfId="14204"/>
    <cellStyle name="Normal 2 14 2 2 2 3 3 4 4" xfId="14205"/>
    <cellStyle name="Normal 2 14 2 2 2 3 3 4 5" xfId="14206"/>
    <cellStyle name="Normal 2 14 2 2 2 3 3 5" xfId="14207"/>
    <cellStyle name="Normal 2 14 2 2 2 3 3 5 2" xfId="14208"/>
    <cellStyle name="Normal 2 14 2 2 2 3 3 5 2 2" xfId="14209"/>
    <cellStyle name="Normal 2 14 2 2 2 3 3 5 2 2 2" xfId="14210"/>
    <cellStyle name="Normal 2 14 2 2 2 3 3 5 2 2 3" xfId="14211"/>
    <cellStyle name="Normal 2 14 2 2 2 3 3 5 2 3" xfId="14212"/>
    <cellStyle name="Normal 2 14 2 2 2 3 3 5 2 4" xfId="14213"/>
    <cellStyle name="Normal 2 14 2 2 2 3 3 5 3" xfId="14214"/>
    <cellStyle name="Normal 2 14 2 2 2 3 3 5 3 2" xfId="14215"/>
    <cellStyle name="Normal 2 14 2 2 2 3 3 5 3 3" xfId="14216"/>
    <cellStyle name="Normal 2 14 2 2 2 3 3 5 4" xfId="14217"/>
    <cellStyle name="Normal 2 14 2 2 2 3 3 5 5" xfId="14218"/>
    <cellStyle name="Normal 2 14 2 2 2 3 3 6" xfId="14219"/>
    <cellStyle name="Normal 2 14 2 2 2 3 3 6 2" xfId="14220"/>
    <cellStyle name="Normal 2 14 2 2 2 3 3 6 2 2" xfId="14221"/>
    <cellStyle name="Normal 2 14 2 2 2 3 3 6 2 2 2" xfId="14222"/>
    <cellStyle name="Normal 2 14 2 2 2 3 3 6 2 2 3" xfId="14223"/>
    <cellStyle name="Normal 2 14 2 2 2 3 3 6 2 3" xfId="14224"/>
    <cellStyle name="Normal 2 14 2 2 2 3 3 6 2 4" xfId="14225"/>
    <cellStyle name="Normal 2 14 2 2 2 3 3 6 3" xfId="14226"/>
    <cellStyle name="Normal 2 14 2 2 2 3 3 6 3 2" xfId="14227"/>
    <cellStyle name="Normal 2 14 2 2 2 3 3 6 3 3" xfId="14228"/>
    <cellStyle name="Normal 2 14 2 2 2 3 3 6 4" xfId="14229"/>
    <cellStyle name="Normal 2 14 2 2 2 3 3 6 5" xfId="14230"/>
    <cellStyle name="Normal 2 14 2 2 2 3 3 7" xfId="14231"/>
    <cellStyle name="Normal 2 14 2 2 2 3 3 7 2" xfId="14232"/>
    <cellStyle name="Normal 2 14 2 2 2 3 3 7 2 2" xfId="14233"/>
    <cellStyle name="Normal 2 14 2 2 2 3 3 7 2 3" xfId="14234"/>
    <cellStyle name="Normal 2 14 2 2 2 3 3 7 3" xfId="14235"/>
    <cellStyle name="Normal 2 14 2 2 2 3 3 7 4" xfId="14236"/>
    <cellStyle name="Normal 2 14 2 2 2 3 3 8" xfId="14237"/>
    <cellStyle name="Normal 2 14 2 2 2 3 3 8 2" xfId="14238"/>
    <cellStyle name="Normal 2 14 2 2 2 3 3 8 3" xfId="14239"/>
    <cellStyle name="Normal 2 14 2 2 2 3 3 9" xfId="14240"/>
    <cellStyle name="Normal 2 14 2 2 2 3 3_Schs" xfId="14241"/>
    <cellStyle name="Normal 2 14 2 2 2 3 4" xfId="14242"/>
    <cellStyle name="Normal 2 14 2 2 2 3 4 2" xfId="14243"/>
    <cellStyle name="Normal 2 14 2 2 2 3 4 2 2" xfId="14244"/>
    <cellStyle name="Normal 2 14 2 2 2 3 4 2 2 2" xfId="14245"/>
    <cellStyle name="Normal 2 14 2 2 2 3 4 2 2 2 2" xfId="14246"/>
    <cellStyle name="Normal 2 14 2 2 2 3 4 2 2 2 2 2" xfId="14247"/>
    <cellStyle name="Normal 2 14 2 2 2 3 4 2 2 2 2 3" xfId="14248"/>
    <cellStyle name="Normal 2 14 2 2 2 3 4 2 2 2 3" xfId="14249"/>
    <cellStyle name="Normal 2 14 2 2 2 3 4 2 2 2 4" xfId="14250"/>
    <cellStyle name="Normal 2 14 2 2 2 3 4 2 2 3" xfId="14251"/>
    <cellStyle name="Normal 2 14 2 2 2 3 4 2 2 3 2" xfId="14252"/>
    <cellStyle name="Normal 2 14 2 2 2 3 4 2 2 3 3" xfId="14253"/>
    <cellStyle name="Normal 2 14 2 2 2 3 4 2 2 4" xfId="14254"/>
    <cellStyle name="Normal 2 14 2 2 2 3 4 2 2 5" xfId="14255"/>
    <cellStyle name="Normal 2 14 2 2 2 3 4 2 3" xfId="14256"/>
    <cellStyle name="Normal 2 14 2 2 2 3 4 2 3 2" xfId="14257"/>
    <cellStyle name="Normal 2 14 2 2 2 3 4 2 3 2 2" xfId="14258"/>
    <cellStyle name="Normal 2 14 2 2 2 3 4 2 3 2 2 2" xfId="14259"/>
    <cellStyle name="Normal 2 14 2 2 2 3 4 2 3 2 2 3" xfId="14260"/>
    <cellStyle name="Normal 2 14 2 2 2 3 4 2 3 2 3" xfId="14261"/>
    <cellStyle name="Normal 2 14 2 2 2 3 4 2 3 2 4" xfId="14262"/>
    <cellStyle name="Normal 2 14 2 2 2 3 4 2 3 3" xfId="14263"/>
    <cellStyle name="Normal 2 14 2 2 2 3 4 2 3 3 2" xfId="14264"/>
    <cellStyle name="Normal 2 14 2 2 2 3 4 2 3 3 3" xfId="14265"/>
    <cellStyle name="Normal 2 14 2 2 2 3 4 2 3 4" xfId="14266"/>
    <cellStyle name="Normal 2 14 2 2 2 3 4 2 3 5" xfId="14267"/>
    <cellStyle name="Normal 2 14 2 2 2 3 4 2 4" xfId="14268"/>
    <cellStyle name="Normal 2 14 2 2 2 3 4 2 4 2" xfId="14269"/>
    <cellStyle name="Normal 2 14 2 2 2 3 4 2 4 2 2" xfId="14270"/>
    <cellStyle name="Normal 2 14 2 2 2 3 4 2 4 2 2 2" xfId="14271"/>
    <cellStyle name="Normal 2 14 2 2 2 3 4 2 4 2 2 3" xfId="14272"/>
    <cellStyle name="Normal 2 14 2 2 2 3 4 2 4 2 3" xfId="14273"/>
    <cellStyle name="Normal 2 14 2 2 2 3 4 2 4 2 4" xfId="14274"/>
    <cellStyle name="Normal 2 14 2 2 2 3 4 2 4 3" xfId="14275"/>
    <cellStyle name="Normal 2 14 2 2 2 3 4 2 4 3 2" xfId="14276"/>
    <cellStyle name="Normal 2 14 2 2 2 3 4 2 4 3 3" xfId="14277"/>
    <cellStyle name="Normal 2 14 2 2 2 3 4 2 4 4" xfId="14278"/>
    <cellStyle name="Normal 2 14 2 2 2 3 4 2 4 5" xfId="14279"/>
    <cellStyle name="Normal 2 14 2 2 2 3 4 2 5" xfId="14280"/>
    <cellStyle name="Normal 2 14 2 2 2 3 4 2 5 2" xfId="14281"/>
    <cellStyle name="Normal 2 14 2 2 2 3 4 2 5 2 2" xfId="14282"/>
    <cellStyle name="Normal 2 14 2 2 2 3 4 2 5 2 3" xfId="14283"/>
    <cellStyle name="Normal 2 14 2 2 2 3 4 2 5 3" xfId="14284"/>
    <cellStyle name="Normal 2 14 2 2 2 3 4 2 5 4" xfId="14285"/>
    <cellStyle name="Normal 2 14 2 2 2 3 4 2 6" xfId="14286"/>
    <cellStyle name="Normal 2 14 2 2 2 3 4 2 6 2" xfId="14287"/>
    <cellStyle name="Normal 2 14 2 2 2 3 4 2 6 3" xfId="14288"/>
    <cellStyle name="Normal 2 14 2 2 2 3 4 2 7" xfId="14289"/>
    <cellStyle name="Normal 2 14 2 2 2 3 4 2 8" xfId="14290"/>
    <cellStyle name="Normal 2 14 2 2 2 3 4 2_Schs" xfId="14291"/>
    <cellStyle name="Normal 2 14 2 2 2 3 4 3" xfId="14292"/>
    <cellStyle name="Normal 2 14 2 2 2 3 4 3 2" xfId="14293"/>
    <cellStyle name="Normal 2 14 2 2 2 3 4 3 2 2" xfId="14294"/>
    <cellStyle name="Normal 2 14 2 2 2 3 4 3 2 2 2" xfId="14295"/>
    <cellStyle name="Normal 2 14 2 2 2 3 4 3 2 2 3" xfId="14296"/>
    <cellStyle name="Normal 2 14 2 2 2 3 4 3 2 3" xfId="14297"/>
    <cellStyle name="Normal 2 14 2 2 2 3 4 3 2 4" xfId="14298"/>
    <cellStyle name="Normal 2 14 2 2 2 3 4 3 3" xfId="14299"/>
    <cellStyle name="Normal 2 14 2 2 2 3 4 3 3 2" xfId="14300"/>
    <cellStyle name="Normal 2 14 2 2 2 3 4 3 3 3" xfId="14301"/>
    <cellStyle name="Normal 2 14 2 2 2 3 4 3 4" xfId="14302"/>
    <cellStyle name="Normal 2 14 2 2 2 3 4 3 5" xfId="14303"/>
    <cellStyle name="Normal 2 14 2 2 2 3 4 4" xfId="14304"/>
    <cellStyle name="Normal 2 14 2 2 2 3 4 4 2" xfId="14305"/>
    <cellStyle name="Normal 2 14 2 2 2 3 4 4 2 2" xfId="14306"/>
    <cellStyle name="Normal 2 14 2 2 2 3 4 4 2 2 2" xfId="14307"/>
    <cellStyle name="Normal 2 14 2 2 2 3 4 4 2 2 3" xfId="14308"/>
    <cellStyle name="Normal 2 14 2 2 2 3 4 4 2 3" xfId="14309"/>
    <cellStyle name="Normal 2 14 2 2 2 3 4 4 2 4" xfId="14310"/>
    <cellStyle name="Normal 2 14 2 2 2 3 4 4 3" xfId="14311"/>
    <cellStyle name="Normal 2 14 2 2 2 3 4 4 3 2" xfId="14312"/>
    <cellStyle name="Normal 2 14 2 2 2 3 4 4 3 3" xfId="14313"/>
    <cellStyle name="Normal 2 14 2 2 2 3 4 4 4" xfId="14314"/>
    <cellStyle name="Normal 2 14 2 2 2 3 4 4 5" xfId="14315"/>
    <cellStyle name="Normal 2 14 2 2 2 3 4 5" xfId="14316"/>
    <cellStyle name="Normal 2 14 2 2 2 3 4 5 2" xfId="14317"/>
    <cellStyle name="Normal 2 14 2 2 2 3 4 5 2 2" xfId="14318"/>
    <cellStyle name="Normal 2 14 2 2 2 3 4 5 2 2 2" xfId="14319"/>
    <cellStyle name="Normal 2 14 2 2 2 3 4 5 2 2 3" xfId="14320"/>
    <cellStyle name="Normal 2 14 2 2 2 3 4 5 2 3" xfId="14321"/>
    <cellStyle name="Normal 2 14 2 2 2 3 4 5 2 4" xfId="14322"/>
    <cellStyle name="Normal 2 14 2 2 2 3 4 5 3" xfId="14323"/>
    <cellStyle name="Normal 2 14 2 2 2 3 4 5 3 2" xfId="14324"/>
    <cellStyle name="Normal 2 14 2 2 2 3 4 5 3 3" xfId="14325"/>
    <cellStyle name="Normal 2 14 2 2 2 3 4 5 4" xfId="14326"/>
    <cellStyle name="Normal 2 14 2 2 2 3 4 5 5" xfId="14327"/>
    <cellStyle name="Normal 2 14 2 2 2 3 4 6" xfId="14328"/>
    <cellStyle name="Normal 2 14 2 2 2 3 4 6 2" xfId="14329"/>
    <cellStyle name="Normal 2 14 2 2 2 3 4 6 2 2" xfId="14330"/>
    <cellStyle name="Normal 2 14 2 2 2 3 4 6 2 3" xfId="14331"/>
    <cellStyle name="Normal 2 14 2 2 2 3 4 6 3" xfId="14332"/>
    <cellStyle name="Normal 2 14 2 2 2 3 4 6 4" xfId="14333"/>
    <cellStyle name="Normal 2 14 2 2 2 3 4 7" xfId="14334"/>
    <cellStyle name="Normal 2 14 2 2 2 3 4 7 2" xfId="14335"/>
    <cellStyle name="Normal 2 14 2 2 2 3 4 7 3" xfId="14336"/>
    <cellStyle name="Normal 2 14 2 2 2 3 4 8" xfId="14337"/>
    <cellStyle name="Normal 2 14 2 2 2 3 4 9" xfId="14338"/>
    <cellStyle name="Normal 2 14 2 2 2 3 4_Schs" xfId="14339"/>
    <cellStyle name="Normal 2 14 2 2 2 3 5" xfId="14340"/>
    <cellStyle name="Normal 2 14 2 2 2 3 5 2" xfId="14341"/>
    <cellStyle name="Normal 2 14 2 2 2 3 5 2 2" xfId="14342"/>
    <cellStyle name="Normal 2 14 2 2 2 3 5 2 2 2" xfId="14343"/>
    <cellStyle name="Normal 2 14 2 2 2 3 5 2 2 2 2" xfId="14344"/>
    <cellStyle name="Normal 2 14 2 2 2 3 5 2 2 2 3" xfId="14345"/>
    <cellStyle name="Normal 2 14 2 2 2 3 5 2 2 3" xfId="14346"/>
    <cellStyle name="Normal 2 14 2 2 2 3 5 2 2 4" xfId="14347"/>
    <cellStyle name="Normal 2 14 2 2 2 3 5 2 3" xfId="14348"/>
    <cellStyle name="Normal 2 14 2 2 2 3 5 2 3 2" xfId="14349"/>
    <cellStyle name="Normal 2 14 2 2 2 3 5 2 3 3" xfId="14350"/>
    <cellStyle name="Normal 2 14 2 2 2 3 5 2 4" xfId="14351"/>
    <cellStyle name="Normal 2 14 2 2 2 3 5 2 5" xfId="14352"/>
    <cellStyle name="Normal 2 14 2 2 2 3 5 3" xfId="14353"/>
    <cellStyle name="Normal 2 14 2 2 2 3 5 3 2" xfId="14354"/>
    <cellStyle name="Normal 2 14 2 2 2 3 5 3 2 2" xfId="14355"/>
    <cellStyle name="Normal 2 14 2 2 2 3 5 3 2 2 2" xfId="14356"/>
    <cellStyle name="Normal 2 14 2 2 2 3 5 3 2 2 3" xfId="14357"/>
    <cellStyle name="Normal 2 14 2 2 2 3 5 3 2 3" xfId="14358"/>
    <cellStyle name="Normal 2 14 2 2 2 3 5 3 2 4" xfId="14359"/>
    <cellStyle name="Normal 2 14 2 2 2 3 5 3 3" xfId="14360"/>
    <cellStyle name="Normal 2 14 2 2 2 3 5 3 3 2" xfId="14361"/>
    <cellStyle name="Normal 2 14 2 2 2 3 5 3 3 3" xfId="14362"/>
    <cellStyle name="Normal 2 14 2 2 2 3 5 3 4" xfId="14363"/>
    <cellStyle name="Normal 2 14 2 2 2 3 5 3 5" xfId="14364"/>
    <cellStyle name="Normal 2 14 2 2 2 3 5 4" xfId="14365"/>
    <cellStyle name="Normal 2 14 2 2 2 3 5 4 2" xfId="14366"/>
    <cellStyle name="Normal 2 14 2 2 2 3 5 4 2 2" xfId="14367"/>
    <cellStyle name="Normal 2 14 2 2 2 3 5 4 2 2 2" xfId="14368"/>
    <cellStyle name="Normal 2 14 2 2 2 3 5 4 2 2 3" xfId="14369"/>
    <cellStyle name="Normal 2 14 2 2 2 3 5 4 2 3" xfId="14370"/>
    <cellStyle name="Normal 2 14 2 2 2 3 5 4 2 4" xfId="14371"/>
    <cellStyle name="Normal 2 14 2 2 2 3 5 4 3" xfId="14372"/>
    <cellStyle name="Normal 2 14 2 2 2 3 5 4 3 2" xfId="14373"/>
    <cellStyle name="Normal 2 14 2 2 2 3 5 4 3 3" xfId="14374"/>
    <cellStyle name="Normal 2 14 2 2 2 3 5 4 4" xfId="14375"/>
    <cellStyle name="Normal 2 14 2 2 2 3 5 4 5" xfId="14376"/>
    <cellStyle name="Normal 2 14 2 2 2 3 5 5" xfId="14377"/>
    <cellStyle name="Normal 2 14 2 2 2 3 5 5 2" xfId="14378"/>
    <cellStyle name="Normal 2 14 2 2 2 3 5 5 2 2" xfId="14379"/>
    <cellStyle name="Normal 2 14 2 2 2 3 5 5 2 3" xfId="14380"/>
    <cellStyle name="Normal 2 14 2 2 2 3 5 5 3" xfId="14381"/>
    <cellStyle name="Normal 2 14 2 2 2 3 5 5 4" xfId="14382"/>
    <cellStyle name="Normal 2 14 2 2 2 3 5 6" xfId="14383"/>
    <cellStyle name="Normal 2 14 2 2 2 3 5 6 2" xfId="14384"/>
    <cellStyle name="Normal 2 14 2 2 2 3 5 6 3" xfId="14385"/>
    <cellStyle name="Normal 2 14 2 2 2 3 5 7" xfId="14386"/>
    <cellStyle name="Normal 2 14 2 2 2 3 5 8" xfId="14387"/>
    <cellStyle name="Normal 2 14 2 2 2 3 5_Schs" xfId="14388"/>
    <cellStyle name="Normal 2 14 2 2 2 3 6" xfId="14389"/>
    <cellStyle name="Normal 2 14 2 2 2 3 6 2" xfId="14390"/>
    <cellStyle name="Normal 2 14 2 2 2 3 6 2 2" xfId="14391"/>
    <cellStyle name="Normal 2 14 2 2 2 3 6 2 2 2" xfId="14392"/>
    <cellStyle name="Normal 2 14 2 2 2 3 6 2 2 3" xfId="14393"/>
    <cellStyle name="Normal 2 14 2 2 2 3 6 2 3" xfId="14394"/>
    <cellStyle name="Normal 2 14 2 2 2 3 6 2 4" xfId="14395"/>
    <cellStyle name="Normal 2 14 2 2 2 3 6 3" xfId="14396"/>
    <cellStyle name="Normal 2 14 2 2 2 3 6 3 2" xfId="14397"/>
    <cellStyle name="Normal 2 14 2 2 2 3 6 3 3" xfId="14398"/>
    <cellStyle name="Normal 2 14 2 2 2 3 6 4" xfId="14399"/>
    <cellStyle name="Normal 2 14 2 2 2 3 6 5" xfId="14400"/>
    <cellStyle name="Normal 2 14 2 2 2 3 7" xfId="14401"/>
    <cellStyle name="Normal 2 14 2 2 2 3 7 2" xfId="14402"/>
    <cellStyle name="Normal 2 14 2 2 2 3 7 2 2" xfId="14403"/>
    <cellStyle name="Normal 2 14 2 2 2 3 7 2 2 2" xfId="14404"/>
    <cellStyle name="Normal 2 14 2 2 2 3 7 2 2 3" xfId="14405"/>
    <cellStyle name="Normal 2 14 2 2 2 3 7 2 3" xfId="14406"/>
    <cellStyle name="Normal 2 14 2 2 2 3 7 2 4" xfId="14407"/>
    <cellStyle name="Normal 2 14 2 2 2 3 7 3" xfId="14408"/>
    <cellStyle name="Normal 2 14 2 2 2 3 7 3 2" xfId="14409"/>
    <cellStyle name="Normal 2 14 2 2 2 3 7 3 3" xfId="14410"/>
    <cellStyle name="Normal 2 14 2 2 2 3 7 4" xfId="14411"/>
    <cellStyle name="Normal 2 14 2 2 2 3 7 5" xfId="14412"/>
    <cellStyle name="Normal 2 14 2 2 2 3 8" xfId="14413"/>
    <cellStyle name="Normal 2 14 2 2 2 3 8 2" xfId="14414"/>
    <cellStyle name="Normal 2 14 2 2 2 3 8 2 2" xfId="14415"/>
    <cellStyle name="Normal 2 14 2 2 2 3 8 2 2 2" xfId="14416"/>
    <cellStyle name="Normal 2 14 2 2 2 3 8 2 2 3" xfId="14417"/>
    <cellStyle name="Normal 2 14 2 2 2 3 8 2 3" xfId="14418"/>
    <cellStyle name="Normal 2 14 2 2 2 3 8 2 4" xfId="14419"/>
    <cellStyle name="Normal 2 14 2 2 2 3 8 3" xfId="14420"/>
    <cellStyle name="Normal 2 14 2 2 2 3 8 3 2" xfId="14421"/>
    <cellStyle name="Normal 2 14 2 2 2 3 8 3 3" xfId="14422"/>
    <cellStyle name="Normal 2 14 2 2 2 3 8 4" xfId="14423"/>
    <cellStyle name="Normal 2 14 2 2 2 3 8 5" xfId="14424"/>
    <cellStyle name="Normal 2 14 2 2 2 3 9" xfId="14425"/>
    <cellStyle name="Normal 2 14 2 2 2 3 9 2" xfId="14426"/>
    <cellStyle name="Normal 2 14 2 2 2 3 9 2 2" xfId="14427"/>
    <cellStyle name="Normal 2 14 2 2 2 3 9 2 3" xfId="14428"/>
    <cellStyle name="Normal 2 14 2 2 2 3 9 3" xfId="14429"/>
    <cellStyle name="Normal 2 14 2 2 2 3 9 4" xfId="14430"/>
    <cellStyle name="Normal 2 14 2 2 2 3_Schs" xfId="14431"/>
    <cellStyle name="Normal 2 14 2 2 2 4" xfId="14432"/>
    <cellStyle name="Normal 2 14 2 2 2 4 10" xfId="14433"/>
    <cellStyle name="Normal 2 14 2 2 2 4 11" xfId="14434"/>
    <cellStyle name="Normal 2 14 2 2 2 4 2" xfId="14435"/>
    <cellStyle name="Normal 2 14 2 2 2 4 2 10" xfId="14436"/>
    <cellStyle name="Normal 2 14 2 2 2 4 2 2" xfId="14437"/>
    <cellStyle name="Normal 2 14 2 2 2 4 2 2 2" xfId="14438"/>
    <cellStyle name="Normal 2 14 2 2 2 4 2 2 2 2" xfId="14439"/>
    <cellStyle name="Normal 2 14 2 2 2 4 2 2 2 2 2" xfId="14440"/>
    <cellStyle name="Normal 2 14 2 2 2 4 2 2 2 2 2 2" xfId="14441"/>
    <cellStyle name="Normal 2 14 2 2 2 4 2 2 2 2 2 2 2" xfId="14442"/>
    <cellStyle name="Normal 2 14 2 2 2 4 2 2 2 2 2 2 3" xfId="14443"/>
    <cellStyle name="Normal 2 14 2 2 2 4 2 2 2 2 2 3" xfId="14444"/>
    <cellStyle name="Normal 2 14 2 2 2 4 2 2 2 2 2 4" xfId="14445"/>
    <cellStyle name="Normal 2 14 2 2 2 4 2 2 2 2 3" xfId="14446"/>
    <cellStyle name="Normal 2 14 2 2 2 4 2 2 2 2 3 2" xfId="14447"/>
    <cellStyle name="Normal 2 14 2 2 2 4 2 2 2 2 3 3" xfId="14448"/>
    <cellStyle name="Normal 2 14 2 2 2 4 2 2 2 2 4" xfId="14449"/>
    <cellStyle name="Normal 2 14 2 2 2 4 2 2 2 2 5" xfId="14450"/>
    <cellStyle name="Normal 2 14 2 2 2 4 2 2 2 3" xfId="14451"/>
    <cellStyle name="Normal 2 14 2 2 2 4 2 2 2 3 2" xfId="14452"/>
    <cellStyle name="Normal 2 14 2 2 2 4 2 2 2 3 2 2" xfId="14453"/>
    <cellStyle name="Normal 2 14 2 2 2 4 2 2 2 3 2 2 2" xfId="14454"/>
    <cellStyle name="Normal 2 14 2 2 2 4 2 2 2 3 2 2 3" xfId="14455"/>
    <cellStyle name="Normal 2 14 2 2 2 4 2 2 2 3 2 3" xfId="14456"/>
    <cellStyle name="Normal 2 14 2 2 2 4 2 2 2 3 2 4" xfId="14457"/>
    <cellStyle name="Normal 2 14 2 2 2 4 2 2 2 3 3" xfId="14458"/>
    <cellStyle name="Normal 2 14 2 2 2 4 2 2 2 3 3 2" xfId="14459"/>
    <cellStyle name="Normal 2 14 2 2 2 4 2 2 2 3 3 3" xfId="14460"/>
    <cellStyle name="Normal 2 14 2 2 2 4 2 2 2 3 4" xfId="14461"/>
    <cellStyle name="Normal 2 14 2 2 2 4 2 2 2 3 5" xfId="14462"/>
    <cellStyle name="Normal 2 14 2 2 2 4 2 2 2 4" xfId="14463"/>
    <cellStyle name="Normal 2 14 2 2 2 4 2 2 2 4 2" xfId="14464"/>
    <cellStyle name="Normal 2 14 2 2 2 4 2 2 2 4 2 2" xfId="14465"/>
    <cellStyle name="Normal 2 14 2 2 2 4 2 2 2 4 2 2 2" xfId="14466"/>
    <cellStyle name="Normal 2 14 2 2 2 4 2 2 2 4 2 2 3" xfId="14467"/>
    <cellStyle name="Normal 2 14 2 2 2 4 2 2 2 4 2 3" xfId="14468"/>
    <cellStyle name="Normal 2 14 2 2 2 4 2 2 2 4 2 4" xfId="14469"/>
    <cellStyle name="Normal 2 14 2 2 2 4 2 2 2 4 3" xfId="14470"/>
    <cellStyle name="Normal 2 14 2 2 2 4 2 2 2 4 3 2" xfId="14471"/>
    <cellStyle name="Normal 2 14 2 2 2 4 2 2 2 4 3 3" xfId="14472"/>
    <cellStyle name="Normal 2 14 2 2 2 4 2 2 2 4 4" xfId="14473"/>
    <cellStyle name="Normal 2 14 2 2 2 4 2 2 2 4 5" xfId="14474"/>
    <cellStyle name="Normal 2 14 2 2 2 4 2 2 2 5" xfId="14475"/>
    <cellStyle name="Normal 2 14 2 2 2 4 2 2 2 5 2" xfId="14476"/>
    <cellStyle name="Normal 2 14 2 2 2 4 2 2 2 5 2 2" xfId="14477"/>
    <cellStyle name="Normal 2 14 2 2 2 4 2 2 2 5 2 3" xfId="14478"/>
    <cellStyle name="Normal 2 14 2 2 2 4 2 2 2 5 3" xfId="14479"/>
    <cellStyle name="Normal 2 14 2 2 2 4 2 2 2 5 4" xfId="14480"/>
    <cellStyle name="Normal 2 14 2 2 2 4 2 2 2 6" xfId="14481"/>
    <cellStyle name="Normal 2 14 2 2 2 4 2 2 2 6 2" xfId="14482"/>
    <cellStyle name="Normal 2 14 2 2 2 4 2 2 2 6 3" xfId="14483"/>
    <cellStyle name="Normal 2 14 2 2 2 4 2 2 2 7" xfId="14484"/>
    <cellStyle name="Normal 2 14 2 2 2 4 2 2 2 8" xfId="14485"/>
    <cellStyle name="Normal 2 14 2 2 2 4 2 2 2_Schs" xfId="14486"/>
    <cellStyle name="Normal 2 14 2 2 2 4 2 2 3" xfId="14487"/>
    <cellStyle name="Normal 2 14 2 2 2 4 2 2 3 2" xfId="14488"/>
    <cellStyle name="Normal 2 14 2 2 2 4 2 2 3 2 2" xfId="14489"/>
    <cellStyle name="Normal 2 14 2 2 2 4 2 2 3 2 2 2" xfId="14490"/>
    <cellStyle name="Normal 2 14 2 2 2 4 2 2 3 2 2 3" xfId="14491"/>
    <cellStyle name="Normal 2 14 2 2 2 4 2 2 3 2 3" xfId="14492"/>
    <cellStyle name="Normal 2 14 2 2 2 4 2 2 3 2 4" xfId="14493"/>
    <cellStyle name="Normal 2 14 2 2 2 4 2 2 3 3" xfId="14494"/>
    <cellStyle name="Normal 2 14 2 2 2 4 2 2 3 3 2" xfId="14495"/>
    <cellStyle name="Normal 2 14 2 2 2 4 2 2 3 3 3" xfId="14496"/>
    <cellStyle name="Normal 2 14 2 2 2 4 2 2 3 4" xfId="14497"/>
    <cellStyle name="Normal 2 14 2 2 2 4 2 2 3 5" xfId="14498"/>
    <cellStyle name="Normal 2 14 2 2 2 4 2 2 4" xfId="14499"/>
    <cellStyle name="Normal 2 14 2 2 2 4 2 2 4 2" xfId="14500"/>
    <cellStyle name="Normal 2 14 2 2 2 4 2 2 4 2 2" xfId="14501"/>
    <cellStyle name="Normal 2 14 2 2 2 4 2 2 4 2 2 2" xfId="14502"/>
    <cellStyle name="Normal 2 14 2 2 2 4 2 2 4 2 2 3" xfId="14503"/>
    <cellStyle name="Normal 2 14 2 2 2 4 2 2 4 2 3" xfId="14504"/>
    <cellStyle name="Normal 2 14 2 2 2 4 2 2 4 2 4" xfId="14505"/>
    <cellStyle name="Normal 2 14 2 2 2 4 2 2 4 3" xfId="14506"/>
    <cellStyle name="Normal 2 14 2 2 2 4 2 2 4 3 2" xfId="14507"/>
    <cellStyle name="Normal 2 14 2 2 2 4 2 2 4 3 3" xfId="14508"/>
    <cellStyle name="Normal 2 14 2 2 2 4 2 2 4 4" xfId="14509"/>
    <cellStyle name="Normal 2 14 2 2 2 4 2 2 4 5" xfId="14510"/>
    <cellStyle name="Normal 2 14 2 2 2 4 2 2 5" xfId="14511"/>
    <cellStyle name="Normal 2 14 2 2 2 4 2 2 5 2" xfId="14512"/>
    <cellStyle name="Normal 2 14 2 2 2 4 2 2 5 2 2" xfId="14513"/>
    <cellStyle name="Normal 2 14 2 2 2 4 2 2 5 2 2 2" xfId="14514"/>
    <cellStyle name="Normal 2 14 2 2 2 4 2 2 5 2 2 3" xfId="14515"/>
    <cellStyle name="Normal 2 14 2 2 2 4 2 2 5 2 3" xfId="14516"/>
    <cellStyle name="Normal 2 14 2 2 2 4 2 2 5 2 4" xfId="14517"/>
    <cellStyle name="Normal 2 14 2 2 2 4 2 2 5 3" xfId="14518"/>
    <cellStyle name="Normal 2 14 2 2 2 4 2 2 5 3 2" xfId="14519"/>
    <cellStyle name="Normal 2 14 2 2 2 4 2 2 5 3 3" xfId="14520"/>
    <cellStyle name="Normal 2 14 2 2 2 4 2 2 5 4" xfId="14521"/>
    <cellStyle name="Normal 2 14 2 2 2 4 2 2 5 5" xfId="14522"/>
    <cellStyle name="Normal 2 14 2 2 2 4 2 2 6" xfId="14523"/>
    <cellStyle name="Normal 2 14 2 2 2 4 2 2 6 2" xfId="14524"/>
    <cellStyle name="Normal 2 14 2 2 2 4 2 2 6 2 2" xfId="14525"/>
    <cellStyle name="Normal 2 14 2 2 2 4 2 2 6 2 3" xfId="14526"/>
    <cellStyle name="Normal 2 14 2 2 2 4 2 2 6 3" xfId="14527"/>
    <cellStyle name="Normal 2 14 2 2 2 4 2 2 6 4" xfId="14528"/>
    <cellStyle name="Normal 2 14 2 2 2 4 2 2 7" xfId="14529"/>
    <cellStyle name="Normal 2 14 2 2 2 4 2 2 7 2" xfId="14530"/>
    <cellStyle name="Normal 2 14 2 2 2 4 2 2 7 3" xfId="14531"/>
    <cellStyle name="Normal 2 14 2 2 2 4 2 2 8" xfId="14532"/>
    <cellStyle name="Normal 2 14 2 2 2 4 2 2 9" xfId="14533"/>
    <cellStyle name="Normal 2 14 2 2 2 4 2 2_Schs" xfId="14534"/>
    <cellStyle name="Normal 2 14 2 2 2 4 2 3" xfId="14535"/>
    <cellStyle name="Normal 2 14 2 2 2 4 2 3 2" xfId="14536"/>
    <cellStyle name="Normal 2 14 2 2 2 4 2 3 2 2" xfId="14537"/>
    <cellStyle name="Normal 2 14 2 2 2 4 2 3 2 2 2" xfId="14538"/>
    <cellStyle name="Normal 2 14 2 2 2 4 2 3 2 2 2 2" xfId="14539"/>
    <cellStyle name="Normal 2 14 2 2 2 4 2 3 2 2 2 3" xfId="14540"/>
    <cellStyle name="Normal 2 14 2 2 2 4 2 3 2 2 3" xfId="14541"/>
    <cellStyle name="Normal 2 14 2 2 2 4 2 3 2 2 4" xfId="14542"/>
    <cellStyle name="Normal 2 14 2 2 2 4 2 3 2 3" xfId="14543"/>
    <cellStyle name="Normal 2 14 2 2 2 4 2 3 2 3 2" xfId="14544"/>
    <cellStyle name="Normal 2 14 2 2 2 4 2 3 2 3 3" xfId="14545"/>
    <cellStyle name="Normal 2 14 2 2 2 4 2 3 2 4" xfId="14546"/>
    <cellStyle name="Normal 2 14 2 2 2 4 2 3 2 5" xfId="14547"/>
    <cellStyle name="Normal 2 14 2 2 2 4 2 3 3" xfId="14548"/>
    <cellStyle name="Normal 2 14 2 2 2 4 2 3 3 2" xfId="14549"/>
    <cellStyle name="Normal 2 14 2 2 2 4 2 3 3 2 2" xfId="14550"/>
    <cellStyle name="Normal 2 14 2 2 2 4 2 3 3 2 2 2" xfId="14551"/>
    <cellStyle name="Normal 2 14 2 2 2 4 2 3 3 2 2 3" xfId="14552"/>
    <cellStyle name="Normal 2 14 2 2 2 4 2 3 3 2 3" xfId="14553"/>
    <cellStyle name="Normal 2 14 2 2 2 4 2 3 3 2 4" xfId="14554"/>
    <cellStyle name="Normal 2 14 2 2 2 4 2 3 3 3" xfId="14555"/>
    <cellStyle name="Normal 2 14 2 2 2 4 2 3 3 3 2" xfId="14556"/>
    <cellStyle name="Normal 2 14 2 2 2 4 2 3 3 3 3" xfId="14557"/>
    <cellStyle name="Normal 2 14 2 2 2 4 2 3 3 4" xfId="14558"/>
    <cellStyle name="Normal 2 14 2 2 2 4 2 3 3 5" xfId="14559"/>
    <cellStyle name="Normal 2 14 2 2 2 4 2 3 4" xfId="14560"/>
    <cellStyle name="Normal 2 14 2 2 2 4 2 3 4 2" xfId="14561"/>
    <cellStyle name="Normal 2 14 2 2 2 4 2 3 4 2 2" xfId="14562"/>
    <cellStyle name="Normal 2 14 2 2 2 4 2 3 4 2 2 2" xfId="14563"/>
    <cellStyle name="Normal 2 14 2 2 2 4 2 3 4 2 2 3" xfId="14564"/>
    <cellStyle name="Normal 2 14 2 2 2 4 2 3 4 2 3" xfId="14565"/>
    <cellStyle name="Normal 2 14 2 2 2 4 2 3 4 2 4" xfId="14566"/>
    <cellStyle name="Normal 2 14 2 2 2 4 2 3 4 3" xfId="14567"/>
    <cellStyle name="Normal 2 14 2 2 2 4 2 3 4 3 2" xfId="14568"/>
    <cellStyle name="Normal 2 14 2 2 2 4 2 3 4 3 3" xfId="14569"/>
    <cellStyle name="Normal 2 14 2 2 2 4 2 3 4 4" xfId="14570"/>
    <cellStyle name="Normal 2 14 2 2 2 4 2 3 4 5" xfId="14571"/>
    <cellStyle name="Normal 2 14 2 2 2 4 2 3 5" xfId="14572"/>
    <cellStyle name="Normal 2 14 2 2 2 4 2 3 5 2" xfId="14573"/>
    <cellStyle name="Normal 2 14 2 2 2 4 2 3 5 2 2" xfId="14574"/>
    <cellStyle name="Normal 2 14 2 2 2 4 2 3 5 2 3" xfId="14575"/>
    <cellStyle name="Normal 2 14 2 2 2 4 2 3 5 3" xfId="14576"/>
    <cellStyle name="Normal 2 14 2 2 2 4 2 3 5 4" xfId="14577"/>
    <cellStyle name="Normal 2 14 2 2 2 4 2 3 6" xfId="14578"/>
    <cellStyle name="Normal 2 14 2 2 2 4 2 3 6 2" xfId="14579"/>
    <cellStyle name="Normal 2 14 2 2 2 4 2 3 6 3" xfId="14580"/>
    <cellStyle name="Normal 2 14 2 2 2 4 2 3 7" xfId="14581"/>
    <cellStyle name="Normal 2 14 2 2 2 4 2 3 8" xfId="14582"/>
    <cellStyle name="Normal 2 14 2 2 2 4 2 3_Schs" xfId="14583"/>
    <cellStyle name="Normal 2 14 2 2 2 4 2 4" xfId="14584"/>
    <cellStyle name="Normal 2 14 2 2 2 4 2 4 2" xfId="14585"/>
    <cellStyle name="Normal 2 14 2 2 2 4 2 4 2 2" xfId="14586"/>
    <cellStyle name="Normal 2 14 2 2 2 4 2 4 2 2 2" xfId="14587"/>
    <cellStyle name="Normal 2 14 2 2 2 4 2 4 2 2 3" xfId="14588"/>
    <cellStyle name="Normal 2 14 2 2 2 4 2 4 2 3" xfId="14589"/>
    <cellStyle name="Normal 2 14 2 2 2 4 2 4 2 4" xfId="14590"/>
    <cellStyle name="Normal 2 14 2 2 2 4 2 4 3" xfId="14591"/>
    <cellStyle name="Normal 2 14 2 2 2 4 2 4 3 2" xfId="14592"/>
    <cellStyle name="Normal 2 14 2 2 2 4 2 4 3 3" xfId="14593"/>
    <cellStyle name="Normal 2 14 2 2 2 4 2 4 4" xfId="14594"/>
    <cellStyle name="Normal 2 14 2 2 2 4 2 4 5" xfId="14595"/>
    <cellStyle name="Normal 2 14 2 2 2 4 2 5" xfId="14596"/>
    <cellStyle name="Normal 2 14 2 2 2 4 2 5 2" xfId="14597"/>
    <cellStyle name="Normal 2 14 2 2 2 4 2 5 2 2" xfId="14598"/>
    <cellStyle name="Normal 2 14 2 2 2 4 2 5 2 2 2" xfId="14599"/>
    <cellStyle name="Normal 2 14 2 2 2 4 2 5 2 2 3" xfId="14600"/>
    <cellStyle name="Normal 2 14 2 2 2 4 2 5 2 3" xfId="14601"/>
    <cellStyle name="Normal 2 14 2 2 2 4 2 5 2 4" xfId="14602"/>
    <cellStyle name="Normal 2 14 2 2 2 4 2 5 3" xfId="14603"/>
    <cellStyle name="Normal 2 14 2 2 2 4 2 5 3 2" xfId="14604"/>
    <cellStyle name="Normal 2 14 2 2 2 4 2 5 3 3" xfId="14605"/>
    <cellStyle name="Normal 2 14 2 2 2 4 2 5 4" xfId="14606"/>
    <cellStyle name="Normal 2 14 2 2 2 4 2 5 5" xfId="14607"/>
    <cellStyle name="Normal 2 14 2 2 2 4 2 6" xfId="14608"/>
    <cellStyle name="Normal 2 14 2 2 2 4 2 6 2" xfId="14609"/>
    <cellStyle name="Normal 2 14 2 2 2 4 2 6 2 2" xfId="14610"/>
    <cellStyle name="Normal 2 14 2 2 2 4 2 6 2 2 2" xfId="14611"/>
    <cellStyle name="Normal 2 14 2 2 2 4 2 6 2 2 3" xfId="14612"/>
    <cellStyle name="Normal 2 14 2 2 2 4 2 6 2 3" xfId="14613"/>
    <cellStyle name="Normal 2 14 2 2 2 4 2 6 2 4" xfId="14614"/>
    <cellStyle name="Normal 2 14 2 2 2 4 2 6 3" xfId="14615"/>
    <cellStyle name="Normal 2 14 2 2 2 4 2 6 3 2" xfId="14616"/>
    <cellStyle name="Normal 2 14 2 2 2 4 2 6 3 3" xfId="14617"/>
    <cellStyle name="Normal 2 14 2 2 2 4 2 6 4" xfId="14618"/>
    <cellStyle name="Normal 2 14 2 2 2 4 2 6 5" xfId="14619"/>
    <cellStyle name="Normal 2 14 2 2 2 4 2 7" xfId="14620"/>
    <cellStyle name="Normal 2 14 2 2 2 4 2 7 2" xfId="14621"/>
    <cellStyle name="Normal 2 14 2 2 2 4 2 7 2 2" xfId="14622"/>
    <cellStyle name="Normal 2 14 2 2 2 4 2 7 2 3" xfId="14623"/>
    <cellStyle name="Normal 2 14 2 2 2 4 2 7 3" xfId="14624"/>
    <cellStyle name="Normal 2 14 2 2 2 4 2 7 4" xfId="14625"/>
    <cellStyle name="Normal 2 14 2 2 2 4 2 8" xfId="14626"/>
    <cellStyle name="Normal 2 14 2 2 2 4 2 8 2" xfId="14627"/>
    <cellStyle name="Normal 2 14 2 2 2 4 2 8 3" xfId="14628"/>
    <cellStyle name="Normal 2 14 2 2 2 4 2 9" xfId="14629"/>
    <cellStyle name="Normal 2 14 2 2 2 4 2_Schs" xfId="14630"/>
    <cellStyle name="Normal 2 14 2 2 2 4 3" xfId="14631"/>
    <cellStyle name="Normal 2 14 2 2 2 4 3 2" xfId="14632"/>
    <cellStyle name="Normal 2 14 2 2 2 4 3 2 2" xfId="14633"/>
    <cellStyle name="Normal 2 14 2 2 2 4 3 2 2 2" xfId="14634"/>
    <cellStyle name="Normal 2 14 2 2 2 4 3 2 2 2 2" xfId="14635"/>
    <cellStyle name="Normal 2 14 2 2 2 4 3 2 2 2 2 2" xfId="14636"/>
    <cellStyle name="Normal 2 14 2 2 2 4 3 2 2 2 2 3" xfId="14637"/>
    <cellStyle name="Normal 2 14 2 2 2 4 3 2 2 2 3" xfId="14638"/>
    <cellStyle name="Normal 2 14 2 2 2 4 3 2 2 2 4" xfId="14639"/>
    <cellStyle name="Normal 2 14 2 2 2 4 3 2 2 3" xfId="14640"/>
    <cellStyle name="Normal 2 14 2 2 2 4 3 2 2 3 2" xfId="14641"/>
    <cellStyle name="Normal 2 14 2 2 2 4 3 2 2 3 3" xfId="14642"/>
    <cellStyle name="Normal 2 14 2 2 2 4 3 2 2 4" xfId="14643"/>
    <cellStyle name="Normal 2 14 2 2 2 4 3 2 2 5" xfId="14644"/>
    <cellStyle name="Normal 2 14 2 2 2 4 3 2 3" xfId="14645"/>
    <cellStyle name="Normal 2 14 2 2 2 4 3 2 3 2" xfId="14646"/>
    <cellStyle name="Normal 2 14 2 2 2 4 3 2 3 2 2" xfId="14647"/>
    <cellStyle name="Normal 2 14 2 2 2 4 3 2 3 2 2 2" xfId="14648"/>
    <cellStyle name="Normal 2 14 2 2 2 4 3 2 3 2 2 3" xfId="14649"/>
    <cellStyle name="Normal 2 14 2 2 2 4 3 2 3 2 3" xfId="14650"/>
    <cellStyle name="Normal 2 14 2 2 2 4 3 2 3 2 4" xfId="14651"/>
    <cellStyle name="Normal 2 14 2 2 2 4 3 2 3 3" xfId="14652"/>
    <cellStyle name="Normal 2 14 2 2 2 4 3 2 3 3 2" xfId="14653"/>
    <cellStyle name="Normal 2 14 2 2 2 4 3 2 3 3 3" xfId="14654"/>
    <cellStyle name="Normal 2 14 2 2 2 4 3 2 3 4" xfId="14655"/>
    <cellStyle name="Normal 2 14 2 2 2 4 3 2 3 5" xfId="14656"/>
    <cellStyle name="Normal 2 14 2 2 2 4 3 2 4" xfId="14657"/>
    <cellStyle name="Normal 2 14 2 2 2 4 3 2 4 2" xfId="14658"/>
    <cellStyle name="Normal 2 14 2 2 2 4 3 2 4 2 2" xfId="14659"/>
    <cellStyle name="Normal 2 14 2 2 2 4 3 2 4 2 2 2" xfId="14660"/>
    <cellStyle name="Normal 2 14 2 2 2 4 3 2 4 2 2 3" xfId="14661"/>
    <cellStyle name="Normal 2 14 2 2 2 4 3 2 4 2 3" xfId="14662"/>
    <cellStyle name="Normal 2 14 2 2 2 4 3 2 4 2 4" xfId="14663"/>
    <cellStyle name="Normal 2 14 2 2 2 4 3 2 4 3" xfId="14664"/>
    <cellStyle name="Normal 2 14 2 2 2 4 3 2 4 3 2" xfId="14665"/>
    <cellStyle name="Normal 2 14 2 2 2 4 3 2 4 3 3" xfId="14666"/>
    <cellStyle name="Normal 2 14 2 2 2 4 3 2 4 4" xfId="14667"/>
    <cellStyle name="Normal 2 14 2 2 2 4 3 2 4 5" xfId="14668"/>
    <cellStyle name="Normal 2 14 2 2 2 4 3 2 5" xfId="14669"/>
    <cellStyle name="Normal 2 14 2 2 2 4 3 2 5 2" xfId="14670"/>
    <cellStyle name="Normal 2 14 2 2 2 4 3 2 5 2 2" xfId="14671"/>
    <cellStyle name="Normal 2 14 2 2 2 4 3 2 5 2 3" xfId="14672"/>
    <cellStyle name="Normal 2 14 2 2 2 4 3 2 5 3" xfId="14673"/>
    <cellStyle name="Normal 2 14 2 2 2 4 3 2 5 4" xfId="14674"/>
    <cellStyle name="Normal 2 14 2 2 2 4 3 2 6" xfId="14675"/>
    <cellStyle name="Normal 2 14 2 2 2 4 3 2 6 2" xfId="14676"/>
    <cellStyle name="Normal 2 14 2 2 2 4 3 2 6 3" xfId="14677"/>
    <cellStyle name="Normal 2 14 2 2 2 4 3 2 7" xfId="14678"/>
    <cellStyle name="Normal 2 14 2 2 2 4 3 2 8" xfId="14679"/>
    <cellStyle name="Normal 2 14 2 2 2 4 3 2_Schs" xfId="14680"/>
    <cellStyle name="Normal 2 14 2 2 2 4 3 3" xfId="14681"/>
    <cellStyle name="Normal 2 14 2 2 2 4 3 3 2" xfId="14682"/>
    <cellStyle name="Normal 2 14 2 2 2 4 3 3 2 2" xfId="14683"/>
    <cellStyle name="Normal 2 14 2 2 2 4 3 3 2 2 2" xfId="14684"/>
    <cellStyle name="Normal 2 14 2 2 2 4 3 3 2 2 3" xfId="14685"/>
    <cellStyle name="Normal 2 14 2 2 2 4 3 3 2 3" xfId="14686"/>
    <cellStyle name="Normal 2 14 2 2 2 4 3 3 2 4" xfId="14687"/>
    <cellStyle name="Normal 2 14 2 2 2 4 3 3 3" xfId="14688"/>
    <cellStyle name="Normal 2 14 2 2 2 4 3 3 3 2" xfId="14689"/>
    <cellStyle name="Normal 2 14 2 2 2 4 3 3 3 3" xfId="14690"/>
    <cellStyle name="Normal 2 14 2 2 2 4 3 3 4" xfId="14691"/>
    <cellStyle name="Normal 2 14 2 2 2 4 3 3 5" xfId="14692"/>
    <cellStyle name="Normal 2 14 2 2 2 4 3 4" xfId="14693"/>
    <cellStyle name="Normal 2 14 2 2 2 4 3 4 2" xfId="14694"/>
    <cellStyle name="Normal 2 14 2 2 2 4 3 4 2 2" xfId="14695"/>
    <cellStyle name="Normal 2 14 2 2 2 4 3 4 2 2 2" xfId="14696"/>
    <cellStyle name="Normal 2 14 2 2 2 4 3 4 2 2 3" xfId="14697"/>
    <cellStyle name="Normal 2 14 2 2 2 4 3 4 2 3" xfId="14698"/>
    <cellStyle name="Normal 2 14 2 2 2 4 3 4 2 4" xfId="14699"/>
    <cellStyle name="Normal 2 14 2 2 2 4 3 4 3" xfId="14700"/>
    <cellStyle name="Normal 2 14 2 2 2 4 3 4 3 2" xfId="14701"/>
    <cellStyle name="Normal 2 14 2 2 2 4 3 4 3 3" xfId="14702"/>
    <cellStyle name="Normal 2 14 2 2 2 4 3 4 4" xfId="14703"/>
    <cellStyle name="Normal 2 14 2 2 2 4 3 4 5" xfId="14704"/>
    <cellStyle name="Normal 2 14 2 2 2 4 3 5" xfId="14705"/>
    <cellStyle name="Normal 2 14 2 2 2 4 3 5 2" xfId="14706"/>
    <cellStyle name="Normal 2 14 2 2 2 4 3 5 2 2" xfId="14707"/>
    <cellStyle name="Normal 2 14 2 2 2 4 3 5 2 2 2" xfId="14708"/>
    <cellStyle name="Normal 2 14 2 2 2 4 3 5 2 2 3" xfId="14709"/>
    <cellStyle name="Normal 2 14 2 2 2 4 3 5 2 3" xfId="14710"/>
    <cellStyle name="Normal 2 14 2 2 2 4 3 5 2 4" xfId="14711"/>
    <cellStyle name="Normal 2 14 2 2 2 4 3 5 3" xfId="14712"/>
    <cellStyle name="Normal 2 14 2 2 2 4 3 5 3 2" xfId="14713"/>
    <cellStyle name="Normal 2 14 2 2 2 4 3 5 3 3" xfId="14714"/>
    <cellStyle name="Normal 2 14 2 2 2 4 3 5 4" xfId="14715"/>
    <cellStyle name="Normal 2 14 2 2 2 4 3 5 5" xfId="14716"/>
    <cellStyle name="Normal 2 14 2 2 2 4 3 6" xfId="14717"/>
    <cellStyle name="Normal 2 14 2 2 2 4 3 6 2" xfId="14718"/>
    <cellStyle name="Normal 2 14 2 2 2 4 3 6 2 2" xfId="14719"/>
    <cellStyle name="Normal 2 14 2 2 2 4 3 6 2 3" xfId="14720"/>
    <cellStyle name="Normal 2 14 2 2 2 4 3 6 3" xfId="14721"/>
    <cellStyle name="Normal 2 14 2 2 2 4 3 6 4" xfId="14722"/>
    <cellStyle name="Normal 2 14 2 2 2 4 3 7" xfId="14723"/>
    <cellStyle name="Normal 2 14 2 2 2 4 3 7 2" xfId="14724"/>
    <cellStyle name="Normal 2 14 2 2 2 4 3 7 3" xfId="14725"/>
    <cellStyle name="Normal 2 14 2 2 2 4 3 8" xfId="14726"/>
    <cellStyle name="Normal 2 14 2 2 2 4 3 9" xfId="14727"/>
    <cellStyle name="Normal 2 14 2 2 2 4 3_Schs" xfId="14728"/>
    <cellStyle name="Normal 2 14 2 2 2 4 4" xfId="14729"/>
    <cellStyle name="Normal 2 14 2 2 2 4 4 2" xfId="14730"/>
    <cellStyle name="Normal 2 14 2 2 2 4 4 2 2" xfId="14731"/>
    <cellStyle name="Normal 2 14 2 2 2 4 4 2 2 2" xfId="14732"/>
    <cellStyle name="Normal 2 14 2 2 2 4 4 2 2 2 2" xfId="14733"/>
    <cellStyle name="Normal 2 14 2 2 2 4 4 2 2 2 3" xfId="14734"/>
    <cellStyle name="Normal 2 14 2 2 2 4 4 2 2 3" xfId="14735"/>
    <cellStyle name="Normal 2 14 2 2 2 4 4 2 2 4" xfId="14736"/>
    <cellStyle name="Normal 2 14 2 2 2 4 4 2 3" xfId="14737"/>
    <cellStyle name="Normal 2 14 2 2 2 4 4 2 3 2" xfId="14738"/>
    <cellStyle name="Normal 2 14 2 2 2 4 4 2 3 3" xfId="14739"/>
    <cellStyle name="Normal 2 14 2 2 2 4 4 2 4" xfId="14740"/>
    <cellStyle name="Normal 2 14 2 2 2 4 4 2 5" xfId="14741"/>
    <cellStyle name="Normal 2 14 2 2 2 4 4 3" xfId="14742"/>
    <cellStyle name="Normal 2 14 2 2 2 4 4 3 2" xfId="14743"/>
    <cellStyle name="Normal 2 14 2 2 2 4 4 3 2 2" xfId="14744"/>
    <cellStyle name="Normal 2 14 2 2 2 4 4 3 2 2 2" xfId="14745"/>
    <cellStyle name="Normal 2 14 2 2 2 4 4 3 2 2 3" xfId="14746"/>
    <cellStyle name="Normal 2 14 2 2 2 4 4 3 2 3" xfId="14747"/>
    <cellStyle name="Normal 2 14 2 2 2 4 4 3 2 4" xfId="14748"/>
    <cellStyle name="Normal 2 14 2 2 2 4 4 3 3" xfId="14749"/>
    <cellStyle name="Normal 2 14 2 2 2 4 4 3 3 2" xfId="14750"/>
    <cellStyle name="Normal 2 14 2 2 2 4 4 3 3 3" xfId="14751"/>
    <cellStyle name="Normal 2 14 2 2 2 4 4 3 4" xfId="14752"/>
    <cellStyle name="Normal 2 14 2 2 2 4 4 3 5" xfId="14753"/>
    <cellStyle name="Normal 2 14 2 2 2 4 4 4" xfId="14754"/>
    <cellStyle name="Normal 2 14 2 2 2 4 4 4 2" xfId="14755"/>
    <cellStyle name="Normal 2 14 2 2 2 4 4 4 2 2" xfId="14756"/>
    <cellStyle name="Normal 2 14 2 2 2 4 4 4 2 2 2" xfId="14757"/>
    <cellStyle name="Normal 2 14 2 2 2 4 4 4 2 2 3" xfId="14758"/>
    <cellStyle name="Normal 2 14 2 2 2 4 4 4 2 3" xfId="14759"/>
    <cellStyle name="Normal 2 14 2 2 2 4 4 4 2 4" xfId="14760"/>
    <cellStyle name="Normal 2 14 2 2 2 4 4 4 3" xfId="14761"/>
    <cellStyle name="Normal 2 14 2 2 2 4 4 4 3 2" xfId="14762"/>
    <cellStyle name="Normal 2 14 2 2 2 4 4 4 3 3" xfId="14763"/>
    <cellStyle name="Normal 2 14 2 2 2 4 4 4 4" xfId="14764"/>
    <cellStyle name="Normal 2 14 2 2 2 4 4 4 5" xfId="14765"/>
    <cellStyle name="Normal 2 14 2 2 2 4 4 5" xfId="14766"/>
    <cellStyle name="Normal 2 14 2 2 2 4 4 5 2" xfId="14767"/>
    <cellStyle name="Normal 2 14 2 2 2 4 4 5 2 2" xfId="14768"/>
    <cellStyle name="Normal 2 14 2 2 2 4 4 5 2 3" xfId="14769"/>
    <cellStyle name="Normal 2 14 2 2 2 4 4 5 3" xfId="14770"/>
    <cellStyle name="Normal 2 14 2 2 2 4 4 5 4" xfId="14771"/>
    <cellStyle name="Normal 2 14 2 2 2 4 4 6" xfId="14772"/>
    <cellStyle name="Normal 2 14 2 2 2 4 4 6 2" xfId="14773"/>
    <cellStyle name="Normal 2 14 2 2 2 4 4 6 3" xfId="14774"/>
    <cellStyle name="Normal 2 14 2 2 2 4 4 7" xfId="14775"/>
    <cellStyle name="Normal 2 14 2 2 2 4 4 8" xfId="14776"/>
    <cellStyle name="Normal 2 14 2 2 2 4 4_Schs" xfId="14777"/>
    <cellStyle name="Normal 2 14 2 2 2 4 5" xfId="14778"/>
    <cellStyle name="Normal 2 14 2 2 2 4 5 2" xfId="14779"/>
    <cellStyle name="Normal 2 14 2 2 2 4 5 2 2" xfId="14780"/>
    <cellStyle name="Normal 2 14 2 2 2 4 5 2 2 2" xfId="14781"/>
    <cellStyle name="Normal 2 14 2 2 2 4 5 2 2 3" xfId="14782"/>
    <cellStyle name="Normal 2 14 2 2 2 4 5 2 3" xfId="14783"/>
    <cellStyle name="Normal 2 14 2 2 2 4 5 2 4" xfId="14784"/>
    <cellStyle name="Normal 2 14 2 2 2 4 5 3" xfId="14785"/>
    <cellStyle name="Normal 2 14 2 2 2 4 5 3 2" xfId="14786"/>
    <cellStyle name="Normal 2 14 2 2 2 4 5 3 3" xfId="14787"/>
    <cellStyle name="Normal 2 14 2 2 2 4 5 4" xfId="14788"/>
    <cellStyle name="Normal 2 14 2 2 2 4 5 5" xfId="14789"/>
    <cellStyle name="Normal 2 14 2 2 2 4 6" xfId="14790"/>
    <cellStyle name="Normal 2 14 2 2 2 4 6 2" xfId="14791"/>
    <cellStyle name="Normal 2 14 2 2 2 4 6 2 2" xfId="14792"/>
    <cellStyle name="Normal 2 14 2 2 2 4 6 2 2 2" xfId="14793"/>
    <cellStyle name="Normal 2 14 2 2 2 4 6 2 2 3" xfId="14794"/>
    <cellStyle name="Normal 2 14 2 2 2 4 6 2 3" xfId="14795"/>
    <cellStyle name="Normal 2 14 2 2 2 4 6 2 4" xfId="14796"/>
    <cellStyle name="Normal 2 14 2 2 2 4 6 3" xfId="14797"/>
    <cellStyle name="Normal 2 14 2 2 2 4 6 3 2" xfId="14798"/>
    <cellStyle name="Normal 2 14 2 2 2 4 6 3 3" xfId="14799"/>
    <cellStyle name="Normal 2 14 2 2 2 4 6 4" xfId="14800"/>
    <cellStyle name="Normal 2 14 2 2 2 4 6 5" xfId="14801"/>
    <cellStyle name="Normal 2 14 2 2 2 4 7" xfId="14802"/>
    <cellStyle name="Normal 2 14 2 2 2 4 7 2" xfId="14803"/>
    <cellStyle name="Normal 2 14 2 2 2 4 7 2 2" xfId="14804"/>
    <cellStyle name="Normal 2 14 2 2 2 4 7 2 2 2" xfId="14805"/>
    <cellStyle name="Normal 2 14 2 2 2 4 7 2 2 3" xfId="14806"/>
    <cellStyle name="Normal 2 14 2 2 2 4 7 2 3" xfId="14807"/>
    <cellStyle name="Normal 2 14 2 2 2 4 7 2 4" xfId="14808"/>
    <cellStyle name="Normal 2 14 2 2 2 4 7 3" xfId="14809"/>
    <cellStyle name="Normal 2 14 2 2 2 4 7 3 2" xfId="14810"/>
    <cellStyle name="Normal 2 14 2 2 2 4 7 3 3" xfId="14811"/>
    <cellStyle name="Normal 2 14 2 2 2 4 7 4" xfId="14812"/>
    <cellStyle name="Normal 2 14 2 2 2 4 7 5" xfId="14813"/>
    <cellStyle name="Normal 2 14 2 2 2 4 8" xfId="14814"/>
    <cellStyle name="Normal 2 14 2 2 2 4 8 2" xfId="14815"/>
    <cellStyle name="Normal 2 14 2 2 2 4 8 2 2" xfId="14816"/>
    <cellStyle name="Normal 2 14 2 2 2 4 8 2 3" xfId="14817"/>
    <cellStyle name="Normal 2 14 2 2 2 4 8 3" xfId="14818"/>
    <cellStyle name="Normal 2 14 2 2 2 4 8 4" xfId="14819"/>
    <cellStyle name="Normal 2 14 2 2 2 4 9" xfId="14820"/>
    <cellStyle name="Normal 2 14 2 2 2 4 9 2" xfId="14821"/>
    <cellStyle name="Normal 2 14 2 2 2 4 9 3" xfId="14822"/>
    <cellStyle name="Normal 2 14 2 2 2 4_Schs" xfId="14823"/>
    <cellStyle name="Normal 2 14 2 2 2 5" xfId="14824"/>
    <cellStyle name="Normal 2 14 2 2 2 5 10" xfId="14825"/>
    <cellStyle name="Normal 2 14 2 2 2 5 2" xfId="14826"/>
    <cellStyle name="Normal 2 14 2 2 2 5 2 2" xfId="14827"/>
    <cellStyle name="Normal 2 14 2 2 2 5 2 2 2" xfId="14828"/>
    <cellStyle name="Normal 2 14 2 2 2 5 2 2 2 2" xfId="14829"/>
    <cellStyle name="Normal 2 14 2 2 2 5 2 2 2 2 2" xfId="14830"/>
    <cellStyle name="Normal 2 14 2 2 2 5 2 2 2 2 2 2" xfId="14831"/>
    <cellStyle name="Normal 2 14 2 2 2 5 2 2 2 2 2 3" xfId="14832"/>
    <cellStyle name="Normal 2 14 2 2 2 5 2 2 2 2 3" xfId="14833"/>
    <cellStyle name="Normal 2 14 2 2 2 5 2 2 2 2 4" xfId="14834"/>
    <cellStyle name="Normal 2 14 2 2 2 5 2 2 2 3" xfId="14835"/>
    <cellStyle name="Normal 2 14 2 2 2 5 2 2 2 3 2" xfId="14836"/>
    <cellStyle name="Normal 2 14 2 2 2 5 2 2 2 3 3" xfId="14837"/>
    <cellStyle name="Normal 2 14 2 2 2 5 2 2 2 4" xfId="14838"/>
    <cellStyle name="Normal 2 14 2 2 2 5 2 2 2 5" xfId="14839"/>
    <cellStyle name="Normal 2 14 2 2 2 5 2 2 3" xfId="14840"/>
    <cellStyle name="Normal 2 14 2 2 2 5 2 2 3 2" xfId="14841"/>
    <cellStyle name="Normal 2 14 2 2 2 5 2 2 3 2 2" xfId="14842"/>
    <cellStyle name="Normal 2 14 2 2 2 5 2 2 3 2 2 2" xfId="14843"/>
    <cellStyle name="Normal 2 14 2 2 2 5 2 2 3 2 2 3" xfId="14844"/>
    <cellStyle name="Normal 2 14 2 2 2 5 2 2 3 2 3" xfId="14845"/>
    <cellStyle name="Normal 2 14 2 2 2 5 2 2 3 2 4" xfId="14846"/>
    <cellStyle name="Normal 2 14 2 2 2 5 2 2 3 3" xfId="14847"/>
    <cellStyle name="Normal 2 14 2 2 2 5 2 2 3 3 2" xfId="14848"/>
    <cellStyle name="Normal 2 14 2 2 2 5 2 2 3 3 3" xfId="14849"/>
    <cellStyle name="Normal 2 14 2 2 2 5 2 2 3 4" xfId="14850"/>
    <cellStyle name="Normal 2 14 2 2 2 5 2 2 3 5" xfId="14851"/>
    <cellStyle name="Normal 2 14 2 2 2 5 2 2 4" xfId="14852"/>
    <cellStyle name="Normal 2 14 2 2 2 5 2 2 4 2" xfId="14853"/>
    <cellStyle name="Normal 2 14 2 2 2 5 2 2 4 2 2" xfId="14854"/>
    <cellStyle name="Normal 2 14 2 2 2 5 2 2 4 2 2 2" xfId="14855"/>
    <cellStyle name="Normal 2 14 2 2 2 5 2 2 4 2 2 3" xfId="14856"/>
    <cellStyle name="Normal 2 14 2 2 2 5 2 2 4 2 3" xfId="14857"/>
    <cellStyle name="Normal 2 14 2 2 2 5 2 2 4 2 4" xfId="14858"/>
    <cellStyle name="Normal 2 14 2 2 2 5 2 2 4 3" xfId="14859"/>
    <cellStyle name="Normal 2 14 2 2 2 5 2 2 4 3 2" xfId="14860"/>
    <cellStyle name="Normal 2 14 2 2 2 5 2 2 4 3 3" xfId="14861"/>
    <cellStyle name="Normal 2 14 2 2 2 5 2 2 4 4" xfId="14862"/>
    <cellStyle name="Normal 2 14 2 2 2 5 2 2 4 5" xfId="14863"/>
    <cellStyle name="Normal 2 14 2 2 2 5 2 2 5" xfId="14864"/>
    <cellStyle name="Normal 2 14 2 2 2 5 2 2 5 2" xfId="14865"/>
    <cellStyle name="Normal 2 14 2 2 2 5 2 2 5 2 2" xfId="14866"/>
    <cellStyle name="Normal 2 14 2 2 2 5 2 2 5 2 3" xfId="14867"/>
    <cellStyle name="Normal 2 14 2 2 2 5 2 2 5 3" xfId="14868"/>
    <cellStyle name="Normal 2 14 2 2 2 5 2 2 5 4" xfId="14869"/>
    <cellStyle name="Normal 2 14 2 2 2 5 2 2 6" xfId="14870"/>
    <cellStyle name="Normal 2 14 2 2 2 5 2 2 6 2" xfId="14871"/>
    <cellStyle name="Normal 2 14 2 2 2 5 2 2 6 3" xfId="14872"/>
    <cellStyle name="Normal 2 14 2 2 2 5 2 2 7" xfId="14873"/>
    <cellStyle name="Normal 2 14 2 2 2 5 2 2 8" xfId="14874"/>
    <cellStyle name="Normal 2 14 2 2 2 5 2 2_Schs" xfId="14875"/>
    <cellStyle name="Normal 2 14 2 2 2 5 2 3" xfId="14876"/>
    <cellStyle name="Normal 2 14 2 2 2 5 2 3 2" xfId="14877"/>
    <cellStyle name="Normal 2 14 2 2 2 5 2 3 2 2" xfId="14878"/>
    <cellStyle name="Normal 2 14 2 2 2 5 2 3 2 2 2" xfId="14879"/>
    <cellStyle name="Normal 2 14 2 2 2 5 2 3 2 2 3" xfId="14880"/>
    <cellStyle name="Normal 2 14 2 2 2 5 2 3 2 3" xfId="14881"/>
    <cellStyle name="Normal 2 14 2 2 2 5 2 3 2 4" xfId="14882"/>
    <cellStyle name="Normal 2 14 2 2 2 5 2 3 3" xfId="14883"/>
    <cellStyle name="Normal 2 14 2 2 2 5 2 3 3 2" xfId="14884"/>
    <cellStyle name="Normal 2 14 2 2 2 5 2 3 3 3" xfId="14885"/>
    <cellStyle name="Normal 2 14 2 2 2 5 2 3 4" xfId="14886"/>
    <cellStyle name="Normal 2 14 2 2 2 5 2 3 5" xfId="14887"/>
    <cellStyle name="Normal 2 14 2 2 2 5 2 4" xfId="14888"/>
    <cellStyle name="Normal 2 14 2 2 2 5 2 4 2" xfId="14889"/>
    <cellStyle name="Normal 2 14 2 2 2 5 2 4 2 2" xfId="14890"/>
    <cellStyle name="Normal 2 14 2 2 2 5 2 4 2 2 2" xfId="14891"/>
    <cellStyle name="Normal 2 14 2 2 2 5 2 4 2 2 3" xfId="14892"/>
    <cellStyle name="Normal 2 14 2 2 2 5 2 4 2 3" xfId="14893"/>
    <cellStyle name="Normal 2 14 2 2 2 5 2 4 2 4" xfId="14894"/>
    <cellStyle name="Normal 2 14 2 2 2 5 2 4 3" xfId="14895"/>
    <cellStyle name="Normal 2 14 2 2 2 5 2 4 3 2" xfId="14896"/>
    <cellStyle name="Normal 2 14 2 2 2 5 2 4 3 3" xfId="14897"/>
    <cellStyle name="Normal 2 14 2 2 2 5 2 4 4" xfId="14898"/>
    <cellStyle name="Normal 2 14 2 2 2 5 2 4 5" xfId="14899"/>
    <cellStyle name="Normal 2 14 2 2 2 5 2 5" xfId="14900"/>
    <cellStyle name="Normal 2 14 2 2 2 5 2 5 2" xfId="14901"/>
    <cellStyle name="Normal 2 14 2 2 2 5 2 5 2 2" xfId="14902"/>
    <cellStyle name="Normal 2 14 2 2 2 5 2 5 2 2 2" xfId="14903"/>
    <cellStyle name="Normal 2 14 2 2 2 5 2 5 2 2 3" xfId="14904"/>
    <cellStyle name="Normal 2 14 2 2 2 5 2 5 2 3" xfId="14905"/>
    <cellStyle name="Normal 2 14 2 2 2 5 2 5 2 4" xfId="14906"/>
    <cellStyle name="Normal 2 14 2 2 2 5 2 5 3" xfId="14907"/>
    <cellStyle name="Normal 2 14 2 2 2 5 2 5 3 2" xfId="14908"/>
    <cellStyle name="Normal 2 14 2 2 2 5 2 5 3 3" xfId="14909"/>
    <cellStyle name="Normal 2 14 2 2 2 5 2 5 4" xfId="14910"/>
    <cellStyle name="Normal 2 14 2 2 2 5 2 5 5" xfId="14911"/>
    <cellStyle name="Normal 2 14 2 2 2 5 2 6" xfId="14912"/>
    <cellStyle name="Normal 2 14 2 2 2 5 2 6 2" xfId="14913"/>
    <cellStyle name="Normal 2 14 2 2 2 5 2 6 2 2" xfId="14914"/>
    <cellStyle name="Normal 2 14 2 2 2 5 2 6 2 3" xfId="14915"/>
    <cellStyle name="Normal 2 14 2 2 2 5 2 6 3" xfId="14916"/>
    <cellStyle name="Normal 2 14 2 2 2 5 2 6 4" xfId="14917"/>
    <cellStyle name="Normal 2 14 2 2 2 5 2 7" xfId="14918"/>
    <cellStyle name="Normal 2 14 2 2 2 5 2 7 2" xfId="14919"/>
    <cellStyle name="Normal 2 14 2 2 2 5 2 7 3" xfId="14920"/>
    <cellStyle name="Normal 2 14 2 2 2 5 2 8" xfId="14921"/>
    <cellStyle name="Normal 2 14 2 2 2 5 2 9" xfId="14922"/>
    <cellStyle name="Normal 2 14 2 2 2 5 2_Schs" xfId="14923"/>
    <cellStyle name="Normal 2 14 2 2 2 5 3" xfId="14924"/>
    <cellStyle name="Normal 2 14 2 2 2 5 3 2" xfId="14925"/>
    <cellStyle name="Normal 2 14 2 2 2 5 3 2 2" xfId="14926"/>
    <cellStyle name="Normal 2 14 2 2 2 5 3 2 2 2" xfId="14927"/>
    <cellStyle name="Normal 2 14 2 2 2 5 3 2 2 2 2" xfId="14928"/>
    <cellStyle name="Normal 2 14 2 2 2 5 3 2 2 2 3" xfId="14929"/>
    <cellStyle name="Normal 2 14 2 2 2 5 3 2 2 3" xfId="14930"/>
    <cellStyle name="Normal 2 14 2 2 2 5 3 2 2 4" xfId="14931"/>
    <cellStyle name="Normal 2 14 2 2 2 5 3 2 3" xfId="14932"/>
    <cellStyle name="Normal 2 14 2 2 2 5 3 2 3 2" xfId="14933"/>
    <cellStyle name="Normal 2 14 2 2 2 5 3 2 3 3" xfId="14934"/>
    <cellStyle name="Normal 2 14 2 2 2 5 3 2 4" xfId="14935"/>
    <cellStyle name="Normal 2 14 2 2 2 5 3 2 5" xfId="14936"/>
    <cellStyle name="Normal 2 14 2 2 2 5 3 3" xfId="14937"/>
    <cellStyle name="Normal 2 14 2 2 2 5 3 3 2" xfId="14938"/>
    <cellStyle name="Normal 2 14 2 2 2 5 3 3 2 2" xfId="14939"/>
    <cellStyle name="Normal 2 14 2 2 2 5 3 3 2 2 2" xfId="14940"/>
    <cellStyle name="Normal 2 14 2 2 2 5 3 3 2 2 3" xfId="14941"/>
    <cellStyle name="Normal 2 14 2 2 2 5 3 3 2 3" xfId="14942"/>
    <cellStyle name="Normal 2 14 2 2 2 5 3 3 2 4" xfId="14943"/>
    <cellStyle name="Normal 2 14 2 2 2 5 3 3 3" xfId="14944"/>
    <cellStyle name="Normal 2 14 2 2 2 5 3 3 3 2" xfId="14945"/>
    <cellStyle name="Normal 2 14 2 2 2 5 3 3 3 3" xfId="14946"/>
    <cellStyle name="Normal 2 14 2 2 2 5 3 3 4" xfId="14947"/>
    <cellStyle name="Normal 2 14 2 2 2 5 3 3 5" xfId="14948"/>
    <cellStyle name="Normal 2 14 2 2 2 5 3 4" xfId="14949"/>
    <cellStyle name="Normal 2 14 2 2 2 5 3 4 2" xfId="14950"/>
    <cellStyle name="Normal 2 14 2 2 2 5 3 4 2 2" xfId="14951"/>
    <cellStyle name="Normal 2 14 2 2 2 5 3 4 2 2 2" xfId="14952"/>
    <cellStyle name="Normal 2 14 2 2 2 5 3 4 2 2 3" xfId="14953"/>
    <cellStyle name="Normal 2 14 2 2 2 5 3 4 2 3" xfId="14954"/>
    <cellStyle name="Normal 2 14 2 2 2 5 3 4 2 4" xfId="14955"/>
    <cellStyle name="Normal 2 14 2 2 2 5 3 4 3" xfId="14956"/>
    <cellStyle name="Normal 2 14 2 2 2 5 3 4 3 2" xfId="14957"/>
    <cellStyle name="Normal 2 14 2 2 2 5 3 4 3 3" xfId="14958"/>
    <cellStyle name="Normal 2 14 2 2 2 5 3 4 4" xfId="14959"/>
    <cellStyle name="Normal 2 14 2 2 2 5 3 4 5" xfId="14960"/>
    <cellStyle name="Normal 2 14 2 2 2 5 3 5" xfId="14961"/>
    <cellStyle name="Normal 2 14 2 2 2 5 3 5 2" xfId="14962"/>
    <cellStyle name="Normal 2 14 2 2 2 5 3 5 2 2" xfId="14963"/>
    <cellStyle name="Normal 2 14 2 2 2 5 3 5 2 3" xfId="14964"/>
    <cellStyle name="Normal 2 14 2 2 2 5 3 5 3" xfId="14965"/>
    <cellStyle name="Normal 2 14 2 2 2 5 3 5 4" xfId="14966"/>
    <cellStyle name="Normal 2 14 2 2 2 5 3 6" xfId="14967"/>
    <cellStyle name="Normal 2 14 2 2 2 5 3 6 2" xfId="14968"/>
    <cellStyle name="Normal 2 14 2 2 2 5 3 6 3" xfId="14969"/>
    <cellStyle name="Normal 2 14 2 2 2 5 3 7" xfId="14970"/>
    <cellStyle name="Normal 2 14 2 2 2 5 3 8" xfId="14971"/>
    <cellStyle name="Normal 2 14 2 2 2 5 3_Schs" xfId="14972"/>
    <cellStyle name="Normal 2 14 2 2 2 5 4" xfId="14973"/>
    <cellStyle name="Normal 2 14 2 2 2 5 4 2" xfId="14974"/>
    <cellStyle name="Normal 2 14 2 2 2 5 4 2 2" xfId="14975"/>
    <cellStyle name="Normal 2 14 2 2 2 5 4 2 2 2" xfId="14976"/>
    <cellStyle name="Normal 2 14 2 2 2 5 4 2 2 3" xfId="14977"/>
    <cellStyle name="Normal 2 14 2 2 2 5 4 2 3" xfId="14978"/>
    <cellStyle name="Normal 2 14 2 2 2 5 4 2 4" xfId="14979"/>
    <cellStyle name="Normal 2 14 2 2 2 5 4 3" xfId="14980"/>
    <cellStyle name="Normal 2 14 2 2 2 5 4 3 2" xfId="14981"/>
    <cellStyle name="Normal 2 14 2 2 2 5 4 3 3" xfId="14982"/>
    <cellStyle name="Normal 2 14 2 2 2 5 4 4" xfId="14983"/>
    <cellStyle name="Normal 2 14 2 2 2 5 4 5" xfId="14984"/>
    <cellStyle name="Normal 2 14 2 2 2 5 5" xfId="14985"/>
    <cellStyle name="Normal 2 14 2 2 2 5 5 2" xfId="14986"/>
    <cellStyle name="Normal 2 14 2 2 2 5 5 2 2" xfId="14987"/>
    <cellStyle name="Normal 2 14 2 2 2 5 5 2 2 2" xfId="14988"/>
    <cellStyle name="Normal 2 14 2 2 2 5 5 2 2 3" xfId="14989"/>
    <cellStyle name="Normal 2 14 2 2 2 5 5 2 3" xfId="14990"/>
    <cellStyle name="Normal 2 14 2 2 2 5 5 2 4" xfId="14991"/>
    <cellStyle name="Normal 2 14 2 2 2 5 5 3" xfId="14992"/>
    <cellStyle name="Normal 2 14 2 2 2 5 5 3 2" xfId="14993"/>
    <cellStyle name="Normal 2 14 2 2 2 5 5 3 3" xfId="14994"/>
    <cellStyle name="Normal 2 14 2 2 2 5 5 4" xfId="14995"/>
    <cellStyle name="Normal 2 14 2 2 2 5 5 5" xfId="14996"/>
    <cellStyle name="Normal 2 14 2 2 2 5 6" xfId="14997"/>
    <cellStyle name="Normal 2 14 2 2 2 5 6 2" xfId="14998"/>
    <cellStyle name="Normal 2 14 2 2 2 5 6 2 2" xfId="14999"/>
    <cellStyle name="Normal 2 14 2 2 2 5 6 2 2 2" xfId="15000"/>
    <cellStyle name="Normal 2 14 2 2 2 5 6 2 2 3" xfId="15001"/>
    <cellStyle name="Normal 2 14 2 2 2 5 6 2 3" xfId="15002"/>
    <cellStyle name="Normal 2 14 2 2 2 5 6 2 4" xfId="15003"/>
    <cellStyle name="Normal 2 14 2 2 2 5 6 3" xfId="15004"/>
    <cellStyle name="Normal 2 14 2 2 2 5 6 3 2" xfId="15005"/>
    <cellStyle name="Normal 2 14 2 2 2 5 6 3 3" xfId="15006"/>
    <cellStyle name="Normal 2 14 2 2 2 5 6 4" xfId="15007"/>
    <cellStyle name="Normal 2 14 2 2 2 5 6 5" xfId="15008"/>
    <cellStyle name="Normal 2 14 2 2 2 5 7" xfId="15009"/>
    <cellStyle name="Normal 2 14 2 2 2 5 7 2" xfId="15010"/>
    <cellStyle name="Normal 2 14 2 2 2 5 7 2 2" xfId="15011"/>
    <cellStyle name="Normal 2 14 2 2 2 5 7 2 3" xfId="15012"/>
    <cellStyle name="Normal 2 14 2 2 2 5 7 3" xfId="15013"/>
    <cellStyle name="Normal 2 14 2 2 2 5 7 4" xfId="15014"/>
    <cellStyle name="Normal 2 14 2 2 2 5 8" xfId="15015"/>
    <cellStyle name="Normal 2 14 2 2 2 5 8 2" xfId="15016"/>
    <cellStyle name="Normal 2 14 2 2 2 5 8 3" xfId="15017"/>
    <cellStyle name="Normal 2 14 2 2 2 5 9" xfId="15018"/>
    <cellStyle name="Normal 2 14 2 2 2 5_Schs" xfId="15019"/>
    <cellStyle name="Normal 2 14 2 2 2 6" xfId="15020"/>
    <cellStyle name="Normal 2 14 2 2 2 6 10" xfId="15021"/>
    <cellStyle name="Normal 2 14 2 2 2 6 2" xfId="15022"/>
    <cellStyle name="Normal 2 14 2 2 2 6 2 2" xfId="15023"/>
    <cellStyle name="Normal 2 14 2 2 2 6 2 2 2" xfId="15024"/>
    <cellStyle name="Normal 2 14 2 2 2 6 2 2 2 2" xfId="15025"/>
    <cellStyle name="Normal 2 14 2 2 2 6 2 2 2 2 2" xfId="15026"/>
    <cellStyle name="Normal 2 14 2 2 2 6 2 2 2 2 2 2" xfId="15027"/>
    <cellStyle name="Normal 2 14 2 2 2 6 2 2 2 2 2 3" xfId="15028"/>
    <cellStyle name="Normal 2 14 2 2 2 6 2 2 2 2 3" xfId="15029"/>
    <cellStyle name="Normal 2 14 2 2 2 6 2 2 2 2 4" xfId="15030"/>
    <cellStyle name="Normal 2 14 2 2 2 6 2 2 2 3" xfId="15031"/>
    <cellStyle name="Normal 2 14 2 2 2 6 2 2 2 3 2" xfId="15032"/>
    <cellStyle name="Normal 2 14 2 2 2 6 2 2 2 3 3" xfId="15033"/>
    <cellStyle name="Normal 2 14 2 2 2 6 2 2 2 4" xfId="15034"/>
    <cellStyle name="Normal 2 14 2 2 2 6 2 2 2 5" xfId="15035"/>
    <cellStyle name="Normal 2 14 2 2 2 6 2 2 3" xfId="15036"/>
    <cellStyle name="Normal 2 14 2 2 2 6 2 2 3 2" xfId="15037"/>
    <cellStyle name="Normal 2 14 2 2 2 6 2 2 3 2 2" xfId="15038"/>
    <cellStyle name="Normal 2 14 2 2 2 6 2 2 3 2 2 2" xfId="15039"/>
    <cellStyle name="Normal 2 14 2 2 2 6 2 2 3 2 2 3" xfId="15040"/>
    <cellStyle name="Normal 2 14 2 2 2 6 2 2 3 2 3" xfId="15041"/>
    <cellStyle name="Normal 2 14 2 2 2 6 2 2 3 2 4" xfId="15042"/>
    <cellStyle name="Normal 2 14 2 2 2 6 2 2 3 3" xfId="15043"/>
    <cellStyle name="Normal 2 14 2 2 2 6 2 2 3 3 2" xfId="15044"/>
    <cellStyle name="Normal 2 14 2 2 2 6 2 2 3 3 3" xfId="15045"/>
    <cellStyle name="Normal 2 14 2 2 2 6 2 2 3 4" xfId="15046"/>
    <cellStyle name="Normal 2 14 2 2 2 6 2 2 3 5" xfId="15047"/>
    <cellStyle name="Normal 2 14 2 2 2 6 2 2 4" xfId="15048"/>
    <cellStyle name="Normal 2 14 2 2 2 6 2 2 4 2" xfId="15049"/>
    <cellStyle name="Normal 2 14 2 2 2 6 2 2 4 2 2" xfId="15050"/>
    <cellStyle name="Normal 2 14 2 2 2 6 2 2 4 2 2 2" xfId="15051"/>
    <cellStyle name="Normal 2 14 2 2 2 6 2 2 4 2 2 3" xfId="15052"/>
    <cellStyle name="Normal 2 14 2 2 2 6 2 2 4 2 3" xfId="15053"/>
    <cellStyle name="Normal 2 14 2 2 2 6 2 2 4 2 4" xfId="15054"/>
    <cellStyle name="Normal 2 14 2 2 2 6 2 2 4 3" xfId="15055"/>
    <cellStyle name="Normal 2 14 2 2 2 6 2 2 4 3 2" xfId="15056"/>
    <cellStyle name="Normal 2 14 2 2 2 6 2 2 4 3 3" xfId="15057"/>
    <cellStyle name="Normal 2 14 2 2 2 6 2 2 4 4" xfId="15058"/>
    <cellStyle name="Normal 2 14 2 2 2 6 2 2 4 5" xfId="15059"/>
    <cellStyle name="Normal 2 14 2 2 2 6 2 2 5" xfId="15060"/>
    <cellStyle name="Normal 2 14 2 2 2 6 2 2 5 2" xfId="15061"/>
    <cellStyle name="Normal 2 14 2 2 2 6 2 2 5 2 2" xfId="15062"/>
    <cellStyle name="Normal 2 14 2 2 2 6 2 2 5 2 3" xfId="15063"/>
    <cellStyle name="Normal 2 14 2 2 2 6 2 2 5 3" xfId="15064"/>
    <cellStyle name="Normal 2 14 2 2 2 6 2 2 5 4" xfId="15065"/>
    <cellStyle name="Normal 2 14 2 2 2 6 2 2 6" xfId="15066"/>
    <cellStyle name="Normal 2 14 2 2 2 6 2 2 6 2" xfId="15067"/>
    <cellStyle name="Normal 2 14 2 2 2 6 2 2 6 3" xfId="15068"/>
    <cellStyle name="Normal 2 14 2 2 2 6 2 2 7" xfId="15069"/>
    <cellStyle name="Normal 2 14 2 2 2 6 2 2 8" xfId="15070"/>
    <cellStyle name="Normal 2 14 2 2 2 6 2 2_Schs" xfId="15071"/>
    <cellStyle name="Normal 2 14 2 2 2 6 2 3" xfId="15072"/>
    <cellStyle name="Normal 2 14 2 2 2 6 2 3 2" xfId="15073"/>
    <cellStyle name="Normal 2 14 2 2 2 6 2 3 2 2" xfId="15074"/>
    <cellStyle name="Normal 2 14 2 2 2 6 2 3 2 2 2" xfId="15075"/>
    <cellStyle name="Normal 2 14 2 2 2 6 2 3 2 2 3" xfId="15076"/>
    <cellStyle name="Normal 2 14 2 2 2 6 2 3 2 3" xfId="15077"/>
    <cellStyle name="Normal 2 14 2 2 2 6 2 3 2 4" xfId="15078"/>
    <cellStyle name="Normal 2 14 2 2 2 6 2 3 3" xfId="15079"/>
    <cellStyle name="Normal 2 14 2 2 2 6 2 3 3 2" xfId="15080"/>
    <cellStyle name="Normal 2 14 2 2 2 6 2 3 3 3" xfId="15081"/>
    <cellStyle name="Normal 2 14 2 2 2 6 2 3 4" xfId="15082"/>
    <cellStyle name="Normal 2 14 2 2 2 6 2 3 5" xfId="15083"/>
    <cellStyle name="Normal 2 14 2 2 2 6 2 4" xfId="15084"/>
    <cellStyle name="Normal 2 14 2 2 2 6 2 4 2" xfId="15085"/>
    <cellStyle name="Normal 2 14 2 2 2 6 2 4 2 2" xfId="15086"/>
    <cellStyle name="Normal 2 14 2 2 2 6 2 4 2 2 2" xfId="15087"/>
    <cellStyle name="Normal 2 14 2 2 2 6 2 4 2 2 3" xfId="15088"/>
    <cellStyle name="Normal 2 14 2 2 2 6 2 4 2 3" xfId="15089"/>
    <cellStyle name="Normal 2 14 2 2 2 6 2 4 2 4" xfId="15090"/>
    <cellStyle name="Normal 2 14 2 2 2 6 2 4 3" xfId="15091"/>
    <cellStyle name="Normal 2 14 2 2 2 6 2 4 3 2" xfId="15092"/>
    <cellStyle name="Normal 2 14 2 2 2 6 2 4 3 3" xfId="15093"/>
    <cellStyle name="Normal 2 14 2 2 2 6 2 4 4" xfId="15094"/>
    <cellStyle name="Normal 2 14 2 2 2 6 2 4 5" xfId="15095"/>
    <cellStyle name="Normal 2 14 2 2 2 6 2 5" xfId="15096"/>
    <cellStyle name="Normal 2 14 2 2 2 6 2 5 2" xfId="15097"/>
    <cellStyle name="Normal 2 14 2 2 2 6 2 5 2 2" xfId="15098"/>
    <cellStyle name="Normal 2 14 2 2 2 6 2 5 2 2 2" xfId="15099"/>
    <cellStyle name="Normal 2 14 2 2 2 6 2 5 2 2 3" xfId="15100"/>
    <cellStyle name="Normal 2 14 2 2 2 6 2 5 2 3" xfId="15101"/>
    <cellStyle name="Normal 2 14 2 2 2 6 2 5 2 4" xfId="15102"/>
    <cellStyle name="Normal 2 14 2 2 2 6 2 5 3" xfId="15103"/>
    <cellStyle name="Normal 2 14 2 2 2 6 2 5 3 2" xfId="15104"/>
    <cellStyle name="Normal 2 14 2 2 2 6 2 5 3 3" xfId="15105"/>
    <cellStyle name="Normal 2 14 2 2 2 6 2 5 4" xfId="15106"/>
    <cellStyle name="Normal 2 14 2 2 2 6 2 5 5" xfId="15107"/>
    <cellStyle name="Normal 2 14 2 2 2 6 2 6" xfId="15108"/>
    <cellStyle name="Normal 2 14 2 2 2 6 2 6 2" xfId="15109"/>
    <cellStyle name="Normal 2 14 2 2 2 6 2 6 2 2" xfId="15110"/>
    <cellStyle name="Normal 2 14 2 2 2 6 2 6 2 3" xfId="15111"/>
    <cellStyle name="Normal 2 14 2 2 2 6 2 6 3" xfId="15112"/>
    <cellStyle name="Normal 2 14 2 2 2 6 2 6 4" xfId="15113"/>
    <cellStyle name="Normal 2 14 2 2 2 6 2 7" xfId="15114"/>
    <cellStyle name="Normal 2 14 2 2 2 6 2 7 2" xfId="15115"/>
    <cellStyle name="Normal 2 14 2 2 2 6 2 7 3" xfId="15116"/>
    <cellStyle name="Normal 2 14 2 2 2 6 2 8" xfId="15117"/>
    <cellStyle name="Normal 2 14 2 2 2 6 2 9" xfId="15118"/>
    <cellStyle name="Normal 2 14 2 2 2 6 2_Schs" xfId="15119"/>
    <cellStyle name="Normal 2 14 2 2 2 6 3" xfId="15120"/>
    <cellStyle name="Normal 2 14 2 2 2 6 3 2" xfId="15121"/>
    <cellStyle name="Normal 2 14 2 2 2 6 3 2 2" xfId="15122"/>
    <cellStyle name="Normal 2 14 2 2 2 6 3 2 2 2" xfId="15123"/>
    <cellStyle name="Normal 2 14 2 2 2 6 3 2 2 2 2" xfId="15124"/>
    <cellStyle name="Normal 2 14 2 2 2 6 3 2 2 2 3" xfId="15125"/>
    <cellStyle name="Normal 2 14 2 2 2 6 3 2 2 3" xfId="15126"/>
    <cellStyle name="Normal 2 14 2 2 2 6 3 2 2 4" xfId="15127"/>
    <cellStyle name="Normal 2 14 2 2 2 6 3 2 3" xfId="15128"/>
    <cellStyle name="Normal 2 14 2 2 2 6 3 2 3 2" xfId="15129"/>
    <cellStyle name="Normal 2 14 2 2 2 6 3 2 3 3" xfId="15130"/>
    <cellStyle name="Normal 2 14 2 2 2 6 3 2 4" xfId="15131"/>
    <cellStyle name="Normal 2 14 2 2 2 6 3 2 5" xfId="15132"/>
    <cellStyle name="Normal 2 14 2 2 2 6 3 3" xfId="15133"/>
    <cellStyle name="Normal 2 14 2 2 2 6 3 3 2" xfId="15134"/>
    <cellStyle name="Normal 2 14 2 2 2 6 3 3 2 2" xfId="15135"/>
    <cellStyle name="Normal 2 14 2 2 2 6 3 3 2 2 2" xfId="15136"/>
    <cellStyle name="Normal 2 14 2 2 2 6 3 3 2 2 3" xfId="15137"/>
    <cellStyle name="Normal 2 14 2 2 2 6 3 3 2 3" xfId="15138"/>
    <cellStyle name="Normal 2 14 2 2 2 6 3 3 2 4" xfId="15139"/>
    <cellStyle name="Normal 2 14 2 2 2 6 3 3 3" xfId="15140"/>
    <cellStyle name="Normal 2 14 2 2 2 6 3 3 3 2" xfId="15141"/>
    <cellStyle name="Normal 2 14 2 2 2 6 3 3 3 3" xfId="15142"/>
    <cellStyle name="Normal 2 14 2 2 2 6 3 3 4" xfId="15143"/>
    <cellStyle name="Normal 2 14 2 2 2 6 3 3 5" xfId="15144"/>
    <cellStyle name="Normal 2 14 2 2 2 6 3 4" xfId="15145"/>
    <cellStyle name="Normal 2 14 2 2 2 6 3 4 2" xfId="15146"/>
    <cellStyle name="Normal 2 14 2 2 2 6 3 4 2 2" xfId="15147"/>
    <cellStyle name="Normal 2 14 2 2 2 6 3 4 2 2 2" xfId="15148"/>
    <cellStyle name="Normal 2 14 2 2 2 6 3 4 2 2 3" xfId="15149"/>
    <cellStyle name="Normal 2 14 2 2 2 6 3 4 2 3" xfId="15150"/>
    <cellStyle name="Normal 2 14 2 2 2 6 3 4 2 4" xfId="15151"/>
    <cellStyle name="Normal 2 14 2 2 2 6 3 4 3" xfId="15152"/>
    <cellStyle name="Normal 2 14 2 2 2 6 3 4 3 2" xfId="15153"/>
    <cellStyle name="Normal 2 14 2 2 2 6 3 4 3 3" xfId="15154"/>
    <cellStyle name="Normal 2 14 2 2 2 6 3 4 4" xfId="15155"/>
    <cellStyle name="Normal 2 14 2 2 2 6 3 4 5" xfId="15156"/>
    <cellStyle name="Normal 2 14 2 2 2 6 3 5" xfId="15157"/>
    <cellStyle name="Normal 2 14 2 2 2 6 3 5 2" xfId="15158"/>
    <cellStyle name="Normal 2 14 2 2 2 6 3 5 2 2" xfId="15159"/>
    <cellStyle name="Normal 2 14 2 2 2 6 3 5 2 3" xfId="15160"/>
    <cellStyle name="Normal 2 14 2 2 2 6 3 5 3" xfId="15161"/>
    <cellStyle name="Normal 2 14 2 2 2 6 3 5 4" xfId="15162"/>
    <cellStyle name="Normal 2 14 2 2 2 6 3 6" xfId="15163"/>
    <cellStyle name="Normal 2 14 2 2 2 6 3 6 2" xfId="15164"/>
    <cellStyle name="Normal 2 14 2 2 2 6 3 6 3" xfId="15165"/>
    <cellStyle name="Normal 2 14 2 2 2 6 3 7" xfId="15166"/>
    <cellStyle name="Normal 2 14 2 2 2 6 3 8" xfId="15167"/>
    <cellStyle name="Normal 2 14 2 2 2 6 3_Schs" xfId="15168"/>
    <cellStyle name="Normal 2 14 2 2 2 6 4" xfId="15169"/>
    <cellStyle name="Normal 2 14 2 2 2 6 4 2" xfId="15170"/>
    <cellStyle name="Normal 2 14 2 2 2 6 4 2 2" xfId="15171"/>
    <cellStyle name="Normal 2 14 2 2 2 6 4 2 2 2" xfId="15172"/>
    <cellStyle name="Normal 2 14 2 2 2 6 4 2 2 3" xfId="15173"/>
    <cellStyle name="Normal 2 14 2 2 2 6 4 2 3" xfId="15174"/>
    <cellStyle name="Normal 2 14 2 2 2 6 4 2 4" xfId="15175"/>
    <cellStyle name="Normal 2 14 2 2 2 6 4 3" xfId="15176"/>
    <cellStyle name="Normal 2 14 2 2 2 6 4 3 2" xfId="15177"/>
    <cellStyle name="Normal 2 14 2 2 2 6 4 3 3" xfId="15178"/>
    <cellStyle name="Normal 2 14 2 2 2 6 4 4" xfId="15179"/>
    <cellStyle name="Normal 2 14 2 2 2 6 4 5" xfId="15180"/>
    <cellStyle name="Normal 2 14 2 2 2 6 5" xfId="15181"/>
    <cellStyle name="Normal 2 14 2 2 2 6 5 2" xfId="15182"/>
    <cellStyle name="Normal 2 14 2 2 2 6 5 2 2" xfId="15183"/>
    <cellStyle name="Normal 2 14 2 2 2 6 5 2 2 2" xfId="15184"/>
    <cellStyle name="Normal 2 14 2 2 2 6 5 2 2 3" xfId="15185"/>
    <cellStyle name="Normal 2 14 2 2 2 6 5 2 3" xfId="15186"/>
    <cellStyle name="Normal 2 14 2 2 2 6 5 2 4" xfId="15187"/>
    <cellStyle name="Normal 2 14 2 2 2 6 5 3" xfId="15188"/>
    <cellStyle name="Normal 2 14 2 2 2 6 5 3 2" xfId="15189"/>
    <cellStyle name="Normal 2 14 2 2 2 6 5 3 3" xfId="15190"/>
    <cellStyle name="Normal 2 14 2 2 2 6 5 4" xfId="15191"/>
    <cellStyle name="Normal 2 14 2 2 2 6 5 5" xfId="15192"/>
    <cellStyle name="Normal 2 14 2 2 2 6 6" xfId="15193"/>
    <cellStyle name="Normal 2 14 2 2 2 6 6 2" xfId="15194"/>
    <cellStyle name="Normal 2 14 2 2 2 6 6 2 2" xfId="15195"/>
    <cellStyle name="Normal 2 14 2 2 2 6 6 2 2 2" xfId="15196"/>
    <cellStyle name="Normal 2 14 2 2 2 6 6 2 2 3" xfId="15197"/>
    <cellStyle name="Normal 2 14 2 2 2 6 6 2 3" xfId="15198"/>
    <cellStyle name="Normal 2 14 2 2 2 6 6 2 4" xfId="15199"/>
    <cellStyle name="Normal 2 14 2 2 2 6 6 3" xfId="15200"/>
    <cellStyle name="Normal 2 14 2 2 2 6 6 3 2" xfId="15201"/>
    <cellStyle name="Normal 2 14 2 2 2 6 6 3 3" xfId="15202"/>
    <cellStyle name="Normal 2 14 2 2 2 6 6 4" xfId="15203"/>
    <cellStyle name="Normal 2 14 2 2 2 6 6 5" xfId="15204"/>
    <cellStyle name="Normal 2 14 2 2 2 6 7" xfId="15205"/>
    <cellStyle name="Normal 2 14 2 2 2 6 7 2" xfId="15206"/>
    <cellStyle name="Normal 2 14 2 2 2 6 7 2 2" xfId="15207"/>
    <cellStyle name="Normal 2 14 2 2 2 6 7 2 3" xfId="15208"/>
    <cellStyle name="Normal 2 14 2 2 2 6 7 3" xfId="15209"/>
    <cellStyle name="Normal 2 14 2 2 2 6 7 4" xfId="15210"/>
    <cellStyle name="Normal 2 14 2 2 2 6 8" xfId="15211"/>
    <cellStyle name="Normal 2 14 2 2 2 6 8 2" xfId="15212"/>
    <cellStyle name="Normal 2 14 2 2 2 6 8 3" xfId="15213"/>
    <cellStyle name="Normal 2 14 2 2 2 6 9" xfId="15214"/>
    <cellStyle name="Normal 2 14 2 2 2 6_Schs" xfId="15215"/>
    <cellStyle name="Normal 2 14 2 2 2 7" xfId="15216"/>
    <cellStyle name="Normal 2 14 2 2 2 7 2" xfId="15217"/>
    <cellStyle name="Normal 2 14 2 2 2 7 2 2" xfId="15218"/>
    <cellStyle name="Normal 2 14 2 2 2 7 2 2 2" xfId="15219"/>
    <cellStyle name="Normal 2 14 2 2 2 7 2 2 2 2" xfId="15220"/>
    <cellStyle name="Normal 2 14 2 2 2 7 2 2 2 2 2" xfId="15221"/>
    <cellStyle name="Normal 2 14 2 2 2 7 2 2 2 2 3" xfId="15222"/>
    <cellStyle name="Normal 2 14 2 2 2 7 2 2 2 3" xfId="15223"/>
    <cellStyle name="Normal 2 14 2 2 2 7 2 2 2 4" xfId="15224"/>
    <cellStyle name="Normal 2 14 2 2 2 7 2 2 3" xfId="15225"/>
    <cellStyle name="Normal 2 14 2 2 2 7 2 2 3 2" xfId="15226"/>
    <cellStyle name="Normal 2 14 2 2 2 7 2 2 3 3" xfId="15227"/>
    <cellStyle name="Normal 2 14 2 2 2 7 2 2 4" xfId="15228"/>
    <cellStyle name="Normal 2 14 2 2 2 7 2 2 5" xfId="15229"/>
    <cellStyle name="Normal 2 14 2 2 2 7 2 3" xfId="15230"/>
    <cellStyle name="Normal 2 14 2 2 2 7 2 3 2" xfId="15231"/>
    <cellStyle name="Normal 2 14 2 2 2 7 2 3 2 2" xfId="15232"/>
    <cellStyle name="Normal 2 14 2 2 2 7 2 3 2 2 2" xfId="15233"/>
    <cellStyle name="Normal 2 14 2 2 2 7 2 3 2 2 3" xfId="15234"/>
    <cellStyle name="Normal 2 14 2 2 2 7 2 3 2 3" xfId="15235"/>
    <cellStyle name="Normal 2 14 2 2 2 7 2 3 2 4" xfId="15236"/>
    <cellStyle name="Normal 2 14 2 2 2 7 2 3 3" xfId="15237"/>
    <cellStyle name="Normal 2 14 2 2 2 7 2 3 3 2" xfId="15238"/>
    <cellStyle name="Normal 2 14 2 2 2 7 2 3 3 3" xfId="15239"/>
    <cellStyle name="Normal 2 14 2 2 2 7 2 3 4" xfId="15240"/>
    <cellStyle name="Normal 2 14 2 2 2 7 2 3 5" xfId="15241"/>
    <cellStyle name="Normal 2 14 2 2 2 7 2 4" xfId="15242"/>
    <cellStyle name="Normal 2 14 2 2 2 7 2 4 2" xfId="15243"/>
    <cellStyle name="Normal 2 14 2 2 2 7 2 4 2 2" xfId="15244"/>
    <cellStyle name="Normal 2 14 2 2 2 7 2 4 2 2 2" xfId="15245"/>
    <cellStyle name="Normal 2 14 2 2 2 7 2 4 2 2 3" xfId="15246"/>
    <cellStyle name="Normal 2 14 2 2 2 7 2 4 2 3" xfId="15247"/>
    <cellStyle name="Normal 2 14 2 2 2 7 2 4 2 4" xfId="15248"/>
    <cellStyle name="Normal 2 14 2 2 2 7 2 4 3" xfId="15249"/>
    <cellStyle name="Normal 2 14 2 2 2 7 2 4 3 2" xfId="15250"/>
    <cellStyle name="Normal 2 14 2 2 2 7 2 4 3 3" xfId="15251"/>
    <cellStyle name="Normal 2 14 2 2 2 7 2 4 4" xfId="15252"/>
    <cellStyle name="Normal 2 14 2 2 2 7 2 4 5" xfId="15253"/>
    <cellStyle name="Normal 2 14 2 2 2 7 2 5" xfId="15254"/>
    <cellStyle name="Normal 2 14 2 2 2 7 2 5 2" xfId="15255"/>
    <cellStyle name="Normal 2 14 2 2 2 7 2 5 2 2" xfId="15256"/>
    <cellStyle name="Normal 2 14 2 2 2 7 2 5 2 3" xfId="15257"/>
    <cellStyle name="Normal 2 14 2 2 2 7 2 5 3" xfId="15258"/>
    <cellStyle name="Normal 2 14 2 2 2 7 2 5 4" xfId="15259"/>
    <cellStyle name="Normal 2 14 2 2 2 7 2 6" xfId="15260"/>
    <cellStyle name="Normal 2 14 2 2 2 7 2 6 2" xfId="15261"/>
    <cellStyle name="Normal 2 14 2 2 2 7 2 6 3" xfId="15262"/>
    <cellStyle name="Normal 2 14 2 2 2 7 2 7" xfId="15263"/>
    <cellStyle name="Normal 2 14 2 2 2 7 2 8" xfId="15264"/>
    <cellStyle name="Normal 2 14 2 2 2 7 2_Schs" xfId="15265"/>
    <cellStyle name="Normal 2 14 2 2 2 7 3" xfId="15266"/>
    <cellStyle name="Normal 2 14 2 2 2 7 3 2" xfId="15267"/>
    <cellStyle name="Normal 2 14 2 2 2 7 3 2 2" xfId="15268"/>
    <cellStyle name="Normal 2 14 2 2 2 7 3 2 2 2" xfId="15269"/>
    <cellStyle name="Normal 2 14 2 2 2 7 3 2 2 3" xfId="15270"/>
    <cellStyle name="Normal 2 14 2 2 2 7 3 2 3" xfId="15271"/>
    <cellStyle name="Normal 2 14 2 2 2 7 3 2 4" xfId="15272"/>
    <cellStyle name="Normal 2 14 2 2 2 7 3 3" xfId="15273"/>
    <cellStyle name="Normal 2 14 2 2 2 7 3 3 2" xfId="15274"/>
    <cellStyle name="Normal 2 14 2 2 2 7 3 3 3" xfId="15275"/>
    <cellStyle name="Normal 2 14 2 2 2 7 3 4" xfId="15276"/>
    <cellStyle name="Normal 2 14 2 2 2 7 3 5" xfId="15277"/>
    <cellStyle name="Normal 2 14 2 2 2 7 4" xfId="15278"/>
    <cellStyle name="Normal 2 14 2 2 2 7 4 2" xfId="15279"/>
    <cellStyle name="Normal 2 14 2 2 2 7 4 2 2" xfId="15280"/>
    <cellStyle name="Normal 2 14 2 2 2 7 4 2 2 2" xfId="15281"/>
    <cellStyle name="Normal 2 14 2 2 2 7 4 2 2 3" xfId="15282"/>
    <cellStyle name="Normal 2 14 2 2 2 7 4 2 3" xfId="15283"/>
    <cellStyle name="Normal 2 14 2 2 2 7 4 2 4" xfId="15284"/>
    <cellStyle name="Normal 2 14 2 2 2 7 4 3" xfId="15285"/>
    <cellStyle name="Normal 2 14 2 2 2 7 4 3 2" xfId="15286"/>
    <cellStyle name="Normal 2 14 2 2 2 7 4 3 3" xfId="15287"/>
    <cellStyle name="Normal 2 14 2 2 2 7 4 4" xfId="15288"/>
    <cellStyle name="Normal 2 14 2 2 2 7 4 5" xfId="15289"/>
    <cellStyle name="Normal 2 14 2 2 2 7 5" xfId="15290"/>
    <cellStyle name="Normal 2 14 2 2 2 7 5 2" xfId="15291"/>
    <cellStyle name="Normal 2 14 2 2 2 7 5 2 2" xfId="15292"/>
    <cellStyle name="Normal 2 14 2 2 2 7 5 2 2 2" xfId="15293"/>
    <cellStyle name="Normal 2 14 2 2 2 7 5 2 2 3" xfId="15294"/>
    <cellStyle name="Normal 2 14 2 2 2 7 5 2 3" xfId="15295"/>
    <cellStyle name="Normal 2 14 2 2 2 7 5 2 4" xfId="15296"/>
    <cellStyle name="Normal 2 14 2 2 2 7 5 3" xfId="15297"/>
    <cellStyle name="Normal 2 14 2 2 2 7 5 3 2" xfId="15298"/>
    <cellStyle name="Normal 2 14 2 2 2 7 5 3 3" xfId="15299"/>
    <cellStyle name="Normal 2 14 2 2 2 7 5 4" xfId="15300"/>
    <cellStyle name="Normal 2 14 2 2 2 7 5 5" xfId="15301"/>
    <cellStyle name="Normal 2 14 2 2 2 7 6" xfId="15302"/>
    <cellStyle name="Normal 2 14 2 2 2 7 6 2" xfId="15303"/>
    <cellStyle name="Normal 2 14 2 2 2 7 6 2 2" xfId="15304"/>
    <cellStyle name="Normal 2 14 2 2 2 7 6 2 3" xfId="15305"/>
    <cellStyle name="Normal 2 14 2 2 2 7 6 3" xfId="15306"/>
    <cellStyle name="Normal 2 14 2 2 2 7 6 4" xfId="15307"/>
    <cellStyle name="Normal 2 14 2 2 2 7 7" xfId="15308"/>
    <cellStyle name="Normal 2 14 2 2 2 7 7 2" xfId="15309"/>
    <cellStyle name="Normal 2 14 2 2 2 7 7 3" xfId="15310"/>
    <cellStyle name="Normal 2 14 2 2 2 7 8" xfId="15311"/>
    <cellStyle name="Normal 2 14 2 2 2 7 9" xfId="15312"/>
    <cellStyle name="Normal 2 14 2 2 2 7_Schs" xfId="15313"/>
    <cellStyle name="Normal 2 14 2 2 2 8" xfId="15314"/>
    <cellStyle name="Normal 2 14 2 2 2 8 2" xfId="15315"/>
    <cellStyle name="Normal 2 14 2 2 2 8 2 2" xfId="15316"/>
    <cellStyle name="Normal 2 14 2 2 2 8 2 2 2" xfId="15317"/>
    <cellStyle name="Normal 2 14 2 2 2 8 2 2 2 2" xfId="15318"/>
    <cellStyle name="Normal 2 14 2 2 2 8 2 2 2 3" xfId="15319"/>
    <cellStyle name="Normal 2 14 2 2 2 8 2 2 3" xfId="15320"/>
    <cellStyle name="Normal 2 14 2 2 2 8 2 2 4" xfId="15321"/>
    <cellStyle name="Normal 2 14 2 2 2 8 2 3" xfId="15322"/>
    <cellStyle name="Normal 2 14 2 2 2 8 2 3 2" xfId="15323"/>
    <cellStyle name="Normal 2 14 2 2 2 8 2 3 3" xfId="15324"/>
    <cellStyle name="Normal 2 14 2 2 2 8 2 4" xfId="15325"/>
    <cellStyle name="Normal 2 14 2 2 2 8 2 5" xfId="15326"/>
    <cellStyle name="Normal 2 14 2 2 2 8 3" xfId="15327"/>
    <cellStyle name="Normal 2 14 2 2 2 8 3 2" xfId="15328"/>
    <cellStyle name="Normal 2 14 2 2 2 8 3 2 2" xfId="15329"/>
    <cellStyle name="Normal 2 14 2 2 2 8 3 2 2 2" xfId="15330"/>
    <cellStyle name="Normal 2 14 2 2 2 8 3 2 2 3" xfId="15331"/>
    <cellStyle name="Normal 2 14 2 2 2 8 3 2 3" xfId="15332"/>
    <cellStyle name="Normal 2 14 2 2 2 8 3 2 4" xfId="15333"/>
    <cellStyle name="Normal 2 14 2 2 2 8 3 3" xfId="15334"/>
    <cellStyle name="Normal 2 14 2 2 2 8 3 3 2" xfId="15335"/>
    <cellStyle name="Normal 2 14 2 2 2 8 3 3 3" xfId="15336"/>
    <cellStyle name="Normal 2 14 2 2 2 8 3 4" xfId="15337"/>
    <cellStyle name="Normal 2 14 2 2 2 8 3 5" xfId="15338"/>
    <cellStyle name="Normal 2 14 2 2 2 8 4" xfId="15339"/>
    <cellStyle name="Normal 2 14 2 2 2 8 4 2" xfId="15340"/>
    <cellStyle name="Normal 2 14 2 2 2 8 4 2 2" xfId="15341"/>
    <cellStyle name="Normal 2 14 2 2 2 8 4 2 2 2" xfId="15342"/>
    <cellStyle name="Normal 2 14 2 2 2 8 4 2 2 3" xfId="15343"/>
    <cellStyle name="Normal 2 14 2 2 2 8 4 2 3" xfId="15344"/>
    <cellStyle name="Normal 2 14 2 2 2 8 4 2 4" xfId="15345"/>
    <cellStyle name="Normal 2 14 2 2 2 8 4 3" xfId="15346"/>
    <cellStyle name="Normal 2 14 2 2 2 8 4 3 2" xfId="15347"/>
    <cellStyle name="Normal 2 14 2 2 2 8 4 3 3" xfId="15348"/>
    <cellStyle name="Normal 2 14 2 2 2 8 4 4" xfId="15349"/>
    <cellStyle name="Normal 2 14 2 2 2 8 4 5" xfId="15350"/>
    <cellStyle name="Normal 2 14 2 2 2 8 5" xfId="15351"/>
    <cellStyle name="Normal 2 14 2 2 2 8 5 2" xfId="15352"/>
    <cellStyle name="Normal 2 14 2 2 2 8 5 2 2" xfId="15353"/>
    <cellStyle name="Normal 2 14 2 2 2 8 5 2 3" xfId="15354"/>
    <cellStyle name="Normal 2 14 2 2 2 8 5 3" xfId="15355"/>
    <cellStyle name="Normal 2 14 2 2 2 8 5 4" xfId="15356"/>
    <cellStyle name="Normal 2 14 2 2 2 8 6" xfId="15357"/>
    <cellStyle name="Normal 2 14 2 2 2 8 6 2" xfId="15358"/>
    <cellStyle name="Normal 2 14 2 2 2 8 6 3" xfId="15359"/>
    <cellStyle name="Normal 2 14 2 2 2 8 7" xfId="15360"/>
    <cellStyle name="Normal 2 14 2 2 2 8 8" xfId="15361"/>
    <cellStyle name="Normal 2 14 2 2 2 8_Schs" xfId="15362"/>
    <cellStyle name="Normal 2 14 2 2 2 9" xfId="15363"/>
    <cellStyle name="Normal 2 14 2 2 2 9 2" xfId="15364"/>
    <cellStyle name="Normal 2 14 2 2 2 9 2 2" xfId="15365"/>
    <cellStyle name="Normal 2 14 2 2 2 9 2 2 2" xfId="15366"/>
    <cellStyle name="Normal 2 14 2 2 2 9 2 2 3" xfId="15367"/>
    <cellStyle name="Normal 2 14 2 2 2 9 2 3" xfId="15368"/>
    <cellStyle name="Normal 2 14 2 2 2 9 2 4" xfId="15369"/>
    <cellStyle name="Normal 2 14 2 2 2 9 3" xfId="15370"/>
    <cellStyle name="Normal 2 14 2 2 2 9 3 2" xfId="15371"/>
    <cellStyle name="Normal 2 14 2 2 2 9 3 3" xfId="15372"/>
    <cellStyle name="Normal 2 14 2 2 2 9 4" xfId="15373"/>
    <cellStyle name="Normal 2 14 2 2 2 9 5" xfId="15374"/>
    <cellStyle name="Normal 2 14 2 2 2_Schs" xfId="15375"/>
    <cellStyle name="Normal 2 14 2 2 3" xfId="15376"/>
    <cellStyle name="Normal 2 14 2 3" xfId="15377"/>
    <cellStyle name="Normal 2 14 2 3 2" xfId="15378"/>
    <cellStyle name="Normal 2 14 2 3 2 10" xfId="15379"/>
    <cellStyle name="Normal 2 14 2 3 2 10 2" xfId="15380"/>
    <cellStyle name="Normal 2 14 2 3 2 10 2 2" xfId="15381"/>
    <cellStyle name="Normal 2 14 2 3 2 10 2 2 2" xfId="15382"/>
    <cellStyle name="Normal 2 14 2 3 2 10 2 2 3" xfId="15383"/>
    <cellStyle name="Normal 2 14 2 3 2 10 2 3" xfId="15384"/>
    <cellStyle name="Normal 2 14 2 3 2 10 2 4" xfId="15385"/>
    <cellStyle name="Normal 2 14 2 3 2 10 3" xfId="15386"/>
    <cellStyle name="Normal 2 14 2 3 2 10 3 2" xfId="15387"/>
    <cellStyle name="Normal 2 14 2 3 2 10 3 3" xfId="15388"/>
    <cellStyle name="Normal 2 14 2 3 2 10 4" xfId="15389"/>
    <cellStyle name="Normal 2 14 2 3 2 10 5" xfId="15390"/>
    <cellStyle name="Normal 2 14 2 3 2 11" xfId="15391"/>
    <cellStyle name="Normal 2 14 2 3 2 11 2" xfId="15392"/>
    <cellStyle name="Normal 2 14 2 3 2 11 2 2" xfId="15393"/>
    <cellStyle name="Normal 2 14 2 3 2 11 2 3" xfId="15394"/>
    <cellStyle name="Normal 2 14 2 3 2 11 3" xfId="15395"/>
    <cellStyle name="Normal 2 14 2 3 2 11 4" xfId="15396"/>
    <cellStyle name="Normal 2 14 2 3 2 12" xfId="15397"/>
    <cellStyle name="Normal 2 14 2 3 2 12 2" xfId="15398"/>
    <cellStyle name="Normal 2 14 2 3 2 12 3" xfId="15399"/>
    <cellStyle name="Normal 2 14 2 3 2 13" xfId="15400"/>
    <cellStyle name="Normal 2 14 2 3 2 14" xfId="15401"/>
    <cellStyle name="Normal 2 14 2 3 2 15" xfId="15402"/>
    <cellStyle name="Normal 2 14 2 3 2 2" xfId="15403"/>
    <cellStyle name="Normal 2 14 2 3 2 2 10" xfId="15404"/>
    <cellStyle name="Normal 2 14 2 3 2 2 10 2" xfId="15405"/>
    <cellStyle name="Normal 2 14 2 3 2 2 10 3" xfId="15406"/>
    <cellStyle name="Normal 2 14 2 3 2 2 11" xfId="15407"/>
    <cellStyle name="Normal 2 14 2 3 2 2 12" xfId="15408"/>
    <cellStyle name="Normal 2 14 2 3 2 2 13" xfId="15409"/>
    <cellStyle name="Normal 2 14 2 3 2 2 2" xfId="15410"/>
    <cellStyle name="Normal 2 14 2 3 2 2 2 10" xfId="15411"/>
    <cellStyle name="Normal 2 14 2 3 2 2 2 11" xfId="15412"/>
    <cellStyle name="Normal 2 14 2 3 2 2 2 2" xfId="15413"/>
    <cellStyle name="Normal 2 14 2 3 2 2 2 2 10" xfId="15414"/>
    <cellStyle name="Normal 2 14 2 3 2 2 2 2 2" xfId="15415"/>
    <cellStyle name="Normal 2 14 2 3 2 2 2 2 2 2" xfId="15416"/>
    <cellStyle name="Normal 2 14 2 3 2 2 2 2 2 2 2" xfId="15417"/>
    <cellStyle name="Normal 2 14 2 3 2 2 2 2 2 2 2 2" xfId="15418"/>
    <cellStyle name="Normal 2 14 2 3 2 2 2 2 2 2 2 2 2" xfId="15419"/>
    <cellStyle name="Normal 2 14 2 3 2 2 2 2 2 2 2 2 2 2" xfId="15420"/>
    <cellStyle name="Normal 2 14 2 3 2 2 2 2 2 2 2 2 2 3" xfId="15421"/>
    <cellStyle name="Normal 2 14 2 3 2 2 2 2 2 2 2 2 3" xfId="15422"/>
    <cellStyle name="Normal 2 14 2 3 2 2 2 2 2 2 2 2 4" xfId="15423"/>
    <cellStyle name="Normal 2 14 2 3 2 2 2 2 2 2 2 3" xfId="15424"/>
    <cellStyle name="Normal 2 14 2 3 2 2 2 2 2 2 2 3 2" xfId="15425"/>
    <cellStyle name="Normal 2 14 2 3 2 2 2 2 2 2 2 3 3" xfId="15426"/>
    <cellStyle name="Normal 2 14 2 3 2 2 2 2 2 2 2 4" xfId="15427"/>
    <cellStyle name="Normal 2 14 2 3 2 2 2 2 2 2 2 5" xfId="15428"/>
    <cellStyle name="Normal 2 14 2 3 2 2 2 2 2 2 3" xfId="15429"/>
    <cellStyle name="Normal 2 14 2 3 2 2 2 2 2 2 3 2" xfId="15430"/>
    <cellStyle name="Normal 2 14 2 3 2 2 2 2 2 2 3 2 2" xfId="15431"/>
    <cellStyle name="Normal 2 14 2 3 2 2 2 2 2 2 3 2 2 2" xfId="15432"/>
    <cellStyle name="Normal 2 14 2 3 2 2 2 2 2 2 3 2 2 3" xfId="15433"/>
    <cellStyle name="Normal 2 14 2 3 2 2 2 2 2 2 3 2 3" xfId="15434"/>
    <cellStyle name="Normal 2 14 2 3 2 2 2 2 2 2 3 2 4" xfId="15435"/>
    <cellStyle name="Normal 2 14 2 3 2 2 2 2 2 2 3 3" xfId="15436"/>
    <cellStyle name="Normal 2 14 2 3 2 2 2 2 2 2 3 3 2" xfId="15437"/>
    <cellStyle name="Normal 2 14 2 3 2 2 2 2 2 2 3 3 3" xfId="15438"/>
    <cellStyle name="Normal 2 14 2 3 2 2 2 2 2 2 3 4" xfId="15439"/>
    <cellStyle name="Normal 2 14 2 3 2 2 2 2 2 2 3 5" xfId="15440"/>
    <cellStyle name="Normal 2 14 2 3 2 2 2 2 2 2 4" xfId="15441"/>
    <cellStyle name="Normal 2 14 2 3 2 2 2 2 2 2 4 2" xfId="15442"/>
    <cellStyle name="Normal 2 14 2 3 2 2 2 2 2 2 4 2 2" xfId="15443"/>
    <cellStyle name="Normal 2 14 2 3 2 2 2 2 2 2 4 2 2 2" xfId="15444"/>
    <cellStyle name="Normal 2 14 2 3 2 2 2 2 2 2 4 2 2 3" xfId="15445"/>
    <cellStyle name="Normal 2 14 2 3 2 2 2 2 2 2 4 2 3" xfId="15446"/>
    <cellStyle name="Normal 2 14 2 3 2 2 2 2 2 2 4 2 4" xfId="15447"/>
    <cellStyle name="Normal 2 14 2 3 2 2 2 2 2 2 4 3" xfId="15448"/>
    <cellStyle name="Normal 2 14 2 3 2 2 2 2 2 2 4 3 2" xfId="15449"/>
    <cellStyle name="Normal 2 14 2 3 2 2 2 2 2 2 4 3 3" xfId="15450"/>
    <cellStyle name="Normal 2 14 2 3 2 2 2 2 2 2 4 4" xfId="15451"/>
    <cellStyle name="Normal 2 14 2 3 2 2 2 2 2 2 4 5" xfId="15452"/>
    <cellStyle name="Normal 2 14 2 3 2 2 2 2 2 2 5" xfId="15453"/>
    <cellStyle name="Normal 2 14 2 3 2 2 2 2 2 2 5 2" xfId="15454"/>
    <cellStyle name="Normal 2 14 2 3 2 2 2 2 2 2 5 2 2" xfId="15455"/>
    <cellStyle name="Normal 2 14 2 3 2 2 2 2 2 2 5 2 3" xfId="15456"/>
    <cellStyle name="Normal 2 14 2 3 2 2 2 2 2 2 5 3" xfId="15457"/>
    <cellStyle name="Normal 2 14 2 3 2 2 2 2 2 2 5 4" xfId="15458"/>
    <cellStyle name="Normal 2 14 2 3 2 2 2 2 2 2 6" xfId="15459"/>
    <cellStyle name="Normal 2 14 2 3 2 2 2 2 2 2 6 2" xfId="15460"/>
    <cellStyle name="Normal 2 14 2 3 2 2 2 2 2 2 6 3" xfId="15461"/>
    <cellStyle name="Normal 2 14 2 3 2 2 2 2 2 2 7" xfId="15462"/>
    <cellStyle name="Normal 2 14 2 3 2 2 2 2 2 2 8" xfId="15463"/>
    <cellStyle name="Normal 2 14 2 3 2 2 2 2 2 2_Schs" xfId="15464"/>
    <cellStyle name="Normal 2 14 2 3 2 2 2 2 2 3" xfId="15465"/>
    <cellStyle name="Normal 2 14 2 3 2 2 2 2 2 3 2" xfId="15466"/>
    <cellStyle name="Normal 2 14 2 3 2 2 2 2 2 3 2 2" xfId="15467"/>
    <cellStyle name="Normal 2 14 2 3 2 2 2 2 2 3 2 2 2" xfId="15468"/>
    <cellStyle name="Normal 2 14 2 3 2 2 2 2 2 3 2 2 3" xfId="15469"/>
    <cellStyle name="Normal 2 14 2 3 2 2 2 2 2 3 2 3" xfId="15470"/>
    <cellStyle name="Normal 2 14 2 3 2 2 2 2 2 3 2 4" xfId="15471"/>
    <cellStyle name="Normal 2 14 2 3 2 2 2 2 2 3 3" xfId="15472"/>
    <cellStyle name="Normal 2 14 2 3 2 2 2 2 2 3 3 2" xfId="15473"/>
    <cellStyle name="Normal 2 14 2 3 2 2 2 2 2 3 3 3" xfId="15474"/>
    <cellStyle name="Normal 2 14 2 3 2 2 2 2 2 3 4" xfId="15475"/>
    <cellStyle name="Normal 2 14 2 3 2 2 2 2 2 3 5" xfId="15476"/>
    <cellStyle name="Normal 2 14 2 3 2 2 2 2 2 4" xfId="15477"/>
    <cellStyle name="Normal 2 14 2 3 2 2 2 2 2 4 2" xfId="15478"/>
    <cellStyle name="Normal 2 14 2 3 2 2 2 2 2 4 2 2" xfId="15479"/>
    <cellStyle name="Normal 2 14 2 3 2 2 2 2 2 4 2 2 2" xfId="15480"/>
    <cellStyle name="Normal 2 14 2 3 2 2 2 2 2 4 2 2 3" xfId="15481"/>
    <cellStyle name="Normal 2 14 2 3 2 2 2 2 2 4 2 3" xfId="15482"/>
    <cellStyle name="Normal 2 14 2 3 2 2 2 2 2 4 2 4" xfId="15483"/>
    <cellStyle name="Normal 2 14 2 3 2 2 2 2 2 4 3" xfId="15484"/>
    <cellStyle name="Normal 2 14 2 3 2 2 2 2 2 4 3 2" xfId="15485"/>
    <cellStyle name="Normal 2 14 2 3 2 2 2 2 2 4 3 3" xfId="15486"/>
    <cellStyle name="Normal 2 14 2 3 2 2 2 2 2 4 4" xfId="15487"/>
    <cellStyle name="Normal 2 14 2 3 2 2 2 2 2 4 5" xfId="15488"/>
    <cellStyle name="Normal 2 14 2 3 2 2 2 2 2 5" xfId="15489"/>
    <cellStyle name="Normal 2 14 2 3 2 2 2 2 2 5 2" xfId="15490"/>
    <cellStyle name="Normal 2 14 2 3 2 2 2 2 2 5 2 2" xfId="15491"/>
    <cellStyle name="Normal 2 14 2 3 2 2 2 2 2 5 2 2 2" xfId="15492"/>
    <cellStyle name="Normal 2 14 2 3 2 2 2 2 2 5 2 2 3" xfId="15493"/>
    <cellStyle name="Normal 2 14 2 3 2 2 2 2 2 5 2 3" xfId="15494"/>
    <cellStyle name="Normal 2 14 2 3 2 2 2 2 2 5 2 4" xfId="15495"/>
    <cellStyle name="Normal 2 14 2 3 2 2 2 2 2 5 3" xfId="15496"/>
    <cellStyle name="Normal 2 14 2 3 2 2 2 2 2 5 3 2" xfId="15497"/>
    <cellStyle name="Normal 2 14 2 3 2 2 2 2 2 5 3 3" xfId="15498"/>
    <cellStyle name="Normal 2 14 2 3 2 2 2 2 2 5 4" xfId="15499"/>
    <cellStyle name="Normal 2 14 2 3 2 2 2 2 2 5 5" xfId="15500"/>
    <cellStyle name="Normal 2 14 2 3 2 2 2 2 2 6" xfId="15501"/>
    <cellStyle name="Normal 2 14 2 3 2 2 2 2 2 6 2" xfId="15502"/>
    <cellStyle name="Normal 2 14 2 3 2 2 2 2 2 6 2 2" xfId="15503"/>
    <cellStyle name="Normal 2 14 2 3 2 2 2 2 2 6 2 3" xfId="15504"/>
    <cellStyle name="Normal 2 14 2 3 2 2 2 2 2 6 3" xfId="15505"/>
    <cellStyle name="Normal 2 14 2 3 2 2 2 2 2 6 4" xfId="15506"/>
    <cellStyle name="Normal 2 14 2 3 2 2 2 2 2 7" xfId="15507"/>
    <cellStyle name="Normal 2 14 2 3 2 2 2 2 2 7 2" xfId="15508"/>
    <cellStyle name="Normal 2 14 2 3 2 2 2 2 2 7 3" xfId="15509"/>
    <cellStyle name="Normal 2 14 2 3 2 2 2 2 2 8" xfId="15510"/>
    <cellStyle name="Normal 2 14 2 3 2 2 2 2 2 9" xfId="15511"/>
    <cellStyle name="Normal 2 14 2 3 2 2 2 2 2_Schs" xfId="15512"/>
    <cellStyle name="Normal 2 14 2 3 2 2 2 2 3" xfId="15513"/>
    <cellStyle name="Normal 2 14 2 3 2 2 2 2 3 2" xfId="15514"/>
    <cellStyle name="Normal 2 14 2 3 2 2 2 2 3 2 2" xfId="15515"/>
    <cellStyle name="Normal 2 14 2 3 2 2 2 2 3 2 2 2" xfId="15516"/>
    <cellStyle name="Normal 2 14 2 3 2 2 2 2 3 2 2 2 2" xfId="15517"/>
    <cellStyle name="Normal 2 14 2 3 2 2 2 2 3 2 2 2 3" xfId="15518"/>
    <cellStyle name="Normal 2 14 2 3 2 2 2 2 3 2 2 3" xfId="15519"/>
    <cellStyle name="Normal 2 14 2 3 2 2 2 2 3 2 2 4" xfId="15520"/>
    <cellStyle name="Normal 2 14 2 3 2 2 2 2 3 2 3" xfId="15521"/>
    <cellStyle name="Normal 2 14 2 3 2 2 2 2 3 2 3 2" xfId="15522"/>
    <cellStyle name="Normal 2 14 2 3 2 2 2 2 3 2 3 3" xfId="15523"/>
    <cellStyle name="Normal 2 14 2 3 2 2 2 2 3 2 4" xfId="15524"/>
    <cellStyle name="Normal 2 14 2 3 2 2 2 2 3 2 5" xfId="15525"/>
    <cellStyle name="Normal 2 14 2 3 2 2 2 2 3 3" xfId="15526"/>
    <cellStyle name="Normal 2 14 2 3 2 2 2 2 3 3 2" xfId="15527"/>
    <cellStyle name="Normal 2 14 2 3 2 2 2 2 3 3 2 2" xfId="15528"/>
    <cellStyle name="Normal 2 14 2 3 2 2 2 2 3 3 2 2 2" xfId="15529"/>
    <cellStyle name="Normal 2 14 2 3 2 2 2 2 3 3 2 2 3" xfId="15530"/>
    <cellStyle name="Normal 2 14 2 3 2 2 2 2 3 3 2 3" xfId="15531"/>
    <cellStyle name="Normal 2 14 2 3 2 2 2 2 3 3 2 4" xfId="15532"/>
    <cellStyle name="Normal 2 14 2 3 2 2 2 2 3 3 3" xfId="15533"/>
    <cellStyle name="Normal 2 14 2 3 2 2 2 2 3 3 3 2" xfId="15534"/>
    <cellStyle name="Normal 2 14 2 3 2 2 2 2 3 3 3 3" xfId="15535"/>
    <cellStyle name="Normal 2 14 2 3 2 2 2 2 3 3 4" xfId="15536"/>
    <cellStyle name="Normal 2 14 2 3 2 2 2 2 3 3 5" xfId="15537"/>
    <cellStyle name="Normal 2 14 2 3 2 2 2 2 3 4" xfId="15538"/>
    <cellStyle name="Normal 2 14 2 3 2 2 2 2 3 4 2" xfId="15539"/>
    <cellStyle name="Normal 2 14 2 3 2 2 2 2 3 4 2 2" xfId="15540"/>
    <cellStyle name="Normal 2 14 2 3 2 2 2 2 3 4 2 2 2" xfId="15541"/>
    <cellStyle name="Normal 2 14 2 3 2 2 2 2 3 4 2 2 3" xfId="15542"/>
    <cellStyle name="Normal 2 14 2 3 2 2 2 2 3 4 2 3" xfId="15543"/>
    <cellStyle name="Normal 2 14 2 3 2 2 2 2 3 4 2 4" xfId="15544"/>
    <cellStyle name="Normal 2 14 2 3 2 2 2 2 3 4 3" xfId="15545"/>
    <cellStyle name="Normal 2 14 2 3 2 2 2 2 3 4 3 2" xfId="15546"/>
    <cellStyle name="Normal 2 14 2 3 2 2 2 2 3 4 3 3" xfId="15547"/>
    <cellStyle name="Normal 2 14 2 3 2 2 2 2 3 4 4" xfId="15548"/>
    <cellStyle name="Normal 2 14 2 3 2 2 2 2 3 4 5" xfId="15549"/>
    <cellStyle name="Normal 2 14 2 3 2 2 2 2 3 5" xfId="15550"/>
    <cellStyle name="Normal 2 14 2 3 2 2 2 2 3 5 2" xfId="15551"/>
    <cellStyle name="Normal 2 14 2 3 2 2 2 2 3 5 2 2" xfId="15552"/>
    <cellStyle name="Normal 2 14 2 3 2 2 2 2 3 5 2 3" xfId="15553"/>
    <cellStyle name="Normal 2 14 2 3 2 2 2 2 3 5 3" xfId="15554"/>
    <cellStyle name="Normal 2 14 2 3 2 2 2 2 3 5 4" xfId="15555"/>
    <cellStyle name="Normal 2 14 2 3 2 2 2 2 3 6" xfId="15556"/>
    <cellStyle name="Normal 2 14 2 3 2 2 2 2 3 6 2" xfId="15557"/>
    <cellStyle name="Normal 2 14 2 3 2 2 2 2 3 6 3" xfId="15558"/>
    <cellStyle name="Normal 2 14 2 3 2 2 2 2 3 7" xfId="15559"/>
    <cellStyle name="Normal 2 14 2 3 2 2 2 2 3 8" xfId="15560"/>
    <cellStyle name="Normal 2 14 2 3 2 2 2 2 3_Schs" xfId="15561"/>
    <cellStyle name="Normal 2 14 2 3 2 2 2 2 4" xfId="15562"/>
    <cellStyle name="Normal 2 14 2 3 2 2 2 2 4 2" xfId="15563"/>
    <cellStyle name="Normal 2 14 2 3 2 2 2 2 4 2 2" xfId="15564"/>
    <cellStyle name="Normal 2 14 2 3 2 2 2 2 4 2 2 2" xfId="15565"/>
    <cellStyle name="Normal 2 14 2 3 2 2 2 2 4 2 2 3" xfId="15566"/>
    <cellStyle name="Normal 2 14 2 3 2 2 2 2 4 2 3" xfId="15567"/>
    <cellStyle name="Normal 2 14 2 3 2 2 2 2 4 2 4" xfId="15568"/>
    <cellStyle name="Normal 2 14 2 3 2 2 2 2 4 3" xfId="15569"/>
    <cellStyle name="Normal 2 14 2 3 2 2 2 2 4 3 2" xfId="15570"/>
    <cellStyle name="Normal 2 14 2 3 2 2 2 2 4 3 3" xfId="15571"/>
    <cellStyle name="Normal 2 14 2 3 2 2 2 2 4 4" xfId="15572"/>
    <cellStyle name="Normal 2 14 2 3 2 2 2 2 4 5" xfId="15573"/>
    <cellStyle name="Normal 2 14 2 3 2 2 2 2 5" xfId="15574"/>
    <cellStyle name="Normal 2 14 2 3 2 2 2 2 5 2" xfId="15575"/>
    <cellStyle name="Normal 2 14 2 3 2 2 2 2 5 2 2" xfId="15576"/>
    <cellStyle name="Normal 2 14 2 3 2 2 2 2 5 2 2 2" xfId="15577"/>
    <cellStyle name="Normal 2 14 2 3 2 2 2 2 5 2 2 3" xfId="15578"/>
    <cellStyle name="Normal 2 14 2 3 2 2 2 2 5 2 3" xfId="15579"/>
    <cellStyle name="Normal 2 14 2 3 2 2 2 2 5 2 4" xfId="15580"/>
    <cellStyle name="Normal 2 14 2 3 2 2 2 2 5 3" xfId="15581"/>
    <cellStyle name="Normal 2 14 2 3 2 2 2 2 5 3 2" xfId="15582"/>
    <cellStyle name="Normal 2 14 2 3 2 2 2 2 5 3 3" xfId="15583"/>
    <cellStyle name="Normal 2 14 2 3 2 2 2 2 5 4" xfId="15584"/>
    <cellStyle name="Normal 2 14 2 3 2 2 2 2 5 5" xfId="15585"/>
    <cellStyle name="Normal 2 14 2 3 2 2 2 2 6" xfId="15586"/>
    <cellStyle name="Normal 2 14 2 3 2 2 2 2 6 2" xfId="15587"/>
    <cellStyle name="Normal 2 14 2 3 2 2 2 2 6 2 2" xfId="15588"/>
    <cellStyle name="Normal 2 14 2 3 2 2 2 2 6 2 2 2" xfId="15589"/>
    <cellStyle name="Normal 2 14 2 3 2 2 2 2 6 2 2 3" xfId="15590"/>
    <cellStyle name="Normal 2 14 2 3 2 2 2 2 6 2 3" xfId="15591"/>
    <cellStyle name="Normal 2 14 2 3 2 2 2 2 6 2 4" xfId="15592"/>
    <cellStyle name="Normal 2 14 2 3 2 2 2 2 6 3" xfId="15593"/>
    <cellStyle name="Normal 2 14 2 3 2 2 2 2 6 3 2" xfId="15594"/>
    <cellStyle name="Normal 2 14 2 3 2 2 2 2 6 3 3" xfId="15595"/>
    <cellStyle name="Normal 2 14 2 3 2 2 2 2 6 4" xfId="15596"/>
    <cellStyle name="Normal 2 14 2 3 2 2 2 2 6 5" xfId="15597"/>
    <cellStyle name="Normal 2 14 2 3 2 2 2 2 7" xfId="15598"/>
    <cellStyle name="Normal 2 14 2 3 2 2 2 2 7 2" xfId="15599"/>
    <cellStyle name="Normal 2 14 2 3 2 2 2 2 7 2 2" xfId="15600"/>
    <cellStyle name="Normal 2 14 2 3 2 2 2 2 7 2 3" xfId="15601"/>
    <cellStyle name="Normal 2 14 2 3 2 2 2 2 7 3" xfId="15602"/>
    <cellStyle name="Normal 2 14 2 3 2 2 2 2 7 4" xfId="15603"/>
    <cellStyle name="Normal 2 14 2 3 2 2 2 2 8" xfId="15604"/>
    <cellStyle name="Normal 2 14 2 3 2 2 2 2 8 2" xfId="15605"/>
    <cellStyle name="Normal 2 14 2 3 2 2 2 2 8 3" xfId="15606"/>
    <cellStyle name="Normal 2 14 2 3 2 2 2 2 9" xfId="15607"/>
    <cellStyle name="Normal 2 14 2 3 2 2 2 2_Schs" xfId="15608"/>
    <cellStyle name="Normal 2 14 2 3 2 2 2 3" xfId="15609"/>
    <cellStyle name="Normal 2 14 2 3 2 2 2 3 2" xfId="15610"/>
    <cellStyle name="Normal 2 14 2 3 2 2 2 3 2 2" xfId="15611"/>
    <cellStyle name="Normal 2 14 2 3 2 2 2 3 2 2 2" xfId="15612"/>
    <cellStyle name="Normal 2 14 2 3 2 2 2 3 2 2 2 2" xfId="15613"/>
    <cellStyle name="Normal 2 14 2 3 2 2 2 3 2 2 2 2 2" xfId="15614"/>
    <cellStyle name="Normal 2 14 2 3 2 2 2 3 2 2 2 2 3" xfId="15615"/>
    <cellStyle name="Normal 2 14 2 3 2 2 2 3 2 2 2 3" xfId="15616"/>
    <cellStyle name="Normal 2 14 2 3 2 2 2 3 2 2 2 4" xfId="15617"/>
    <cellStyle name="Normal 2 14 2 3 2 2 2 3 2 2 3" xfId="15618"/>
    <cellStyle name="Normal 2 14 2 3 2 2 2 3 2 2 3 2" xfId="15619"/>
    <cellStyle name="Normal 2 14 2 3 2 2 2 3 2 2 3 3" xfId="15620"/>
    <cellStyle name="Normal 2 14 2 3 2 2 2 3 2 2 4" xfId="15621"/>
    <cellStyle name="Normal 2 14 2 3 2 2 2 3 2 2 5" xfId="15622"/>
    <cellStyle name="Normal 2 14 2 3 2 2 2 3 2 3" xfId="15623"/>
    <cellStyle name="Normal 2 14 2 3 2 2 2 3 2 3 2" xfId="15624"/>
    <cellStyle name="Normal 2 14 2 3 2 2 2 3 2 3 2 2" xfId="15625"/>
    <cellStyle name="Normal 2 14 2 3 2 2 2 3 2 3 2 2 2" xfId="15626"/>
    <cellStyle name="Normal 2 14 2 3 2 2 2 3 2 3 2 2 3" xfId="15627"/>
    <cellStyle name="Normal 2 14 2 3 2 2 2 3 2 3 2 3" xfId="15628"/>
    <cellStyle name="Normal 2 14 2 3 2 2 2 3 2 3 2 4" xfId="15629"/>
    <cellStyle name="Normal 2 14 2 3 2 2 2 3 2 3 3" xfId="15630"/>
    <cellStyle name="Normal 2 14 2 3 2 2 2 3 2 3 3 2" xfId="15631"/>
    <cellStyle name="Normal 2 14 2 3 2 2 2 3 2 3 3 3" xfId="15632"/>
    <cellStyle name="Normal 2 14 2 3 2 2 2 3 2 3 4" xfId="15633"/>
    <cellStyle name="Normal 2 14 2 3 2 2 2 3 2 3 5" xfId="15634"/>
    <cellStyle name="Normal 2 14 2 3 2 2 2 3 2 4" xfId="15635"/>
    <cellStyle name="Normal 2 14 2 3 2 2 2 3 2 4 2" xfId="15636"/>
    <cellStyle name="Normal 2 14 2 3 2 2 2 3 2 4 2 2" xfId="15637"/>
    <cellStyle name="Normal 2 14 2 3 2 2 2 3 2 4 2 2 2" xfId="15638"/>
    <cellStyle name="Normal 2 14 2 3 2 2 2 3 2 4 2 2 3" xfId="15639"/>
    <cellStyle name="Normal 2 14 2 3 2 2 2 3 2 4 2 3" xfId="15640"/>
    <cellStyle name="Normal 2 14 2 3 2 2 2 3 2 4 2 4" xfId="15641"/>
    <cellStyle name="Normal 2 14 2 3 2 2 2 3 2 4 3" xfId="15642"/>
    <cellStyle name="Normal 2 14 2 3 2 2 2 3 2 4 3 2" xfId="15643"/>
    <cellStyle name="Normal 2 14 2 3 2 2 2 3 2 4 3 3" xfId="15644"/>
    <cellStyle name="Normal 2 14 2 3 2 2 2 3 2 4 4" xfId="15645"/>
    <cellStyle name="Normal 2 14 2 3 2 2 2 3 2 4 5" xfId="15646"/>
    <cellStyle name="Normal 2 14 2 3 2 2 2 3 2 5" xfId="15647"/>
    <cellStyle name="Normal 2 14 2 3 2 2 2 3 2 5 2" xfId="15648"/>
    <cellStyle name="Normal 2 14 2 3 2 2 2 3 2 5 2 2" xfId="15649"/>
    <cellStyle name="Normal 2 14 2 3 2 2 2 3 2 5 2 3" xfId="15650"/>
    <cellStyle name="Normal 2 14 2 3 2 2 2 3 2 5 3" xfId="15651"/>
    <cellStyle name="Normal 2 14 2 3 2 2 2 3 2 5 4" xfId="15652"/>
    <cellStyle name="Normal 2 14 2 3 2 2 2 3 2 6" xfId="15653"/>
    <cellStyle name="Normal 2 14 2 3 2 2 2 3 2 6 2" xfId="15654"/>
    <cellStyle name="Normal 2 14 2 3 2 2 2 3 2 6 3" xfId="15655"/>
    <cellStyle name="Normal 2 14 2 3 2 2 2 3 2 7" xfId="15656"/>
    <cellStyle name="Normal 2 14 2 3 2 2 2 3 2 8" xfId="15657"/>
    <cellStyle name="Normal 2 14 2 3 2 2 2 3 2_Schs" xfId="15658"/>
    <cellStyle name="Normal 2 14 2 3 2 2 2 3 3" xfId="15659"/>
    <cellStyle name="Normal 2 14 2 3 2 2 2 3 3 2" xfId="15660"/>
    <cellStyle name="Normal 2 14 2 3 2 2 2 3 3 2 2" xfId="15661"/>
    <cellStyle name="Normal 2 14 2 3 2 2 2 3 3 2 2 2" xfId="15662"/>
    <cellStyle name="Normal 2 14 2 3 2 2 2 3 3 2 2 3" xfId="15663"/>
    <cellStyle name="Normal 2 14 2 3 2 2 2 3 3 2 3" xfId="15664"/>
    <cellStyle name="Normal 2 14 2 3 2 2 2 3 3 2 4" xfId="15665"/>
    <cellStyle name="Normal 2 14 2 3 2 2 2 3 3 3" xfId="15666"/>
    <cellStyle name="Normal 2 14 2 3 2 2 2 3 3 3 2" xfId="15667"/>
    <cellStyle name="Normal 2 14 2 3 2 2 2 3 3 3 3" xfId="15668"/>
    <cellStyle name="Normal 2 14 2 3 2 2 2 3 3 4" xfId="15669"/>
    <cellStyle name="Normal 2 14 2 3 2 2 2 3 3 5" xfId="15670"/>
    <cellStyle name="Normal 2 14 2 3 2 2 2 3 4" xfId="15671"/>
    <cellStyle name="Normal 2 14 2 3 2 2 2 3 4 2" xfId="15672"/>
    <cellStyle name="Normal 2 14 2 3 2 2 2 3 4 2 2" xfId="15673"/>
    <cellStyle name="Normal 2 14 2 3 2 2 2 3 4 2 2 2" xfId="15674"/>
    <cellStyle name="Normal 2 14 2 3 2 2 2 3 4 2 2 3" xfId="15675"/>
    <cellStyle name="Normal 2 14 2 3 2 2 2 3 4 2 3" xfId="15676"/>
    <cellStyle name="Normal 2 14 2 3 2 2 2 3 4 2 4" xfId="15677"/>
    <cellStyle name="Normal 2 14 2 3 2 2 2 3 4 3" xfId="15678"/>
    <cellStyle name="Normal 2 14 2 3 2 2 2 3 4 3 2" xfId="15679"/>
    <cellStyle name="Normal 2 14 2 3 2 2 2 3 4 3 3" xfId="15680"/>
    <cellStyle name="Normal 2 14 2 3 2 2 2 3 4 4" xfId="15681"/>
    <cellStyle name="Normal 2 14 2 3 2 2 2 3 4 5" xfId="15682"/>
    <cellStyle name="Normal 2 14 2 3 2 2 2 3 5" xfId="15683"/>
    <cellStyle name="Normal 2 14 2 3 2 2 2 3 5 2" xfId="15684"/>
    <cellStyle name="Normal 2 14 2 3 2 2 2 3 5 2 2" xfId="15685"/>
    <cellStyle name="Normal 2 14 2 3 2 2 2 3 5 2 2 2" xfId="15686"/>
    <cellStyle name="Normal 2 14 2 3 2 2 2 3 5 2 2 3" xfId="15687"/>
    <cellStyle name="Normal 2 14 2 3 2 2 2 3 5 2 3" xfId="15688"/>
    <cellStyle name="Normal 2 14 2 3 2 2 2 3 5 2 4" xfId="15689"/>
    <cellStyle name="Normal 2 14 2 3 2 2 2 3 5 3" xfId="15690"/>
    <cellStyle name="Normal 2 14 2 3 2 2 2 3 5 3 2" xfId="15691"/>
    <cellStyle name="Normal 2 14 2 3 2 2 2 3 5 3 3" xfId="15692"/>
    <cellStyle name="Normal 2 14 2 3 2 2 2 3 5 4" xfId="15693"/>
    <cellStyle name="Normal 2 14 2 3 2 2 2 3 5 5" xfId="15694"/>
    <cellStyle name="Normal 2 14 2 3 2 2 2 3 6" xfId="15695"/>
    <cellStyle name="Normal 2 14 2 3 2 2 2 3 6 2" xfId="15696"/>
    <cellStyle name="Normal 2 14 2 3 2 2 2 3 6 2 2" xfId="15697"/>
    <cellStyle name="Normal 2 14 2 3 2 2 2 3 6 2 3" xfId="15698"/>
    <cellStyle name="Normal 2 14 2 3 2 2 2 3 6 3" xfId="15699"/>
    <cellStyle name="Normal 2 14 2 3 2 2 2 3 6 4" xfId="15700"/>
    <cellStyle name="Normal 2 14 2 3 2 2 2 3 7" xfId="15701"/>
    <cellStyle name="Normal 2 14 2 3 2 2 2 3 7 2" xfId="15702"/>
    <cellStyle name="Normal 2 14 2 3 2 2 2 3 7 3" xfId="15703"/>
    <cellStyle name="Normal 2 14 2 3 2 2 2 3 8" xfId="15704"/>
    <cellStyle name="Normal 2 14 2 3 2 2 2 3 9" xfId="15705"/>
    <cellStyle name="Normal 2 14 2 3 2 2 2 3_Schs" xfId="15706"/>
    <cellStyle name="Normal 2 14 2 3 2 2 2 4" xfId="15707"/>
    <cellStyle name="Normal 2 14 2 3 2 2 2 4 2" xfId="15708"/>
    <cellStyle name="Normal 2 14 2 3 2 2 2 4 2 2" xfId="15709"/>
    <cellStyle name="Normal 2 14 2 3 2 2 2 4 2 2 2" xfId="15710"/>
    <cellStyle name="Normal 2 14 2 3 2 2 2 4 2 2 2 2" xfId="15711"/>
    <cellStyle name="Normal 2 14 2 3 2 2 2 4 2 2 2 3" xfId="15712"/>
    <cellStyle name="Normal 2 14 2 3 2 2 2 4 2 2 3" xfId="15713"/>
    <cellStyle name="Normal 2 14 2 3 2 2 2 4 2 2 4" xfId="15714"/>
    <cellStyle name="Normal 2 14 2 3 2 2 2 4 2 3" xfId="15715"/>
    <cellStyle name="Normal 2 14 2 3 2 2 2 4 2 3 2" xfId="15716"/>
    <cellStyle name="Normal 2 14 2 3 2 2 2 4 2 3 3" xfId="15717"/>
    <cellStyle name="Normal 2 14 2 3 2 2 2 4 2 4" xfId="15718"/>
    <cellStyle name="Normal 2 14 2 3 2 2 2 4 2 5" xfId="15719"/>
    <cellStyle name="Normal 2 14 2 3 2 2 2 4 3" xfId="15720"/>
    <cellStyle name="Normal 2 14 2 3 2 2 2 4 3 2" xfId="15721"/>
    <cellStyle name="Normal 2 14 2 3 2 2 2 4 3 2 2" xfId="15722"/>
    <cellStyle name="Normal 2 14 2 3 2 2 2 4 3 2 2 2" xfId="15723"/>
    <cellStyle name="Normal 2 14 2 3 2 2 2 4 3 2 2 3" xfId="15724"/>
    <cellStyle name="Normal 2 14 2 3 2 2 2 4 3 2 3" xfId="15725"/>
    <cellStyle name="Normal 2 14 2 3 2 2 2 4 3 2 4" xfId="15726"/>
    <cellStyle name="Normal 2 14 2 3 2 2 2 4 3 3" xfId="15727"/>
    <cellStyle name="Normal 2 14 2 3 2 2 2 4 3 3 2" xfId="15728"/>
    <cellStyle name="Normal 2 14 2 3 2 2 2 4 3 3 3" xfId="15729"/>
    <cellStyle name="Normal 2 14 2 3 2 2 2 4 3 4" xfId="15730"/>
    <cellStyle name="Normal 2 14 2 3 2 2 2 4 3 5" xfId="15731"/>
    <cellStyle name="Normal 2 14 2 3 2 2 2 4 4" xfId="15732"/>
    <cellStyle name="Normal 2 14 2 3 2 2 2 4 4 2" xfId="15733"/>
    <cellStyle name="Normal 2 14 2 3 2 2 2 4 4 2 2" xfId="15734"/>
    <cellStyle name="Normal 2 14 2 3 2 2 2 4 4 2 2 2" xfId="15735"/>
    <cellStyle name="Normal 2 14 2 3 2 2 2 4 4 2 2 3" xfId="15736"/>
    <cellStyle name="Normal 2 14 2 3 2 2 2 4 4 2 3" xfId="15737"/>
    <cellStyle name="Normal 2 14 2 3 2 2 2 4 4 2 4" xfId="15738"/>
    <cellStyle name="Normal 2 14 2 3 2 2 2 4 4 3" xfId="15739"/>
    <cellStyle name="Normal 2 14 2 3 2 2 2 4 4 3 2" xfId="15740"/>
    <cellStyle name="Normal 2 14 2 3 2 2 2 4 4 3 3" xfId="15741"/>
    <cellStyle name="Normal 2 14 2 3 2 2 2 4 4 4" xfId="15742"/>
    <cellStyle name="Normal 2 14 2 3 2 2 2 4 4 5" xfId="15743"/>
    <cellStyle name="Normal 2 14 2 3 2 2 2 4 5" xfId="15744"/>
    <cellStyle name="Normal 2 14 2 3 2 2 2 4 5 2" xfId="15745"/>
    <cellStyle name="Normal 2 14 2 3 2 2 2 4 5 2 2" xfId="15746"/>
    <cellStyle name="Normal 2 14 2 3 2 2 2 4 5 2 3" xfId="15747"/>
    <cellStyle name="Normal 2 14 2 3 2 2 2 4 5 3" xfId="15748"/>
    <cellStyle name="Normal 2 14 2 3 2 2 2 4 5 4" xfId="15749"/>
    <cellStyle name="Normal 2 14 2 3 2 2 2 4 6" xfId="15750"/>
    <cellStyle name="Normal 2 14 2 3 2 2 2 4 6 2" xfId="15751"/>
    <cellStyle name="Normal 2 14 2 3 2 2 2 4 6 3" xfId="15752"/>
    <cellStyle name="Normal 2 14 2 3 2 2 2 4 7" xfId="15753"/>
    <cellStyle name="Normal 2 14 2 3 2 2 2 4 8" xfId="15754"/>
    <cellStyle name="Normal 2 14 2 3 2 2 2 4_Schs" xfId="15755"/>
    <cellStyle name="Normal 2 14 2 3 2 2 2 5" xfId="15756"/>
    <cellStyle name="Normal 2 14 2 3 2 2 2 5 2" xfId="15757"/>
    <cellStyle name="Normal 2 14 2 3 2 2 2 5 2 2" xfId="15758"/>
    <cellStyle name="Normal 2 14 2 3 2 2 2 5 2 2 2" xfId="15759"/>
    <cellStyle name="Normal 2 14 2 3 2 2 2 5 2 2 3" xfId="15760"/>
    <cellStyle name="Normal 2 14 2 3 2 2 2 5 2 3" xfId="15761"/>
    <cellStyle name="Normal 2 14 2 3 2 2 2 5 2 4" xfId="15762"/>
    <cellStyle name="Normal 2 14 2 3 2 2 2 5 3" xfId="15763"/>
    <cellStyle name="Normal 2 14 2 3 2 2 2 5 3 2" xfId="15764"/>
    <cellStyle name="Normal 2 14 2 3 2 2 2 5 3 3" xfId="15765"/>
    <cellStyle name="Normal 2 14 2 3 2 2 2 5 4" xfId="15766"/>
    <cellStyle name="Normal 2 14 2 3 2 2 2 5 5" xfId="15767"/>
    <cellStyle name="Normal 2 14 2 3 2 2 2 6" xfId="15768"/>
    <cellStyle name="Normal 2 14 2 3 2 2 2 6 2" xfId="15769"/>
    <cellStyle name="Normal 2 14 2 3 2 2 2 6 2 2" xfId="15770"/>
    <cellStyle name="Normal 2 14 2 3 2 2 2 6 2 2 2" xfId="15771"/>
    <cellStyle name="Normal 2 14 2 3 2 2 2 6 2 2 3" xfId="15772"/>
    <cellStyle name="Normal 2 14 2 3 2 2 2 6 2 3" xfId="15773"/>
    <cellStyle name="Normal 2 14 2 3 2 2 2 6 2 4" xfId="15774"/>
    <cellStyle name="Normal 2 14 2 3 2 2 2 6 3" xfId="15775"/>
    <cellStyle name="Normal 2 14 2 3 2 2 2 6 3 2" xfId="15776"/>
    <cellStyle name="Normal 2 14 2 3 2 2 2 6 3 3" xfId="15777"/>
    <cellStyle name="Normal 2 14 2 3 2 2 2 6 4" xfId="15778"/>
    <cellStyle name="Normal 2 14 2 3 2 2 2 6 5" xfId="15779"/>
    <cellStyle name="Normal 2 14 2 3 2 2 2 7" xfId="15780"/>
    <cellStyle name="Normal 2 14 2 3 2 2 2 7 2" xfId="15781"/>
    <cellStyle name="Normal 2 14 2 3 2 2 2 7 2 2" xfId="15782"/>
    <cellStyle name="Normal 2 14 2 3 2 2 2 7 2 2 2" xfId="15783"/>
    <cellStyle name="Normal 2 14 2 3 2 2 2 7 2 2 3" xfId="15784"/>
    <cellStyle name="Normal 2 14 2 3 2 2 2 7 2 3" xfId="15785"/>
    <cellStyle name="Normal 2 14 2 3 2 2 2 7 2 4" xfId="15786"/>
    <cellStyle name="Normal 2 14 2 3 2 2 2 7 3" xfId="15787"/>
    <cellStyle name="Normal 2 14 2 3 2 2 2 7 3 2" xfId="15788"/>
    <cellStyle name="Normal 2 14 2 3 2 2 2 7 3 3" xfId="15789"/>
    <cellStyle name="Normal 2 14 2 3 2 2 2 7 4" xfId="15790"/>
    <cellStyle name="Normal 2 14 2 3 2 2 2 7 5" xfId="15791"/>
    <cellStyle name="Normal 2 14 2 3 2 2 2 8" xfId="15792"/>
    <cellStyle name="Normal 2 14 2 3 2 2 2 8 2" xfId="15793"/>
    <cellStyle name="Normal 2 14 2 3 2 2 2 8 2 2" xfId="15794"/>
    <cellStyle name="Normal 2 14 2 3 2 2 2 8 2 3" xfId="15795"/>
    <cellStyle name="Normal 2 14 2 3 2 2 2 8 3" xfId="15796"/>
    <cellStyle name="Normal 2 14 2 3 2 2 2 8 4" xfId="15797"/>
    <cellStyle name="Normal 2 14 2 3 2 2 2 9" xfId="15798"/>
    <cellStyle name="Normal 2 14 2 3 2 2 2 9 2" xfId="15799"/>
    <cellStyle name="Normal 2 14 2 3 2 2 2 9 3" xfId="15800"/>
    <cellStyle name="Normal 2 14 2 3 2 2 2_Schs" xfId="15801"/>
    <cellStyle name="Normal 2 14 2 3 2 2 3" xfId="15802"/>
    <cellStyle name="Normal 2 14 2 3 2 2 3 10" xfId="15803"/>
    <cellStyle name="Normal 2 14 2 3 2 2 3 2" xfId="15804"/>
    <cellStyle name="Normal 2 14 2 3 2 2 3 2 2" xfId="15805"/>
    <cellStyle name="Normal 2 14 2 3 2 2 3 2 2 2" xfId="15806"/>
    <cellStyle name="Normal 2 14 2 3 2 2 3 2 2 2 2" xfId="15807"/>
    <cellStyle name="Normal 2 14 2 3 2 2 3 2 2 2 2 2" xfId="15808"/>
    <cellStyle name="Normal 2 14 2 3 2 2 3 2 2 2 2 2 2" xfId="15809"/>
    <cellStyle name="Normal 2 14 2 3 2 2 3 2 2 2 2 2 3" xfId="15810"/>
    <cellStyle name="Normal 2 14 2 3 2 2 3 2 2 2 2 3" xfId="15811"/>
    <cellStyle name="Normal 2 14 2 3 2 2 3 2 2 2 2 4" xfId="15812"/>
    <cellStyle name="Normal 2 14 2 3 2 2 3 2 2 2 3" xfId="15813"/>
    <cellStyle name="Normal 2 14 2 3 2 2 3 2 2 2 3 2" xfId="15814"/>
    <cellStyle name="Normal 2 14 2 3 2 2 3 2 2 2 3 3" xfId="15815"/>
    <cellStyle name="Normal 2 14 2 3 2 2 3 2 2 2 4" xfId="15816"/>
    <cellStyle name="Normal 2 14 2 3 2 2 3 2 2 2 5" xfId="15817"/>
    <cellStyle name="Normal 2 14 2 3 2 2 3 2 2 3" xfId="15818"/>
    <cellStyle name="Normal 2 14 2 3 2 2 3 2 2 3 2" xfId="15819"/>
    <cellStyle name="Normal 2 14 2 3 2 2 3 2 2 3 2 2" xfId="15820"/>
    <cellStyle name="Normal 2 14 2 3 2 2 3 2 2 3 2 2 2" xfId="15821"/>
    <cellStyle name="Normal 2 14 2 3 2 2 3 2 2 3 2 2 3" xfId="15822"/>
    <cellStyle name="Normal 2 14 2 3 2 2 3 2 2 3 2 3" xfId="15823"/>
    <cellStyle name="Normal 2 14 2 3 2 2 3 2 2 3 2 4" xfId="15824"/>
    <cellStyle name="Normal 2 14 2 3 2 2 3 2 2 3 3" xfId="15825"/>
    <cellStyle name="Normal 2 14 2 3 2 2 3 2 2 3 3 2" xfId="15826"/>
    <cellStyle name="Normal 2 14 2 3 2 2 3 2 2 3 3 3" xfId="15827"/>
    <cellStyle name="Normal 2 14 2 3 2 2 3 2 2 3 4" xfId="15828"/>
    <cellStyle name="Normal 2 14 2 3 2 2 3 2 2 3 5" xfId="15829"/>
    <cellStyle name="Normal 2 14 2 3 2 2 3 2 2 4" xfId="15830"/>
    <cellStyle name="Normal 2 14 2 3 2 2 3 2 2 4 2" xfId="15831"/>
    <cellStyle name="Normal 2 14 2 3 2 2 3 2 2 4 2 2" xfId="15832"/>
    <cellStyle name="Normal 2 14 2 3 2 2 3 2 2 4 2 2 2" xfId="15833"/>
    <cellStyle name="Normal 2 14 2 3 2 2 3 2 2 4 2 2 3" xfId="15834"/>
    <cellStyle name="Normal 2 14 2 3 2 2 3 2 2 4 2 3" xfId="15835"/>
    <cellStyle name="Normal 2 14 2 3 2 2 3 2 2 4 2 4" xfId="15836"/>
    <cellStyle name="Normal 2 14 2 3 2 2 3 2 2 4 3" xfId="15837"/>
    <cellStyle name="Normal 2 14 2 3 2 2 3 2 2 4 3 2" xfId="15838"/>
    <cellStyle name="Normal 2 14 2 3 2 2 3 2 2 4 3 3" xfId="15839"/>
    <cellStyle name="Normal 2 14 2 3 2 2 3 2 2 4 4" xfId="15840"/>
    <cellStyle name="Normal 2 14 2 3 2 2 3 2 2 4 5" xfId="15841"/>
    <cellStyle name="Normal 2 14 2 3 2 2 3 2 2 5" xfId="15842"/>
    <cellStyle name="Normal 2 14 2 3 2 2 3 2 2 5 2" xfId="15843"/>
    <cellStyle name="Normal 2 14 2 3 2 2 3 2 2 5 2 2" xfId="15844"/>
    <cellStyle name="Normal 2 14 2 3 2 2 3 2 2 5 2 3" xfId="15845"/>
    <cellStyle name="Normal 2 14 2 3 2 2 3 2 2 5 3" xfId="15846"/>
    <cellStyle name="Normal 2 14 2 3 2 2 3 2 2 5 4" xfId="15847"/>
    <cellStyle name="Normal 2 14 2 3 2 2 3 2 2 6" xfId="15848"/>
    <cellStyle name="Normal 2 14 2 3 2 2 3 2 2 6 2" xfId="15849"/>
    <cellStyle name="Normal 2 14 2 3 2 2 3 2 2 6 3" xfId="15850"/>
    <cellStyle name="Normal 2 14 2 3 2 2 3 2 2 7" xfId="15851"/>
    <cellStyle name="Normal 2 14 2 3 2 2 3 2 2 8" xfId="15852"/>
    <cellStyle name="Normal 2 14 2 3 2 2 3 2 2_Schs" xfId="15853"/>
    <cellStyle name="Normal 2 14 2 3 2 2 3 2 3" xfId="15854"/>
    <cellStyle name="Normal 2 14 2 3 2 2 3 2 3 2" xfId="15855"/>
    <cellStyle name="Normal 2 14 2 3 2 2 3 2 3 2 2" xfId="15856"/>
    <cellStyle name="Normal 2 14 2 3 2 2 3 2 3 2 2 2" xfId="15857"/>
    <cellStyle name="Normal 2 14 2 3 2 2 3 2 3 2 2 3" xfId="15858"/>
    <cellStyle name="Normal 2 14 2 3 2 2 3 2 3 2 3" xfId="15859"/>
    <cellStyle name="Normal 2 14 2 3 2 2 3 2 3 2 4" xfId="15860"/>
    <cellStyle name="Normal 2 14 2 3 2 2 3 2 3 3" xfId="15861"/>
    <cellStyle name="Normal 2 14 2 3 2 2 3 2 3 3 2" xfId="15862"/>
    <cellStyle name="Normal 2 14 2 3 2 2 3 2 3 3 3" xfId="15863"/>
    <cellStyle name="Normal 2 14 2 3 2 2 3 2 3 4" xfId="15864"/>
    <cellStyle name="Normal 2 14 2 3 2 2 3 2 3 5" xfId="15865"/>
    <cellStyle name="Normal 2 14 2 3 2 2 3 2 4" xfId="15866"/>
    <cellStyle name="Normal 2 14 2 3 2 2 3 2 4 2" xfId="15867"/>
    <cellStyle name="Normal 2 14 2 3 2 2 3 2 4 2 2" xfId="15868"/>
    <cellStyle name="Normal 2 14 2 3 2 2 3 2 4 2 2 2" xfId="15869"/>
    <cellStyle name="Normal 2 14 2 3 2 2 3 2 4 2 2 3" xfId="15870"/>
    <cellStyle name="Normal 2 14 2 3 2 2 3 2 4 2 3" xfId="15871"/>
    <cellStyle name="Normal 2 14 2 3 2 2 3 2 4 2 4" xfId="15872"/>
    <cellStyle name="Normal 2 14 2 3 2 2 3 2 4 3" xfId="15873"/>
    <cellStyle name="Normal 2 14 2 3 2 2 3 2 4 3 2" xfId="15874"/>
    <cellStyle name="Normal 2 14 2 3 2 2 3 2 4 3 3" xfId="15875"/>
    <cellStyle name="Normal 2 14 2 3 2 2 3 2 4 4" xfId="15876"/>
    <cellStyle name="Normal 2 14 2 3 2 2 3 2 4 5" xfId="15877"/>
    <cellStyle name="Normal 2 14 2 3 2 2 3 2 5" xfId="15878"/>
    <cellStyle name="Normal 2 14 2 3 2 2 3 2 5 2" xfId="15879"/>
    <cellStyle name="Normal 2 14 2 3 2 2 3 2 5 2 2" xfId="15880"/>
    <cellStyle name="Normal 2 14 2 3 2 2 3 2 5 2 2 2" xfId="15881"/>
    <cellStyle name="Normal 2 14 2 3 2 2 3 2 5 2 2 3" xfId="15882"/>
    <cellStyle name="Normal 2 14 2 3 2 2 3 2 5 2 3" xfId="15883"/>
    <cellStyle name="Normal 2 14 2 3 2 2 3 2 5 2 4" xfId="15884"/>
    <cellStyle name="Normal 2 14 2 3 2 2 3 2 5 3" xfId="15885"/>
    <cellStyle name="Normal 2 14 2 3 2 2 3 2 5 3 2" xfId="15886"/>
    <cellStyle name="Normal 2 14 2 3 2 2 3 2 5 3 3" xfId="15887"/>
    <cellStyle name="Normal 2 14 2 3 2 2 3 2 5 4" xfId="15888"/>
    <cellStyle name="Normal 2 14 2 3 2 2 3 2 5 5" xfId="15889"/>
    <cellStyle name="Normal 2 14 2 3 2 2 3 2 6" xfId="15890"/>
    <cellStyle name="Normal 2 14 2 3 2 2 3 2 6 2" xfId="15891"/>
    <cellStyle name="Normal 2 14 2 3 2 2 3 2 6 2 2" xfId="15892"/>
    <cellStyle name="Normal 2 14 2 3 2 2 3 2 6 2 3" xfId="15893"/>
    <cellStyle name="Normal 2 14 2 3 2 2 3 2 6 3" xfId="15894"/>
    <cellStyle name="Normal 2 14 2 3 2 2 3 2 6 4" xfId="15895"/>
    <cellStyle name="Normal 2 14 2 3 2 2 3 2 7" xfId="15896"/>
    <cellStyle name="Normal 2 14 2 3 2 2 3 2 7 2" xfId="15897"/>
    <cellStyle name="Normal 2 14 2 3 2 2 3 2 7 3" xfId="15898"/>
    <cellStyle name="Normal 2 14 2 3 2 2 3 2 8" xfId="15899"/>
    <cellStyle name="Normal 2 14 2 3 2 2 3 2 9" xfId="15900"/>
    <cellStyle name="Normal 2 14 2 3 2 2 3 2_Schs" xfId="15901"/>
    <cellStyle name="Normal 2 14 2 3 2 2 3 3" xfId="15902"/>
    <cellStyle name="Normal 2 14 2 3 2 2 3 3 2" xfId="15903"/>
    <cellStyle name="Normal 2 14 2 3 2 2 3 3 2 2" xfId="15904"/>
    <cellStyle name="Normal 2 14 2 3 2 2 3 3 2 2 2" xfId="15905"/>
    <cellStyle name="Normal 2 14 2 3 2 2 3 3 2 2 2 2" xfId="15906"/>
    <cellStyle name="Normal 2 14 2 3 2 2 3 3 2 2 2 3" xfId="15907"/>
    <cellStyle name="Normal 2 14 2 3 2 2 3 3 2 2 3" xfId="15908"/>
    <cellStyle name="Normal 2 14 2 3 2 2 3 3 2 2 4" xfId="15909"/>
    <cellStyle name="Normal 2 14 2 3 2 2 3 3 2 3" xfId="15910"/>
    <cellStyle name="Normal 2 14 2 3 2 2 3 3 2 3 2" xfId="15911"/>
    <cellStyle name="Normal 2 14 2 3 2 2 3 3 2 3 3" xfId="15912"/>
    <cellStyle name="Normal 2 14 2 3 2 2 3 3 2 4" xfId="15913"/>
    <cellStyle name="Normal 2 14 2 3 2 2 3 3 2 5" xfId="15914"/>
    <cellStyle name="Normal 2 14 2 3 2 2 3 3 3" xfId="15915"/>
    <cellStyle name="Normal 2 14 2 3 2 2 3 3 3 2" xfId="15916"/>
    <cellStyle name="Normal 2 14 2 3 2 2 3 3 3 2 2" xfId="15917"/>
    <cellStyle name="Normal 2 14 2 3 2 2 3 3 3 2 2 2" xfId="15918"/>
    <cellStyle name="Normal 2 14 2 3 2 2 3 3 3 2 2 3" xfId="15919"/>
    <cellStyle name="Normal 2 14 2 3 2 2 3 3 3 2 3" xfId="15920"/>
    <cellStyle name="Normal 2 14 2 3 2 2 3 3 3 2 4" xfId="15921"/>
    <cellStyle name="Normal 2 14 2 3 2 2 3 3 3 3" xfId="15922"/>
    <cellStyle name="Normal 2 14 2 3 2 2 3 3 3 3 2" xfId="15923"/>
    <cellStyle name="Normal 2 14 2 3 2 2 3 3 3 3 3" xfId="15924"/>
    <cellStyle name="Normal 2 14 2 3 2 2 3 3 3 4" xfId="15925"/>
    <cellStyle name="Normal 2 14 2 3 2 2 3 3 3 5" xfId="15926"/>
    <cellStyle name="Normal 2 14 2 3 2 2 3 3 4" xfId="15927"/>
    <cellStyle name="Normal 2 14 2 3 2 2 3 3 4 2" xfId="15928"/>
    <cellStyle name="Normal 2 14 2 3 2 2 3 3 4 2 2" xfId="15929"/>
    <cellStyle name="Normal 2 14 2 3 2 2 3 3 4 2 2 2" xfId="15930"/>
    <cellStyle name="Normal 2 14 2 3 2 2 3 3 4 2 2 3" xfId="15931"/>
    <cellStyle name="Normal 2 14 2 3 2 2 3 3 4 2 3" xfId="15932"/>
    <cellStyle name="Normal 2 14 2 3 2 2 3 3 4 2 4" xfId="15933"/>
    <cellStyle name="Normal 2 14 2 3 2 2 3 3 4 3" xfId="15934"/>
    <cellStyle name="Normal 2 14 2 3 2 2 3 3 4 3 2" xfId="15935"/>
    <cellStyle name="Normal 2 14 2 3 2 2 3 3 4 3 3" xfId="15936"/>
    <cellStyle name="Normal 2 14 2 3 2 2 3 3 4 4" xfId="15937"/>
    <cellStyle name="Normal 2 14 2 3 2 2 3 3 4 5" xfId="15938"/>
    <cellStyle name="Normal 2 14 2 3 2 2 3 3 5" xfId="15939"/>
    <cellStyle name="Normal 2 14 2 3 2 2 3 3 5 2" xfId="15940"/>
    <cellStyle name="Normal 2 14 2 3 2 2 3 3 5 2 2" xfId="15941"/>
    <cellStyle name="Normal 2 14 2 3 2 2 3 3 5 2 3" xfId="15942"/>
    <cellStyle name="Normal 2 14 2 3 2 2 3 3 5 3" xfId="15943"/>
    <cellStyle name="Normal 2 14 2 3 2 2 3 3 5 4" xfId="15944"/>
    <cellStyle name="Normal 2 14 2 3 2 2 3 3 6" xfId="15945"/>
    <cellStyle name="Normal 2 14 2 3 2 2 3 3 6 2" xfId="15946"/>
    <cellStyle name="Normal 2 14 2 3 2 2 3 3 6 3" xfId="15947"/>
    <cellStyle name="Normal 2 14 2 3 2 2 3 3 7" xfId="15948"/>
    <cellStyle name="Normal 2 14 2 3 2 2 3 3 8" xfId="15949"/>
    <cellStyle name="Normal 2 14 2 3 2 2 3 3_Schs" xfId="15950"/>
    <cellStyle name="Normal 2 14 2 3 2 2 3 4" xfId="15951"/>
    <cellStyle name="Normal 2 14 2 3 2 2 3 4 2" xfId="15952"/>
    <cellStyle name="Normal 2 14 2 3 2 2 3 4 2 2" xfId="15953"/>
    <cellStyle name="Normal 2 14 2 3 2 2 3 4 2 2 2" xfId="15954"/>
    <cellStyle name="Normal 2 14 2 3 2 2 3 4 2 2 3" xfId="15955"/>
    <cellStyle name="Normal 2 14 2 3 2 2 3 4 2 3" xfId="15956"/>
    <cellStyle name="Normal 2 14 2 3 2 2 3 4 2 4" xfId="15957"/>
    <cellStyle name="Normal 2 14 2 3 2 2 3 4 3" xfId="15958"/>
    <cellStyle name="Normal 2 14 2 3 2 2 3 4 3 2" xfId="15959"/>
    <cellStyle name="Normal 2 14 2 3 2 2 3 4 3 3" xfId="15960"/>
    <cellStyle name="Normal 2 14 2 3 2 2 3 4 4" xfId="15961"/>
    <cellStyle name="Normal 2 14 2 3 2 2 3 4 5" xfId="15962"/>
    <cellStyle name="Normal 2 14 2 3 2 2 3 5" xfId="15963"/>
    <cellStyle name="Normal 2 14 2 3 2 2 3 5 2" xfId="15964"/>
    <cellStyle name="Normal 2 14 2 3 2 2 3 5 2 2" xfId="15965"/>
    <cellStyle name="Normal 2 14 2 3 2 2 3 5 2 2 2" xfId="15966"/>
    <cellStyle name="Normal 2 14 2 3 2 2 3 5 2 2 3" xfId="15967"/>
    <cellStyle name="Normal 2 14 2 3 2 2 3 5 2 3" xfId="15968"/>
    <cellStyle name="Normal 2 14 2 3 2 2 3 5 2 4" xfId="15969"/>
    <cellStyle name="Normal 2 14 2 3 2 2 3 5 3" xfId="15970"/>
    <cellStyle name="Normal 2 14 2 3 2 2 3 5 3 2" xfId="15971"/>
    <cellStyle name="Normal 2 14 2 3 2 2 3 5 3 3" xfId="15972"/>
    <cellStyle name="Normal 2 14 2 3 2 2 3 5 4" xfId="15973"/>
    <cellStyle name="Normal 2 14 2 3 2 2 3 5 5" xfId="15974"/>
    <cellStyle name="Normal 2 14 2 3 2 2 3 6" xfId="15975"/>
    <cellStyle name="Normal 2 14 2 3 2 2 3 6 2" xfId="15976"/>
    <cellStyle name="Normal 2 14 2 3 2 2 3 6 2 2" xfId="15977"/>
    <cellStyle name="Normal 2 14 2 3 2 2 3 6 2 2 2" xfId="15978"/>
    <cellStyle name="Normal 2 14 2 3 2 2 3 6 2 2 3" xfId="15979"/>
    <cellStyle name="Normal 2 14 2 3 2 2 3 6 2 3" xfId="15980"/>
    <cellStyle name="Normal 2 14 2 3 2 2 3 6 2 4" xfId="15981"/>
    <cellStyle name="Normal 2 14 2 3 2 2 3 6 3" xfId="15982"/>
    <cellStyle name="Normal 2 14 2 3 2 2 3 6 3 2" xfId="15983"/>
    <cellStyle name="Normal 2 14 2 3 2 2 3 6 3 3" xfId="15984"/>
    <cellStyle name="Normal 2 14 2 3 2 2 3 6 4" xfId="15985"/>
    <cellStyle name="Normal 2 14 2 3 2 2 3 6 5" xfId="15986"/>
    <cellStyle name="Normal 2 14 2 3 2 2 3 7" xfId="15987"/>
    <cellStyle name="Normal 2 14 2 3 2 2 3 7 2" xfId="15988"/>
    <cellStyle name="Normal 2 14 2 3 2 2 3 7 2 2" xfId="15989"/>
    <cellStyle name="Normal 2 14 2 3 2 2 3 7 2 3" xfId="15990"/>
    <cellStyle name="Normal 2 14 2 3 2 2 3 7 3" xfId="15991"/>
    <cellStyle name="Normal 2 14 2 3 2 2 3 7 4" xfId="15992"/>
    <cellStyle name="Normal 2 14 2 3 2 2 3 8" xfId="15993"/>
    <cellStyle name="Normal 2 14 2 3 2 2 3 8 2" xfId="15994"/>
    <cellStyle name="Normal 2 14 2 3 2 2 3 8 3" xfId="15995"/>
    <cellStyle name="Normal 2 14 2 3 2 2 3 9" xfId="15996"/>
    <cellStyle name="Normal 2 14 2 3 2 2 3_Schs" xfId="15997"/>
    <cellStyle name="Normal 2 14 2 3 2 2 4" xfId="15998"/>
    <cellStyle name="Normal 2 14 2 3 2 2 4 2" xfId="15999"/>
    <cellStyle name="Normal 2 14 2 3 2 2 4 2 2" xfId="16000"/>
    <cellStyle name="Normal 2 14 2 3 2 2 4 2 2 2" xfId="16001"/>
    <cellStyle name="Normal 2 14 2 3 2 2 4 2 2 2 2" xfId="16002"/>
    <cellStyle name="Normal 2 14 2 3 2 2 4 2 2 2 2 2" xfId="16003"/>
    <cellStyle name="Normal 2 14 2 3 2 2 4 2 2 2 2 3" xfId="16004"/>
    <cellStyle name="Normal 2 14 2 3 2 2 4 2 2 2 3" xfId="16005"/>
    <cellStyle name="Normal 2 14 2 3 2 2 4 2 2 2 4" xfId="16006"/>
    <cellStyle name="Normal 2 14 2 3 2 2 4 2 2 3" xfId="16007"/>
    <cellStyle name="Normal 2 14 2 3 2 2 4 2 2 3 2" xfId="16008"/>
    <cellStyle name="Normal 2 14 2 3 2 2 4 2 2 3 3" xfId="16009"/>
    <cellStyle name="Normal 2 14 2 3 2 2 4 2 2 4" xfId="16010"/>
    <cellStyle name="Normal 2 14 2 3 2 2 4 2 2 5" xfId="16011"/>
    <cellStyle name="Normal 2 14 2 3 2 2 4 2 3" xfId="16012"/>
    <cellStyle name="Normal 2 14 2 3 2 2 4 2 3 2" xfId="16013"/>
    <cellStyle name="Normal 2 14 2 3 2 2 4 2 3 2 2" xfId="16014"/>
    <cellStyle name="Normal 2 14 2 3 2 2 4 2 3 2 2 2" xfId="16015"/>
    <cellStyle name="Normal 2 14 2 3 2 2 4 2 3 2 2 3" xfId="16016"/>
    <cellStyle name="Normal 2 14 2 3 2 2 4 2 3 2 3" xfId="16017"/>
    <cellStyle name="Normal 2 14 2 3 2 2 4 2 3 2 4" xfId="16018"/>
    <cellStyle name="Normal 2 14 2 3 2 2 4 2 3 3" xfId="16019"/>
    <cellStyle name="Normal 2 14 2 3 2 2 4 2 3 3 2" xfId="16020"/>
    <cellStyle name="Normal 2 14 2 3 2 2 4 2 3 3 3" xfId="16021"/>
    <cellStyle name="Normal 2 14 2 3 2 2 4 2 3 4" xfId="16022"/>
    <cellStyle name="Normal 2 14 2 3 2 2 4 2 3 5" xfId="16023"/>
    <cellStyle name="Normal 2 14 2 3 2 2 4 2 4" xfId="16024"/>
    <cellStyle name="Normal 2 14 2 3 2 2 4 2 4 2" xfId="16025"/>
    <cellStyle name="Normal 2 14 2 3 2 2 4 2 4 2 2" xfId="16026"/>
    <cellStyle name="Normal 2 14 2 3 2 2 4 2 4 2 2 2" xfId="16027"/>
    <cellStyle name="Normal 2 14 2 3 2 2 4 2 4 2 2 3" xfId="16028"/>
    <cellStyle name="Normal 2 14 2 3 2 2 4 2 4 2 3" xfId="16029"/>
    <cellStyle name="Normal 2 14 2 3 2 2 4 2 4 2 4" xfId="16030"/>
    <cellStyle name="Normal 2 14 2 3 2 2 4 2 4 3" xfId="16031"/>
    <cellStyle name="Normal 2 14 2 3 2 2 4 2 4 3 2" xfId="16032"/>
    <cellStyle name="Normal 2 14 2 3 2 2 4 2 4 3 3" xfId="16033"/>
    <cellStyle name="Normal 2 14 2 3 2 2 4 2 4 4" xfId="16034"/>
    <cellStyle name="Normal 2 14 2 3 2 2 4 2 4 5" xfId="16035"/>
    <cellStyle name="Normal 2 14 2 3 2 2 4 2 5" xfId="16036"/>
    <cellStyle name="Normal 2 14 2 3 2 2 4 2 5 2" xfId="16037"/>
    <cellStyle name="Normal 2 14 2 3 2 2 4 2 5 2 2" xfId="16038"/>
    <cellStyle name="Normal 2 14 2 3 2 2 4 2 5 2 3" xfId="16039"/>
    <cellStyle name="Normal 2 14 2 3 2 2 4 2 5 3" xfId="16040"/>
    <cellStyle name="Normal 2 14 2 3 2 2 4 2 5 4" xfId="16041"/>
    <cellStyle name="Normal 2 14 2 3 2 2 4 2 6" xfId="16042"/>
    <cellStyle name="Normal 2 14 2 3 2 2 4 2 6 2" xfId="16043"/>
    <cellStyle name="Normal 2 14 2 3 2 2 4 2 6 3" xfId="16044"/>
    <cellStyle name="Normal 2 14 2 3 2 2 4 2 7" xfId="16045"/>
    <cellStyle name="Normal 2 14 2 3 2 2 4 2 8" xfId="16046"/>
    <cellStyle name="Normal 2 14 2 3 2 2 4 2_Schs" xfId="16047"/>
    <cellStyle name="Normal 2 14 2 3 2 2 4 3" xfId="16048"/>
    <cellStyle name="Normal 2 14 2 3 2 2 4 3 2" xfId="16049"/>
    <cellStyle name="Normal 2 14 2 3 2 2 4 3 2 2" xfId="16050"/>
    <cellStyle name="Normal 2 14 2 3 2 2 4 3 2 2 2" xfId="16051"/>
    <cellStyle name="Normal 2 14 2 3 2 2 4 3 2 2 3" xfId="16052"/>
    <cellStyle name="Normal 2 14 2 3 2 2 4 3 2 3" xfId="16053"/>
    <cellStyle name="Normal 2 14 2 3 2 2 4 3 2 4" xfId="16054"/>
    <cellStyle name="Normal 2 14 2 3 2 2 4 3 3" xfId="16055"/>
    <cellStyle name="Normal 2 14 2 3 2 2 4 3 3 2" xfId="16056"/>
    <cellStyle name="Normal 2 14 2 3 2 2 4 3 3 3" xfId="16057"/>
    <cellStyle name="Normal 2 14 2 3 2 2 4 3 4" xfId="16058"/>
    <cellStyle name="Normal 2 14 2 3 2 2 4 3 5" xfId="16059"/>
    <cellStyle name="Normal 2 14 2 3 2 2 4 4" xfId="16060"/>
    <cellStyle name="Normal 2 14 2 3 2 2 4 4 2" xfId="16061"/>
    <cellStyle name="Normal 2 14 2 3 2 2 4 4 2 2" xfId="16062"/>
    <cellStyle name="Normal 2 14 2 3 2 2 4 4 2 2 2" xfId="16063"/>
    <cellStyle name="Normal 2 14 2 3 2 2 4 4 2 2 3" xfId="16064"/>
    <cellStyle name="Normal 2 14 2 3 2 2 4 4 2 3" xfId="16065"/>
    <cellStyle name="Normal 2 14 2 3 2 2 4 4 2 4" xfId="16066"/>
    <cellStyle name="Normal 2 14 2 3 2 2 4 4 3" xfId="16067"/>
    <cellStyle name="Normal 2 14 2 3 2 2 4 4 3 2" xfId="16068"/>
    <cellStyle name="Normal 2 14 2 3 2 2 4 4 3 3" xfId="16069"/>
    <cellStyle name="Normal 2 14 2 3 2 2 4 4 4" xfId="16070"/>
    <cellStyle name="Normal 2 14 2 3 2 2 4 4 5" xfId="16071"/>
    <cellStyle name="Normal 2 14 2 3 2 2 4 5" xfId="16072"/>
    <cellStyle name="Normal 2 14 2 3 2 2 4 5 2" xfId="16073"/>
    <cellStyle name="Normal 2 14 2 3 2 2 4 5 2 2" xfId="16074"/>
    <cellStyle name="Normal 2 14 2 3 2 2 4 5 2 2 2" xfId="16075"/>
    <cellStyle name="Normal 2 14 2 3 2 2 4 5 2 2 3" xfId="16076"/>
    <cellStyle name="Normal 2 14 2 3 2 2 4 5 2 3" xfId="16077"/>
    <cellStyle name="Normal 2 14 2 3 2 2 4 5 2 4" xfId="16078"/>
    <cellStyle name="Normal 2 14 2 3 2 2 4 5 3" xfId="16079"/>
    <cellStyle name="Normal 2 14 2 3 2 2 4 5 3 2" xfId="16080"/>
    <cellStyle name="Normal 2 14 2 3 2 2 4 5 3 3" xfId="16081"/>
    <cellStyle name="Normal 2 14 2 3 2 2 4 5 4" xfId="16082"/>
    <cellStyle name="Normal 2 14 2 3 2 2 4 5 5" xfId="16083"/>
    <cellStyle name="Normal 2 14 2 3 2 2 4 6" xfId="16084"/>
    <cellStyle name="Normal 2 14 2 3 2 2 4 6 2" xfId="16085"/>
    <cellStyle name="Normal 2 14 2 3 2 2 4 6 2 2" xfId="16086"/>
    <cellStyle name="Normal 2 14 2 3 2 2 4 6 2 3" xfId="16087"/>
    <cellStyle name="Normal 2 14 2 3 2 2 4 6 3" xfId="16088"/>
    <cellStyle name="Normal 2 14 2 3 2 2 4 6 4" xfId="16089"/>
    <cellStyle name="Normal 2 14 2 3 2 2 4 7" xfId="16090"/>
    <cellStyle name="Normal 2 14 2 3 2 2 4 7 2" xfId="16091"/>
    <cellStyle name="Normal 2 14 2 3 2 2 4 7 3" xfId="16092"/>
    <cellStyle name="Normal 2 14 2 3 2 2 4 8" xfId="16093"/>
    <cellStyle name="Normal 2 14 2 3 2 2 4 9" xfId="16094"/>
    <cellStyle name="Normal 2 14 2 3 2 2 4_Schs" xfId="16095"/>
    <cellStyle name="Normal 2 14 2 3 2 2 5" xfId="16096"/>
    <cellStyle name="Normal 2 14 2 3 2 2 5 2" xfId="16097"/>
    <cellStyle name="Normal 2 14 2 3 2 2 5 2 2" xfId="16098"/>
    <cellStyle name="Normal 2 14 2 3 2 2 5 2 2 2" xfId="16099"/>
    <cellStyle name="Normal 2 14 2 3 2 2 5 2 2 2 2" xfId="16100"/>
    <cellStyle name="Normal 2 14 2 3 2 2 5 2 2 2 3" xfId="16101"/>
    <cellStyle name="Normal 2 14 2 3 2 2 5 2 2 3" xfId="16102"/>
    <cellStyle name="Normal 2 14 2 3 2 2 5 2 2 4" xfId="16103"/>
    <cellStyle name="Normal 2 14 2 3 2 2 5 2 3" xfId="16104"/>
    <cellStyle name="Normal 2 14 2 3 2 2 5 2 3 2" xfId="16105"/>
    <cellStyle name="Normal 2 14 2 3 2 2 5 2 3 3" xfId="16106"/>
    <cellStyle name="Normal 2 14 2 3 2 2 5 2 4" xfId="16107"/>
    <cellStyle name="Normal 2 14 2 3 2 2 5 2 5" xfId="16108"/>
    <cellStyle name="Normal 2 14 2 3 2 2 5 3" xfId="16109"/>
    <cellStyle name="Normal 2 14 2 3 2 2 5 3 2" xfId="16110"/>
    <cellStyle name="Normal 2 14 2 3 2 2 5 3 2 2" xfId="16111"/>
    <cellStyle name="Normal 2 14 2 3 2 2 5 3 2 2 2" xfId="16112"/>
    <cellStyle name="Normal 2 14 2 3 2 2 5 3 2 2 3" xfId="16113"/>
    <cellStyle name="Normal 2 14 2 3 2 2 5 3 2 3" xfId="16114"/>
    <cellStyle name="Normal 2 14 2 3 2 2 5 3 2 4" xfId="16115"/>
    <cellStyle name="Normal 2 14 2 3 2 2 5 3 3" xfId="16116"/>
    <cellStyle name="Normal 2 14 2 3 2 2 5 3 3 2" xfId="16117"/>
    <cellStyle name="Normal 2 14 2 3 2 2 5 3 3 3" xfId="16118"/>
    <cellStyle name="Normal 2 14 2 3 2 2 5 3 4" xfId="16119"/>
    <cellStyle name="Normal 2 14 2 3 2 2 5 3 5" xfId="16120"/>
    <cellStyle name="Normal 2 14 2 3 2 2 5 4" xfId="16121"/>
    <cellStyle name="Normal 2 14 2 3 2 2 5 4 2" xfId="16122"/>
    <cellStyle name="Normal 2 14 2 3 2 2 5 4 2 2" xfId="16123"/>
    <cellStyle name="Normal 2 14 2 3 2 2 5 4 2 2 2" xfId="16124"/>
    <cellStyle name="Normal 2 14 2 3 2 2 5 4 2 2 3" xfId="16125"/>
    <cellStyle name="Normal 2 14 2 3 2 2 5 4 2 3" xfId="16126"/>
    <cellStyle name="Normal 2 14 2 3 2 2 5 4 2 4" xfId="16127"/>
    <cellStyle name="Normal 2 14 2 3 2 2 5 4 3" xfId="16128"/>
    <cellStyle name="Normal 2 14 2 3 2 2 5 4 3 2" xfId="16129"/>
    <cellStyle name="Normal 2 14 2 3 2 2 5 4 3 3" xfId="16130"/>
    <cellStyle name="Normal 2 14 2 3 2 2 5 4 4" xfId="16131"/>
    <cellStyle name="Normal 2 14 2 3 2 2 5 4 5" xfId="16132"/>
    <cellStyle name="Normal 2 14 2 3 2 2 5 5" xfId="16133"/>
    <cellStyle name="Normal 2 14 2 3 2 2 5 5 2" xfId="16134"/>
    <cellStyle name="Normal 2 14 2 3 2 2 5 5 2 2" xfId="16135"/>
    <cellStyle name="Normal 2 14 2 3 2 2 5 5 2 3" xfId="16136"/>
    <cellStyle name="Normal 2 14 2 3 2 2 5 5 3" xfId="16137"/>
    <cellStyle name="Normal 2 14 2 3 2 2 5 5 4" xfId="16138"/>
    <cellStyle name="Normal 2 14 2 3 2 2 5 6" xfId="16139"/>
    <cellStyle name="Normal 2 14 2 3 2 2 5 6 2" xfId="16140"/>
    <cellStyle name="Normal 2 14 2 3 2 2 5 6 3" xfId="16141"/>
    <cellStyle name="Normal 2 14 2 3 2 2 5 7" xfId="16142"/>
    <cellStyle name="Normal 2 14 2 3 2 2 5 8" xfId="16143"/>
    <cellStyle name="Normal 2 14 2 3 2 2 5_Schs" xfId="16144"/>
    <cellStyle name="Normal 2 14 2 3 2 2 6" xfId="16145"/>
    <cellStyle name="Normal 2 14 2 3 2 2 6 2" xfId="16146"/>
    <cellStyle name="Normal 2 14 2 3 2 2 6 2 2" xfId="16147"/>
    <cellStyle name="Normal 2 14 2 3 2 2 6 2 2 2" xfId="16148"/>
    <cellStyle name="Normal 2 14 2 3 2 2 6 2 2 3" xfId="16149"/>
    <cellStyle name="Normal 2 14 2 3 2 2 6 2 3" xfId="16150"/>
    <cellStyle name="Normal 2 14 2 3 2 2 6 2 4" xfId="16151"/>
    <cellStyle name="Normal 2 14 2 3 2 2 6 3" xfId="16152"/>
    <cellStyle name="Normal 2 14 2 3 2 2 6 3 2" xfId="16153"/>
    <cellStyle name="Normal 2 14 2 3 2 2 6 3 3" xfId="16154"/>
    <cellStyle name="Normal 2 14 2 3 2 2 6 4" xfId="16155"/>
    <cellStyle name="Normal 2 14 2 3 2 2 6 5" xfId="16156"/>
    <cellStyle name="Normal 2 14 2 3 2 2 7" xfId="16157"/>
    <cellStyle name="Normal 2 14 2 3 2 2 7 2" xfId="16158"/>
    <cellStyle name="Normal 2 14 2 3 2 2 7 2 2" xfId="16159"/>
    <cellStyle name="Normal 2 14 2 3 2 2 7 2 2 2" xfId="16160"/>
    <cellStyle name="Normal 2 14 2 3 2 2 7 2 2 3" xfId="16161"/>
    <cellStyle name="Normal 2 14 2 3 2 2 7 2 3" xfId="16162"/>
    <cellStyle name="Normal 2 14 2 3 2 2 7 2 4" xfId="16163"/>
    <cellStyle name="Normal 2 14 2 3 2 2 7 3" xfId="16164"/>
    <cellStyle name="Normal 2 14 2 3 2 2 7 3 2" xfId="16165"/>
    <cellStyle name="Normal 2 14 2 3 2 2 7 3 3" xfId="16166"/>
    <cellStyle name="Normal 2 14 2 3 2 2 7 4" xfId="16167"/>
    <cellStyle name="Normal 2 14 2 3 2 2 7 5" xfId="16168"/>
    <cellStyle name="Normal 2 14 2 3 2 2 8" xfId="16169"/>
    <cellStyle name="Normal 2 14 2 3 2 2 8 2" xfId="16170"/>
    <cellStyle name="Normal 2 14 2 3 2 2 8 2 2" xfId="16171"/>
    <cellStyle name="Normal 2 14 2 3 2 2 8 2 2 2" xfId="16172"/>
    <cellStyle name="Normal 2 14 2 3 2 2 8 2 2 3" xfId="16173"/>
    <cellStyle name="Normal 2 14 2 3 2 2 8 2 3" xfId="16174"/>
    <cellStyle name="Normal 2 14 2 3 2 2 8 2 4" xfId="16175"/>
    <cellStyle name="Normal 2 14 2 3 2 2 8 3" xfId="16176"/>
    <cellStyle name="Normal 2 14 2 3 2 2 8 3 2" xfId="16177"/>
    <cellStyle name="Normal 2 14 2 3 2 2 8 3 3" xfId="16178"/>
    <cellStyle name="Normal 2 14 2 3 2 2 8 4" xfId="16179"/>
    <cellStyle name="Normal 2 14 2 3 2 2 8 5" xfId="16180"/>
    <cellStyle name="Normal 2 14 2 3 2 2 9" xfId="16181"/>
    <cellStyle name="Normal 2 14 2 3 2 2 9 2" xfId="16182"/>
    <cellStyle name="Normal 2 14 2 3 2 2 9 2 2" xfId="16183"/>
    <cellStyle name="Normal 2 14 2 3 2 2 9 2 3" xfId="16184"/>
    <cellStyle name="Normal 2 14 2 3 2 2 9 3" xfId="16185"/>
    <cellStyle name="Normal 2 14 2 3 2 2 9 4" xfId="16186"/>
    <cellStyle name="Normal 2 14 2 3 2 2_Schs" xfId="16187"/>
    <cellStyle name="Normal 2 14 2 3 2 3" xfId="16188"/>
    <cellStyle name="Normal 2 14 2 3 2 3 10" xfId="16189"/>
    <cellStyle name="Normal 2 14 2 3 2 3 11" xfId="16190"/>
    <cellStyle name="Normal 2 14 2 3 2 3 2" xfId="16191"/>
    <cellStyle name="Normal 2 14 2 3 2 3 2 10" xfId="16192"/>
    <cellStyle name="Normal 2 14 2 3 2 3 2 2" xfId="16193"/>
    <cellStyle name="Normal 2 14 2 3 2 3 2 2 2" xfId="16194"/>
    <cellStyle name="Normal 2 14 2 3 2 3 2 2 2 2" xfId="16195"/>
    <cellStyle name="Normal 2 14 2 3 2 3 2 2 2 2 2" xfId="16196"/>
    <cellStyle name="Normal 2 14 2 3 2 3 2 2 2 2 2 2" xfId="16197"/>
    <cellStyle name="Normal 2 14 2 3 2 3 2 2 2 2 2 2 2" xfId="16198"/>
    <cellStyle name="Normal 2 14 2 3 2 3 2 2 2 2 2 2 3" xfId="16199"/>
    <cellStyle name="Normal 2 14 2 3 2 3 2 2 2 2 2 3" xfId="16200"/>
    <cellStyle name="Normal 2 14 2 3 2 3 2 2 2 2 2 4" xfId="16201"/>
    <cellStyle name="Normal 2 14 2 3 2 3 2 2 2 2 3" xfId="16202"/>
    <cellStyle name="Normal 2 14 2 3 2 3 2 2 2 2 3 2" xfId="16203"/>
    <cellStyle name="Normal 2 14 2 3 2 3 2 2 2 2 3 3" xfId="16204"/>
    <cellStyle name="Normal 2 14 2 3 2 3 2 2 2 2 4" xfId="16205"/>
    <cellStyle name="Normal 2 14 2 3 2 3 2 2 2 2 5" xfId="16206"/>
    <cellStyle name="Normal 2 14 2 3 2 3 2 2 2 3" xfId="16207"/>
    <cellStyle name="Normal 2 14 2 3 2 3 2 2 2 3 2" xfId="16208"/>
    <cellStyle name="Normal 2 14 2 3 2 3 2 2 2 3 2 2" xfId="16209"/>
    <cellStyle name="Normal 2 14 2 3 2 3 2 2 2 3 2 2 2" xfId="16210"/>
    <cellStyle name="Normal 2 14 2 3 2 3 2 2 2 3 2 2 3" xfId="16211"/>
    <cellStyle name="Normal 2 14 2 3 2 3 2 2 2 3 2 3" xfId="16212"/>
    <cellStyle name="Normal 2 14 2 3 2 3 2 2 2 3 2 4" xfId="16213"/>
    <cellStyle name="Normal 2 14 2 3 2 3 2 2 2 3 3" xfId="16214"/>
    <cellStyle name="Normal 2 14 2 3 2 3 2 2 2 3 3 2" xfId="16215"/>
    <cellStyle name="Normal 2 14 2 3 2 3 2 2 2 3 3 3" xfId="16216"/>
    <cellStyle name="Normal 2 14 2 3 2 3 2 2 2 3 4" xfId="16217"/>
    <cellStyle name="Normal 2 14 2 3 2 3 2 2 2 3 5" xfId="16218"/>
    <cellStyle name="Normal 2 14 2 3 2 3 2 2 2 4" xfId="16219"/>
    <cellStyle name="Normal 2 14 2 3 2 3 2 2 2 4 2" xfId="16220"/>
    <cellStyle name="Normal 2 14 2 3 2 3 2 2 2 4 2 2" xfId="16221"/>
    <cellStyle name="Normal 2 14 2 3 2 3 2 2 2 4 2 2 2" xfId="16222"/>
    <cellStyle name="Normal 2 14 2 3 2 3 2 2 2 4 2 2 3" xfId="16223"/>
    <cellStyle name="Normal 2 14 2 3 2 3 2 2 2 4 2 3" xfId="16224"/>
    <cellStyle name="Normal 2 14 2 3 2 3 2 2 2 4 2 4" xfId="16225"/>
    <cellStyle name="Normal 2 14 2 3 2 3 2 2 2 4 3" xfId="16226"/>
    <cellStyle name="Normal 2 14 2 3 2 3 2 2 2 4 3 2" xfId="16227"/>
    <cellStyle name="Normal 2 14 2 3 2 3 2 2 2 4 3 3" xfId="16228"/>
    <cellStyle name="Normal 2 14 2 3 2 3 2 2 2 4 4" xfId="16229"/>
    <cellStyle name="Normal 2 14 2 3 2 3 2 2 2 4 5" xfId="16230"/>
    <cellStyle name="Normal 2 14 2 3 2 3 2 2 2 5" xfId="16231"/>
    <cellStyle name="Normal 2 14 2 3 2 3 2 2 2 5 2" xfId="16232"/>
    <cellStyle name="Normal 2 14 2 3 2 3 2 2 2 5 2 2" xfId="16233"/>
    <cellStyle name="Normal 2 14 2 3 2 3 2 2 2 5 2 3" xfId="16234"/>
    <cellStyle name="Normal 2 14 2 3 2 3 2 2 2 5 3" xfId="16235"/>
    <cellStyle name="Normal 2 14 2 3 2 3 2 2 2 5 4" xfId="16236"/>
    <cellStyle name="Normal 2 14 2 3 2 3 2 2 2 6" xfId="16237"/>
    <cellStyle name="Normal 2 14 2 3 2 3 2 2 2 6 2" xfId="16238"/>
    <cellStyle name="Normal 2 14 2 3 2 3 2 2 2 6 3" xfId="16239"/>
    <cellStyle name="Normal 2 14 2 3 2 3 2 2 2 7" xfId="16240"/>
    <cellStyle name="Normal 2 14 2 3 2 3 2 2 2 8" xfId="16241"/>
    <cellStyle name="Normal 2 14 2 3 2 3 2 2 2_Schs" xfId="16242"/>
    <cellStyle name="Normal 2 14 2 3 2 3 2 2 3" xfId="16243"/>
    <cellStyle name="Normal 2 14 2 3 2 3 2 2 3 2" xfId="16244"/>
    <cellStyle name="Normal 2 14 2 3 2 3 2 2 3 2 2" xfId="16245"/>
    <cellStyle name="Normal 2 14 2 3 2 3 2 2 3 2 2 2" xfId="16246"/>
    <cellStyle name="Normal 2 14 2 3 2 3 2 2 3 2 2 3" xfId="16247"/>
    <cellStyle name="Normal 2 14 2 3 2 3 2 2 3 2 3" xfId="16248"/>
    <cellStyle name="Normal 2 14 2 3 2 3 2 2 3 2 4" xfId="16249"/>
    <cellStyle name="Normal 2 14 2 3 2 3 2 2 3 3" xfId="16250"/>
    <cellStyle name="Normal 2 14 2 3 2 3 2 2 3 3 2" xfId="16251"/>
    <cellStyle name="Normal 2 14 2 3 2 3 2 2 3 3 3" xfId="16252"/>
    <cellStyle name="Normal 2 14 2 3 2 3 2 2 3 4" xfId="16253"/>
    <cellStyle name="Normal 2 14 2 3 2 3 2 2 3 5" xfId="16254"/>
    <cellStyle name="Normal 2 14 2 3 2 3 2 2 4" xfId="16255"/>
    <cellStyle name="Normal 2 14 2 3 2 3 2 2 4 2" xfId="16256"/>
    <cellStyle name="Normal 2 14 2 3 2 3 2 2 4 2 2" xfId="16257"/>
    <cellStyle name="Normal 2 14 2 3 2 3 2 2 4 2 2 2" xfId="16258"/>
    <cellStyle name="Normal 2 14 2 3 2 3 2 2 4 2 2 3" xfId="16259"/>
    <cellStyle name="Normal 2 14 2 3 2 3 2 2 4 2 3" xfId="16260"/>
    <cellStyle name="Normal 2 14 2 3 2 3 2 2 4 2 4" xfId="16261"/>
    <cellStyle name="Normal 2 14 2 3 2 3 2 2 4 3" xfId="16262"/>
    <cellStyle name="Normal 2 14 2 3 2 3 2 2 4 3 2" xfId="16263"/>
    <cellStyle name="Normal 2 14 2 3 2 3 2 2 4 3 3" xfId="16264"/>
    <cellStyle name="Normal 2 14 2 3 2 3 2 2 4 4" xfId="16265"/>
    <cellStyle name="Normal 2 14 2 3 2 3 2 2 4 5" xfId="16266"/>
    <cellStyle name="Normal 2 14 2 3 2 3 2 2 5" xfId="16267"/>
    <cellStyle name="Normal 2 14 2 3 2 3 2 2 5 2" xfId="16268"/>
    <cellStyle name="Normal 2 14 2 3 2 3 2 2 5 2 2" xfId="16269"/>
    <cellStyle name="Normal 2 14 2 3 2 3 2 2 5 2 2 2" xfId="16270"/>
    <cellStyle name="Normal 2 14 2 3 2 3 2 2 5 2 2 3" xfId="16271"/>
    <cellStyle name="Normal 2 14 2 3 2 3 2 2 5 2 3" xfId="16272"/>
    <cellStyle name="Normal 2 14 2 3 2 3 2 2 5 2 4" xfId="16273"/>
    <cellStyle name="Normal 2 14 2 3 2 3 2 2 5 3" xfId="16274"/>
    <cellStyle name="Normal 2 14 2 3 2 3 2 2 5 3 2" xfId="16275"/>
    <cellStyle name="Normal 2 14 2 3 2 3 2 2 5 3 3" xfId="16276"/>
    <cellStyle name="Normal 2 14 2 3 2 3 2 2 5 4" xfId="16277"/>
    <cellStyle name="Normal 2 14 2 3 2 3 2 2 5 5" xfId="16278"/>
    <cellStyle name="Normal 2 14 2 3 2 3 2 2 6" xfId="16279"/>
    <cellStyle name="Normal 2 14 2 3 2 3 2 2 6 2" xfId="16280"/>
    <cellStyle name="Normal 2 14 2 3 2 3 2 2 6 2 2" xfId="16281"/>
    <cellStyle name="Normal 2 14 2 3 2 3 2 2 6 2 3" xfId="16282"/>
    <cellStyle name="Normal 2 14 2 3 2 3 2 2 6 3" xfId="16283"/>
    <cellStyle name="Normal 2 14 2 3 2 3 2 2 6 4" xfId="16284"/>
    <cellStyle name="Normal 2 14 2 3 2 3 2 2 7" xfId="16285"/>
    <cellStyle name="Normal 2 14 2 3 2 3 2 2 7 2" xfId="16286"/>
    <cellStyle name="Normal 2 14 2 3 2 3 2 2 7 3" xfId="16287"/>
    <cellStyle name="Normal 2 14 2 3 2 3 2 2 8" xfId="16288"/>
    <cellStyle name="Normal 2 14 2 3 2 3 2 2 9" xfId="16289"/>
    <cellStyle name="Normal 2 14 2 3 2 3 2 2_Schs" xfId="16290"/>
    <cellStyle name="Normal 2 14 2 3 2 3 2 3" xfId="16291"/>
    <cellStyle name="Normal 2 14 2 3 2 3 2 3 2" xfId="16292"/>
    <cellStyle name="Normal 2 14 2 3 2 3 2 3 2 2" xfId="16293"/>
    <cellStyle name="Normal 2 14 2 3 2 3 2 3 2 2 2" xfId="16294"/>
    <cellStyle name="Normal 2 14 2 3 2 3 2 3 2 2 2 2" xfId="16295"/>
    <cellStyle name="Normal 2 14 2 3 2 3 2 3 2 2 2 3" xfId="16296"/>
    <cellStyle name="Normal 2 14 2 3 2 3 2 3 2 2 3" xfId="16297"/>
    <cellStyle name="Normal 2 14 2 3 2 3 2 3 2 2 4" xfId="16298"/>
    <cellStyle name="Normal 2 14 2 3 2 3 2 3 2 3" xfId="16299"/>
    <cellStyle name="Normal 2 14 2 3 2 3 2 3 2 3 2" xfId="16300"/>
    <cellStyle name="Normal 2 14 2 3 2 3 2 3 2 3 3" xfId="16301"/>
    <cellStyle name="Normal 2 14 2 3 2 3 2 3 2 4" xfId="16302"/>
    <cellStyle name="Normal 2 14 2 3 2 3 2 3 2 5" xfId="16303"/>
    <cellStyle name="Normal 2 14 2 3 2 3 2 3 3" xfId="16304"/>
    <cellStyle name="Normal 2 14 2 3 2 3 2 3 3 2" xfId="16305"/>
    <cellStyle name="Normal 2 14 2 3 2 3 2 3 3 2 2" xfId="16306"/>
    <cellStyle name="Normal 2 14 2 3 2 3 2 3 3 2 2 2" xfId="16307"/>
    <cellStyle name="Normal 2 14 2 3 2 3 2 3 3 2 2 3" xfId="16308"/>
    <cellStyle name="Normal 2 14 2 3 2 3 2 3 3 2 3" xfId="16309"/>
    <cellStyle name="Normal 2 14 2 3 2 3 2 3 3 2 4" xfId="16310"/>
    <cellStyle name="Normal 2 14 2 3 2 3 2 3 3 3" xfId="16311"/>
    <cellStyle name="Normal 2 14 2 3 2 3 2 3 3 3 2" xfId="16312"/>
    <cellStyle name="Normal 2 14 2 3 2 3 2 3 3 3 3" xfId="16313"/>
    <cellStyle name="Normal 2 14 2 3 2 3 2 3 3 4" xfId="16314"/>
    <cellStyle name="Normal 2 14 2 3 2 3 2 3 3 5" xfId="16315"/>
    <cellStyle name="Normal 2 14 2 3 2 3 2 3 4" xfId="16316"/>
    <cellStyle name="Normal 2 14 2 3 2 3 2 3 4 2" xfId="16317"/>
    <cellStyle name="Normal 2 14 2 3 2 3 2 3 4 2 2" xfId="16318"/>
    <cellStyle name="Normal 2 14 2 3 2 3 2 3 4 2 2 2" xfId="16319"/>
    <cellStyle name="Normal 2 14 2 3 2 3 2 3 4 2 2 3" xfId="16320"/>
    <cellStyle name="Normal 2 14 2 3 2 3 2 3 4 2 3" xfId="16321"/>
    <cellStyle name="Normal 2 14 2 3 2 3 2 3 4 2 4" xfId="16322"/>
    <cellStyle name="Normal 2 14 2 3 2 3 2 3 4 3" xfId="16323"/>
    <cellStyle name="Normal 2 14 2 3 2 3 2 3 4 3 2" xfId="16324"/>
    <cellStyle name="Normal 2 14 2 3 2 3 2 3 4 3 3" xfId="16325"/>
    <cellStyle name="Normal 2 14 2 3 2 3 2 3 4 4" xfId="16326"/>
    <cellStyle name="Normal 2 14 2 3 2 3 2 3 4 5" xfId="16327"/>
    <cellStyle name="Normal 2 14 2 3 2 3 2 3 5" xfId="16328"/>
    <cellStyle name="Normal 2 14 2 3 2 3 2 3 5 2" xfId="16329"/>
    <cellStyle name="Normal 2 14 2 3 2 3 2 3 5 2 2" xfId="16330"/>
    <cellStyle name="Normal 2 14 2 3 2 3 2 3 5 2 3" xfId="16331"/>
    <cellStyle name="Normal 2 14 2 3 2 3 2 3 5 3" xfId="16332"/>
    <cellStyle name="Normal 2 14 2 3 2 3 2 3 5 4" xfId="16333"/>
    <cellStyle name="Normal 2 14 2 3 2 3 2 3 6" xfId="16334"/>
    <cellStyle name="Normal 2 14 2 3 2 3 2 3 6 2" xfId="16335"/>
    <cellStyle name="Normal 2 14 2 3 2 3 2 3 6 3" xfId="16336"/>
    <cellStyle name="Normal 2 14 2 3 2 3 2 3 7" xfId="16337"/>
    <cellStyle name="Normal 2 14 2 3 2 3 2 3 8" xfId="16338"/>
    <cellStyle name="Normal 2 14 2 3 2 3 2 3_Schs" xfId="16339"/>
    <cellStyle name="Normal 2 14 2 3 2 3 2 4" xfId="16340"/>
    <cellStyle name="Normal 2 14 2 3 2 3 2 4 2" xfId="16341"/>
    <cellStyle name="Normal 2 14 2 3 2 3 2 4 2 2" xfId="16342"/>
    <cellStyle name="Normal 2 14 2 3 2 3 2 4 2 2 2" xfId="16343"/>
    <cellStyle name="Normal 2 14 2 3 2 3 2 4 2 2 3" xfId="16344"/>
    <cellStyle name="Normal 2 14 2 3 2 3 2 4 2 3" xfId="16345"/>
    <cellStyle name="Normal 2 14 2 3 2 3 2 4 2 4" xfId="16346"/>
    <cellStyle name="Normal 2 14 2 3 2 3 2 4 3" xfId="16347"/>
    <cellStyle name="Normal 2 14 2 3 2 3 2 4 3 2" xfId="16348"/>
    <cellStyle name="Normal 2 14 2 3 2 3 2 4 3 3" xfId="16349"/>
    <cellStyle name="Normal 2 14 2 3 2 3 2 4 4" xfId="16350"/>
    <cellStyle name="Normal 2 14 2 3 2 3 2 4 5" xfId="16351"/>
    <cellStyle name="Normal 2 14 2 3 2 3 2 5" xfId="16352"/>
    <cellStyle name="Normal 2 14 2 3 2 3 2 5 2" xfId="16353"/>
    <cellStyle name="Normal 2 14 2 3 2 3 2 5 2 2" xfId="16354"/>
    <cellStyle name="Normal 2 14 2 3 2 3 2 5 2 2 2" xfId="16355"/>
    <cellStyle name="Normal 2 14 2 3 2 3 2 5 2 2 3" xfId="16356"/>
    <cellStyle name="Normal 2 14 2 3 2 3 2 5 2 3" xfId="16357"/>
    <cellStyle name="Normal 2 14 2 3 2 3 2 5 2 4" xfId="16358"/>
    <cellStyle name="Normal 2 14 2 3 2 3 2 5 3" xfId="16359"/>
    <cellStyle name="Normal 2 14 2 3 2 3 2 5 3 2" xfId="16360"/>
    <cellStyle name="Normal 2 14 2 3 2 3 2 5 3 3" xfId="16361"/>
    <cellStyle name="Normal 2 14 2 3 2 3 2 5 4" xfId="16362"/>
    <cellStyle name="Normal 2 14 2 3 2 3 2 5 5" xfId="16363"/>
    <cellStyle name="Normal 2 14 2 3 2 3 2 6" xfId="16364"/>
    <cellStyle name="Normal 2 14 2 3 2 3 2 6 2" xfId="16365"/>
    <cellStyle name="Normal 2 14 2 3 2 3 2 6 2 2" xfId="16366"/>
    <cellStyle name="Normal 2 14 2 3 2 3 2 6 2 2 2" xfId="16367"/>
    <cellStyle name="Normal 2 14 2 3 2 3 2 6 2 2 3" xfId="16368"/>
    <cellStyle name="Normal 2 14 2 3 2 3 2 6 2 3" xfId="16369"/>
    <cellStyle name="Normal 2 14 2 3 2 3 2 6 2 4" xfId="16370"/>
    <cellStyle name="Normal 2 14 2 3 2 3 2 6 3" xfId="16371"/>
    <cellStyle name="Normal 2 14 2 3 2 3 2 6 3 2" xfId="16372"/>
    <cellStyle name="Normal 2 14 2 3 2 3 2 6 3 3" xfId="16373"/>
    <cellStyle name="Normal 2 14 2 3 2 3 2 6 4" xfId="16374"/>
    <cellStyle name="Normal 2 14 2 3 2 3 2 6 5" xfId="16375"/>
    <cellStyle name="Normal 2 14 2 3 2 3 2 7" xfId="16376"/>
    <cellStyle name="Normal 2 14 2 3 2 3 2 7 2" xfId="16377"/>
    <cellStyle name="Normal 2 14 2 3 2 3 2 7 2 2" xfId="16378"/>
    <cellStyle name="Normal 2 14 2 3 2 3 2 7 2 3" xfId="16379"/>
    <cellStyle name="Normal 2 14 2 3 2 3 2 7 3" xfId="16380"/>
    <cellStyle name="Normal 2 14 2 3 2 3 2 7 4" xfId="16381"/>
    <cellStyle name="Normal 2 14 2 3 2 3 2 8" xfId="16382"/>
    <cellStyle name="Normal 2 14 2 3 2 3 2 8 2" xfId="16383"/>
    <cellStyle name="Normal 2 14 2 3 2 3 2 8 3" xfId="16384"/>
    <cellStyle name="Normal 2 14 2 3 2 3 2 9" xfId="16385"/>
    <cellStyle name="Normal 2 14 2 3 2 3 2_Schs" xfId="16386"/>
    <cellStyle name="Normal 2 14 2 3 2 3 3" xfId="16387"/>
    <cellStyle name="Normal 2 14 2 3 2 3 3 2" xfId="16388"/>
    <cellStyle name="Normal 2 14 2 3 2 3 3 2 2" xfId="16389"/>
    <cellStyle name="Normal 2 14 2 3 2 3 3 2 2 2" xfId="16390"/>
    <cellStyle name="Normal 2 14 2 3 2 3 3 2 2 2 2" xfId="16391"/>
    <cellStyle name="Normal 2 14 2 3 2 3 3 2 2 2 2 2" xfId="16392"/>
    <cellStyle name="Normal 2 14 2 3 2 3 3 2 2 2 2 3" xfId="16393"/>
    <cellStyle name="Normal 2 14 2 3 2 3 3 2 2 2 3" xfId="16394"/>
    <cellStyle name="Normal 2 14 2 3 2 3 3 2 2 2 4" xfId="16395"/>
    <cellStyle name="Normal 2 14 2 3 2 3 3 2 2 3" xfId="16396"/>
    <cellStyle name="Normal 2 14 2 3 2 3 3 2 2 3 2" xfId="16397"/>
    <cellStyle name="Normal 2 14 2 3 2 3 3 2 2 3 3" xfId="16398"/>
    <cellStyle name="Normal 2 14 2 3 2 3 3 2 2 4" xfId="16399"/>
    <cellStyle name="Normal 2 14 2 3 2 3 3 2 2 5" xfId="16400"/>
    <cellStyle name="Normal 2 14 2 3 2 3 3 2 3" xfId="16401"/>
    <cellStyle name="Normal 2 14 2 3 2 3 3 2 3 2" xfId="16402"/>
    <cellStyle name="Normal 2 14 2 3 2 3 3 2 3 2 2" xfId="16403"/>
    <cellStyle name="Normal 2 14 2 3 2 3 3 2 3 2 2 2" xfId="16404"/>
    <cellStyle name="Normal 2 14 2 3 2 3 3 2 3 2 2 3" xfId="16405"/>
    <cellStyle name="Normal 2 14 2 3 2 3 3 2 3 2 3" xfId="16406"/>
    <cellStyle name="Normal 2 14 2 3 2 3 3 2 3 2 4" xfId="16407"/>
    <cellStyle name="Normal 2 14 2 3 2 3 3 2 3 3" xfId="16408"/>
    <cellStyle name="Normal 2 14 2 3 2 3 3 2 3 3 2" xfId="16409"/>
    <cellStyle name="Normal 2 14 2 3 2 3 3 2 3 3 3" xfId="16410"/>
    <cellStyle name="Normal 2 14 2 3 2 3 3 2 3 4" xfId="16411"/>
    <cellStyle name="Normal 2 14 2 3 2 3 3 2 3 5" xfId="16412"/>
    <cellStyle name="Normal 2 14 2 3 2 3 3 2 4" xfId="16413"/>
    <cellStyle name="Normal 2 14 2 3 2 3 3 2 4 2" xfId="16414"/>
    <cellStyle name="Normal 2 14 2 3 2 3 3 2 4 2 2" xfId="16415"/>
    <cellStyle name="Normal 2 14 2 3 2 3 3 2 4 2 2 2" xfId="16416"/>
    <cellStyle name="Normal 2 14 2 3 2 3 3 2 4 2 2 3" xfId="16417"/>
    <cellStyle name="Normal 2 14 2 3 2 3 3 2 4 2 3" xfId="16418"/>
    <cellStyle name="Normal 2 14 2 3 2 3 3 2 4 2 4" xfId="16419"/>
    <cellStyle name="Normal 2 14 2 3 2 3 3 2 4 3" xfId="16420"/>
    <cellStyle name="Normal 2 14 2 3 2 3 3 2 4 3 2" xfId="16421"/>
    <cellStyle name="Normal 2 14 2 3 2 3 3 2 4 3 3" xfId="16422"/>
    <cellStyle name="Normal 2 14 2 3 2 3 3 2 4 4" xfId="16423"/>
    <cellStyle name="Normal 2 14 2 3 2 3 3 2 4 5" xfId="16424"/>
    <cellStyle name="Normal 2 14 2 3 2 3 3 2 5" xfId="16425"/>
    <cellStyle name="Normal 2 14 2 3 2 3 3 2 5 2" xfId="16426"/>
    <cellStyle name="Normal 2 14 2 3 2 3 3 2 5 2 2" xfId="16427"/>
    <cellStyle name="Normal 2 14 2 3 2 3 3 2 5 2 3" xfId="16428"/>
    <cellStyle name="Normal 2 14 2 3 2 3 3 2 5 3" xfId="16429"/>
    <cellStyle name="Normal 2 14 2 3 2 3 3 2 5 4" xfId="16430"/>
    <cellStyle name="Normal 2 14 2 3 2 3 3 2 6" xfId="16431"/>
    <cellStyle name="Normal 2 14 2 3 2 3 3 2 6 2" xfId="16432"/>
    <cellStyle name="Normal 2 14 2 3 2 3 3 2 6 3" xfId="16433"/>
    <cellStyle name="Normal 2 14 2 3 2 3 3 2 7" xfId="16434"/>
    <cellStyle name="Normal 2 14 2 3 2 3 3 2 8" xfId="16435"/>
    <cellStyle name="Normal 2 14 2 3 2 3 3 2_Schs" xfId="16436"/>
    <cellStyle name="Normal 2 14 2 3 2 3 3 3" xfId="16437"/>
    <cellStyle name="Normal 2 14 2 3 2 3 3 3 2" xfId="16438"/>
    <cellStyle name="Normal 2 14 2 3 2 3 3 3 2 2" xfId="16439"/>
    <cellStyle name="Normal 2 14 2 3 2 3 3 3 2 2 2" xfId="16440"/>
    <cellStyle name="Normal 2 14 2 3 2 3 3 3 2 2 3" xfId="16441"/>
    <cellStyle name="Normal 2 14 2 3 2 3 3 3 2 3" xfId="16442"/>
    <cellStyle name="Normal 2 14 2 3 2 3 3 3 2 4" xfId="16443"/>
    <cellStyle name="Normal 2 14 2 3 2 3 3 3 3" xfId="16444"/>
    <cellStyle name="Normal 2 14 2 3 2 3 3 3 3 2" xfId="16445"/>
    <cellStyle name="Normal 2 14 2 3 2 3 3 3 3 3" xfId="16446"/>
    <cellStyle name="Normal 2 14 2 3 2 3 3 3 4" xfId="16447"/>
    <cellStyle name="Normal 2 14 2 3 2 3 3 3 5" xfId="16448"/>
    <cellStyle name="Normal 2 14 2 3 2 3 3 4" xfId="16449"/>
    <cellStyle name="Normal 2 14 2 3 2 3 3 4 2" xfId="16450"/>
    <cellStyle name="Normal 2 14 2 3 2 3 3 4 2 2" xfId="16451"/>
    <cellStyle name="Normal 2 14 2 3 2 3 3 4 2 2 2" xfId="16452"/>
    <cellStyle name="Normal 2 14 2 3 2 3 3 4 2 2 3" xfId="16453"/>
    <cellStyle name="Normal 2 14 2 3 2 3 3 4 2 3" xfId="16454"/>
    <cellStyle name="Normal 2 14 2 3 2 3 3 4 2 4" xfId="16455"/>
    <cellStyle name="Normal 2 14 2 3 2 3 3 4 3" xfId="16456"/>
    <cellStyle name="Normal 2 14 2 3 2 3 3 4 3 2" xfId="16457"/>
    <cellStyle name="Normal 2 14 2 3 2 3 3 4 3 3" xfId="16458"/>
    <cellStyle name="Normal 2 14 2 3 2 3 3 4 4" xfId="16459"/>
    <cellStyle name="Normal 2 14 2 3 2 3 3 4 5" xfId="16460"/>
    <cellStyle name="Normal 2 14 2 3 2 3 3 5" xfId="16461"/>
    <cellStyle name="Normal 2 14 2 3 2 3 3 5 2" xfId="16462"/>
    <cellStyle name="Normal 2 14 2 3 2 3 3 5 2 2" xfId="16463"/>
    <cellStyle name="Normal 2 14 2 3 2 3 3 5 2 2 2" xfId="16464"/>
    <cellStyle name="Normal 2 14 2 3 2 3 3 5 2 2 3" xfId="16465"/>
    <cellStyle name="Normal 2 14 2 3 2 3 3 5 2 3" xfId="16466"/>
    <cellStyle name="Normal 2 14 2 3 2 3 3 5 2 4" xfId="16467"/>
    <cellStyle name="Normal 2 14 2 3 2 3 3 5 3" xfId="16468"/>
    <cellStyle name="Normal 2 14 2 3 2 3 3 5 3 2" xfId="16469"/>
    <cellStyle name="Normal 2 14 2 3 2 3 3 5 3 3" xfId="16470"/>
    <cellStyle name="Normal 2 14 2 3 2 3 3 5 4" xfId="16471"/>
    <cellStyle name="Normal 2 14 2 3 2 3 3 5 5" xfId="16472"/>
    <cellStyle name="Normal 2 14 2 3 2 3 3 6" xfId="16473"/>
    <cellStyle name="Normal 2 14 2 3 2 3 3 6 2" xfId="16474"/>
    <cellStyle name="Normal 2 14 2 3 2 3 3 6 2 2" xfId="16475"/>
    <cellStyle name="Normal 2 14 2 3 2 3 3 6 2 3" xfId="16476"/>
    <cellStyle name="Normal 2 14 2 3 2 3 3 6 3" xfId="16477"/>
    <cellStyle name="Normal 2 14 2 3 2 3 3 6 4" xfId="16478"/>
    <cellStyle name="Normal 2 14 2 3 2 3 3 7" xfId="16479"/>
    <cellStyle name="Normal 2 14 2 3 2 3 3 7 2" xfId="16480"/>
    <cellStyle name="Normal 2 14 2 3 2 3 3 7 3" xfId="16481"/>
    <cellStyle name="Normal 2 14 2 3 2 3 3 8" xfId="16482"/>
    <cellStyle name="Normal 2 14 2 3 2 3 3 9" xfId="16483"/>
    <cellStyle name="Normal 2 14 2 3 2 3 3_Schs" xfId="16484"/>
    <cellStyle name="Normal 2 14 2 3 2 3 4" xfId="16485"/>
    <cellStyle name="Normal 2 14 2 3 2 3 4 2" xfId="16486"/>
    <cellStyle name="Normal 2 14 2 3 2 3 4 2 2" xfId="16487"/>
    <cellStyle name="Normal 2 14 2 3 2 3 4 2 2 2" xfId="16488"/>
    <cellStyle name="Normal 2 14 2 3 2 3 4 2 2 2 2" xfId="16489"/>
    <cellStyle name="Normal 2 14 2 3 2 3 4 2 2 2 3" xfId="16490"/>
    <cellStyle name="Normal 2 14 2 3 2 3 4 2 2 3" xfId="16491"/>
    <cellStyle name="Normal 2 14 2 3 2 3 4 2 2 4" xfId="16492"/>
    <cellStyle name="Normal 2 14 2 3 2 3 4 2 3" xfId="16493"/>
    <cellStyle name="Normal 2 14 2 3 2 3 4 2 3 2" xfId="16494"/>
    <cellStyle name="Normal 2 14 2 3 2 3 4 2 3 3" xfId="16495"/>
    <cellStyle name="Normal 2 14 2 3 2 3 4 2 4" xfId="16496"/>
    <cellStyle name="Normal 2 14 2 3 2 3 4 2 5" xfId="16497"/>
    <cellStyle name="Normal 2 14 2 3 2 3 4 3" xfId="16498"/>
    <cellStyle name="Normal 2 14 2 3 2 3 4 3 2" xfId="16499"/>
    <cellStyle name="Normal 2 14 2 3 2 3 4 3 2 2" xfId="16500"/>
    <cellStyle name="Normal 2 14 2 3 2 3 4 3 2 2 2" xfId="16501"/>
    <cellStyle name="Normal 2 14 2 3 2 3 4 3 2 2 3" xfId="16502"/>
    <cellStyle name="Normal 2 14 2 3 2 3 4 3 2 3" xfId="16503"/>
    <cellStyle name="Normal 2 14 2 3 2 3 4 3 2 4" xfId="16504"/>
    <cellStyle name="Normal 2 14 2 3 2 3 4 3 3" xfId="16505"/>
    <cellStyle name="Normal 2 14 2 3 2 3 4 3 3 2" xfId="16506"/>
    <cellStyle name="Normal 2 14 2 3 2 3 4 3 3 3" xfId="16507"/>
    <cellStyle name="Normal 2 14 2 3 2 3 4 3 4" xfId="16508"/>
    <cellStyle name="Normal 2 14 2 3 2 3 4 3 5" xfId="16509"/>
    <cellStyle name="Normal 2 14 2 3 2 3 4 4" xfId="16510"/>
    <cellStyle name="Normal 2 14 2 3 2 3 4 4 2" xfId="16511"/>
    <cellStyle name="Normal 2 14 2 3 2 3 4 4 2 2" xfId="16512"/>
    <cellStyle name="Normal 2 14 2 3 2 3 4 4 2 2 2" xfId="16513"/>
    <cellStyle name="Normal 2 14 2 3 2 3 4 4 2 2 3" xfId="16514"/>
    <cellStyle name="Normal 2 14 2 3 2 3 4 4 2 3" xfId="16515"/>
    <cellStyle name="Normal 2 14 2 3 2 3 4 4 2 4" xfId="16516"/>
    <cellStyle name="Normal 2 14 2 3 2 3 4 4 3" xfId="16517"/>
    <cellStyle name="Normal 2 14 2 3 2 3 4 4 3 2" xfId="16518"/>
    <cellStyle name="Normal 2 14 2 3 2 3 4 4 3 3" xfId="16519"/>
    <cellStyle name="Normal 2 14 2 3 2 3 4 4 4" xfId="16520"/>
    <cellStyle name="Normal 2 14 2 3 2 3 4 4 5" xfId="16521"/>
    <cellStyle name="Normal 2 14 2 3 2 3 4 5" xfId="16522"/>
    <cellStyle name="Normal 2 14 2 3 2 3 4 5 2" xfId="16523"/>
    <cellStyle name="Normal 2 14 2 3 2 3 4 5 2 2" xfId="16524"/>
    <cellStyle name="Normal 2 14 2 3 2 3 4 5 2 3" xfId="16525"/>
    <cellStyle name="Normal 2 14 2 3 2 3 4 5 3" xfId="16526"/>
    <cellStyle name="Normal 2 14 2 3 2 3 4 5 4" xfId="16527"/>
    <cellStyle name="Normal 2 14 2 3 2 3 4 6" xfId="16528"/>
    <cellStyle name="Normal 2 14 2 3 2 3 4 6 2" xfId="16529"/>
    <cellStyle name="Normal 2 14 2 3 2 3 4 6 3" xfId="16530"/>
    <cellStyle name="Normal 2 14 2 3 2 3 4 7" xfId="16531"/>
    <cellStyle name="Normal 2 14 2 3 2 3 4 8" xfId="16532"/>
    <cellStyle name="Normal 2 14 2 3 2 3 4_Schs" xfId="16533"/>
    <cellStyle name="Normal 2 14 2 3 2 3 5" xfId="16534"/>
    <cellStyle name="Normal 2 14 2 3 2 3 5 2" xfId="16535"/>
    <cellStyle name="Normal 2 14 2 3 2 3 5 2 2" xfId="16536"/>
    <cellStyle name="Normal 2 14 2 3 2 3 5 2 2 2" xfId="16537"/>
    <cellStyle name="Normal 2 14 2 3 2 3 5 2 2 3" xfId="16538"/>
    <cellStyle name="Normal 2 14 2 3 2 3 5 2 3" xfId="16539"/>
    <cellStyle name="Normal 2 14 2 3 2 3 5 2 4" xfId="16540"/>
    <cellStyle name="Normal 2 14 2 3 2 3 5 3" xfId="16541"/>
    <cellStyle name="Normal 2 14 2 3 2 3 5 3 2" xfId="16542"/>
    <cellStyle name="Normal 2 14 2 3 2 3 5 3 3" xfId="16543"/>
    <cellStyle name="Normal 2 14 2 3 2 3 5 4" xfId="16544"/>
    <cellStyle name="Normal 2 14 2 3 2 3 5 5" xfId="16545"/>
    <cellStyle name="Normal 2 14 2 3 2 3 6" xfId="16546"/>
    <cellStyle name="Normal 2 14 2 3 2 3 6 2" xfId="16547"/>
    <cellStyle name="Normal 2 14 2 3 2 3 6 2 2" xfId="16548"/>
    <cellStyle name="Normal 2 14 2 3 2 3 6 2 2 2" xfId="16549"/>
    <cellStyle name="Normal 2 14 2 3 2 3 6 2 2 3" xfId="16550"/>
    <cellStyle name="Normal 2 14 2 3 2 3 6 2 3" xfId="16551"/>
    <cellStyle name="Normal 2 14 2 3 2 3 6 2 4" xfId="16552"/>
    <cellStyle name="Normal 2 14 2 3 2 3 6 3" xfId="16553"/>
    <cellStyle name="Normal 2 14 2 3 2 3 6 3 2" xfId="16554"/>
    <cellStyle name="Normal 2 14 2 3 2 3 6 3 3" xfId="16555"/>
    <cellStyle name="Normal 2 14 2 3 2 3 6 4" xfId="16556"/>
    <cellStyle name="Normal 2 14 2 3 2 3 6 5" xfId="16557"/>
    <cellStyle name="Normal 2 14 2 3 2 3 7" xfId="16558"/>
    <cellStyle name="Normal 2 14 2 3 2 3 7 2" xfId="16559"/>
    <cellStyle name="Normal 2 14 2 3 2 3 7 2 2" xfId="16560"/>
    <cellStyle name="Normal 2 14 2 3 2 3 7 2 2 2" xfId="16561"/>
    <cellStyle name="Normal 2 14 2 3 2 3 7 2 2 3" xfId="16562"/>
    <cellStyle name="Normal 2 14 2 3 2 3 7 2 3" xfId="16563"/>
    <cellStyle name="Normal 2 14 2 3 2 3 7 2 4" xfId="16564"/>
    <cellStyle name="Normal 2 14 2 3 2 3 7 3" xfId="16565"/>
    <cellStyle name="Normal 2 14 2 3 2 3 7 3 2" xfId="16566"/>
    <cellStyle name="Normal 2 14 2 3 2 3 7 3 3" xfId="16567"/>
    <cellStyle name="Normal 2 14 2 3 2 3 7 4" xfId="16568"/>
    <cellStyle name="Normal 2 14 2 3 2 3 7 5" xfId="16569"/>
    <cellStyle name="Normal 2 14 2 3 2 3 8" xfId="16570"/>
    <cellStyle name="Normal 2 14 2 3 2 3 8 2" xfId="16571"/>
    <cellStyle name="Normal 2 14 2 3 2 3 8 2 2" xfId="16572"/>
    <cellStyle name="Normal 2 14 2 3 2 3 8 2 3" xfId="16573"/>
    <cellStyle name="Normal 2 14 2 3 2 3 8 3" xfId="16574"/>
    <cellStyle name="Normal 2 14 2 3 2 3 8 4" xfId="16575"/>
    <cellStyle name="Normal 2 14 2 3 2 3 9" xfId="16576"/>
    <cellStyle name="Normal 2 14 2 3 2 3 9 2" xfId="16577"/>
    <cellStyle name="Normal 2 14 2 3 2 3 9 3" xfId="16578"/>
    <cellStyle name="Normal 2 14 2 3 2 3_Schs" xfId="16579"/>
    <cellStyle name="Normal 2 14 2 3 2 4" xfId="16580"/>
    <cellStyle name="Normal 2 14 2 3 2 4 10" xfId="16581"/>
    <cellStyle name="Normal 2 14 2 3 2 4 2" xfId="16582"/>
    <cellStyle name="Normal 2 14 2 3 2 4 2 2" xfId="16583"/>
    <cellStyle name="Normal 2 14 2 3 2 4 2 2 2" xfId="16584"/>
    <cellStyle name="Normal 2 14 2 3 2 4 2 2 2 2" xfId="16585"/>
    <cellStyle name="Normal 2 14 2 3 2 4 2 2 2 2 2" xfId="16586"/>
    <cellStyle name="Normal 2 14 2 3 2 4 2 2 2 2 2 2" xfId="16587"/>
    <cellStyle name="Normal 2 14 2 3 2 4 2 2 2 2 2 3" xfId="16588"/>
    <cellStyle name="Normal 2 14 2 3 2 4 2 2 2 2 3" xfId="16589"/>
    <cellStyle name="Normal 2 14 2 3 2 4 2 2 2 2 4" xfId="16590"/>
    <cellStyle name="Normal 2 14 2 3 2 4 2 2 2 3" xfId="16591"/>
    <cellStyle name="Normal 2 14 2 3 2 4 2 2 2 3 2" xfId="16592"/>
    <cellStyle name="Normal 2 14 2 3 2 4 2 2 2 3 3" xfId="16593"/>
    <cellStyle name="Normal 2 14 2 3 2 4 2 2 2 4" xfId="16594"/>
    <cellStyle name="Normal 2 14 2 3 2 4 2 2 2 5" xfId="16595"/>
    <cellStyle name="Normal 2 14 2 3 2 4 2 2 3" xfId="16596"/>
    <cellStyle name="Normal 2 14 2 3 2 4 2 2 3 2" xfId="16597"/>
    <cellStyle name="Normal 2 14 2 3 2 4 2 2 3 2 2" xfId="16598"/>
    <cellStyle name="Normal 2 14 2 3 2 4 2 2 3 2 2 2" xfId="16599"/>
    <cellStyle name="Normal 2 14 2 3 2 4 2 2 3 2 2 3" xfId="16600"/>
    <cellStyle name="Normal 2 14 2 3 2 4 2 2 3 2 3" xfId="16601"/>
    <cellStyle name="Normal 2 14 2 3 2 4 2 2 3 2 4" xfId="16602"/>
    <cellStyle name="Normal 2 14 2 3 2 4 2 2 3 3" xfId="16603"/>
    <cellStyle name="Normal 2 14 2 3 2 4 2 2 3 3 2" xfId="16604"/>
    <cellStyle name="Normal 2 14 2 3 2 4 2 2 3 3 3" xfId="16605"/>
    <cellStyle name="Normal 2 14 2 3 2 4 2 2 3 4" xfId="16606"/>
    <cellStyle name="Normal 2 14 2 3 2 4 2 2 3 5" xfId="16607"/>
    <cellStyle name="Normal 2 14 2 3 2 4 2 2 4" xfId="16608"/>
    <cellStyle name="Normal 2 14 2 3 2 4 2 2 4 2" xfId="16609"/>
    <cellStyle name="Normal 2 14 2 3 2 4 2 2 4 2 2" xfId="16610"/>
    <cellStyle name="Normal 2 14 2 3 2 4 2 2 4 2 2 2" xfId="16611"/>
    <cellStyle name="Normal 2 14 2 3 2 4 2 2 4 2 2 3" xfId="16612"/>
    <cellStyle name="Normal 2 14 2 3 2 4 2 2 4 2 3" xfId="16613"/>
    <cellStyle name="Normal 2 14 2 3 2 4 2 2 4 2 4" xfId="16614"/>
    <cellStyle name="Normal 2 14 2 3 2 4 2 2 4 3" xfId="16615"/>
    <cellStyle name="Normal 2 14 2 3 2 4 2 2 4 3 2" xfId="16616"/>
    <cellStyle name="Normal 2 14 2 3 2 4 2 2 4 3 3" xfId="16617"/>
    <cellStyle name="Normal 2 14 2 3 2 4 2 2 4 4" xfId="16618"/>
    <cellStyle name="Normal 2 14 2 3 2 4 2 2 4 5" xfId="16619"/>
    <cellStyle name="Normal 2 14 2 3 2 4 2 2 5" xfId="16620"/>
    <cellStyle name="Normal 2 14 2 3 2 4 2 2 5 2" xfId="16621"/>
    <cellStyle name="Normal 2 14 2 3 2 4 2 2 5 2 2" xfId="16622"/>
    <cellStyle name="Normal 2 14 2 3 2 4 2 2 5 2 3" xfId="16623"/>
    <cellStyle name="Normal 2 14 2 3 2 4 2 2 5 3" xfId="16624"/>
    <cellStyle name="Normal 2 14 2 3 2 4 2 2 5 4" xfId="16625"/>
    <cellStyle name="Normal 2 14 2 3 2 4 2 2 6" xfId="16626"/>
    <cellStyle name="Normal 2 14 2 3 2 4 2 2 6 2" xfId="16627"/>
    <cellStyle name="Normal 2 14 2 3 2 4 2 2 6 3" xfId="16628"/>
    <cellStyle name="Normal 2 14 2 3 2 4 2 2 7" xfId="16629"/>
    <cellStyle name="Normal 2 14 2 3 2 4 2 2 8" xfId="16630"/>
    <cellStyle name="Normal 2 14 2 3 2 4 2 2_Schs" xfId="16631"/>
    <cellStyle name="Normal 2 14 2 3 2 4 2 3" xfId="16632"/>
    <cellStyle name="Normal 2 14 2 3 2 4 2 3 2" xfId="16633"/>
    <cellStyle name="Normal 2 14 2 3 2 4 2 3 2 2" xfId="16634"/>
    <cellStyle name="Normal 2 14 2 3 2 4 2 3 2 2 2" xfId="16635"/>
    <cellStyle name="Normal 2 14 2 3 2 4 2 3 2 2 3" xfId="16636"/>
    <cellStyle name="Normal 2 14 2 3 2 4 2 3 2 3" xfId="16637"/>
    <cellStyle name="Normal 2 14 2 3 2 4 2 3 2 4" xfId="16638"/>
    <cellStyle name="Normal 2 14 2 3 2 4 2 3 3" xfId="16639"/>
    <cellStyle name="Normal 2 14 2 3 2 4 2 3 3 2" xfId="16640"/>
    <cellStyle name="Normal 2 14 2 3 2 4 2 3 3 3" xfId="16641"/>
    <cellStyle name="Normal 2 14 2 3 2 4 2 3 4" xfId="16642"/>
    <cellStyle name="Normal 2 14 2 3 2 4 2 3 5" xfId="16643"/>
    <cellStyle name="Normal 2 14 2 3 2 4 2 4" xfId="16644"/>
    <cellStyle name="Normal 2 14 2 3 2 4 2 4 2" xfId="16645"/>
    <cellStyle name="Normal 2 14 2 3 2 4 2 4 2 2" xfId="16646"/>
    <cellStyle name="Normal 2 14 2 3 2 4 2 4 2 2 2" xfId="16647"/>
    <cellStyle name="Normal 2 14 2 3 2 4 2 4 2 2 3" xfId="16648"/>
    <cellStyle name="Normal 2 14 2 3 2 4 2 4 2 3" xfId="16649"/>
    <cellStyle name="Normal 2 14 2 3 2 4 2 4 2 4" xfId="16650"/>
    <cellStyle name="Normal 2 14 2 3 2 4 2 4 3" xfId="16651"/>
    <cellStyle name="Normal 2 14 2 3 2 4 2 4 3 2" xfId="16652"/>
    <cellStyle name="Normal 2 14 2 3 2 4 2 4 3 3" xfId="16653"/>
    <cellStyle name="Normal 2 14 2 3 2 4 2 4 4" xfId="16654"/>
    <cellStyle name="Normal 2 14 2 3 2 4 2 4 5" xfId="16655"/>
    <cellStyle name="Normal 2 14 2 3 2 4 2 5" xfId="16656"/>
    <cellStyle name="Normal 2 14 2 3 2 4 2 5 2" xfId="16657"/>
    <cellStyle name="Normal 2 14 2 3 2 4 2 5 2 2" xfId="16658"/>
    <cellStyle name="Normal 2 14 2 3 2 4 2 5 2 2 2" xfId="16659"/>
    <cellStyle name="Normal 2 14 2 3 2 4 2 5 2 2 3" xfId="16660"/>
    <cellStyle name="Normal 2 14 2 3 2 4 2 5 2 3" xfId="16661"/>
    <cellStyle name="Normal 2 14 2 3 2 4 2 5 2 4" xfId="16662"/>
    <cellStyle name="Normal 2 14 2 3 2 4 2 5 3" xfId="16663"/>
    <cellStyle name="Normal 2 14 2 3 2 4 2 5 3 2" xfId="16664"/>
    <cellStyle name="Normal 2 14 2 3 2 4 2 5 3 3" xfId="16665"/>
    <cellStyle name="Normal 2 14 2 3 2 4 2 5 4" xfId="16666"/>
    <cellStyle name="Normal 2 14 2 3 2 4 2 5 5" xfId="16667"/>
    <cellStyle name="Normal 2 14 2 3 2 4 2 6" xfId="16668"/>
    <cellStyle name="Normal 2 14 2 3 2 4 2 6 2" xfId="16669"/>
    <cellStyle name="Normal 2 14 2 3 2 4 2 6 2 2" xfId="16670"/>
    <cellStyle name="Normal 2 14 2 3 2 4 2 6 2 3" xfId="16671"/>
    <cellStyle name="Normal 2 14 2 3 2 4 2 6 3" xfId="16672"/>
    <cellStyle name="Normal 2 14 2 3 2 4 2 6 4" xfId="16673"/>
    <cellStyle name="Normal 2 14 2 3 2 4 2 7" xfId="16674"/>
    <cellStyle name="Normal 2 14 2 3 2 4 2 7 2" xfId="16675"/>
    <cellStyle name="Normal 2 14 2 3 2 4 2 7 3" xfId="16676"/>
    <cellStyle name="Normal 2 14 2 3 2 4 2 8" xfId="16677"/>
    <cellStyle name="Normal 2 14 2 3 2 4 2 9" xfId="16678"/>
    <cellStyle name="Normal 2 14 2 3 2 4 2_Schs" xfId="16679"/>
    <cellStyle name="Normal 2 14 2 3 2 4 3" xfId="16680"/>
    <cellStyle name="Normal 2 14 2 3 2 4 3 2" xfId="16681"/>
    <cellStyle name="Normal 2 14 2 3 2 4 3 2 2" xfId="16682"/>
    <cellStyle name="Normal 2 14 2 3 2 4 3 2 2 2" xfId="16683"/>
    <cellStyle name="Normal 2 14 2 3 2 4 3 2 2 2 2" xfId="16684"/>
    <cellStyle name="Normal 2 14 2 3 2 4 3 2 2 2 3" xfId="16685"/>
    <cellStyle name="Normal 2 14 2 3 2 4 3 2 2 3" xfId="16686"/>
    <cellStyle name="Normal 2 14 2 3 2 4 3 2 2 4" xfId="16687"/>
    <cellStyle name="Normal 2 14 2 3 2 4 3 2 3" xfId="16688"/>
    <cellStyle name="Normal 2 14 2 3 2 4 3 2 3 2" xfId="16689"/>
    <cellStyle name="Normal 2 14 2 3 2 4 3 2 3 3" xfId="16690"/>
    <cellStyle name="Normal 2 14 2 3 2 4 3 2 4" xfId="16691"/>
    <cellStyle name="Normal 2 14 2 3 2 4 3 2 5" xfId="16692"/>
    <cellStyle name="Normal 2 14 2 3 2 4 3 3" xfId="16693"/>
    <cellStyle name="Normal 2 14 2 3 2 4 3 3 2" xfId="16694"/>
    <cellStyle name="Normal 2 14 2 3 2 4 3 3 2 2" xfId="16695"/>
    <cellStyle name="Normal 2 14 2 3 2 4 3 3 2 2 2" xfId="16696"/>
    <cellStyle name="Normal 2 14 2 3 2 4 3 3 2 2 3" xfId="16697"/>
    <cellStyle name="Normal 2 14 2 3 2 4 3 3 2 3" xfId="16698"/>
    <cellStyle name="Normal 2 14 2 3 2 4 3 3 2 4" xfId="16699"/>
    <cellStyle name="Normal 2 14 2 3 2 4 3 3 3" xfId="16700"/>
    <cellStyle name="Normal 2 14 2 3 2 4 3 3 3 2" xfId="16701"/>
    <cellStyle name="Normal 2 14 2 3 2 4 3 3 3 3" xfId="16702"/>
    <cellStyle name="Normal 2 14 2 3 2 4 3 3 4" xfId="16703"/>
    <cellStyle name="Normal 2 14 2 3 2 4 3 3 5" xfId="16704"/>
    <cellStyle name="Normal 2 14 2 3 2 4 3 4" xfId="16705"/>
    <cellStyle name="Normal 2 14 2 3 2 4 3 4 2" xfId="16706"/>
    <cellStyle name="Normal 2 14 2 3 2 4 3 4 2 2" xfId="16707"/>
    <cellStyle name="Normal 2 14 2 3 2 4 3 4 2 2 2" xfId="16708"/>
    <cellStyle name="Normal 2 14 2 3 2 4 3 4 2 2 3" xfId="16709"/>
    <cellStyle name="Normal 2 14 2 3 2 4 3 4 2 3" xfId="16710"/>
    <cellStyle name="Normal 2 14 2 3 2 4 3 4 2 4" xfId="16711"/>
    <cellStyle name="Normal 2 14 2 3 2 4 3 4 3" xfId="16712"/>
    <cellStyle name="Normal 2 14 2 3 2 4 3 4 3 2" xfId="16713"/>
    <cellStyle name="Normal 2 14 2 3 2 4 3 4 3 3" xfId="16714"/>
    <cellStyle name="Normal 2 14 2 3 2 4 3 4 4" xfId="16715"/>
    <cellStyle name="Normal 2 14 2 3 2 4 3 4 5" xfId="16716"/>
    <cellStyle name="Normal 2 14 2 3 2 4 3 5" xfId="16717"/>
    <cellStyle name="Normal 2 14 2 3 2 4 3 5 2" xfId="16718"/>
    <cellStyle name="Normal 2 14 2 3 2 4 3 5 2 2" xfId="16719"/>
    <cellStyle name="Normal 2 14 2 3 2 4 3 5 2 3" xfId="16720"/>
    <cellStyle name="Normal 2 14 2 3 2 4 3 5 3" xfId="16721"/>
    <cellStyle name="Normal 2 14 2 3 2 4 3 5 4" xfId="16722"/>
    <cellStyle name="Normal 2 14 2 3 2 4 3 6" xfId="16723"/>
    <cellStyle name="Normal 2 14 2 3 2 4 3 6 2" xfId="16724"/>
    <cellStyle name="Normal 2 14 2 3 2 4 3 6 3" xfId="16725"/>
    <cellStyle name="Normal 2 14 2 3 2 4 3 7" xfId="16726"/>
    <cellStyle name="Normal 2 14 2 3 2 4 3 8" xfId="16727"/>
    <cellStyle name="Normal 2 14 2 3 2 4 3_Schs" xfId="16728"/>
    <cellStyle name="Normal 2 14 2 3 2 4 4" xfId="16729"/>
    <cellStyle name="Normal 2 14 2 3 2 4 4 2" xfId="16730"/>
    <cellStyle name="Normal 2 14 2 3 2 4 4 2 2" xfId="16731"/>
    <cellStyle name="Normal 2 14 2 3 2 4 4 2 2 2" xfId="16732"/>
    <cellStyle name="Normal 2 14 2 3 2 4 4 2 2 3" xfId="16733"/>
    <cellStyle name="Normal 2 14 2 3 2 4 4 2 3" xfId="16734"/>
    <cellStyle name="Normal 2 14 2 3 2 4 4 2 4" xfId="16735"/>
    <cellStyle name="Normal 2 14 2 3 2 4 4 3" xfId="16736"/>
    <cellStyle name="Normal 2 14 2 3 2 4 4 3 2" xfId="16737"/>
    <cellStyle name="Normal 2 14 2 3 2 4 4 3 3" xfId="16738"/>
    <cellStyle name="Normal 2 14 2 3 2 4 4 4" xfId="16739"/>
    <cellStyle name="Normal 2 14 2 3 2 4 4 5" xfId="16740"/>
    <cellStyle name="Normal 2 14 2 3 2 4 5" xfId="16741"/>
    <cellStyle name="Normal 2 14 2 3 2 4 5 2" xfId="16742"/>
    <cellStyle name="Normal 2 14 2 3 2 4 5 2 2" xfId="16743"/>
    <cellStyle name="Normal 2 14 2 3 2 4 5 2 2 2" xfId="16744"/>
    <cellStyle name="Normal 2 14 2 3 2 4 5 2 2 3" xfId="16745"/>
    <cellStyle name="Normal 2 14 2 3 2 4 5 2 3" xfId="16746"/>
    <cellStyle name="Normal 2 14 2 3 2 4 5 2 4" xfId="16747"/>
    <cellStyle name="Normal 2 14 2 3 2 4 5 3" xfId="16748"/>
    <cellStyle name="Normal 2 14 2 3 2 4 5 3 2" xfId="16749"/>
    <cellStyle name="Normal 2 14 2 3 2 4 5 3 3" xfId="16750"/>
    <cellStyle name="Normal 2 14 2 3 2 4 5 4" xfId="16751"/>
    <cellStyle name="Normal 2 14 2 3 2 4 5 5" xfId="16752"/>
    <cellStyle name="Normal 2 14 2 3 2 4 6" xfId="16753"/>
    <cellStyle name="Normal 2 14 2 3 2 4 6 2" xfId="16754"/>
    <cellStyle name="Normal 2 14 2 3 2 4 6 2 2" xfId="16755"/>
    <cellStyle name="Normal 2 14 2 3 2 4 6 2 2 2" xfId="16756"/>
    <cellStyle name="Normal 2 14 2 3 2 4 6 2 2 3" xfId="16757"/>
    <cellStyle name="Normal 2 14 2 3 2 4 6 2 3" xfId="16758"/>
    <cellStyle name="Normal 2 14 2 3 2 4 6 2 4" xfId="16759"/>
    <cellStyle name="Normal 2 14 2 3 2 4 6 3" xfId="16760"/>
    <cellStyle name="Normal 2 14 2 3 2 4 6 3 2" xfId="16761"/>
    <cellStyle name="Normal 2 14 2 3 2 4 6 3 3" xfId="16762"/>
    <cellStyle name="Normal 2 14 2 3 2 4 6 4" xfId="16763"/>
    <cellStyle name="Normal 2 14 2 3 2 4 6 5" xfId="16764"/>
    <cellStyle name="Normal 2 14 2 3 2 4 7" xfId="16765"/>
    <cellStyle name="Normal 2 14 2 3 2 4 7 2" xfId="16766"/>
    <cellStyle name="Normal 2 14 2 3 2 4 7 2 2" xfId="16767"/>
    <cellStyle name="Normal 2 14 2 3 2 4 7 2 3" xfId="16768"/>
    <cellStyle name="Normal 2 14 2 3 2 4 7 3" xfId="16769"/>
    <cellStyle name="Normal 2 14 2 3 2 4 7 4" xfId="16770"/>
    <cellStyle name="Normal 2 14 2 3 2 4 8" xfId="16771"/>
    <cellStyle name="Normal 2 14 2 3 2 4 8 2" xfId="16772"/>
    <cellStyle name="Normal 2 14 2 3 2 4 8 3" xfId="16773"/>
    <cellStyle name="Normal 2 14 2 3 2 4 9" xfId="16774"/>
    <cellStyle name="Normal 2 14 2 3 2 4_Schs" xfId="16775"/>
    <cellStyle name="Normal 2 14 2 3 2 5" xfId="16776"/>
    <cellStyle name="Normal 2 14 2 3 2 5 10" xfId="16777"/>
    <cellStyle name="Normal 2 14 2 3 2 5 2" xfId="16778"/>
    <cellStyle name="Normal 2 14 2 3 2 5 2 2" xfId="16779"/>
    <cellStyle name="Normal 2 14 2 3 2 5 2 2 2" xfId="16780"/>
    <cellStyle name="Normal 2 14 2 3 2 5 2 2 2 2" xfId="16781"/>
    <cellStyle name="Normal 2 14 2 3 2 5 2 2 2 2 2" xfId="16782"/>
    <cellStyle name="Normal 2 14 2 3 2 5 2 2 2 2 2 2" xfId="16783"/>
    <cellStyle name="Normal 2 14 2 3 2 5 2 2 2 2 2 3" xfId="16784"/>
    <cellStyle name="Normal 2 14 2 3 2 5 2 2 2 2 3" xfId="16785"/>
    <cellStyle name="Normal 2 14 2 3 2 5 2 2 2 2 4" xfId="16786"/>
    <cellStyle name="Normal 2 14 2 3 2 5 2 2 2 3" xfId="16787"/>
    <cellStyle name="Normal 2 14 2 3 2 5 2 2 2 3 2" xfId="16788"/>
    <cellStyle name="Normal 2 14 2 3 2 5 2 2 2 3 3" xfId="16789"/>
    <cellStyle name="Normal 2 14 2 3 2 5 2 2 2 4" xfId="16790"/>
    <cellStyle name="Normal 2 14 2 3 2 5 2 2 2 5" xfId="16791"/>
    <cellStyle name="Normal 2 14 2 3 2 5 2 2 3" xfId="16792"/>
    <cellStyle name="Normal 2 14 2 3 2 5 2 2 3 2" xfId="16793"/>
    <cellStyle name="Normal 2 14 2 3 2 5 2 2 3 2 2" xfId="16794"/>
    <cellStyle name="Normal 2 14 2 3 2 5 2 2 3 2 2 2" xfId="16795"/>
    <cellStyle name="Normal 2 14 2 3 2 5 2 2 3 2 2 3" xfId="16796"/>
    <cellStyle name="Normal 2 14 2 3 2 5 2 2 3 2 3" xfId="16797"/>
    <cellStyle name="Normal 2 14 2 3 2 5 2 2 3 2 4" xfId="16798"/>
    <cellStyle name="Normal 2 14 2 3 2 5 2 2 3 3" xfId="16799"/>
    <cellStyle name="Normal 2 14 2 3 2 5 2 2 3 3 2" xfId="16800"/>
    <cellStyle name="Normal 2 14 2 3 2 5 2 2 3 3 3" xfId="16801"/>
    <cellStyle name="Normal 2 14 2 3 2 5 2 2 3 4" xfId="16802"/>
    <cellStyle name="Normal 2 14 2 3 2 5 2 2 3 5" xfId="16803"/>
    <cellStyle name="Normal 2 14 2 3 2 5 2 2 4" xfId="16804"/>
    <cellStyle name="Normal 2 14 2 3 2 5 2 2 4 2" xfId="16805"/>
    <cellStyle name="Normal 2 14 2 3 2 5 2 2 4 2 2" xfId="16806"/>
    <cellStyle name="Normal 2 14 2 3 2 5 2 2 4 2 2 2" xfId="16807"/>
    <cellStyle name="Normal 2 14 2 3 2 5 2 2 4 2 2 3" xfId="16808"/>
    <cellStyle name="Normal 2 14 2 3 2 5 2 2 4 2 3" xfId="16809"/>
    <cellStyle name="Normal 2 14 2 3 2 5 2 2 4 2 4" xfId="16810"/>
    <cellStyle name="Normal 2 14 2 3 2 5 2 2 4 3" xfId="16811"/>
    <cellStyle name="Normal 2 14 2 3 2 5 2 2 4 3 2" xfId="16812"/>
    <cellStyle name="Normal 2 14 2 3 2 5 2 2 4 3 3" xfId="16813"/>
    <cellStyle name="Normal 2 14 2 3 2 5 2 2 4 4" xfId="16814"/>
    <cellStyle name="Normal 2 14 2 3 2 5 2 2 4 5" xfId="16815"/>
    <cellStyle name="Normal 2 14 2 3 2 5 2 2 5" xfId="16816"/>
    <cellStyle name="Normal 2 14 2 3 2 5 2 2 5 2" xfId="16817"/>
    <cellStyle name="Normal 2 14 2 3 2 5 2 2 5 2 2" xfId="16818"/>
    <cellStyle name="Normal 2 14 2 3 2 5 2 2 5 2 3" xfId="16819"/>
    <cellStyle name="Normal 2 14 2 3 2 5 2 2 5 3" xfId="16820"/>
    <cellStyle name="Normal 2 14 2 3 2 5 2 2 5 4" xfId="16821"/>
    <cellStyle name="Normal 2 14 2 3 2 5 2 2 6" xfId="16822"/>
    <cellStyle name="Normal 2 14 2 3 2 5 2 2 6 2" xfId="16823"/>
    <cellStyle name="Normal 2 14 2 3 2 5 2 2 6 3" xfId="16824"/>
    <cellStyle name="Normal 2 14 2 3 2 5 2 2 7" xfId="16825"/>
    <cellStyle name="Normal 2 14 2 3 2 5 2 2 8" xfId="16826"/>
    <cellStyle name="Normal 2 14 2 3 2 5 2 2_Schs" xfId="16827"/>
    <cellStyle name="Normal 2 14 2 3 2 5 2 3" xfId="16828"/>
    <cellStyle name="Normal 2 14 2 3 2 5 2 3 2" xfId="16829"/>
    <cellStyle name="Normal 2 14 2 3 2 5 2 3 2 2" xfId="16830"/>
    <cellStyle name="Normal 2 14 2 3 2 5 2 3 2 2 2" xfId="16831"/>
    <cellStyle name="Normal 2 14 2 3 2 5 2 3 2 2 3" xfId="16832"/>
    <cellStyle name="Normal 2 14 2 3 2 5 2 3 2 3" xfId="16833"/>
    <cellStyle name="Normal 2 14 2 3 2 5 2 3 2 4" xfId="16834"/>
    <cellStyle name="Normal 2 14 2 3 2 5 2 3 3" xfId="16835"/>
    <cellStyle name="Normal 2 14 2 3 2 5 2 3 3 2" xfId="16836"/>
    <cellStyle name="Normal 2 14 2 3 2 5 2 3 3 3" xfId="16837"/>
    <cellStyle name="Normal 2 14 2 3 2 5 2 3 4" xfId="16838"/>
    <cellStyle name="Normal 2 14 2 3 2 5 2 3 5" xfId="16839"/>
    <cellStyle name="Normal 2 14 2 3 2 5 2 4" xfId="16840"/>
    <cellStyle name="Normal 2 14 2 3 2 5 2 4 2" xfId="16841"/>
    <cellStyle name="Normal 2 14 2 3 2 5 2 4 2 2" xfId="16842"/>
    <cellStyle name="Normal 2 14 2 3 2 5 2 4 2 2 2" xfId="16843"/>
    <cellStyle name="Normal 2 14 2 3 2 5 2 4 2 2 3" xfId="16844"/>
    <cellStyle name="Normal 2 14 2 3 2 5 2 4 2 3" xfId="16845"/>
    <cellStyle name="Normal 2 14 2 3 2 5 2 4 2 4" xfId="16846"/>
    <cellStyle name="Normal 2 14 2 3 2 5 2 4 3" xfId="16847"/>
    <cellStyle name="Normal 2 14 2 3 2 5 2 4 3 2" xfId="16848"/>
    <cellStyle name="Normal 2 14 2 3 2 5 2 4 3 3" xfId="16849"/>
    <cellStyle name="Normal 2 14 2 3 2 5 2 4 4" xfId="16850"/>
    <cellStyle name="Normal 2 14 2 3 2 5 2 4 5" xfId="16851"/>
    <cellStyle name="Normal 2 14 2 3 2 5 2 5" xfId="16852"/>
    <cellStyle name="Normal 2 14 2 3 2 5 2 5 2" xfId="16853"/>
    <cellStyle name="Normal 2 14 2 3 2 5 2 5 2 2" xfId="16854"/>
    <cellStyle name="Normal 2 14 2 3 2 5 2 5 2 2 2" xfId="16855"/>
    <cellStyle name="Normal 2 14 2 3 2 5 2 5 2 2 3" xfId="16856"/>
    <cellStyle name="Normal 2 14 2 3 2 5 2 5 2 3" xfId="16857"/>
    <cellStyle name="Normal 2 14 2 3 2 5 2 5 2 4" xfId="16858"/>
    <cellStyle name="Normal 2 14 2 3 2 5 2 5 3" xfId="16859"/>
    <cellStyle name="Normal 2 14 2 3 2 5 2 5 3 2" xfId="16860"/>
    <cellStyle name="Normal 2 14 2 3 2 5 2 5 3 3" xfId="16861"/>
    <cellStyle name="Normal 2 14 2 3 2 5 2 5 4" xfId="16862"/>
    <cellStyle name="Normal 2 14 2 3 2 5 2 5 5" xfId="16863"/>
    <cellStyle name="Normal 2 14 2 3 2 5 2 6" xfId="16864"/>
    <cellStyle name="Normal 2 14 2 3 2 5 2 6 2" xfId="16865"/>
    <cellStyle name="Normal 2 14 2 3 2 5 2 6 2 2" xfId="16866"/>
    <cellStyle name="Normal 2 14 2 3 2 5 2 6 2 3" xfId="16867"/>
    <cellStyle name="Normal 2 14 2 3 2 5 2 6 3" xfId="16868"/>
    <cellStyle name="Normal 2 14 2 3 2 5 2 6 4" xfId="16869"/>
    <cellStyle name="Normal 2 14 2 3 2 5 2 7" xfId="16870"/>
    <cellStyle name="Normal 2 14 2 3 2 5 2 7 2" xfId="16871"/>
    <cellStyle name="Normal 2 14 2 3 2 5 2 7 3" xfId="16872"/>
    <cellStyle name="Normal 2 14 2 3 2 5 2 8" xfId="16873"/>
    <cellStyle name="Normal 2 14 2 3 2 5 2 9" xfId="16874"/>
    <cellStyle name="Normal 2 14 2 3 2 5 2_Schs" xfId="16875"/>
    <cellStyle name="Normal 2 14 2 3 2 5 3" xfId="16876"/>
    <cellStyle name="Normal 2 14 2 3 2 5 3 2" xfId="16877"/>
    <cellStyle name="Normal 2 14 2 3 2 5 3 2 2" xfId="16878"/>
    <cellStyle name="Normal 2 14 2 3 2 5 3 2 2 2" xfId="16879"/>
    <cellStyle name="Normal 2 14 2 3 2 5 3 2 2 2 2" xfId="16880"/>
    <cellStyle name="Normal 2 14 2 3 2 5 3 2 2 2 3" xfId="16881"/>
    <cellStyle name="Normal 2 14 2 3 2 5 3 2 2 3" xfId="16882"/>
    <cellStyle name="Normal 2 14 2 3 2 5 3 2 2 4" xfId="16883"/>
    <cellStyle name="Normal 2 14 2 3 2 5 3 2 3" xfId="16884"/>
    <cellStyle name="Normal 2 14 2 3 2 5 3 2 3 2" xfId="16885"/>
    <cellStyle name="Normal 2 14 2 3 2 5 3 2 3 3" xfId="16886"/>
    <cellStyle name="Normal 2 14 2 3 2 5 3 2 4" xfId="16887"/>
    <cellStyle name="Normal 2 14 2 3 2 5 3 2 5" xfId="16888"/>
    <cellStyle name="Normal 2 14 2 3 2 5 3 3" xfId="16889"/>
    <cellStyle name="Normal 2 14 2 3 2 5 3 3 2" xfId="16890"/>
    <cellStyle name="Normal 2 14 2 3 2 5 3 3 2 2" xfId="16891"/>
    <cellStyle name="Normal 2 14 2 3 2 5 3 3 2 2 2" xfId="16892"/>
    <cellStyle name="Normal 2 14 2 3 2 5 3 3 2 2 3" xfId="16893"/>
    <cellStyle name="Normal 2 14 2 3 2 5 3 3 2 3" xfId="16894"/>
    <cellStyle name="Normal 2 14 2 3 2 5 3 3 2 4" xfId="16895"/>
    <cellStyle name="Normal 2 14 2 3 2 5 3 3 3" xfId="16896"/>
    <cellStyle name="Normal 2 14 2 3 2 5 3 3 3 2" xfId="16897"/>
    <cellStyle name="Normal 2 14 2 3 2 5 3 3 3 3" xfId="16898"/>
    <cellStyle name="Normal 2 14 2 3 2 5 3 3 4" xfId="16899"/>
    <cellStyle name="Normal 2 14 2 3 2 5 3 3 5" xfId="16900"/>
    <cellStyle name="Normal 2 14 2 3 2 5 3 4" xfId="16901"/>
    <cellStyle name="Normal 2 14 2 3 2 5 3 4 2" xfId="16902"/>
    <cellStyle name="Normal 2 14 2 3 2 5 3 4 2 2" xfId="16903"/>
    <cellStyle name="Normal 2 14 2 3 2 5 3 4 2 2 2" xfId="16904"/>
    <cellStyle name="Normal 2 14 2 3 2 5 3 4 2 2 3" xfId="16905"/>
    <cellStyle name="Normal 2 14 2 3 2 5 3 4 2 3" xfId="16906"/>
    <cellStyle name="Normal 2 14 2 3 2 5 3 4 2 4" xfId="16907"/>
    <cellStyle name="Normal 2 14 2 3 2 5 3 4 3" xfId="16908"/>
    <cellStyle name="Normal 2 14 2 3 2 5 3 4 3 2" xfId="16909"/>
    <cellStyle name="Normal 2 14 2 3 2 5 3 4 3 3" xfId="16910"/>
    <cellStyle name="Normal 2 14 2 3 2 5 3 4 4" xfId="16911"/>
    <cellStyle name="Normal 2 14 2 3 2 5 3 4 5" xfId="16912"/>
    <cellStyle name="Normal 2 14 2 3 2 5 3 5" xfId="16913"/>
    <cellStyle name="Normal 2 14 2 3 2 5 3 5 2" xfId="16914"/>
    <cellStyle name="Normal 2 14 2 3 2 5 3 5 2 2" xfId="16915"/>
    <cellStyle name="Normal 2 14 2 3 2 5 3 5 2 3" xfId="16916"/>
    <cellStyle name="Normal 2 14 2 3 2 5 3 5 3" xfId="16917"/>
    <cellStyle name="Normal 2 14 2 3 2 5 3 5 4" xfId="16918"/>
    <cellStyle name="Normal 2 14 2 3 2 5 3 6" xfId="16919"/>
    <cellStyle name="Normal 2 14 2 3 2 5 3 6 2" xfId="16920"/>
    <cellStyle name="Normal 2 14 2 3 2 5 3 6 3" xfId="16921"/>
    <cellStyle name="Normal 2 14 2 3 2 5 3 7" xfId="16922"/>
    <cellStyle name="Normal 2 14 2 3 2 5 3 8" xfId="16923"/>
    <cellStyle name="Normal 2 14 2 3 2 5 3_Schs" xfId="16924"/>
    <cellStyle name="Normal 2 14 2 3 2 5 4" xfId="16925"/>
    <cellStyle name="Normal 2 14 2 3 2 5 4 2" xfId="16926"/>
    <cellStyle name="Normal 2 14 2 3 2 5 4 2 2" xfId="16927"/>
    <cellStyle name="Normal 2 14 2 3 2 5 4 2 2 2" xfId="16928"/>
    <cellStyle name="Normal 2 14 2 3 2 5 4 2 2 3" xfId="16929"/>
    <cellStyle name="Normal 2 14 2 3 2 5 4 2 3" xfId="16930"/>
    <cellStyle name="Normal 2 14 2 3 2 5 4 2 4" xfId="16931"/>
    <cellStyle name="Normal 2 14 2 3 2 5 4 3" xfId="16932"/>
    <cellStyle name="Normal 2 14 2 3 2 5 4 3 2" xfId="16933"/>
    <cellStyle name="Normal 2 14 2 3 2 5 4 3 3" xfId="16934"/>
    <cellStyle name="Normal 2 14 2 3 2 5 4 4" xfId="16935"/>
    <cellStyle name="Normal 2 14 2 3 2 5 4 5" xfId="16936"/>
    <cellStyle name="Normal 2 14 2 3 2 5 5" xfId="16937"/>
    <cellStyle name="Normal 2 14 2 3 2 5 5 2" xfId="16938"/>
    <cellStyle name="Normal 2 14 2 3 2 5 5 2 2" xfId="16939"/>
    <cellStyle name="Normal 2 14 2 3 2 5 5 2 2 2" xfId="16940"/>
    <cellStyle name="Normal 2 14 2 3 2 5 5 2 2 3" xfId="16941"/>
    <cellStyle name="Normal 2 14 2 3 2 5 5 2 3" xfId="16942"/>
    <cellStyle name="Normal 2 14 2 3 2 5 5 2 4" xfId="16943"/>
    <cellStyle name="Normal 2 14 2 3 2 5 5 3" xfId="16944"/>
    <cellStyle name="Normal 2 14 2 3 2 5 5 3 2" xfId="16945"/>
    <cellStyle name="Normal 2 14 2 3 2 5 5 3 3" xfId="16946"/>
    <cellStyle name="Normal 2 14 2 3 2 5 5 4" xfId="16947"/>
    <cellStyle name="Normal 2 14 2 3 2 5 5 5" xfId="16948"/>
    <cellStyle name="Normal 2 14 2 3 2 5 6" xfId="16949"/>
    <cellStyle name="Normal 2 14 2 3 2 5 6 2" xfId="16950"/>
    <cellStyle name="Normal 2 14 2 3 2 5 6 2 2" xfId="16951"/>
    <cellStyle name="Normal 2 14 2 3 2 5 6 2 2 2" xfId="16952"/>
    <cellStyle name="Normal 2 14 2 3 2 5 6 2 2 3" xfId="16953"/>
    <cellStyle name="Normal 2 14 2 3 2 5 6 2 3" xfId="16954"/>
    <cellStyle name="Normal 2 14 2 3 2 5 6 2 4" xfId="16955"/>
    <cellStyle name="Normal 2 14 2 3 2 5 6 3" xfId="16956"/>
    <cellStyle name="Normal 2 14 2 3 2 5 6 3 2" xfId="16957"/>
    <cellStyle name="Normal 2 14 2 3 2 5 6 3 3" xfId="16958"/>
    <cellStyle name="Normal 2 14 2 3 2 5 6 4" xfId="16959"/>
    <cellStyle name="Normal 2 14 2 3 2 5 6 5" xfId="16960"/>
    <cellStyle name="Normal 2 14 2 3 2 5 7" xfId="16961"/>
    <cellStyle name="Normal 2 14 2 3 2 5 7 2" xfId="16962"/>
    <cellStyle name="Normal 2 14 2 3 2 5 7 2 2" xfId="16963"/>
    <cellStyle name="Normal 2 14 2 3 2 5 7 2 3" xfId="16964"/>
    <cellStyle name="Normal 2 14 2 3 2 5 7 3" xfId="16965"/>
    <cellStyle name="Normal 2 14 2 3 2 5 7 4" xfId="16966"/>
    <cellStyle name="Normal 2 14 2 3 2 5 8" xfId="16967"/>
    <cellStyle name="Normal 2 14 2 3 2 5 8 2" xfId="16968"/>
    <cellStyle name="Normal 2 14 2 3 2 5 8 3" xfId="16969"/>
    <cellStyle name="Normal 2 14 2 3 2 5 9" xfId="16970"/>
    <cellStyle name="Normal 2 14 2 3 2 5_Schs" xfId="16971"/>
    <cellStyle name="Normal 2 14 2 3 2 6" xfId="16972"/>
    <cellStyle name="Normal 2 14 2 3 2 6 2" xfId="16973"/>
    <cellStyle name="Normal 2 14 2 3 2 6 2 2" xfId="16974"/>
    <cellStyle name="Normal 2 14 2 3 2 6 2 2 2" xfId="16975"/>
    <cellStyle name="Normal 2 14 2 3 2 6 2 2 2 2" xfId="16976"/>
    <cellStyle name="Normal 2 14 2 3 2 6 2 2 2 2 2" xfId="16977"/>
    <cellStyle name="Normal 2 14 2 3 2 6 2 2 2 2 3" xfId="16978"/>
    <cellStyle name="Normal 2 14 2 3 2 6 2 2 2 3" xfId="16979"/>
    <cellStyle name="Normal 2 14 2 3 2 6 2 2 2 4" xfId="16980"/>
    <cellStyle name="Normal 2 14 2 3 2 6 2 2 3" xfId="16981"/>
    <cellStyle name="Normal 2 14 2 3 2 6 2 2 3 2" xfId="16982"/>
    <cellStyle name="Normal 2 14 2 3 2 6 2 2 3 3" xfId="16983"/>
    <cellStyle name="Normal 2 14 2 3 2 6 2 2 4" xfId="16984"/>
    <cellStyle name="Normal 2 14 2 3 2 6 2 2 5" xfId="16985"/>
    <cellStyle name="Normal 2 14 2 3 2 6 2 3" xfId="16986"/>
    <cellStyle name="Normal 2 14 2 3 2 6 2 3 2" xfId="16987"/>
    <cellStyle name="Normal 2 14 2 3 2 6 2 3 2 2" xfId="16988"/>
    <cellStyle name="Normal 2 14 2 3 2 6 2 3 2 2 2" xfId="16989"/>
    <cellStyle name="Normal 2 14 2 3 2 6 2 3 2 2 3" xfId="16990"/>
    <cellStyle name="Normal 2 14 2 3 2 6 2 3 2 3" xfId="16991"/>
    <cellStyle name="Normal 2 14 2 3 2 6 2 3 2 4" xfId="16992"/>
    <cellStyle name="Normal 2 14 2 3 2 6 2 3 3" xfId="16993"/>
    <cellStyle name="Normal 2 14 2 3 2 6 2 3 3 2" xfId="16994"/>
    <cellStyle name="Normal 2 14 2 3 2 6 2 3 3 3" xfId="16995"/>
    <cellStyle name="Normal 2 14 2 3 2 6 2 3 4" xfId="16996"/>
    <cellStyle name="Normal 2 14 2 3 2 6 2 3 5" xfId="16997"/>
    <cellStyle name="Normal 2 14 2 3 2 6 2 4" xfId="16998"/>
    <cellStyle name="Normal 2 14 2 3 2 6 2 4 2" xfId="16999"/>
    <cellStyle name="Normal 2 14 2 3 2 6 2 4 2 2" xfId="17000"/>
    <cellStyle name="Normal 2 14 2 3 2 6 2 4 2 2 2" xfId="17001"/>
    <cellStyle name="Normal 2 14 2 3 2 6 2 4 2 2 3" xfId="17002"/>
    <cellStyle name="Normal 2 14 2 3 2 6 2 4 2 3" xfId="17003"/>
    <cellStyle name="Normal 2 14 2 3 2 6 2 4 2 4" xfId="17004"/>
    <cellStyle name="Normal 2 14 2 3 2 6 2 4 3" xfId="17005"/>
    <cellStyle name="Normal 2 14 2 3 2 6 2 4 3 2" xfId="17006"/>
    <cellStyle name="Normal 2 14 2 3 2 6 2 4 3 3" xfId="17007"/>
    <cellStyle name="Normal 2 14 2 3 2 6 2 4 4" xfId="17008"/>
    <cellStyle name="Normal 2 14 2 3 2 6 2 4 5" xfId="17009"/>
    <cellStyle name="Normal 2 14 2 3 2 6 2 5" xfId="17010"/>
    <cellStyle name="Normal 2 14 2 3 2 6 2 5 2" xfId="17011"/>
    <cellStyle name="Normal 2 14 2 3 2 6 2 5 2 2" xfId="17012"/>
    <cellStyle name="Normal 2 14 2 3 2 6 2 5 2 3" xfId="17013"/>
    <cellStyle name="Normal 2 14 2 3 2 6 2 5 3" xfId="17014"/>
    <cellStyle name="Normal 2 14 2 3 2 6 2 5 4" xfId="17015"/>
    <cellStyle name="Normal 2 14 2 3 2 6 2 6" xfId="17016"/>
    <cellStyle name="Normal 2 14 2 3 2 6 2 6 2" xfId="17017"/>
    <cellStyle name="Normal 2 14 2 3 2 6 2 6 3" xfId="17018"/>
    <cellStyle name="Normal 2 14 2 3 2 6 2 7" xfId="17019"/>
    <cellStyle name="Normal 2 14 2 3 2 6 2 8" xfId="17020"/>
    <cellStyle name="Normal 2 14 2 3 2 6 2_Schs" xfId="17021"/>
    <cellStyle name="Normal 2 14 2 3 2 6 3" xfId="17022"/>
    <cellStyle name="Normal 2 14 2 3 2 6 3 2" xfId="17023"/>
    <cellStyle name="Normal 2 14 2 3 2 6 3 2 2" xfId="17024"/>
    <cellStyle name="Normal 2 14 2 3 2 6 3 2 2 2" xfId="17025"/>
    <cellStyle name="Normal 2 14 2 3 2 6 3 2 2 3" xfId="17026"/>
    <cellStyle name="Normal 2 14 2 3 2 6 3 2 3" xfId="17027"/>
    <cellStyle name="Normal 2 14 2 3 2 6 3 2 4" xfId="17028"/>
    <cellStyle name="Normal 2 14 2 3 2 6 3 3" xfId="17029"/>
    <cellStyle name="Normal 2 14 2 3 2 6 3 3 2" xfId="17030"/>
    <cellStyle name="Normal 2 14 2 3 2 6 3 3 3" xfId="17031"/>
    <cellStyle name="Normal 2 14 2 3 2 6 3 4" xfId="17032"/>
    <cellStyle name="Normal 2 14 2 3 2 6 3 5" xfId="17033"/>
    <cellStyle name="Normal 2 14 2 3 2 6 4" xfId="17034"/>
    <cellStyle name="Normal 2 14 2 3 2 6 4 2" xfId="17035"/>
    <cellStyle name="Normal 2 14 2 3 2 6 4 2 2" xfId="17036"/>
    <cellStyle name="Normal 2 14 2 3 2 6 4 2 2 2" xfId="17037"/>
    <cellStyle name="Normal 2 14 2 3 2 6 4 2 2 3" xfId="17038"/>
    <cellStyle name="Normal 2 14 2 3 2 6 4 2 3" xfId="17039"/>
    <cellStyle name="Normal 2 14 2 3 2 6 4 2 4" xfId="17040"/>
    <cellStyle name="Normal 2 14 2 3 2 6 4 3" xfId="17041"/>
    <cellStyle name="Normal 2 14 2 3 2 6 4 3 2" xfId="17042"/>
    <cellStyle name="Normal 2 14 2 3 2 6 4 3 3" xfId="17043"/>
    <cellStyle name="Normal 2 14 2 3 2 6 4 4" xfId="17044"/>
    <cellStyle name="Normal 2 14 2 3 2 6 4 5" xfId="17045"/>
    <cellStyle name="Normal 2 14 2 3 2 6 5" xfId="17046"/>
    <cellStyle name="Normal 2 14 2 3 2 6 5 2" xfId="17047"/>
    <cellStyle name="Normal 2 14 2 3 2 6 5 2 2" xfId="17048"/>
    <cellStyle name="Normal 2 14 2 3 2 6 5 2 2 2" xfId="17049"/>
    <cellStyle name="Normal 2 14 2 3 2 6 5 2 2 3" xfId="17050"/>
    <cellStyle name="Normal 2 14 2 3 2 6 5 2 3" xfId="17051"/>
    <cellStyle name="Normal 2 14 2 3 2 6 5 2 4" xfId="17052"/>
    <cellStyle name="Normal 2 14 2 3 2 6 5 3" xfId="17053"/>
    <cellStyle name="Normal 2 14 2 3 2 6 5 3 2" xfId="17054"/>
    <cellStyle name="Normal 2 14 2 3 2 6 5 3 3" xfId="17055"/>
    <cellStyle name="Normal 2 14 2 3 2 6 5 4" xfId="17056"/>
    <cellStyle name="Normal 2 14 2 3 2 6 5 5" xfId="17057"/>
    <cellStyle name="Normal 2 14 2 3 2 6 6" xfId="17058"/>
    <cellStyle name="Normal 2 14 2 3 2 6 6 2" xfId="17059"/>
    <cellStyle name="Normal 2 14 2 3 2 6 6 2 2" xfId="17060"/>
    <cellStyle name="Normal 2 14 2 3 2 6 6 2 3" xfId="17061"/>
    <cellStyle name="Normal 2 14 2 3 2 6 6 3" xfId="17062"/>
    <cellStyle name="Normal 2 14 2 3 2 6 6 4" xfId="17063"/>
    <cellStyle name="Normal 2 14 2 3 2 6 7" xfId="17064"/>
    <cellStyle name="Normal 2 14 2 3 2 6 7 2" xfId="17065"/>
    <cellStyle name="Normal 2 14 2 3 2 6 7 3" xfId="17066"/>
    <cellStyle name="Normal 2 14 2 3 2 6 8" xfId="17067"/>
    <cellStyle name="Normal 2 14 2 3 2 6 9" xfId="17068"/>
    <cellStyle name="Normal 2 14 2 3 2 6_Schs" xfId="17069"/>
    <cellStyle name="Normal 2 14 2 3 2 7" xfId="17070"/>
    <cellStyle name="Normal 2 14 2 3 2 7 2" xfId="17071"/>
    <cellStyle name="Normal 2 14 2 3 2 7 2 2" xfId="17072"/>
    <cellStyle name="Normal 2 14 2 3 2 7 2 2 2" xfId="17073"/>
    <cellStyle name="Normal 2 14 2 3 2 7 2 2 2 2" xfId="17074"/>
    <cellStyle name="Normal 2 14 2 3 2 7 2 2 2 3" xfId="17075"/>
    <cellStyle name="Normal 2 14 2 3 2 7 2 2 3" xfId="17076"/>
    <cellStyle name="Normal 2 14 2 3 2 7 2 2 4" xfId="17077"/>
    <cellStyle name="Normal 2 14 2 3 2 7 2 3" xfId="17078"/>
    <cellStyle name="Normal 2 14 2 3 2 7 2 3 2" xfId="17079"/>
    <cellStyle name="Normal 2 14 2 3 2 7 2 3 3" xfId="17080"/>
    <cellStyle name="Normal 2 14 2 3 2 7 2 4" xfId="17081"/>
    <cellStyle name="Normal 2 14 2 3 2 7 2 5" xfId="17082"/>
    <cellStyle name="Normal 2 14 2 3 2 7 3" xfId="17083"/>
    <cellStyle name="Normal 2 14 2 3 2 7 3 2" xfId="17084"/>
    <cellStyle name="Normal 2 14 2 3 2 7 3 2 2" xfId="17085"/>
    <cellStyle name="Normal 2 14 2 3 2 7 3 2 2 2" xfId="17086"/>
    <cellStyle name="Normal 2 14 2 3 2 7 3 2 2 3" xfId="17087"/>
    <cellStyle name="Normal 2 14 2 3 2 7 3 2 3" xfId="17088"/>
    <cellStyle name="Normal 2 14 2 3 2 7 3 2 4" xfId="17089"/>
    <cellStyle name="Normal 2 14 2 3 2 7 3 3" xfId="17090"/>
    <cellStyle name="Normal 2 14 2 3 2 7 3 3 2" xfId="17091"/>
    <cellStyle name="Normal 2 14 2 3 2 7 3 3 3" xfId="17092"/>
    <cellStyle name="Normal 2 14 2 3 2 7 3 4" xfId="17093"/>
    <cellStyle name="Normal 2 14 2 3 2 7 3 5" xfId="17094"/>
    <cellStyle name="Normal 2 14 2 3 2 7 4" xfId="17095"/>
    <cellStyle name="Normal 2 14 2 3 2 7 4 2" xfId="17096"/>
    <cellStyle name="Normal 2 14 2 3 2 7 4 2 2" xfId="17097"/>
    <cellStyle name="Normal 2 14 2 3 2 7 4 2 2 2" xfId="17098"/>
    <cellStyle name="Normal 2 14 2 3 2 7 4 2 2 3" xfId="17099"/>
    <cellStyle name="Normal 2 14 2 3 2 7 4 2 3" xfId="17100"/>
    <cellStyle name="Normal 2 14 2 3 2 7 4 2 4" xfId="17101"/>
    <cellStyle name="Normal 2 14 2 3 2 7 4 3" xfId="17102"/>
    <cellStyle name="Normal 2 14 2 3 2 7 4 3 2" xfId="17103"/>
    <cellStyle name="Normal 2 14 2 3 2 7 4 3 3" xfId="17104"/>
    <cellStyle name="Normal 2 14 2 3 2 7 4 4" xfId="17105"/>
    <cellStyle name="Normal 2 14 2 3 2 7 4 5" xfId="17106"/>
    <cellStyle name="Normal 2 14 2 3 2 7 5" xfId="17107"/>
    <cellStyle name="Normal 2 14 2 3 2 7 5 2" xfId="17108"/>
    <cellStyle name="Normal 2 14 2 3 2 7 5 2 2" xfId="17109"/>
    <cellStyle name="Normal 2 14 2 3 2 7 5 2 3" xfId="17110"/>
    <cellStyle name="Normal 2 14 2 3 2 7 5 3" xfId="17111"/>
    <cellStyle name="Normal 2 14 2 3 2 7 5 4" xfId="17112"/>
    <cellStyle name="Normal 2 14 2 3 2 7 6" xfId="17113"/>
    <cellStyle name="Normal 2 14 2 3 2 7 6 2" xfId="17114"/>
    <cellStyle name="Normal 2 14 2 3 2 7 6 3" xfId="17115"/>
    <cellStyle name="Normal 2 14 2 3 2 7 7" xfId="17116"/>
    <cellStyle name="Normal 2 14 2 3 2 7 8" xfId="17117"/>
    <cellStyle name="Normal 2 14 2 3 2 7_Schs" xfId="17118"/>
    <cellStyle name="Normal 2 14 2 3 2 8" xfId="17119"/>
    <cellStyle name="Normal 2 14 2 3 2 8 2" xfId="17120"/>
    <cellStyle name="Normal 2 14 2 3 2 8 2 2" xfId="17121"/>
    <cellStyle name="Normal 2 14 2 3 2 8 2 2 2" xfId="17122"/>
    <cellStyle name="Normal 2 14 2 3 2 8 2 2 3" xfId="17123"/>
    <cellStyle name="Normal 2 14 2 3 2 8 2 3" xfId="17124"/>
    <cellStyle name="Normal 2 14 2 3 2 8 2 4" xfId="17125"/>
    <cellStyle name="Normal 2 14 2 3 2 8 3" xfId="17126"/>
    <cellStyle name="Normal 2 14 2 3 2 8 3 2" xfId="17127"/>
    <cellStyle name="Normal 2 14 2 3 2 8 3 3" xfId="17128"/>
    <cellStyle name="Normal 2 14 2 3 2 8 4" xfId="17129"/>
    <cellStyle name="Normal 2 14 2 3 2 8 5" xfId="17130"/>
    <cellStyle name="Normal 2 14 2 3 2 9" xfId="17131"/>
    <cellStyle name="Normal 2 14 2 3 2 9 2" xfId="17132"/>
    <cellStyle name="Normal 2 14 2 3 2 9 2 2" xfId="17133"/>
    <cellStyle name="Normal 2 14 2 3 2 9 2 2 2" xfId="17134"/>
    <cellStyle name="Normal 2 14 2 3 2 9 2 2 3" xfId="17135"/>
    <cellStyle name="Normal 2 14 2 3 2 9 2 3" xfId="17136"/>
    <cellStyle name="Normal 2 14 2 3 2 9 2 4" xfId="17137"/>
    <cellStyle name="Normal 2 14 2 3 2 9 3" xfId="17138"/>
    <cellStyle name="Normal 2 14 2 3 2 9 3 2" xfId="17139"/>
    <cellStyle name="Normal 2 14 2 3 2 9 3 3" xfId="17140"/>
    <cellStyle name="Normal 2 14 2 3 2 9 4" xfId="17141"/>
    <cellStyle name="Normal 2 14 2 3 2 9 5" xfId="17142"/>
    <cellStyle name="Normal 2 14 2 3 2_Schs" xfId="17143"/>
    <cellStyle name="Normal 2 14 2 4" xfId="17144"/>
    <cellStyle name="Normal 2 14 2 4 10" xfId="17145"/>
    <cellStyle name="Normal 2 14 2 4 10 2" xfId="17146"/>
    <cellStyle name="Normal 2 14 2 4 10 3" xfId="17147"/>
    <cellStyle name="Normal 2 14 2 4 11" xfId="17148"/>
    <cellStyle name="Normal 2 14 2 4 12" xfId="17149"/>
    <cellStyle name="Normal 2 14 2 4 13" xfId="17150"/>
    <cellStyle name="Normal 2 14 2 4 2" xfId="17151"/>
    <cellStyle name="Normal 2 14 2 4 2 10" xfId="17152"/>
    <cellStyle name="Normal 2 14 2 4 2 11" xfId="17153"/>
    <cellStyle name="Normal 2 14 2 4 2 2" xfId="17154"/>
    <cellStyle name="Normal 2 14 2 4 2 2 10" xfId="17155"/>
    <cellStyle name="Normal 2 14 2 4 2 2 2" xfId="17156"/>
    <cellStyle name="Normal 2 14 2 4 2 2 2 2" xfId="17157"/>
    <cellStyle name="Normal 2 14 2 4 2 2 2 2 2" xfId="17158"/>
    <cellStyle name="Normal 2 14 2 4 2 2 2 2 2 2" xfId="17159"/>
    <cellStyle name="Normal 2 14 2 4 2 2 2 2 2 2 2" xfId="17160"/>
    <cellStyle name="Normal 2 14 2 4 2 2 2 2 2 2 2 2" xfId="17161"/>
    <cellStyle name="Normal 2 14 2 4 2 2 2 2 2 2 2 3" xfId="17162"/>
    <cellStyle name="Normal 2 14 2 4 2 2 2 2 2 2 3" xfId="17163"/>
    <cellStyle name="Normal 2 14 2 4 2 2 2 2 2 2 4" xfId="17164"/>
    <cellStyle name="Normal 2 14 2 4 2 2 2 2 2 3" xfId="17165"/>
    <cellStyle name="Normal 2 14 2 4 2 2 2 2 2 3 2" xfId="17166"/>
    <cellStyle name="Normal 2 14 2 4 2 2 2 2 2 3 3" xfId="17167"/>
    <cellStyle name="Normal 2 14 2 4 2 2 2 2 2 4" xfId="17168"/>
    <cellStyle name="Normal 2 14 2 4 2 2 2 2 2 5" xfId="17169"/>
    <cellStyle name="Normal 2 14 2 4 2 2 2 2 3" xfId="17170"/>
    <cellStyle name="Normal 2 14 2 4 2 2 2 2 3 2" xfId="17171"/>
    <cellStyle name="Normal 2 14 2 4 2 2 2 2 3 2 2" xfId="17172"/>
    <cellStyle name="Normal 2 14 2 4 2 2 2 2 3 2 2 2" xfId="17173"/>
    <cellStyle name="Normal 2 14 2 4 2 2 2 2 3 2 2 3" xfId="17174"/>
    <cellStyle name="Normal 2 14 2 4 2 2 2 2 3 2 3" xfId="17175"/>
    <cellStyle name="Normal 2 14 2 4 2 2 2 2 3 2 4" xfId="17176"/>
    <cellStyle name="Normal 2 14 2 4 2 2 2 2 3 3" xfId="17177"/>
    <cellStyle name="Normal 2 14 2 4 2 2 2 2 3 3 2" xfId="17178"/>
    <cellStyle name="Normal 2 14 2 4 2 2 2 2 3 3 3" xfId="17179"/>
    <cellStyle name="Normal 2 14 2 4 2 2 2 2 3 4" xfId="17180"/>
    <cellStyle name="Normal 2 14 2 4 2 2 2 2 3 5" xfId="17181"/>
    <cellStyle name="Normal 2 14 2 4 2 2 2 2 4" xfId="17182"/>
    <cellStyle name="Normal 2 14 2 4 2 2 2 2 4 2" xfId="17183"/>
    <cellStyle name="Normal 2 14 2 4 2 2 2 2 4 2 2" xfId="17184"/>
    <cellStyle name="Normal 2 14 2 4 2 2 2 2 4 2 2 2" xfId="17185"/>
    <cellStyle name="Normal 2 14 2 4 2 2 2 2 4 2 2 3" xfId="17186"/>
    <cellStyle name="Normal 2 14 2 4 2 2 2 2 4 2 3" xfId="17187"/>
    <cellStyle name="Normal 2 14 2 4 2 2 2 2 4 2 4" xfId="17188"/>
    <cellStyle name="Normal 2 14 2 4 2 2 2 2 4 3" xfId="17189"/>
    <cellStyle name="Normal 2 14 2 4 2 2 2 2 4 3 2" xfId="17190"/>
    <cellStyle name="Normal 2 14 2 4 2 2 2 2 4 3 3" xfId="17191"/>
    <cellStyle name="Normal 2 14 2 4 2 2 2 2 4 4" xfId="17192"/>
    <cellStyle name="Normal 2 14 2 4 2 2 2 2 4 5" xfId="17193"/>
    <cellStyle name="Normal 2 14 2 4 2 2 2 2 5" xfId="17194"/>
    <cellStyle name="Normal 2 14 2 4 2 2 2 2 5 2" xfId="17195"/>
    <cellStyle name="Normal 2 14 2 4 2 2 2 2 5 2 2" xfId="17196"/>
    <cellStyle name="Normal 2 14 2 4 2 2 2 2 5 2 3" xfId="17197"/>
    <cellStyle name="Normal 2 14 2 4 2 2 2 2 5 3" xfId="17198"/>
    <cellStyle name="Normal 2 14 2 4 2 2 2 2 5 4" xfId="17199"/>
    <cellStyle name="Normal 2 14 2 4 2 2 2 2 6" xfId="17200"/>
    <cellStyle name="Normal 2 14 2 4 2 2 2 2 6 2" xfId="17201"/>
    <cellStyle name="Normal 2 14 2 4 2 2 2 2 6 3" xfId="17202"/>
    <cellStyle name="Normal 2 14 2 4 2 2 2 2 7" xfId="17203"/>
    <cellStyle name="Normal 2 14 2 4 2 2 2 2 8" xfId="17204"/>
    <cellStyle name="Normal 2 14 2 4 2 2 2 2_Schs" xfId="17205"/>
    <cellStyle name="Normal 2 14 2 4 2 2 2 3" xfId="17206"/>
    <cellStyle name="Normal 2 14 2 4 2 2 2 3 2" xfId="17207"/>
    <cellStyle name="Normal 2 14 2 4 2 2 2 3 2 2" xfId="17208"/>
    <cellStyle name="Normal 2 14 2 4 2 2 2 3 2 2 2" xfId="17209"/>
    <cellStyle name="Normal 2 14 2 4 2 2 2 3 2 2 3" xfId="17210"/>
    <cellStyle name="Normal 2 14 2 4 2 2 2 3 2 3" xfId="17211"/>
    <cellStyle name="Normal 2 14 2 4 2 2 2 3 2 4" xfId="17212"/>
    <cellStyle name="Normal 2 14 2 4 2 2 2 3 3" xfId="17213"/>
    <cellStyle name="Normal 2 14 2 4 2 2 2 3 3 2" xfId="17214"/>
    <cellStyle name="Normal 2 14 2 4 2 2 2 3 3 3" xfId="17215"/>
    <cellStyle name="Normal 2 14 2 4 2 2 2 3 4" xfId="17216"/>
    <cellStyle name="Normal 2 14 2 4 2 2 2 3 5" xfId="17217"/>
    <cellStyle name="Normal 2 14 2 4 2 2 2 4" xfId="17218"/>
    <cellStyle name="Normal 2 14 2 4 2 2 2 4 2" xfId="17219"/>
    <cellStyle name="Normal 2 14 2 4 2 2 2 4 2 2" xfId="17220"/>
    <cellStyle name="Normal 2 14 2 4 2 2 2 4 2 2 2" xfId="17221"/>
    <cellStyle name="Normal 2 14 2 4 2 2 2 4 2 2 3" xfId="17222"/>
    <cellStyle name="Normal 2 14 2 4 2 2 2 4 2 3" xfId="17223"/>
    <cellStyle name="Normal 2 14 2 4 2 2 2 4 2 4" xfId="17224"/>
    <cellStyle name="Normal 2 14 2 4 2 2 2 4 3" xfId="17225"/>
    <cellStyle name="Normal 2 14 2 4 2 2 2 4 3 2" xfId="17226"/>
    <cellStyle name="Normal 2 14 2 4 2 2 2 4 3 3" xfId="17227"/>
    <cellStyle name="Normal 2 14 2 4 2 2 2 4 4" xfId="17228"/>
    <cellStyle name="Normal 2 14 2 4 2 2 2 4 5" xfId="17229"/>
    <cellStyle name="Normal 2 14 2 4 2 2 2 5" xfId="17230"/>
    <cellStyle name="Normal 2 14 2 4 2 2 2 5 2" xfId="17231"/>
    <cellStyle name="Normal 2 14 2 4 2 2 2 5 2 2" xfId="17232"/>
    <cellStyle name="Normal 2 14 2 4 2 2 2 5 2 2 2" xfId="17233"/>
    <cellStyle name="Normal 2 14 2 4 2 2 2 5 2 2 3" xfId="17234"/>
    <cellStyle name="Normal 2 14 2 4 2 2 2 5 2 3" xfId="17235"/>
    <cellStyle name="Normal 2 14 2 4 2 2 2 5 2 4" xfId="17236"/>
    <cellStyle name="Normal 2 14 2 4 2 2 2 5 3" xfId="17237"/>
    <cellStyle name="Normal 2 14 2 4 2 2 2 5 3 2" xfId="17238"/>
    <cellStyle name="Normal 2 14 2 4 2 2 2 5 3 3" xfId="17239"/>
    <cellStyle name="Normal 2 14 2 4 2 2 2 5 4" xfId="17240"/>
    <cellStyle name="Normal 2 14 2 4 2 2 2 5 5" xfId="17241"/>
    <cellStyle name="Normal 2 14 2 4 2 2 2 6" xfId="17242"/>
    <cellStyle name="Normal 2 14 2 4 2 2 2 6 2" xfId="17243"/>
    <cellStyle name="Normal 2 14 2 4 2 2 2 6 2 2" xfId="17244"/>
    <cellStyle name="Normal 2 14 2 4 2 2 2 6 2 3" xfId="17245"/>
    <cellStyle name="Normal 2 14 2 4 2 2 2 6 3" xfId="17246"/>
    <cellStyle name="Normal 2 14 2 4 2 2 2 6 4" xfId="17247"/>
    <cellStyle name="Normal 2 14 2 4 2 2 2 7" xfId="17248"/>
    <cellStyle name="Normal 2 14 2 4 2 2 2 7 2" xfId="17249"/>
    <cellStyle name="Normal 2 14 2 4 2 2 2 7 3" xfId="17250"/>
    <cellStyle name="Normal 2 14 2 4 2 2 2 8" xfId="17251"/>
    <cellStyle name="Normal 2 14 2 4 2 2 2 9" xfId="17252"/>
    <cellStyle name="Normal 2 14 2 4 2 2 2_Schs" xfId="17253"/>
    <cellStyle name="Normal 2 14 2 4 2 2 3" xfId="17254"/>
    <cellStyle name="Normal 2 14 2 4 2 2 3 2" xfId="17255"/>
    <cellStyle name="Normal 2 14 2 4 2 2 3 2 2" xfId="17256"/>
    <cellStyle name="Normal 2 14 2 4 2 2 3 2 2 2" xfId="17257"/>
    <cellStyle name="Normal 2 14 2 4 2 2 3 2 2 2 2" xfId="17258"/>
    <cellStyle name="Normal 2 14 2 4 2 2 3 2 2 2 3" xfId="17259"/>
    <cellStyle name="Normal 2 14 2 4 2 2 3 2 2 3" xfId="17260"/>
    <cellStyle name="Normal 2 14 2 4 2 2 3 2 2 4" xfId="17261"/>
    <cellStyle name="Normal 2 14 2 4 2 2 3 2 3" xfId="17262"/>
    <cellStyle name="Normal 2 14 2 4 2 2 3 2 3 2" xfId="17263"/>
    <cellStyle name="Normal 2 14 2 4 2 2 3 2 3 3" xfId="17264"/>
    <cellStyle name="Normal 2 14 2 4 2 2 3 2 4" xfId="17265"/>
    <cellStyle name="Normal 2 14 2 4 2 2 3 2 5" xfId="17266"/>
    <cellStyle name="Normal 2 14 2 4 2 2 3 3" xfId="17267"/>
    <cellStyle name="Normal 2 14 2 4 2 2 3 3 2" xfId="17268"/>
    <cellStyle name="Normal 2 14 2 4 2 2 3 3 2 2" xfId="17269"/>
    <cellStyle name="Normal 2 14 2 4 2 2 3 3 2 2 2" xfId="17270"/>
    <cellStyle name="Normal 2 14 2 4 2 2 3 3 2 2 3" xfId="17271"/>
    <cellStyle name="Normal 2 14 2 4 2 2 3 3 2 3" xfId="17272"/>
    <cellStyle name="Normal 2 14 2 4 2 2 3 3 2 4" xfId="17273"/>
    <cellStyle name="Normal 2 14 2 4 2 2 3 3 3" xfId="17274"/>
    <cellStyle name="Normal 2 14 2 4 2 2 3 3 3 2" xfId="17275"/>
    <cellStyle name="Normal 2 14 2 4 2 2 3 3 3 3" xfId="17276"/>
    <cellStyle name="Normal 2 14 2 4 2 2 3 3 4" xfId="17277"/>
    <cellStyle name="Normal 2 14 2 4 2 2 3 3 5" xfId="17278"/>
    <cellStyle name="Normal 2 14 2 4 2 2 3 4" xfId="17279"/>
    <cellStyle name="Normal 2 14 2 4 2 2 3 4 2" xfId="17280"/>
    <cellStyle name="Normal 2 14 2 4 2 2 3 4 2 2" xfId="17281"/>
    <cellStyle name="Normal 2 14 2 4 2 2 3 4 2 2 2" xfId="17282"/>
    <cellStyle name="Normal 2 14 2 4 2 2 3 4 2 2 3" xfId="17283"/>
    <cellStyle name="Normal 2 14 2 4 2 2 3 4 2 3" xfId="17284"/>
    <cellStyle name="Normal 2 14 2 4 2 2 3 4 2 4" xfId="17285"/>
    <cellStyle name="Normal 2 14 2 4 2 2 3 4 3" xfId="17286"/>
    <cellStyle name="Normal 2 14 2 4 2 2 3 4 3 2" xfId="17287"/>
    <cellStyle name="Normal 2 14 2 4 2 2 3 4 3 3" xfId="17288"/>
    <cellStyle name="Normal 2 14 2 4 2 2 3 4 4" xfId="17289"/>
    <cellStyle name="Normal 2 14 2 4 2 2 3 4 5" xfId="17290"/>
    <cellStyle name="Normal 2 14 2 4 2 2 3 5" xfId="17291"/>
    <cellStyle name="Normal 2 14 2 4 2 2 3 5 2" xfId="17292"/>
    <cellStyle name="Normal 2 14 2 4 2 2 3 5 2 2" xfId="17293"/>
    <cellStyle name="Normal 2 14 2 4 2 2 3 5 2 3" xfId="17294"/>
    <cellStyle name="Normal 2 14 2 4 2 2 3 5 3" xfId="17295"/>
    <cellStyle name="Normal 2 14 2 4 2 2 3 5 4" xfId="17296"/>
    <cellStyle name="Normal 2 14 2 4 2 2 3 6" xfId="17297"/>
    <cellStyle name="Normal 2 14 2 4 2 2 3 6 2" xfId="17298"/>
    <cellStyle name="Normal 2 14 2 4 2 2 3 6 3" xfId="17299"/>
    <cellStyle name="Normal 2 14 2 4 2 2 3 7" xfId="17300"/>
    <cellStyle name="Normal 2 14 2 4 2 2 3 8" xfId="17301"/>
    <cellStyle name="Normal 2 14 2 4 2 2 3_Schs" xfId="17302"/>
    <cellStyle name="Normal 2 14 2 4 2 2 4" xfId="17303"/>
    <cellStyle name="Normal 2 14 2 4 2 2 4 2" xfId="17304"/>
    <cellStyle name="Normal 2 14 2 4 2 2 4 2 2" xfId="17305"/>
    <cellStyle name="Normal 2 14 2 4 2 2 4 2 2 2" xfId="17306"/>
    <cellStyle name="Normal 2 14 2 4 2 2 4 2 2 3" xfId="17307"/>
    <cellStyle name="Normal 2 14 2 4 2 2 4 2 3" xfId="17308"/>
    <cellStyle name="Normal 2 14 2 4 2 2 4 2 4" xfId="17309"/>
    <cellStyle name="Normal 2 14 2 4 2 2 4 3" xfId="17310"/>
    <cellStyle name="Normal 2 14 2 4 2 2 4 3 2" xfId="17311"/>
    <cellStyle name="Normal 2 14 2 4 2 2 4 3 3" xfId="17312"/>
    <cellStyle name="Normal 2 14 2 4 2 2 4 4" xfId="17313"/>
    <cellStyle name="Normal 2 14 2 4 2 2 4 5" xfId="17314"/>
    <cellStyle name="Normal 2 14 2 4 2 2 5" xfId="17315"/>
    <cellStyle name="Normal 2 14 2 4 2 2 5 2" xfId="17316"/>
    <cellStyle name="Normal 2 14 2 4 2 2 5 2 2" xfId="17317"/>
    <cellStyle name="Normal 2 14 2 4 2 2 5 2 2 2" xfId="17318"/>
    <cellStyle name="Normal 2 14 2 4 2 2 5 2 2 3" xfId="17319"/>
    <cellStyle name="Normal 2 14 2 4 2 2 5 2 3" xfId="17320"/>
    <cellStyle name="Normal 2 14 2 4 2 2 5 2 4" xfId="17321"/>
    <cellStyle name="Normal 2 14 2 4 2 2 5 3" xfId="17322"/>
    <cellStyle name="Normal 2 14 2 4 2 2 5 3 2" xfId="17323"/>
    <cellStyle name="Normal 2 14 2 4 2 2 5 3 3" xfId="17324"/>
    <cellStyle name="Normal 2 14 2 4 2 2 5 4" xfId="17325"/>
    <cellStyle name="Normal 2 14 2 4 2 2 5 5" xfId="17326"/>
    <cellStyle name="Normal 2 14 2 4 2 2 6" xfId="17327"/>
    <cellStyle name="Normal 2 14 2 4 2 2 6 2" xfId="17328"/>
    <cellStyle name="Normal 2 14 2 4 2 2 6 2 2" xfId="17329"/>
    <cellStyle name="Normal 2 14 2 4 2 2 6 2 2 2" xfId="17330"/>
    <cellStyle name="Normal 2 14 2 4 2 2 6 2 2 3" xfId="17331"/>
    <cellStyle name="Normal 2 14 2 4 2 2 6 2 3" xfId="17332"/>
    <cellStyle name="Normal 2 14 2 4 2 2 6 2 4" xfId="17333"/>
    <cellStyle name="Normal 2 14 2 4 2 2 6 3" xfId="17334"/>
    <cellStyle name="Normal 2 14 2 4 2 2 6 3 2" xfId="17335"/>
    <cellStyle name="Normal 2 14 2 4 2 2 6 3 3" xfId="17336"/>
    <cellStyle name="Normal 2 14 2 4 2 2 6 4" xfId="17337"/>
    <cellStyle name="Normal 2 14 2 4 2 2 6 5" xfId="17338"/>
    <cellStyle name="Normal 2 14 2 4 2 2 7" xfId="17339"/>
    <cellStyle name="Normal 2 14 2 4 2 2 7 2" xfId="17340"/>
    <cellStyle name="Normal 2 14 2 4 2 2 7 2 2" xfId="17341"/>
    <cellStyle name="Normal 2 14 2 4 2 2 7 2 3" xfId="17342"/>
    <cellStyle name="Normal 2 14 2 4 2 2 7 3" xfId="17343"/>
    <cellStyle name="Normal 2 14 2 4 2 2 7 4" xfId="17344"/>
    <cellStyle name="Normal 2 14 2 4 2 2 8" xfId="17345"/>
    <cellStyle name="Normal 2 14 2 4 2 2 8 2" xfId="17346"/>
    <cellStyle name="Normal 2 14 2 4 2 2 8 3" xfId="17347"/>
    <cellStyle name="Normal 2 14 2 4 2 2 9" xfId="17348"/>
    <cellStyle name="Normal 2 14 2 4 2 2_Schs" xfId="17349"/>
    <cellStyle name="Normal 2 14 2 4 2 3" xfId="17350"/>
    <cellStyle name="Normal 2 14 2 4 2 3 2" xfId="17351"/>
    <cellStyle name="Normal 2 14 2 4 2 3 2 2" xfId="17352"/>
    <cellStyle name="Normal 2 14 2 4 2 3 2 2 2" xfId="17353"/>
    <cellStyle name="Normal 2 14 2 4 2 3 2 2 2 2" xfId="17354"/>
    <cellStyle name="Normal 2 14 2 4 2 3 2 2 2 2 2" xfId="17355"/>
    <cellStyle name="Normal 2 14 2 4 2 3 2 2 2 2 3" xfId="17356"/>
    <cellStyle name="Normal 2 14 2 4 2 3 2 2 2 3" xfId="17357"/>
    <cellStyle name="Normal 2 14 2 4 2 3 2 2 2 4" xfId="17358"/>
    <cellStyle name="Normal 2 14 2 4 2 3 2 2 3" xfId="17359"/>
    <cellStyle name="Normal 2 14 2 4 2 3 2 2 3 2" xfId="17360"/>
    <cellStyle name="Normal 2 14 2 4 2 3 2 2 3 3" xfId="17361"/>
    <cellStyle name="Normal 2 14 2 4 2 3 2 2 4" xfId="17362"/>
    <cellStyle name="Normal 2 14 2 4 2 3 2 2 5" xfId="17363"/>
    <cellStyle name="Normal 2 14 2 4 2 3 2 3" xfId="17364"/>
    <cellStyle name="Normal 2 14 2 4 2 3 2 3 2" xfId="17365"/>
    <cellStyle name="Normal 2 14 2 4 2 3 2 3 2 2" xfId="17366"/>
    <cellStyle name="Normal 2 14 2 4 2 3 2 3 2 2 2" xfId="17367"/>
    <cellStyle name="Normal 2 14 2 4 2 3 2 3 2 2 3" xfId="17368"/>
    <cellStyle name="Normal 2 14 2 4 2 3 2 3 2 3" xfId="17369"/>
    <cellStyle name="Normal 2 14 2 4 2 3 2 3 2 4" xfId="17370"/>
    <cellStyle name="Normal 2 14 2 4 2 3 2 3 3" xfId="17371"/>
    <cellStyle name="Normal 2 14 2 4 2 3 2 3 3 2" xfId="17372"/>
    <cellStyle name="Normal 2 14 2 4 2 3 2 3 3 3" xfId="17373"/>
    <cellStyle name="Normal 2 14 2 4 2 3 2 3 4" xfId="17374"/>
    <cellStyle name="Normal 2 14 2 4 2 3 2 3 5" xfId="17375"/>
    <cellStyle name="Normal 2 14 2 4 2 3 2 4" xfId="17376"/>
    <cellStyle name="Normal 2 14 2 4 2 3 2 4 2" xfId="17377"/>
    <cellStyle name="Normal 2 14 2 4 2 3 2 4 2 2" xfId="17378"/>
    <cellStyle name="Normal 2 14 2 4 2 3 2 4 2 2 2" xfId="17379"/>
    <cellStyle name="Normal 2 14 2 4 2 3 2 4 2 2 3" xfId="17380"/>
    <cellStyle name="Normal 2 14 2 4 2 3 2 4 2 3" xfId="17381"/>
    <cellStyle name="Normal 2 14 2 4 2 3 2 4 2 4" xfId="17382"/>
    <cellStyle name="Normal 2 14 2 4 2 3 2 4 3" xfId="17383"/>
    <cellStyle name="Normal 2 14 2 4 2 3 2 4 3 2" xfId="17384"/>
    <cellStyle name="Normal 2 14 2 4 2 3 2 4 3 3" xfId="17385"/>
    <cellStyle name="Normal 2 14 2 4 2 3 2 4 4" xfId="17386"/>
    <cellStyle name="Normal 2 14 2 4 2 3 2 4 5" xfId="17387"/>
    <cellStyle name="Normal 2 14 2 4 2 3 2 5" xfId="17388"/>
    <cellStyle name="Normal 2 14 2 4 2 3 2 5 2" xfId="17389"/>
    <cellStyle name="Normal 2 14 2 4 2 3 2 5 2 2" xfId="17390"/>
    <cellStyle name="Normal 2 14 2 4 2 3 2 5 2 3" xfId="17391"/>
    <cellStyle name="Normal 2 14 2 4 2 3 2 5 3" xfId="17392"/>
    <cellStyle name="Normal 2 14 2 4 2 3 2 5 4" xfId="17393"/>
    <cellStyle name="Normal 2 14 2 4 2 3 2 6" xfId="17394"/>
    <cellStyle name="Normal 2 14 2 4 2 3 2 6 2" xfId="17395"/>
    <cellStyle name="Normal 2 14 2 4 2 3 2 6 3" xfId="17396"/>
    <cellStyle name="Normal 2 14 2 4 2 3 2 7" xfId="17397"/>
    <cellStyle name="Normal 2 14 2 4 2 3 2 8" xfId="17398"/>
    <cellStyle name="Normal 2 14 2 4 2 3 2_Schs" xfId="17399"/>
    <cellStyle name="Normal 2 14 2 4 2 3 3" xfId="17400"/>
    <cellStyle name="Normal 2 14 2 4 2 3 3 2" xfId="17401"/>
    <cellStyle name="Normal 2 14 2 4 2 3 3 2 2" xfId="17402"/>
    <cellStyle name="Normal 2 14 2 4 2 3 3 2 2 2" xfId="17403"/>
    <cellStyle name="Normal 2 14 2 4 2 3 3 2 2 3" xfId="17404"/>
    <cellStyle name="Normal 2 14 2 4 2 3 3 2 3" xfId="17405"/>
    <cellStyle name="Normal 2 14 2 4 2 3 3 2 4" xfId="17406"/>
    <cellStyle name="Normal 2 14 2 4 2 3 3 3" xfId="17407"/>
    <cellStyle name="Normal 2 14 2 4 2 3 3 3 2" xfId="17408"/>
    <cellStyle name="Normal 2 14 2 4 2 3 3 3 3" xfId="17409"/>
    <cellStyle name="Normal 2 14 2 4 2 3 3 4" xfId="17410"/>
    <cellStyle name="Normal 2 14 2 4 2 3 3 5" xfId="17411"/>
    <cellStyle name="Normal 2 14 2 4 2 3 4" xfId="17412"/>
    <cellStyle name="Normal 2 14 2 4 2 3 4 2" xfId="17413"/>
    <cellStyle name="Normal 2 14 2 4 2 3 4 2 2" xfId="17414"/>
    <cellStyle name="Normal 2 14 2 4 2 3 4 2 2 2" xfId="17415"/>
    <cellStyle name="Normal 2 14 2 4 2 3 4 2 2 3" xfId="17416"/>
    <cellStyle name="Normal 2 14 2 4 2 3 4 2 3" xfId="17417"/>
    <cellStyle name="Normal 2 14 2 4 2 3 4 2 4" xfId="17418"/>
    <cellStyle name="Normal 2 14 2 4 2 3 4 3" xfId="17419"/>
    <cellStyle name="Normal 2 14 2 4 2 3 4 3 2" xfId="17420"/>
    <cellStyle name="Normal 2 14 2 4 2 3 4 3 3" xfId="17421"/>
    <cellStyle name="Normal 2 14 2 4 2 3 4 4" xfId="17422"/>
    <cellStyle name="Normal 2 14 2 4 2 3 4 5" xfId="17423"/>
    <cellStyle name="Normal 2 14 2 4 2 3 5" xfId="17424"/>
    <cellStyle name="Normal 2 14 2 4 2 3 5 2" xfId="17425"/>
    <cellStyle name="Normal 2 14 2 4 2 3 5 2 2" xfId="17426"/>
    <cellStyle name="Normal 2 14 2 4 2 3 5 2 2 2" xfId="17427"/>
    <cellStyle name="Normal 2 14 2 4 2 3 5 2 2 3" xfId="17428"/>
    <cellStyle name="Normal 2 14 2 4 2 3 5 2 3" xfId="17429"/>
    <cellStyle name="Normal 2 14 2 4 2 3 5 2 4" xfId="17430"/>
    <cellStyle name="Normal 2 14 2 4 2 3 5 3" xfId="17431"/>
    <cellStyle name="Normal 2 14 2 4 2 3 5 3 2" xfId="17432"/>
    <cellStyle name="Normal 2 14 2 4 2 3 5 3 3" xfId="17433"/>
    <cellStyle name="Normal 2 14 2 4 2 3 5 4" xfId="17434"/>
    <cellStyle name="Normal 2 14 2 4 2 3 5 5" xfId="17435"/>
    <cellStyle name="Normal 2 14 2 4 2 3 6" xfId="17436"/>
    <cellStyle name="Normal 2 14 2 4 2 3 6 2" xfId="17437"/>
    <cellStyle name="Normal 2 14 2 4 2 3 6 2 2" xfId="17438"/>
    <cellStyle name="Normal 2 14 2 4 2 3 6 2 3" xfId="17439"/>
    <cellStyle name="Normal 2 14 2 4 2 3 6 3" xfId="17440"/>
    <cellStyle name="Normal 2 14 2 4 2 3 6 4" xfId="17441"/>
    <cellStyle name="Normal 2 14 2 4 2 3 7" xfId="17442"/>
    <cellStyle name="Normal 2 14 2 4 2 3 7 2" xfId="17443"/>
    <cellStyle name="Normal 2 14 2 4 2 3 7 3" xfId="17444"/>
    <cellStyle name="Normal 2 14 2 4 2 3 8" xfId="17445"/>
    <cellStyle name="Normal 2 14 2 4 2 3 9" xfId="17446"/>
    <cellStyle name="Normal 2 14 2 4 2 3_Schs" xfId="17447"/>
    <cellStyle name="Normal 2 14 2 4 2 4" xfId="17448"/>
    <cellStyle name="Normal 2 14 2 4 2 4 2" xfId="17449"/>
    <cellStyle name="Normal 2 14 2 4 2 4 2 2" xfId="17450"/>
    <cellStyle name="Normal 2 14 2 4 2 4 2 2 2" xfId="17451"/>
    <cellStyle name="Normal 2 14 2 4 2 4 2 2 2 2" xfId="17452"/>
    <cellStyle name="Normal 2 14 2 4 2 4 2 2 2 3" xfId="17453"/>
    <cellStyle name="Normal 2 14 2 4 2 4 2 2 3" xfId="17454"/>
    <cellStyle name="Normal 2 14 2 4 2 4 2 2 4" xfId="17455"/>
    <cellStyle name="Normal 2 14 2 4 2 4 2 3" xfId="17456"/>
    <cellStyle name="Normal 2 14 2 4 2 4 2 3 2" xfId="17457"/>
    <cellStyle name="Normal 2 14 2 4 2 4 2 3 3" xfId="17458"/>
    <cellStyle name="Normal 2 14 2 4 2 4 2 4" xfId="17459"/>
    <cellStyle name="Normal 2 14 2 4 2 4 2 5" xfId="17460"/>
    <cellStyle name="Normal 2 14 2 4 2 4 3" xfId="17461"/>
    <cellStyle name="Normal 2 14 2 4 2 4 3 2" xfId="17462"/>
    <cellStyle name="Normal 2 14 2 4 2 4 3 2 2" xfId="17463"/>
    <cellStyle name="Normal 2 14 2 4 2 4 3 2 2 2" xfId="17464"/>
    <cellStyle name="Normal 2 14 2 4 2 4 3 2 2 3" xfId="17465"/>
    <cellStyle name="Normal 2 14 2 4 2 4 3 2 3" xfId="17466"/>
    <cellStyle name="Normal 2 14 2 4 2 4 3 2 4" xfId="17467"/>
    <cellStyle name="Normal 2 14 2 4 2 4 3 3" xfId="17468"/>
    <cellStyle name="Normal 2 14 2 4 2 4 3 3 2" xfId="17469"/>
    <cellStyle name="Normal 2 14 2 4 2 4 3 3 3" xfId="17470"/>
    <cellStyle name="Normal 2 14 2 4 2 4 3 4" xfId="17471"/>
    <cellStyle name="Normal 2 14 2 4 2 4 3 5" xfId="17472"/>
    <cellStyle name="Normal 2 14 2 4 2 4 4" xfId="17473"/>
    <cellStyle name="Normal 2 14 2 4 2 4 4 2" xfId="17474"/>
    <cellStyle name="Normal 2 14 2 4 2 4 4 2 2" xfId="17475"/>
    <cellStyle name="Normal 2 14 2 4 2 4 4 2 2 2" xfId="17476"/>
    <cellStyle name="Normal 2 14 2 4 2 4 4 2 2 3" xfId="17477"/>
    <cellStyle name="Normal 2 14 2 4 2 4 4 2 3" xfId="17478"/>
    <cellStyle name="Normal 2 14 2 4 2 4 4 2 4" xfId="17479"/>
    <cellStyle name="Normal 2 14 2 4 2 4 4 3" xfId="17480"/>
    <cellStyle name="Normal 2 14 2 4 2 4 4 3 2" xfId="17481"/>
    <cellStyle name="Normal 2 14 2 4 2 4 4 3 3" xfId="17482"/>
    <cellStyle name="Normal 2 14 2 4 2 4 4 4" xfId="17483"/>
    <cellStyle name="Normal 2 14 2 4 2 4 4 5" xfId="17484"/>
    <cellStyle name="Normal 2 14 2 4 2 4 5" xfId="17485"/>
    <cellStyle name="Normal 2 14 2 4 2 4 5 2" xfId="17486"/>
    <cellStyle name="Normal 2 14 2 4 2 4 5 2 2" xfId="17487"/>
    <cellStyle name="Normal 2 14 2 4 2 4 5 2 3" xfId="17488"/>
    <cellStyle name="Normal 2 14 2 4 2 4 5 3" xfId="17489"/>
    <cellStyle name="Normal 2 14 2 4 2 4 5 4" xfId="17490"/>
    <cellStyle name="Normal 2 14 2 4 2 4 6" xfId="17491"/>
    <cellStyle name="Normal 2 14 2 4 2 4 6 2" xfId="17492"/>
    <cellStyle name="Normal 2 14 2 4 2 4 6 3" xfId="17493"/>
    <cellStyle name="Normal 2 14 2 4 2 4 7" xfId="17494"/>
    <cellStyle name="Normal 2 14 2 4 2 4 8" xfId="17495"/>
    <cellStyle name="Normal 2 14 2 4 2 4_Schs" xfId="17496"/>
    <cellStyle name="Normal 2 14 2 4 2 5" xfId="17497"/>
    <cellStyle name="Normal 2 14 2 4 2 5 2" xfId="17498"/>
    <cellStyle name="Normal 2 14 2 4 2 5 2 2" xfId="17499"/>
    <cellStyle name="Normal 2 14 2 4 2 5 2 2 2" xfId="17500"/>
    <cellStyle name="Normal 2 14 2 4 2 5 2 2 3" xfId="17501"/>
    <cellStyle name="Normal 2 14 2 4 2 5 2 3" xfId="17502"/>
    <cellStyle name="Normal 2 14 2 4 2 5 2 4" xfId="17503"/>
    <cellStyle name="Normal 2 14 2 4 2 5 3" xfId="17504"/>
    <cellStyle name="Normal 2 14 2 4 2 5 3 2" xfId="17505"/>
    <cellStyle name="Normal 2 14 2 4 2 5 3 3" xfId="17506"/>
    <cellStyle name="Normal 2 14 2 4 2 5 4" xfId="17507"/>
    <cellStyle name="Normal 2 14 2 4 2 5 5" xfId="17508"/>
    <cellStyle name="Normal 2 14 2 4 2 6" xfId="17509"/>
    <cellStyle name="Normal 2 14 2 4 2 6 2" xfId="17510"/>
    <cellStyle name="Normal 2 14 2 4 2 6 2 2" xfId="17511"/>
    <cellStyle name="Normal 2 14 2 4 2 6 2 2 2" xfId="17512"/>
    <cellStyle name="Normal 2 14 2 4 2 6 2 2 3" xfId="17513"/>
    <cellStyle name="Normal 2 14 2 4 2 6 2 3" xfId="17514"/>
    <cellStyle name="Normal 2 14 2 4 2 6 2 4" xfId="17515"/>
    <cellStyle name="Normal 2 14 2 4 2 6 3" xfId="17516"/>
    <cellStyle name="Normal 2 14 2 4 2 6 3 2" xfId="17517"/>
    <cellStyle name="Normal 2 14 2 4 2 6 3 3" xfId="17518"/>
    <cellStyle name="Normal 2 14 2 4 2 6 4" xfId="17519"/>
    <cellStyle name="Normal 2 14 2 4 2 6 5" xfId="17520"/>
    <cellStyle name="Normal 2 14 2 4 2 7" xfId="17521"/>
    <cellStyle name="Normal 2 14 2 4 2 7 2" xfId="17522"/>
    <cellStyle name="Normal 2 14 2 4 2 7 2 2" xfId="17523"/>
    <cellStyle name="Normal 2 14 2 4 2 7 2 2 2" xfId="17524"/>
    <cellStyle name="Normal 2 14 2 4 2 7 2 2 3" xfId="17525"/>
    <cellStyle name="Normal 2 14 2 4 2 7 2 3" xfId="17526"/>
    <cellStyle name="Normal 2 14 2 4 2 7 2 4" xfId="17527"/>
    <cellStyle name="Normal 2 14 2 4 2 7 3" xfId="17528"/>
    <cellStyle name="Normal 2 14 2 4 2 7 3 2" xfId="17529"/>
    <cellStyle name="Normal 2 14 2 4 2 7 3 3" xfId="17530"/>
    <cellStyle name="Normal 2 14 2 4 2 7 4" xfId="17531"/>
    <cellStyle name="Normal 2 14 2 4 2 7 5" xfId="17532"/>
    <cellStyle name="Normal 2 14 2 4 2 8" xfId="17533"/>
    <cellStyle name="Normal 2 14 2 4 2 8 2" xfId="17534"/>
    <cellStyle name="Normal 2 14 2 4 2 8 2 2" xfId="17535"/>
    <cellStyle name="Normal 2 14 2 4 2 8 2 3" xfId="17536"/>
    <cellStyle name="Normal 2 14 2 4 2 8 3" xfId="17537"/>
    <cellStyle name="Normal 2 14 2 4 2 8 4" xfId="17538"/>
    <cellStyle name="Normal 2 14 2 4 2 9" xfId="17539"/>
    <cellStyle name="Normal 2 14 2 4 2 9 2" xfId="17540"/>
    <cellStyle name="Normal 2 14 2 4 2 9 3" xfId="17541"/>
    <cellStyle name="Normal 2 14 2 4 2_Schs" xfId="17542"/>
    <cellStyle name="Normal 2 14 2 4 3" xfId="17543"/>
    <cellStyle name="Normal 2 14 2 4 3 10" xfId="17544"/>
    <cellStyle name="Normal 2 14 2 4 3 2" xfId="17545"/>
    <cellStyle name="Normal 2 14 2 4 3 2 2" xfId="17546"/>
    <cellStyle name="Normal 2 14 2 4 3 2 2 2" xfId="17547"/>
    <cellStyle name="Normal 2 14 2 4 3 2 2 2 2" xfId="17548"/>
    <cellStyle name="Normal 2 14 2 4 3 2 2 2 2 2" xfId="17549"/>
    <cellStyle name="Normal 2 14 2 4 3 2 2 2 2 2 2" xfId="17550"/>
    <cellStyle name="Normal 2 14 2 4 3 2 2 2 2 2 3" xfId="17551"/>
    <cellStyle name="Normal 2 14 2 4 3 2 2 2 2 3" xfId="17552"/>
    <cellStyle name="Normal 2 14 2 4 3 2 2 2 2 4" xfId="17553"/>
    <cellStyle name="Normal 2 14 2 4 3 2 2 2 3" xfId="17554"/>
    <cellStyle name="Normal 2 14 2 4 3 2 2 2 3 2" xfId="17555"/>
    <cellStyle name="Normal 2 14 2 4 3 2 2 2 3 3" xfId="17556"/>
    <cellStyle name="Normal 2 14 2 4 3 2 2 2 4" xfId="17557"/>
    <cellStyle name="Normal 2 14 2 4 3 2 2 2 5" xfId="17558"/>
    <cellStyle name="Normal 2 14 2 4 3 2 2 3" xfId="17559"/>
    <cellStyle name="Normal 2 14 2 4 3 2 2 3 2" xfId="17560"/>
    <cellStyle name="Normal 2 14 2 4 3 2 2 3 2 2" xfId="17561"/>
    <cellStyle name="Normal 2 14 2 4 3 2 2 3 2 2 2" xfId="17562"/>
    <cellStyle name="Normal 2 14 2 4 3 2 2 3 2 2 3" xfId="17563"/>
    <cellStyle name="Normal 2 14 2 4 3 2 2 3 2 3" xfId="17564"/>
    <cellStyle name="Normal 2 14 2 4 3 2 2 3 2 4" xfId="17565"/>
    <cellStyle name="Normal 2 14 2 4 3 2 2 3 3" xfId="17566"/>
    <cellStyle name="Normal 2 14 2 4 3 2 2 3 3 2" xfId="17567"/>
    <cellStyle name="Normal 2 14 2 4 3 2 2 3 3 3" xfId="17568"/>
    <cellStyle name="Normal 2 14 2 4 3 2 2 3 4" xfId="17569"/>
    <cellStyle name="Normal 2 14 2 4 3 2 2 3 5" xfId="17570"/>
    <cellStyle name="Normal 2 14 2 4 3 2 2 4" xfId="17571"/>
    <cellStyle name="Normal 2 14 2 4 3 2 2 4 2" xfId="17572"/>
    <cellStyle name="Normal 2 14 2 4 3 2 2 4 2 2" xfId="17573"/>
    <cellStyle name="Normal 2 14 2 4 3 2 2 4 2 2 2" xfId="17574"/>
    <cellStyle name="Normal 2 14 2 4 3 2 2 4 2 2 3" xfId="17575"/>
    <cellStyle name="Normal 2 14 2 4 3 2 2 4 2 3" xfId="17576"/>
    <cellStyle name="Normal 2 14 2 4 3 2 2 4 2 4" xfId="17577"/>
    <cellStyle name="Normal 2 14 2 4 3 2 2 4 3" xfId="17578"/>
    <cellStyle name="Normal 2 14 2 4 3 2 2 4 3 2" xfId="17579"/>
    <cellStyle name="Normal 2 14 2 4 3 2 2 4 3 3" xfId="17580"/>
    <cellStyle name="Normal 2 14 2 4 3 2 2 4 4" xfId="17581"/>
    <cellStyle name="Normal 2 14 2 4 3 2 2 4 5" xfId="17582"/>
    <cellStyle name="Normal 2 14 2 4 3 2 2 5" xfId="17583"/>
    <cellStyle name="Normal 2 14 2 4 3 2 2 5 2" xfId="17584"/>
    <cellStyle name="Normal 2 14 2 4 3 2 2 5 2 2" xfId="17585"/>
    <cellStyle name="Normal 2 14 2 4 3 2 2 5 2 3" xfId="17586"/>
    <cellStyle name="Normal 2 14 2 4 3 2 2 5 3" xfId="17587"/>
    <cellStyle name="Normal 2 14 2 4 3 2 2 5 4" xfId="17588"/>
    <cellStyle name="Normal 2 14 2 4 3 2 2 6" xfId="17589"/>
    <cellStyle name="Normal 2 14 2 4 3 2 2 6 2" xfId="17590"/>
    <cellStyle name="Normal 2 14 2 4 3 2 2 6 3" xfId="17591"/>
    <cellStyle name="Normal 2 14 2 4 3 2 2 7" xfId="17592"/>
    <cellStyle name="Normal 2 14 2 4 3 2 2 8" xfId="17593"/>
    <cellStyle name="Normal 2 14 2 4 3 2 2_Schs" xfId="17594"/>
    <cellStyle name="Normal 2 14 2 4 3 2 3" xfId="17595"/>
    <cellStyle name="Normal 2 14 2 4 3 2 3 2" xfId="17596"/>
    <cellStyle name="Normal 2 14 2 4 3 2 3 2 2" xfId="17597"/>
    <cellStyle name="Normal 2 14 2 4 3 2 3 2 2 2" xfId="17598"/>
    <cellStyle name="Normal 2 14 2 4 3 2 3 2 2 3" xfId="17599"/>
    <cellStyle name="Normal 2 14 2 4 3 2 3 2 3" xfId="17600"/>
    <cellStyle name="Normal 2 14 2 4 3 2 3 2 4" xfId="17601"/>
    <cellStyle name="Normal 2 14 2 4 3 2 3 3" xfId="17602"/>
    <cellStyle name="Normal 2 14 2 4 3 2 3 3 2" xfId="17603"/>
    <cellStyle name="Normal 2 14 2 4 3 2 3 3 3" xfId="17604"/>
    <cellStyle name="Normal 2 14 2 4 3 2 3 4" xfId="17605"/>
    <cellStyle name="Normal 2 14 2 4 3 2 3 5" xfId="17606"/>
    <cellStyle name="Normal 2 14 2 4 3 2 4" xfId="17607"/>
    <cellStyle name="Normal 2 14 2 4 3 2 4 2" xfId="17608"/>
    <cellStyle name="Normal 2 14 2 4 3 2 4 2 2" xfId="17609"/>
    <cellStyle name="Normal 2 14 2 4 3 2 4 2 2 2" xfId="17610"/>
    <cellStyle name="Normal 2 14 2 4 3 2 4 2 2 3" xfId="17611"/>
    <cellStyle name="Normal 2 14 2 4 3 2 4 2 3" xfId="17612"/>
    <cellStyle name="Normal 2 14 2 4 3 2 4 2 4" xfId="17613"/>
    <cellStyle name="Normal 2 14 2 4 3 2 4 3" xfId="17614"/>
    <cellStyle name="Normal 2 14 2 4 3 2 4 3 2" xfId="17615"/>
    <cellStyle name="Normal 2 14 2 4 3 2 4 3 3" xfId="17616"/>
    <cellStyle name="Normal 2 14 2 4 3 2 4 4" xfId="17617"/>
    <cellStyle name="Normal 2 14 2 4 3 2 4 5" xfId="17618"/>
    <cellStyle name="Normal 2 14 2 4 3 2 5" xfId="17619"/>
    <cellStyle name="Normal 2 14 2 4 3 2 5 2" xfId="17620"/>
    <cellStyle name="Normal 2 14 2 4 3 2 5 2 2" xfId="17621"/>
    <cellStyle name="Normal 2 14 2 4 3 2 5 2 2 2" xfId="17622"/>
    <cellStyle name="Normal 2 14 2 4 3 2 5 2 2 3" xfId="17623"/>
    <cellStyle name="Normal 2 14 2 4 3 2 5 2 3" xfId="17624"/>
    <cellStyle name="Normal 2 14 2 4 3 2 5 2 4" xfId="17625"/>
    <cellStyle name="Normal 2 14 2 4 3 2 5 3" xfId="17626"/>
    <cellStyle name="Normal 2 14 2 4 3 2 5 3 2" xfId="17627"/>
    <cellStyle name="Normal 2 14 2 4 3 2 5 3 3" xfId="17628"/>
    <cellStyle name="Normal 2 14 2 4 3 2 5 4" xfId="17629"/>
    <cellStyle name="Normal 2 14 2 4 3 2 5 5" xfId="17630"/>
    <cellStyle name="Normal 2 14 2 4 3 2 6" xfId="17631"/>
    <cellStyle name="Normal 2 14 2 4 3 2 6 2" xfId="17632"/>
    <cellStyle name="Normal 2 14 2 4 3 2 6 2 2" xfId="17633"/>
    <cellStyle name="Normal 2 14 2 4 3 2 6 2 3" xfId="17634"/>
    <cellStyle name="Normal 2 14 2 4 3 2 6 3" xfId="17635"/>
    <cellStyle name="Normal 2 14 2 4 3 2 6 4" xfId="17636"/>
    <cellStyle name="Normal 2 14 2 4 3 2 7" xfId="17637"/>
    <cellStyle name="Normal 2 14 2 4 3 2 7 2" xfId="17638"/>
    <cellStyle name="Normal 2 14 2 4 3 2 7 3" xfId="17639"/>
    <cellStyle name="Normal 2 14 2 4 3 2 8" xfId="17640"/>
    <cellStyle name="Normal 2 14 2 4 3 2 9" xfId="17641"/>
    <cellStyle name="Normal 2 14 2 4 3 2_Schs" xfId="17642"/>
    <cellStyle name="Normal 2 14 2 4 3 3" xfId="17643"/>
    <cellStyle name="Normal 2 14 2 4 3 3 2" xfId="17644"/>
    <cellStyle name="Normal 2 14 2 4 3 3 2 2" xfId="17645"/>
    <cellStyle name="Normal 2 14 2 4 3 3 2 2 2" xfId="17646"/>
    <cellStyle name="Normal 2 14 2 4 3 3 2 2 2 2" xfId="17647"/>
    <cellStyle name="Normal 2 14 2 4 3 3 2 2 2 3" xfId="17648"/>
    <cellStyle name="Normal 2 14 2 4 3 3 2 2 3" xfId="17649"/>
    <cellStyle name="Normal 2 14 2 4 3 3 2 2 4" xfId="17650"/>
    <cellStyle name="Normal 2 14 2 4 3 3 2 3" xfId="17651"/>
    <cellStyle name="Normal 2 14 2 4 3 3 2 3 2" xfId="17652"/>
    <cellStyle name="Normal 2 14 2 4 3 3 2 3 3" xfId="17653"/>
    <cellStyle name="Normal 2 14 2 4 3 3 2 4" xfId="17654"/>
    <cellStyle name="Normal 2 14 2 4 3 3 2 5" xfId="17655"/>
    <cellStyle name="Normal 2 14 2 4 3 3 3" xfId="17656"/>
    <cellStyle name="Normal 2 14 2 4 3 3 3 2" xfId="17657"/>
    <cellStyle name="Normal 2 14 2 4 3 3 3 2 2" xfId="17658"/>
    <cellStyle name="Normal 2 14 2 4 3 3 3 2 2 2" xfId="17659"/>
    <cellStyle name="Normal 2 14 2 4 3 3 3 2 2 3" xfId="17660"/>
    <cellStyle name="Normal 2 14 2 4 3 3 3 2 3" xfId="17661"/>
    <cellStyle name="Normal 2 14 2 4 3 3 3 2 4" xfId="17662"/>
    <cellStyle name="Normal 2 14 2 4 3 3 3 3" xfId="17663"/>
    <cellStyle name="Normal 2 14 2 4 3 3 3 3 2" xfId="17664"/>
    <cellStyle name="Normal 2 14 2 4 3 3 3 3 3" xfId="17665"/>
    <cellStyle name="Normal 2 14 2 4 3 3 3 4" xfId="17666"/>
    <cellStyle name="Normal 2 14 2 4 3 3 3 5" xfId="17667"/>
    <cellStyle name="Normal 2 14 2 4 3 3 4" xfId="17668"/>
    <cellStyle name="Normal 2 14 2 4 3 3 4 2" xfId="17669"/>
    <cellStyle name="Normal 2 14 2 4 3 3 4 2 2" xfId="17670"/>
    <cellStyle name="Normal 2 14 2 4 3 3 4 2 2 2" xfId="17671"/>
    <cellStyle name="Normal 2 14 2 4 3 3 4 2 2 3" xfId="17672"/>
    <cellStyle name="Normal 2 14 2 4 3 3 4 2 3" xfId="17673"/>
    <cellStyle name="Normal 2 14 2 4 3 3 4 2 4" xfId="17674"/>
    <cellStyle name="Normal 2 14 2 4 3 3 4 3" xfId="17675"/>
    <cellStyle name="Normal 2 14 2 4 3 3 4 3 2" xfId="17676"/>
    <cellStyle name="Normal 2 14 2 4 3 3 4 3 3" xfId="17677"/>
    <cellStyle name="Normal 2 14 2 4 3 3 4 4" xfId="17678"/>
    <cellStyle name="Normal 2 14 2 4 3 3 4 5" xfId="17679"/>
    <cellStyle name="Normal 2 14 2 4 3 3 5" xfId="17680"/>
    <cellStyle name="Normal 2 14 2 4 3 3 5 2" xfId="17681"/>
    <cellStyle name="Normal 2 14 2 4 3 3 5 2 2" xfId="17682"/>
    <cellStyle name="Normal 2 14 2 4 3 3 5 2 3" xfId="17683"/>
    <cellStyle name="Normal 2 14 2 4 3 3 5 3" xfId="17684"/>
    <cellStyle name="Normal 2 14 2 4 3 3 5 4" xfId="17685"/>
    <cellStyle name="Normal 2 14 2 4 3 3 6" xfId="17686"/>
    <cellStyle name="Normal 2 14 2 4 3 3 6 2" xfId="17687"/>
    <cellStyle name="Normal 2 14 2 4 3 3 6 3" xfId="17688"/>
    <cellStyle name="Normal 2 14 2 4 3 3 7" xfId="17689"/>
    <cellStyle name="Normal 2 14 2 4 3 3 8" xfId="17690"/>
    <cellStyle name="Normal 2 14 2 4 3 3_Schs" xfId="17691"/>
    <cellStyle name="Normal 2 14 2 4 3 4" xfId="17692"/>
    <cellStyle name="Normal 2 14 2 4 3 4 2" xfId="17693"/>
    <cellStyle name="Normal 2 14 2 4 3 4 2 2" xfId="17694"/>
    <cellStyle name="Normal 2 14 2 4 3 4 2 2 2" xfId="17695"/>
    <cellStyle name="Normal 2 14 2 4 3 4 2 2 3" xfId="17696"/>
    <cellStyle name="Normal 2 14 2 4 3 4 2 3" xfId="17697"/>
    <cellStyle name="Normal 2 14 2 4 3 4 2 4" xfId="17698"/>
    <cellStyle name="Normal 2 14 2 4 3 4 3" xfId="17699"/>
    <cellStyle name="Normal 2 14 2 4 3 4 3 2" xfId="17700"/>
    <cellStyle name="Normal 2 14 2 4 3 4 3 3" xfId="17701"/>
    <cellStyle name="Normal 2 14 2 4 3 4 4" xfId="17702"/>
    <cellStyle name="Normal 2 14 2 4 3 4 5" xfId="17703"/>
    <cellStyle name="Normal 2 14 2 4 3 5" xfId="17704"/>
    <cellStyle name="Normal 2 14 2 4 3 5 2" xfId="17705"/>
    <cellStyle name="Normal 2 14 2 4 3 5 2 2" xfId="17706"/>
    <cellStyle name="Normal 2 14 2 4 3 5 2 2 2" xfId="17707"/>
    <cellStyle name="Normal 2 14 2 4 3 5 2 2 3" xfId="17708"/>
    <cellStyle name="Normal 2 14 2 4 3 5 2 3" xfId="17709"/>
    <cellStyle name="Normal 2 14 2 4 3 5 2 4" xfId="17710"/>
    <cellStyle name="Normal 2 14 2 4 3 5 3" xfId="17711"/>
    <cellStyle name="Normal 2 14 2 4 3 5 3 2" xfId="17712"/>
    <cellStyle name="Normal 2 14 2 4 3 5 3 3" xfId="17713"/>
    <cellStyle name="Normal 2 14 2 4 3 5 4" xfId="17714"/>
    <cellStyle name="Normal 2 14 2 4 3 5 5" xfId="17715"/>
    <cellStyle name="Normal 2 14 2 4 3 6" xfId="17716"/>
    <cellStyle name="Normal 2 14 2 4 3 6 2" xfId="17717"/>
    <cellStyle name="Normal 2 14 2 4 3 6 2 2" xfId="17718"/>
    <cellStyle name="Normal 2 14 2 4 3 6 2 2 2" xfId="17719"/>
    <cellStyle name="Normal 2 14 2 4 3 6 2 2 3" xfId="17720"/>
    <cellStyle name="Normal 2 14 2 4 3 6 2 3" xfId="17721"/>
    <cellStyle name="Normal 2 14 2 4 3 6 2 4" xfId="17722"/>
    <cellStyle name="Normal 2 14 2 4 3 6 3" xfId="17723"/>
    <cellStyle name="Normal 2 14 2 4 3 6 3 2" xfId="17724"/>
    <cellStyle name="Normal 2 14 2 4 3 6 3 3" xfId="17725"/>
    <cellStyle name="Normal 2 14 2 4 3 6 4" xfId="17726"/>
    <cellStyle name="Normal 2 14 2 4 3 6 5" xfId="17727"/>
    <cellStyle name="Normal 2 14 2 4 3 7" xfId="17728"/>
    <cellStyle name="Normal 2 14 2 4 3 7 2" xfId="17729"/>
    <cellStyle name="Normal 2 14 2 4 3 7 2 2" xfId="17730"/>
    <cellStyle name="Normal 2 14 2 4 3 7 2 3" xfId="17731"/>
    <cellStyle name="Normal 2 14 2 4 3 7 3" xfId="17732"/>
    <cellStyle name="Normal 2 14 2 4 3 7 4" xfId="17733"/>
    <cellStyle name="Normal 2 14 2 4 3 8" xfId="17734"/>
    <cellStyle name="Normal 2 14 2 4 3 8 2" xfId="17735"/>
    <cellStyle name="Normal 2 14 2 4 3 8 3" xfId="17736"/>
    <cellStyle name="Normal 2 14 2 4 3 9" xfId="17737"/>
    <cellStyle name="Normal 2 14 2 4 3_Schs" xfId="17738"/>
    <cellStyle name="Normal 2 14 2 4 4" xfId="17739"/>
    <cellStyle name="Normal 2 14 2 4 4 2" xfId="17740"/>
    <cellStyle name="Normal 2 14 2 4 4 2 2" xfId="17741"/>
    <cellStyle name="Normal 2 14 2 4 4 2 2 2" xfId="17742"/>
    <cellStyle name="Normal 2 14 2 4 4 2 2 2 2" xfId="17743"/>
    <cellStyle name="Normal 2 14 2 4 4 2 2 2 2 2" xfId="17744"/>
    <cellStyle name="Normal 2 14 2 4 4 2 2 2 2 3" xfId="17745"/>
    <cellStyle name="Normal 2 14 2 4 4 2 2 2 3" xfId="17746"/>
    <cellStyle name="Normal 2 14 2 4 4 2 2 2 4" xfId="17747"/>
    <cellStyle name="Normal 2 14 2 4 4 2 2 3" xfId="17748"/>
    <cellStyle name="Normal 2 14 2 4 4 2 2 3 2" xfId="17749"/>
    <cellStyle name="Normal 2 14 2 4 4 2 2 3 3" xfId="17750"/>
    <cellStyle name="Normal 2 14 2 4 4 2 2 4" xfId="17751"/>
    <cellStyle name="Normal 2 14 2 4 4 2 2 5" xfId="17752"/>
    <cellStyle name="Normal 2 14 2 4 4 2 3" xfId="17753"/>
    <cellStyle name="Normal 2 14 2 4 4 2 3 2" xfId="17754"/>
    <cellStyle name="Normal 2 14 2 4 4 2 3 2 2" xfId="17755"/>
    <cellStyle name="Normal 2 14 2 4 4 2 3 2 2 2" xfId="17756"/>
    <cellStyle name="Normal 2 14 2 4 4 2 3 2 2 3" xfId="17757"/>
    <cellStyle name="Normal 2 14 2 4 4 2 3 2 3" xfId="17758"/>
    <cellStyle name="Normal 2 14 2 4 4 2 3 2 4" xfId="17759"/>
    <cellStyle name="Normal 2 14 2 4 4 2 3 3" xfId="17760"/>
    <cellStyle name="Normal 2 14 2 4 4 2 3 3 2" xfId="17761"/>
    <cellStyle name="Normal 2 14 2 4 4 2 3 3 3" xfId="17762"/>
    <cellStyle name="Normal 2 14 2 4 4 2 3 4" xfId="17763"/>
    <cellStyle name="Normal 2 14 2 4 4 2 3 5" xfId="17764"/>
    <cellStyle name="Normal 2 14 2 4 4 2 4" xfId="17765"/>
    <cellStyle name="Normal 2 14 2 4 4 2 4 2" xfId="17766"/>
    <cellStyle name="Normal 2 14 2 4 4 2 4 2 2" xfId="17767"/>
    <cellStyle name="Normal 2 14 2 4 4 2 4 2 2 2" xfId="17768"/>
    <cellStyle name="Normal 2 14 2 4 4 2 4 2 2 3" xfId="17769"/>
    <cellStyle name="Normal 2 14 2 4 4 2 4 2 3" xfId="17770"/>
    <cellStyle name="Normal 2 14 2 4 4 2 4 2 4" xfId="17771"/>
    <cellStyle name="Normal 2 14 2 4 4 2 4 3" xfId="17772"/>
    <cellStyle name="Normal 2 14 2 4 4 2 4 3 2" xfId="17773"/>
    <cellStyle name="Normal 2 14 2 4 4 2 4 3 3" xfId="17774"/>
    <cellStyle name="Normal 2 14 2 4 4 2 4 4" xfId="17775"/>
    <cellStyle name="Normal 2 14 2 4 4 2 4 5" xfId="17776"/>
    <cellStyle name="Normal 2 14 2 4 4 2 5" xfId="17777"/>
    <cellStyle name="Normal 2 14 2 4 4 2 5 2" xfId="17778"/>
    <cellStyle name="Normal 2 14 2 4 4 2 5 2 2" xfId="17779"/>
    <cellStyle name="Normal 2 14 2 4 4 2 5 2 3" xfId="17780"/>
    <cellStyle name="Normal 2 14 2 4 4 2 5 3" xfId="17781"/>
    <cellStyle name="Normal 2 14 2 4 4 2 5 4" xfId="17782"/>
    <cellStyle name="Normal 2 14 2 4 4 2 6" xfId="17783"/>
    <cellStyle name="Normal 2 14 2 4 4 2 6 2" xfId="17784"/>
    <cellStyle name="Normal 2 14 2 4 4 2 6 3" xfId="17785"/>
    <cellStyle name="Normal 2 14 2 4 4 2 7" xfId="17786"/>
    <cellStyle name="Normal 2 14 2 4 4 2 8" xfId="17787"/>
    <cellStyle name="Normal 2 14 2 4 4 2_Schs" xfId="17788"/>
    <cellStyle name="Normal 2 14 2 4 4 3" xfId="17789"/>
    <cellStyle name="Normal 2 14 2 4 4 3 2" xfId="17790"/>
    <cellStyle name="Normal 2 14 2 4 4 3 2 2" xfId="17791"/>
    <cellStyle name="Normal 2 14 2 4 4 3 2 2 2" xfId="17792"/>
    <cellStyle name="Normal 2 14 2 4 4 3 2 2 3" xfId="17793"/>
    <cellStyle name="Normal 2 14 2 4 4 3 2 3" xfId="17794"/>
    <cellStyle name="Normal 2 14 2 4 4 3 2 4" xfId="17795"/>
    <cellStyle name="Normal 2 14 2 4 4 3 3" xfId="17796"/>
    <cellStyle name="Normal 2 14 2 4 4 3 3 2" xfId="17797"/>
    <cellStyle name="Normal 2 14 2 4 4 3 3 3" xfId="17798"/>
    <cellStyle name="Normal 2 14 2 4 4 3 4" xfId="17799"/>
    <cellStyle name="Normal 2 14 2 4 4 3 5" xfId="17800"/>
    <cellStyle name="Normal 2 14 2 4 4 4" xfId="17801"/>
    <cellStyle name="Normal 2 14 2 4 4 4 2" xfId="17802"/>
    <cellStyle name="Normal 2 14 2 4 4 4 2 2" xfId="17803"/>
    <cellStyle name="Normal 2 14 2 4 4 4 2 2 2" xfId="17804"/>
    <cellStyle name="Normal 2 14 2 4 4 4 2 2 3" xfId="17805"/>
    <cellStyle name="Normal 2 14 2 4 4 4 2 3" xfId="17806"/>
    <cellStyle name="Normal 2 14 2 4 4 4 2 4" xfId="17807"/>
    <cellStyle name="Normal 2 14 2 4 4 4 3" xfId="17808"/>
    <cellStyle name="Normal 2 14 2 4 4 4 3 2" xfId="17809"/>
    <cellStyle name="Normal 2 14 2 4 4 4 3 3" xfId="17810"/>
    <cellStyle name="Normal 2 14 2 4 4 4 4" xfId="17811"/>
    <cellStyle name="Normal 2 14 2 4 4 4 5" xfId="17812"/>
    <cellStyle name="Normal 2 14 2 4 4 5" xfId="17813"/>
    <cellStyle name="Normal 2 14 2 4 4 5 2" xfId="17814"/>
    <cellStyle name="Normal 2 14 2 4 4 5 2 2" xfId="17815"/>
    <cellStyle name="Normal 2 14 2 4 4 5 2 2 2" xfId="17816"/>
    <cellStyle name="Normal 2 14 2 4 4 5 2 2 3" xfId="17817"/>
    <cellStyle name="Normal 2 14 2 4 4 5 2 3" xfId="17818"/>
    <cellStyle name="Normal 2 14 2 4 4 5 2 4" xfId="17819"/>
    <cellStyle name="Normal 2 14 2 4 4 5 3" xfId="17820"/>
    <cellStyle name="Normal 2 14 2 4 4 5 3 2" xfId="17821"/>
    <cellStyle name="Normal 2 14 2 4 4 5 3 3" xfId="17822"/>
    <cellStyle name="Normal 2 14 2 4 4 5 4" xfId="17823"/>
    <cellStyle name="Normal 2 14 2 4 4 5 5" xfId="17824"/>
    <cellStyle name="Normal 2 14 2 4 4 6" xfId="17825"/>
    <cellStyle name="Normal 2 14 2 4 4 6 2" xfId="17826"/>
    <cellStyle name="Normal 2 14 2 4 4 6 2 2" xfId="17827"/>
    <cellStyle name="Normal 2 14 2 4 4 6 2 3" xfId="17828"/>
    <cellStyle name="Normal 2 14 2 4 4 6 3" xfId="17829"/>
    <cellStyle name="Normal 2 14 2 4 4 6 4" xfId="17830"/>
    <cellStyle name="Normal 2 14 2 4 4 7" xfId="17831"/>
    <cellStyle name="Normal 2 14 2 4 4 7 2" xfId="17832"/>
    <cellStyle name="Normal 2 14 2 4 4 7 3" xfId="17833"/>
    <cellStyle name="Normal 2 14 2 4 4 8" xfId="17834"/>
    <cellStyle name="Normal 2 14 2 4 4 9" xfId="17835"/>
    <cellStyle name="Normal 2 14 2 4 4_Schs" xfId="17836"/>
    <cellStyle name="Normal 2 14 2 4 5" xfId="17837"/>
    <cellStyle name="Normal 2 14 2 4 5 2" xfId="17838"/>
    <cellStyle name="Normal 2 14 2 4 5 2 2" xfId="17839"/>
    <cellStyle name="Normal 2 14 2 4 5 2 2 2" xfId="17840"/>
    <cellStyle name="Normal 2 14 2 4 5 2 2 2 2" xfId="17841"/>
    <cellStyle name="Normal 2 14 2 4 5 2 2 2 3" xfId="17842"/>
    <cellStyle name="Normal 2 14 2 4 5 2 2 3" xfId="17843"/>
    <cellStyle name="Normal 2 14 2 4 5 2 2 4" xfId="17844"/>
    <cellStyle name="Normal 2 14 2 4 5 2 3" xfId="17845"/>
    <cellStyle name="Normal 2 14 2 4 5 2 3 2" xfId="17846"/>
    <cellStyle name="Normal 2 14 2 4 5 2 3 3" xfId="17847"/>
    <cellStyle name="Normal 2 14 2 4 5 2 4" xfId="17848"/>
    <cellStyle name="Normal 2 14 2 4 5 2 5" xfId="17849"/>
    <cellStyle name="Normal 2 14 2 4 5 3" xfId="17850"/>
    <cellStyle name="Normal 2 14 2 4 5 3 2" xfId="17851"/>
    <cellStyle name="Normal 2 14 2 4 5 3 2 2" xfId="17852"/>
    <cellStyle name="Normal 2 14 2 4 5 3 2 2 2" xfId="17853"/>
    <cellStyle name="Normal 2 14 2 4 5 3 2 2 3" xfId="17854"/>
    <cellStyle name="Normal 2 14 2 4 5 3 2 3" xfId="17855"/>
    <cellStyle name="Normal 2 14 2 4 5 3 2 4" xfId="17856"/>
    <cellStyle name="Normal 2 14 2 4 5 3 3" xfId="17857"/>
    <cellStyle name="Normal 2 14 2 4 5 3 3 2" xfId="17858"/>
    <cellStyle name="Normal 2 14 2 4 5 3 3 3" xfId="17859"/>
    <cellStyle name="Normal 2 14 2 4 5 3 4" xfId="17860"/>
    <cellStyle name="Normal 2 14 2 4 5 3 5" xfId="17861"/>
    <cellStyle name="Normal 2 14 2 4 5 4" xfId="17862"/>
    <cellStyle name="Normal 2 14 2 4 5 4 2" xfId="17863"/>
    <cellStyle name="Normal 2 14 2 4 5 4 2 2" xfId="17864"/>
    <cellStyle name="Normal 2 14 2 4 5 4 2 2 2" xfId="17865"/>
    <cellStyle name="Normal 2 14 2 4 5 4 2 2 3" xfId="17866"/>
    <cellStyle name="Normal 2 14 2 4 5 4 2 3" xfId="17867"/>
    <cellStyle name="Normal 2 14 2 4 5 4 2 4" xfId="17868"/>
    <cellStyle name="Normal 2 14 2 4 5 4 3" xfId="17869"/>
    <cellStyle name="Normal 2 14 2 4 5 4 3 2" xfId="17870"/>
    <cellStyle name="Normal 2 14 2 4 5 4 3 3" xfId="17871"/>
    <cellStyle name="Normal 2 14 2 4 5 4 4" xfId="17872"/>
    <cellStyle name="Normal 2 14 2 4 5 4 5" xfId="17873"/>
    <cellStyle name="Normal 2 14 2 4 5 5" xfId="17874"/>
    <cellStyle name="Normal 2 14 2 4 5 5 2" xfId="17875"/>
    <cellStyle name="Normal 2 14 2 4 5 5 2 2" xfId="17876"/>
    <cellStyle name="Normal 2 14 2 4 5 5 2 3" xfId="17877"/>
    <cellStyle name="Normal 2 14 2 4 5 5 3" xfId="17878"/>
    <cellStyle name="Normal 2 14 2 4 5 5 4" xfId="17879"/>
    <cellStyle name="Normal 2 14 2 4 5 6" xfId="17880"/>
    <cellStyle name="Normal 2 14 2 4 5 6 2" xfId="17881"/>
    <cellStyle name="Normal 2 14 2 4 5 6 3" xfId="17882"/>
    <cellStyle name="Normal 2 14 2 4 5 7" xfId="17883"/>
    <cellStyle name="Normal 2 14 2 4 5 8" xfId="17884"/>
    <cellStyle name="Normal 2 14 2 4 5_Schs" xfId="17885"/>
    <cellStyle name="Normal 2 14 2 4 6" xfId="17886"/>
    <cellStyle name="Normal 2 14 2 4 6 2" xfId="17887"/>
    <cellStyle name="Normal 2 14 2 4 6 2 2" xfId="17888"/>
    <cellStyle name="Normal 2 14 2 4 6 2 2 2" xfId="17889"/>
    <cellStyle name="Normal 2 14 2 4 6 2 2 3" xfId="17890"/>
    <cellStyle name="Normal 2 14 2 4 6 2 3" xfId="17891"/>
    <cellStyle name="Normal 2 14 2 4 6 2 4" xfId="17892"/>
    <cellStyle name="Normal 2 14 2 4 6 3" xfId="17893"/>
    <cellStyle name="Normal 2 14 2 4 6 3 2" xfId="17894"/>
    <cellStyle name="Normal 2 14 2 4 6 3 3" xfId="17895"/>
    <cellStyle name="Normal 2 14 2 4 6 4" xfId="17896"/>
    <cellStyle name="Normal 2 14 2 4 6 5" xfId="17897"/>
    <cellStyle name="Normal 2 14 2 4 7" xfId="17898"/>
    <cellStyle name="Normal 2 14 2 4 7 2" xfId="17899"/>
    <cellStyle name="Normal 2 14 2 4 7 2 2" xfId="17900"/>
    <cellStyle name="Normal 2 14 2 4 7 2 2 2" xfId="17901"/>
    <cellStyle name="Normal 2 14 2 4 7 2 2 3" xfId="17902"/>
    <cellStyle name="Normal 2 14 2 4 7 2 3" xfId="17903"/>
    <cellStyle name="Normal 2 14 2 4 7 2 4" xfId="17904"/>
    <cellStyle name="Normal 2 14 2 4 7 3" xfId="17905"/>
    <cellStyle name="Normal 2 14 2 4 7 3 2" xfId="17906"/>
    <cellStyle name="Normal 2 14 2 4 7 3 3" xfId="17907"/>
    <cellStyle name="Normal 2 14 2 4 7 4" xfId="17908"/>
    <cellStyle name="Normal 2 14 2 4 7 5" xfId="17909"/>
    <cellStyle name="Normal 2 14 2 4 8" xfId="17910"/>
    <cellStyle name="Normal 2 14 2 4 8 2" xfId="17911"/>
    <cellStyle name="Normal 2 14 2 4 8 2 2" xfId="17912"/>
    <cellStyle name="Normal 2 14 2 4 8 2 2 2" xfId="17913"/>
    <cellStyle name="Normal 2 14 2 4 8 2 2 3" xfId="17914"/>
    <cellStyle name="Normal 2 14 2 4 8 2 3" xfId="17915"/>
    <cellStyle name="Normal 2 14 2 4 8 2 4" xfId="17916"/>
    <cellStyle name="Normal 2 14 2 4 8 3" xfId="17917"/>
    <cellStyle name="Normal 2 14 2 4 8 3 2" xfId="17918"/>
    <cellStyle name="Normal 2 14 2 4 8 3 3" xfId="17919"/>
    <cellStyle name="Normal 2 14 2 4 8 4" xfId="17920"/>
    <cellStyle name="Normal 2 14 2 4 8 5" xfId="17921"/>
    <cellStyle name="Normal 2 14 2 4 9" xfId="17922"/>
    <cellStyle name="Normal 2 14 2 4 9 2" xfId="17923"/>
    <cellStyle name="Normal 2 14 2 4 9 2 2" xfId="17924"/>
    <cellStyle name="Normal 2 14 2 4 9 2 3" xfId="17925"/>
    <cellStyle name="Normal 2 14 2 4 9 3" xfId="17926"/>
    <cellStyle name="Normal 2 14 2 4 9 4" xfId="17927"/>
    <cellStyle name="Normal 2 14 2 4_Schs" xfId="17928"/>
    <cellStyle name="Normal 2 14 2 5" xfId="17929"/>
    <cellStyle name="Normal 2 14 2 5 10" xfId="17930"/>
    <cellStyle name="Normal 2 14 2 5 11" xfId="17931"/>
    <cellStyle name="Normal 2 14 2 5 2" xfId="17932"/>
    <cellStyle name="Normal 2 14 2 5 2 10" xfId="17933"/>
    <cellStyle name="Normal 2 14 2 5 2 2" xfId="17934"/>
    <cellStyle name="Normal 2 14 2 5 2 2 2" xfId="17935"/>
    <cellStyle name="Normal 2 14 2 5 2 2 2 2" xfId="17936"/>
    <cellStyle name="Normal 2 14 2 5 2 2 2 2 2" xfId="17937"/>
    <cellStyle name="Normal 2 14 2 5 2 2 2 2 2 2" xfId="17938"/>
    <cellStyle name="Normal 2 14 2 5 2 2 2 2 2 2 2" xfId="17939"/>
    <cellStyle name="Normal 2 14 2 5 2 2 2 2 2 2 3" xfId="17940"/>
    <cellStyle name="Normal 2 14 2 5 2 2 2 2 2 3" xfId="17941"/>
    <cellStyle name="Normal 2 14 2 5 2 2 2 2 2 4" xfId="17942"/>
    <cellStyle name="Normal 2 14 2 5 2 2 2 2 3" xfId="17943"/>
    <cellStyle name="Normal 2 14 2 5 2 2 2 2 3 2" xfId="17944"/>
    <cellStyle name="Normal 2 14 2 5 2 2 2 2 3 3" xfId="17945"/>
    <cellStyle name="Normal 2 14 2 5 2 2 2 2 4" xfId="17946"/>
    <cellStyle name="Normal 2 14 2 5 2 2 2 2 5" xfId="17947"/>
    <cellStyle name="Normal 2 14 2 5 2 2 2 3" xfId="17948"/>
    <cellStyle name="Normal 2 14 2 5 2 2 2 3 2" xfId="17949"/>
    <cellStyle name="Normal 2 14 2 5 2 2 2 3 2 2" xfId="17950"/>
    <cellStyle name="Normal 2 14 2 5 2 2 2 3 2 2 2" xfId="17951"/>
    <cellStyle name="Normal 2 14 2 5 2 2 2 3 2 2 3" xfId="17952"/>
    <cellStyle name="Normal 2 14 2 5 2 2 2 3 2 3" xfId="17953"/>
    <cellStyle name="Normal 2 14 2 5 2 2 2 3 2 4" xfId="17954"/>
    <cellStyle name="Normal 2 14 2 5 2 2 2 3 3" xfId="17955"/>
    <cellStyle name="Normal 2 14 2 5 2 2 2 3 3 2" xfId="17956"/>
    <cellStyle name="Normal 2 14 2 5 2 2 2 3 3 3" xfId="17957"/>
    <cellStyle name="Normal 2 14 2 5 2 2 2 3 4" xfId="17958"/>
    <cellStyle name="Normal 2 14 2 5 2 2 2 3 5" xfId="17959"/>
    <cellStyle name="Normal 2 14 2 5 2 2 2 4" xfId="17960"/>
    <cellStyle name="Normal 2 14 2 5 2 2 2 4 2" xfId="17961"/>
    <cellStyle name="Normal 2 14 2 5 2 2 2 4 2 2" xfId="17962"/>
    <cellStyle name="Normal 2 14 2 5 2 2 2 4 2 2 2" xfId="17963"/>
    <cellStyle name="Normal 2 14 2 5 2 2 2 4 2 2 3" xfId="17964"/>
    <cellStyle name="Normal 2 14 2 5 2 2 2 4 2 3" xfId="17965"/>
    <cellStyle name="Normal 2 14 2 5 2 2 2 4 2 4" xfId="17966"/>
    <cellStyle name="Normal 2 14 2 5 2 2 2 4 3" xfId="17967"/>
    <cellStyle name="Normal 2 14 2 5 2 2 2 4 3 2" xfId="17968"/>
    <cellStyle name="Normal 2 14 2 5 2 2 2 4 3 3" xfId="17969"/>
    <cellStyle name="Normal 2 14 2 5 2 2 2 4 4" xfId="17970"/>
    <cellStyle name="Normal 2 14 2 5 2 2 2 4 5" xfId="17971"/>
    <cellStyle name="Normal 2 14 2 5 2 2 2 5" xfId="17972"/>
    <cellStyle name="Normal 2 14 2 5 2 2 2 5 2" xfId="17973"/>
    <cellStyle name="Normal 2 14 2 5 2 2 2 5 2 2" xfId="17974"/>
    <cellStyle name="Normal 2 14 2 5 2 2 2 5 2 3" xfId="17975"/>
    <cellStyle name="Normal 2 14 2 5 2 2 2 5 3" xfId="17976"/>
    <cellStyle name="Normal 2 14 2 5 2 2 2 5 4" xfId="17977"/>
    <cellStyle name="Normal 2 14 2 5 2 2 2 6" xfId="17978"/>
    <cellStyle name="Normal 2 14 2 5 2 2 2 6 2" xfId="17979"/>
    <cellStyle name="Normal 2 14 2 5 2 2 2 6 3" xfId="17980"/>
    <cellStyle name="Normal 2 14 2 5 2 2 2 7" xfId="17981"/>
    <cellStyle name="Normal 2 14 2 5 2 2 2 8" xfId="17982"/>
    <cellStyle name="Normal 2 14 2 5 2 2 2_Schs" xfId="17983"/>
    <cellStyle name="Normal 2 14 2 5 2 2 3" xfId="17984"/>
    <cellStyle name="Normal 2 14 2 5 2 2 3 2" xfId="17985"/>
    <cellStyle name="Normal 2 14 2 5 2 2 3 2 2" xfId="17986"/>
    <cellStyle name="Normal 2 14 2 5 2 2 3 2 2 2" xfId="17987"/>
    <cellStyle name="Normal 2 14 2 5 2 2 3 2 2 3" xfId="17988"/>
    <cellStyle name="Normal 2 14 2 5 2 2 3 2 3" xfId="17989"/>
    <cellStyle name="Normal 2 14 2 5 2 2 3 2 4" xfId="17990"/>
    <cellStyle name="Normal 2 14 2 5 2 2 3 3" xfId="17991"/>
    <cellStyle name="Normal 2 14 2 5 2 2 3 3 2" xfId="17992"/>
    <cellStyle name="Normal 2 14 2 5 2 2 3 3 3" xfId="17993"/>
    <cellStyle name="Normal 2 14 2 5 2 2 3 4" xfId="17994"/>
    <cellStyle name="Normal 2 14 2 5 2 2 3 5" xfId="17995"/>
    <cellStyle name="Normal 2 14 2 5 2 2 4" xfId="17996"/>
    <cellStyle name="Normal 2 14 2 5 2 2 4 2" xfId="17997"/>
    <cellStyle name="Normal 2 14 2 5 2 2 4 2 2" xfId="17998"/>
    <cellStyle name="Normal 2 14 2 5 2 2 4 2 2 2" xfId="17999"/>
    <cellStyle name="Normal 2 14 2 5 2 2 4 2 2 3" xfId="18000"/>
    <cellStyle name="Normal 2 14 2 5 2 2 4 2 3" xfId="18001"/>
    <cellStyle name="Normal 2 14 2 5 2 2 4 2 4" xfId="18002"/>
    <cellStyle name="Normal 2 14 2 5 2 2 4 3" xfId="18003"/>
    <cellStyle name="Normal 2 14 2 5 2 2 4 3 2" xfId="18004"/>
    <cellStyle name="Normal 2 14 2 5 2 2 4 3 3" xfId="18005"/>
    <cellStyle name="Normal 2 14 2 5 2 2 4 4" xfId="18006"/>
    <cellStyle name="Normal 2 14 2 5 2 2 4 5" xfId="18007"/>
    <cellStyle name="Normal 2 14 2 5 2 2 5" xfId="18008"/>
    <cellStyle name="Normal 2 14 2 5 2 2 5 2" xfId="18009"/>
    <cellStyle name="Normal 2 14 2 5 2 2 5 2 2" xfId="18010"/>
    <cellStyle name="Normal 2 14 2 5 2 2 5 2 2 2" xfId="18011"/>
    <cellStyle name="Normal 2 14 2 5 2 2 5 2 2 3" xfId="18012"/>
    <cellStyle name="Normal 2 14 2 5 2 2 5 2 3" xfId="18013"/>
    <cellStyle name="Normal 2 14 2 5 2 2 5 2 4" xfId="18014"/>
    <cellStyle name="Normal 2 14 2 5 2 2 5 3" xfId="18015"/>
    <cellStyle name="Normal 2 14 2 5 2 2 5 3 2" xfId="18016"/>
    <cellStyle name="Normal 2 14 2 5 2 2 5 3 3" xfId="18017"/>
    <cellStyle name="Normal 2 14 2 5 2 2 5 4" xfId="18018"/>
    <cellStyle name="Normal 2 14 2 5 2 2 5 5" xfId="18019"/>
    <cellStyle name="Normal 2 14 2 5 2 2 6" xfId="18020"/>
    <cellStyle name="Normal 2 14 2 5 2 2 6 2" xfId="18021"/>
    <cellStyle name="Normal 2 14 2 5 2 2 6 2 2" xfId="18022"/>
    <cellStyle name="Normal 2 14 2 5 2 2 6 2 3" xfId="18023"/>
    <cellStyle name="Normal 2 14 2 5 2 2 6 3" xfId="18024"/>
    <cellStyle name="Normal 2 14 2 5 2 2 6 4" xfId="18025"/>
    <cellStyle name="Normal 2 14 2 5 2 2 7" xfId="18026"/>
    <cellStyle name="Normal 2 14 2 5 2 2 7 2" xfId="18027"/>
    <cellStyle name="Normal 2 14 2 5 2 2 7 3" xfId="18028"/>
    <cellStyle name="Normal 2 14 2 5 2 2 8" xfId="18029"/>
    <cellStyle name="Normal 2 14 2 5 2 2 9" xfId="18030"/>
    <cellStyle name="Normal 2 14 2 5 2 2_Schs" xfId="18031"/>
    <cellStyle name="Normal 2 14 2 5 2 3" xfId="18032"/>
    <cellStyle name="Normal 2 14 2 5 2 3 2" xfId="18033"/>
    <cellStyle name="Normal 2 14 2 5 2 3 2 2" xfId="18034"/>
    <cellStyle name="Normal 2 14 2 5 2 3 2 2 2" xfId="18035"/>
    <cellStyle name="Normal 2 14 2 5 2 3 2 2 2 2" xfId="18036"/>
    <cellStyle name="Normal 2 14 2 5 2 3 2 2 2 3" xfId="18037"/>
    <cellStyle name="Normal 2 14 2 5 2 3 2 2 3" xfId="18038"/>
    <cellStyle name="Normal 2 14 2 5 2 3 2 2 4" xfId="18039"/>
    <cellStyle name="Normal 2 14 2 5 2 3 2 3" xfId="18040"/>
    <cellStyle name="Normal 2 14 2 5 2 3 2 3 2" xfId="18041"/>
    <cellStyle name="Normal 2 14 2 5 2 3 2 3 3" xfId="18042"/>
    <cellStyle name="Normal 2 14 2 5 2 3 2 4" xfId="18043"/>
    <cellStyle name="Normal 2 14 2 5 2 3 2 5" xfId="18044"/>
    <cellStyle name="Normal 2 14 2 5 2 3 3" xfId="18045"/>
    <cellStyle name="Normal 2 14 2 5 2 3 3 2" xfId="18046"/>
    <cellStyle name="Normal 2 14 2 5 2 3 3 2 2" xfId="18047"/>
    <cellStyle name="Normal 2 14 2 5 2 3 3 2 2 2" xfId="18048"/>
    <cellStyle name="Normal 2 14 2 5 2 3 3 2 2 3" xfId="18049"/>
    <cellStyle name="Normal 2 14 2 5 2 3 3 2 3" xfId="18050"/>
    <cellStyle name="Normal 2 14 2 5 2 3 3 2 4" xfId="18051"/>
    <cellStyle name="Normal 2 14 2 5 2 3 3 3" xfId="18052"/>
    <cellStyle name="Normal 2 14 2 5 2 3 3 3 2" xfId="18053"/>
    <cellStyle name="Normal 2 14 2 5 2 3 3 3 3" xfId="18054"/>
    <cellStyle name="Normal 2 14 2 5 2 3 3 4" xfId="18055"/>
    <cellStyle name="Normal 2 14 2 5 2 3 3 5" xfId="18056"/>
    <cellStyle name="Normal 2 14 2 5 2 3 4" xfId="18057"/>
    <cellStyle name="Normal 2 14 2 5 2 3 4 2" xfId="18058"/>
    <cellStyle name="Normal 2 14 2 5 2 3 4 2 2" xfId="18059"/>
    <cellStyle name="Normal 2 14 2 5 2 3 4 2 2 2" xfId="18060"/>
    <cellStyle name="Normal 2 14 2 5 2 3 4 2 2 3" xfId="18061"/>
    <cellStyle name="Normal 2 14 2 5 2 3 4 2 3" xfId="18062"/>
    <cellStyle name="Normal 2 14 2 5 2 3 4 2 4" xfId="18063"/>
    <cellStyle name="Normal 2 14 2 5 2 3 4 3" xfId="18064"/>
    <cellStyle name="Normal 2 14 2 5 2 3 4 3 2" xfId="18065"/>
    <cellStyle name="Normal 2 14 2 5 2 3 4 3 3" xfId="18066"/>
    <cellStyle name="Normal 2 14 2 5 2 3 4 4" xfId="18067"/>
    <cellStyle name="Normal 2 14 2 5 2 3 4 5" xfId="18068"/>
    <cellStyle name="Normal 2 14 2 5 2 3 5" xfId="18069"/>
    <cellStyle name="Normal 2 14 2 5 2 3 5 2" xfId="18070"/>
    <cellStyle name="Normal 2 14 2 5 2 3 5 2 2" xfId="18071"/>
    <cellStyle name="Normal 2 14 2 5 2 3 5 2 3" xfId="18072"/>
    <cellStyle name="Normal 2 14 2 5 2 3 5 3" xfId="18073"/>
    <cellStyle name="Normal 2 14 2 5 2 3 5 4" xfId="18074"/>
    <cellStyle name="Normal 2 14 2 5 2 3 6" xfId="18075"/>
    <cellStyle name="Normal 2 14 2 5 2 3 6 2" xfId="18076"/>
    <cellStyle name="Normal 2 14 2 5 2 3 6 3" xfId="18077"/>
    <cellStyle name="Normal 2 14 2 5 2 3 7" xfId="18078"/>
    <cellStyle name="Normal 2 14 2 5 2 3 8" xfId="18079"/>
    <cellStyle name="Normal 2 14 2 5 2 3_Schs" xfId="18080"/>
    <cellStyle name="Normal 2 14 2 5 2 4" xfId="18081"/>
    <cellStyle name="Normal 2 14 2 5 2 4 2" xfId="18082"/>
    <cellStyle name="Normal 2 14 2 5 2 4 2 2" xfId="18083"/>
    <cellStyle name="Normal 2 14 2 5 2 4 2 2 2" xfId="18084"/>
    <cellStyle name="Normal 2 14 2 5 2 4 2 2 3" xfId="18085"/>
    <cellStyle name="Normal 2 14 2 5 2 4 2 3" xfId="18086"/>
    <cellStyle name="Normal 2 14 2 5 2 4 2 4" xfId="18087"/>
    <cellStyle name="Normal 2 14 2 5 2 4 3" xfId="18088"/>
    <cellStyle name="Normal 2 14 2 5 2 4 3 2" xfId="18089"/>
    <cellStyle name="Normal 2 14 2 5 2 4 3 3" xfId="18090"/>
    <cellStyle name="Normal 2 14 2 5 2 4 4" xfId="18091"/>
    <cellStyle name="Normal 2 14 2 5 2 4 5" xfId="18092"/>
    <cellStyle name="Normal 2 14 2 5 2 5" xfId="18093"/>
    <cellStyle name="Normal 2 14 2 5 2 5 2" xfId="18094"/>
    <cellStyle name="Normal 2 14 2 5 2 5 2 2" xfId="18095"/>
    <cellStyle name="Normal 2 14 2 5 2 5 2 2 2" xfId="18096"/>
    <cellStyle name="Normal 2 14 2 5 2 5 2 2 3" xfId="18097"/>
    <cellStyle name="Normal 2 14 2 5 2 5 2 3" xfId="18098"/>
    <cellStyle name="Normal 2 14 2 5 2 5 2 4" xfId="18099"/>
    <cellStyle name="Normal 2 14 2 5 2 5 3" xfId="18100"/>
    <cellStyle name="Normal 2 14 2 5 2 5 3 2" xfId="18101"/>
    <cellStyle name="Normal 2 14 2 5 2 5 3 3" xfId="18102"/>
    <cellStyle name="Normal 2 14 2 5 2 5 4" xfId="18103"/>
    <cellStyle name="Normal 2 14 2 5 2 5 5" xfId="18104"/>
    <cellStyle name="Normal 2 14 2 5 2 6" xfId="18105"/>
    <cellStyle name="Normal 2 14 2 5 2 6 2" xfId="18106"/>
    <cellStyle name="Normal 2 14 2 5 2 6 2 2" xfId="18107"/>
    <cellStyle name="Normal 2 14 2 5 2 6 2 2 2" xfId="18108"/>
    <cellStyle name="Normal 2 14 2 5 2 6 2 2 3" xfId="18109"/>
    <cellStyle name="Normal 2 14 2 5 2 6 2 3" xfId="18110"/>
    <cellStyle name="Normal 2 14 2 5 2 6 2 4" xfId="18111"/>
    <cellStyle name="Normal 2 14 2 5 2 6 3" xfId="18112"/>
    <cellStyle name="Normal 2 14 2 5 2 6 3 2" xfId="18113"/>
    <cellStyle name="Normal 2 14 2 5 2 6 3 3" xfId="18114"/>
    <cellStyle name="Normal 2 14 2 5 2 6 4" xfId="18115"/>
    <cellStyle name="Normal 2 14 2 5 2 6 5" xfId="18116"/>
    <cellStyle name="Normal 2 14 2 5 2 7" xfId="18117"/>
    <cellStyle name="Normal 2 14 2 5 2 7 2" xfId="18118"/>
    <cellStyle name="Normal 2 14 2 5 2 7 2 2" xfId="18119"/>
    <cellStyle name="Normal 2 14 2 5 2 7 2 3" xfId="18120"/>
    <cellStyle name="Normal 2 14 2 5 2 7 3" xfId="18121"/>
    <cellStyle name="Normal 2 14 2 5 2 7 4" xfId="18122"/>
    <cellStyle name="Normal 2 14 2 5 2 8" xfId="18123"/>
    <cellStyle name="Normal 2 14 2 5 2 8 2" xfId="18124"/>
    <cellStyle name="Normal 2 14 2 5 2 8 3" xfId="18125"/>
    <cellStyle name="Normal 2 14 2 5 2 9" xfId="18126"/>
    <cellStyle name="Normal 2 14 2 5 2_Schs" xfId="18127"/>
    <cellStyle name="Normal 2 14 2 5 3" xfId="18128"/>
    <cellStyle name="Normal 2 14 2 5 3 2" xfId="18129"/>
    <cellStyle name="Normal 2 14 2 5 3 2 2" xfId="18130"/>
    <cellStyle name="Normal 2 14 2 5 3 2 2 2" xfId="18131"/>
    <cellStyle name="Normal 2 14 2 5 3 2 2 2 2" xfId="18132"/>
    <cellStyle name="Normal 2 14 2 5 3 2 2 2 2 2" xfId="18133"/>
    <cellStyle name="Normal 2 14 2 5 3 2 2 2 2 3" xfId="18134"/>
    <cellStyle name="Normal 2 14 2 5 3 2 2 2 3" xfId="18135"/>
    <cellStyle name="Normal 2 14 2 5 3 2 2 2 4" xfId="18136"/>
    <cellStyle name="Normal 2 14 2 5 3 2 2 3" xfId="18137"/>
    <cellStyle name="Normal 2 14 2 5 3 2 2 3 2" xfId="18138"/>
    <cellStyle name="Normal 2 14 2 5 3 2 2 3 3" xfId="18139"/>
    <cellStyle name="Normal 2 14 2 5 3 2 2 4" xfId="18140"/>
    <cellStyle name="Normal 2 14 2 5 3 2 2 5" xfId="18141"/>
    <cellStyle name="Normal 2 14 2 5 3 2 3" xfId="18142"/>
    <cellStyle name="Normal 2 14 2 5 3 2 3 2" xfId="18143"/>
    <cellStyle name="Normal 2 14 2 5 3 2 3 2 2" xfId="18144"/>
    <cellStyle name="Normal 2 14 2 5 3 2 3 2 2 2" xfId="18145"/>
    <cellStyle name="Normal 2 14 2 5 3 2 3 2 2 3" xfId="18146"/>
    <cellStyle name="Normal 2 14 2 5 3 2 3 2 3" xfId="18147"/>
    <cellStyle name="Normal 2 14 2 5 3 2 3 2 4" xfId="18148"/>
    <cellStyle name="Normal 2 14 2 5 3 2 3 3" xfId="18149"/>
    <cellStyle name="Normal 2 14 2 5 3 2 3 3 2" xfId="18150"/>
    <cellStyle name="Normal 2 14 2 5 3 2 3 3 3" xfId="18151"/>
    <cellStyle name="Normal 2 14 2 5 3 2 3 4" xfId="18152"/>
    <cellStyle name="Normal 2 14 2 5 3 2 3 5" xfId="18153"/>
    <cellStyle name="Normal 2 14 2 5 3 2 4" xfId="18154"/>
    <cellStyle name="Normal 2 14 2 5 3 2 4 2" xfId="18155"/>
    <cellStyle name="Normal 2 14 2 5 3 2 4 2 2" xfId="18156"/>
    <cellStyle name="Normal 2 14 2 5 3 2 4 2 2 2" xfId="18157"/>
    <cellStyle name="Normal 2 14 2 5 3 2 4 2 2 3" xfId="18158"/>
    <cellStyle name="Normal 2 14 2 5 3 2 4 2 3" xfId="18159"/>
    <cellStyle name="Normal 2 14 2 5 3 2 4 2 4" xfId="18160"/>
    <cellStyle name="Normal 2 14 2 5 3 2 4 3" xfId="18161"/>
    <cellStyle name="Normal 2 14 2 5 3 2 4 3 2" xfId="18162"/>
    <cellStyle name="Normal 2 14 2 5 3 2 4 3 3" xfId="18163"/>
    <cellStyle name="Normal 2 14 2 5 3 2 4 4" xfId="18164"/>
    <cellStyle name="Normal 2 14 2 5 3 2 4 5" xfId="18165"/>
    <cellStyle name="Normal 2 14 2 5 3 2 5" xfId="18166"/>
    <cellStyle name="Normal 2 14 2 5 3 2 5 2" xfId="18167"/>
    <cellStyle name="Normal 2 14 2 5 3 2 5 2 2" xfId="18168"/>
    <cellStyle name="Normal 2 14 2 5 3 2 5 2 3" xfId="18169"/>
    <cellStyle name="Normal 2 14 2 5 3 2 5 3" xfId="18170"/>
    <cellStyle name="Normal 2 14 2 5 3 2 5 4" xfId="18171"/>
    <cellStyle name="Normal 2 14 2 5 3 2 6" xfId="18172"/>
    <cellStyle name="Normal 2 14 2 5 3 2 6 2" xfId="18173"/>
    <cellStyle name="Normal 2 14 2 5 3 2 6 3" xfId="18174"/>
    <cellStyle name="Normal 2 14 2 5 3 2 7" xfId="18175"/>
    <cellStyle name="Normal 2 14 2 5 3 2 8" xfId="18176"/>
    <cellStyle name="Normal 2 14 2 5 3 2_Schs" xfId="18177"/>
    <cellStyle name="Normal 2 14 2 5 3 3" xfId="18178"/>
    <cellStyle name="Normal 2 14 2 5 3 3 2" xfId="18179"/>
    <cellStyle name="Normal 2 14 2 5 3 3 2 2" xfId="18180"/>
    <cellStyle name="Normal 2 14 2 5 3 3 2 2 2" xfId="18181"/>
    <cellStyle name="Normal 2 14 2 5 3 3 2 2 3" xfId="18182"/>
    <cellStyle name="Normal 2 14 2 5 3 3 2 3" xfId="18183"/>
    <cellStyle name="Normal 2 14 2 5 3 3 2 4" xfId="18184"/>
    <cellStyle name="Normal 2 14 2 5 3 3 3" xfId="18185"/>
    <cellStyle name="Normal 2 14 2 5 3 3 3 2" xfId="18186"/>
    <cellStyle name="Normal 2 14 2 5 3 3 3 3" xfId="18187"/>
    <cellStyle name="Normal 2 14 2 5 3 3 4" xfId="18188"/>
    <cellStyle name="Normal 2 14 2 5 3 3 5" xfId="18189"/>
    <cellStyle name="Normal 2 14 2 5 3 4" xfId="18190"/>
    <cellStyle name="Normal 2 14 2 5 3 4 2" xfId="18191"/>
    <cellStyle name="Normal 2 14 2 5 3 4 2 2" xfId="18192"/>
    <cellStyle name="Normal 2 14 2 5 3 4 2 2 2" xfId="18193"/>
    <cellStyle name="Normal 2 14 2 5 3 4 2 2 3" xfId="18194"/>
    <cellStyle name="Normal 2 14 2 5 3 4 2 3" xfId="18195"/>
    <cellStyle name="Normal 2 14 2 5 3 4 2 4" xfId="18196"/>
    <cellStyle name="Normal 2 14 2 5 3 4 3" xfId="18197"/>
    <cellStyle name="Normal 2 14 2 5 3 4 3 2" xfId="18198"/>
    <cellStyle name="Normal 2 14 2 5 3 4 3 3" xfId="18199"/>
    <cellStyle name="Normal 2 14 2 5 3 4 4" xfId="18200"/>
    <cellStyle name="Normal 2 14 2 5 3 4 5" xfId="18201"/>
    <cellStyle name="Normal 2 14 2 5 3 5" xfId="18202"/>
    <cellStyle name="Normal 2 14 2 5 3 5 2" xfId="18203"/>
    <cellStyle name="Normal 2 14 2 5 3 5 2 2" xfId="18204"/>
    <cellStyle name="Normal 2 14 2 5 3 5 2 2 2" xfId="18205"/>
    <cellStyle name="Normal 2 14 2 5 3 5 2 2 3" xfId="18206"/>
    <cellStyle name="Normal 2 14 2 5 3 5 2 3" xfId="18207"/>
    <cellStyle name="Normal 2 14 2 5 3 5 2 4" xfId="18208"/>
    <cellStyle name="Normal 2 14 2 5 3 5 3" xfId="18209"/>
    <cellStyle name="Normal 2 14 2 5 3 5 3 2" xfId="18210"/>
    <cellStyle name="Normal 2 14 2 5 3 5 3 3" xfId="18211"/>
    <cellStyle name="Normal 2 14 2 5 3 5 4" xfId="18212"/>
    <cellStyle name="Normal 2 14 2 5 3 5 5" xfId="18213"/>
    <cellStyle name="Normal 2 14 2 5 3 6" xfId="18214"/>
    <cellStyle name="Normal 2 14 2 5 3 6 2" xfId="18215"/>
    <cellStyle name="Normal 2 14 2 5 3 6 2 2" xfId="18216"/>
    <cellStyle name="Normal 2 14 2 5 3 6 2 3" xfId="18217"/>
    <cellStyle name="Normal 2 14 2 5 3 6 3" xfId="18218"/>
    <cellStyle name="Normal 2 14 2 5 3 6 4" xfId="18219"/>
    <cellStyle name="Normal 2 14 2 5 3 7" xfId="18220"/>
    <cellStyle name="Normal 2 14 2 5 3 7 2" xfId="18221"/>
    <cellStyle name="Normal 2 14 2 5 3 7 3" xfId="18222"/>
    <cellStyle name="Normal 2 14 2 5 3 8" xfId="18223"/>
    <cellStyle name="Normal 2 14 2 5 3 9" xfId="18224"/>
    <cellStyle name="Normal 2 14 2 5 3_Schs" xfId="18225"/>
    <cellStyle name="Normal 2 14 2 5 4" xfId="18226"/>
    <cellStyle name="Normal 2 14 2 5 4 2" xfId="18227"/>
    <cellStyle name="Normal 2 14 2 5 4 2 2" xfId="18228"/>
    <cellStyle name="Normal 2 14 2 5 4 2 2 2" xfId="18229"/>
    <cellStyle name="Normal 2 14 2 5 4 2 2 2 2" xfId="18230"/>
    <cellStyle name="Normal 2 14 2 5 4 2 2 2 3" xfId="18231"/>
    <cellStyle name="Normal 2 14 2 5 4 2 2 3" xfId="18232"/>
    <cellStyle name="Normal 2 14 2 5 4 2 2 4" xfId="18233"/>
    <cellStyle name="Normal 2 14 2 5 4 2 3" xfId="18234"/>
    <cellStyle name="Normal 2 14 2 5 4 2 3 2" xfId="18235"/>
    <cellStyle name="Normal 2 14 2 5 4 2 3 3" xfId="18236"/>
    <cellStyle name="Normal 2 14 2 5 4 2 4" xfId="18237"/>
    <cellStyle name="Normal 2 14 2 5 4 2 5" xfId="18238"/>
    <cellStyle name="Normal 2 14 2 5 4 3" xfId="18239"/>
    <cellStyle name="Normal 2 14 2 5 4 3 2" xfId="18240"/>
    <cellStyle name="Normal 2 14 2 5 4 3 2 2" xfId="18241"/>
    <cellStyle name="Normal 2 14 2 5 4 3 2 2 2" xfId="18242"/>
    <cellStyle name="Normal 2 14 2 5 4 3 2 2 3" xfId="18243"/>
    <cellStyle name="Normal 2 14 2 5 4 3 2 3" xfId="18244"/>
    <cellStyle name="Normal 2 14 2 5 4 3 2 4" xfId="18245"/>
    <cellStyle name="Normal 2 14 2 5 4 3 3" xfId="18246"/>
    <cellStyle name="Normal 2 14 2 5 4 3 3 2" xfId="18247"/>
    <cellStyle name="Normal 2 14 2 5 4 3 3 3" xfId="18248"/>
    <cellStyle name="Normal 2 14 2 5 4 3 4" xfId="18249"/>
    <cellStyle name="Normal 2 14 2 5 4 3 5" xfId="18250"/>
    <cellStyle name="Normal 2 14 2 5 4 4" xfId="18251"/>
    <cellStyle name="Normal 2 14 2 5 4 4 2" xfId="18252"/>
    <cellStyle name="Normal 2 14 2 5 4 4 2 2" xfId="18253"/>
    <cellStyle name="Normal 2 14 2 5 4 4 2 2 2" xfId="18254"/>
    <cellStyle name="Normal 2 14 2 5 4 4 2 2 3" xfId="18255"/>
    <cellStyle name="Normal 2 14 2 5 4 4 2 3" xfId="18256"/>
    <cellStyle name="Normal 2 14 2 5 4 4 2 4" xfId="18257"/>
    <cellStyle name="Normal 2 14 2 5 4 4 3" xfId="18258"/>
    <cellStyle name="Normal 2 14 2 5 4 4 3 2" xfId="18259"/>
    <cellStyle name="Normal 2 14 2 5 4 4 3 3" xfId="18260"/>
    <cellStyle name="Normal 2 14 2 5 4 4 4" xfId="18261"/>
    <cellStyle name="Normal 2 14 2 5 4 4 5" xfId="18262"/>
    <cellStyle name="Normal 2 14 2 5 4 5" xfId="18263"/>
    <cellStyle name="Normal 2 14 2 5 4 5 2" xfId="18264"/>
    <cellStyle name="Normal 2 14 2 5 4 5 2 2" xfId="18265"/>
    <cellStyle name="Normal 2 14 2 5 4 5 2 3" xfId="18266"/>
    <cellStyle name="Normal 2 14 2 5 4 5 3" xfId="18267"/>
    <cellStyle name="Normal 2 14 2 5 4 5 4" xfId="18268"/>
    <cellStyle name="Normal 2 14 2 5 4 6" xfId="18269"/>
    <cellStyle name="Normal 2 14 2 5 4 6 2" xfId="18270"/>
    <cellStyle name="Normal 2 14 2 5 4 6 3" xfId="18271"/>
    <cellStyle name="Normal 2 14 2 5 4 7" xfId="18272"/>
    <cellStyle name="Normal 2 14 2 5 4 8" xfId="18273"/>
    <cellStyle name="Normal 2 14 2 5 4_Schs" xfId="18274"/>
    <cellStyle name="Normal 2 14 2 5 5" xfId="18275"/>
    <cellStyle name="Normal 2 14 2 5 5 2" xfId="18276"/>
    <cellStyle name="Normal 2 14 2 5 5 2 2" xfId="18277"/>
    <cellStyle name="Normal 2 14 2 5 5 2 2 2" xfId="18278"/>
    <cellStyle name="Normal 2 14 2 5 5 2 2 3" xfId="18279"/>
    <cellStyle name="Normal 2 14 2 5 5 2 3" xfId="18280"/>
    <cellStyle name="Normal 2 14 2 5 5 2 4" xfId="18281"/>
    <cellStyle name="Normal 2 14 2 5 5 3" xfId="18282"/>
    <cellStyle name="Normal 2 14 2 5 5 3 2" xfId="18283"/>
    <cellStyle name="Normal 2 14 2 5 5 3 3" xfId="18284"/>
    <cellStyle name="Normal 2 14 2 5 5 4" xfId="18285"/>
    <cellStyle name="Normal 2 14 2 5 5 5" xfId="18286"/>
    <cellStyle name="Normal 2 14 2 5 6" xfId="18287"/>
    <cellStyle name="Normal 2 14 2 5 6 2" xfId="18288"/>
    <cellStyle name="Normal 2 14 2 5 6 2 2" xfId="18289"/>
    <cellStyle name="Normal 2 14 2 5 6 2 2 2" xfId="18290"/>
    <cellStyle name="Normal 2 14 2 5 6 2 2 3" xfId="18291"/>
    <cellStyle name="Normal 2 14 2 5 6 2 3" xfId="18292"/>
    <cellStyle name="Normal 2 14 2 5 6 2 4" xfId="18293"/>
    <cellStyle name="Normal 2 14 2 5 6 3" xfId="18294"/>
    <cellStyle name="Normal 2 14 2 5 6 3 2" xfId="18295"/>
    <cellStyle name="Normal 2 14 2 5 6 3 3" xfId="18296"/>
    <cellStyle name="Normal 2 14 2 5 6 4" xfId="18297"/>
    <cellStyle name="Normal 2 14 2 5 6 5" xfId="18298"/>
    <cellStyle name="Normal 2 14 2 5 7" xfId="18299"/>
    <cellStyle name="Normal 2 14 2 5 7 2" xfId="18300"/>
    <cellStyle name="Normal 2 14 2 5 7 2 2" xfId="18301"/>
    <cellStyle name="Normal 2 14 2 5 7 2 2 2" xfId="18302"/>
    <cellStyle name="Normal 2 14 2 5 7 2 2 3" xfId="18303"/>
    <cellStyle name="Normal 2 14 2 5 7 2 3" xfId="18304"/>
    <cellStyle name="Normal 2 14 2 5 7 2 4" xfId="18305"/>
    <cellStyle name="Normal 2 14 2 5 7 3" xfId="18306"/>
    <cellStyle name="Normal 2 14 2 5 7 3 2" xfId="18307"/>
    <cellStyle name="Normal 2 14 2 5 7 3 3" xfId="18308"/>
    <cellStyle name="Normal 2 14 2 5 7 4" xfId="18309"/>
    <cellStyle name="Normal 2 14 2 5 7 5" xfId="18310"/>
    <cellStyle name="Normal 2 14 2 5 8" xfId="18311"/>
    <cellStyle name="Normal 2 14 2 5 8 2" xfId="18312"/>
    <cellStyle name="Normal 2 14 2 5 8 2 2" xfId="18313"/>
    <cellStyle name="Normal 2 14 2 5 8 2 3" xfId="18314"/>
    <cellStyle name="Normal 2 14 2 5 8 3" xfId="18315"/>
    <cellStyle name="Normal 2 14 2 5 8 4" xfId="18316"/>
    <cellStyle name="Normal 2 14 2 5 9" xfId="18317"/>
    <cellStyle name="Normal 2 14 2 5 9 2" xfId="18318"/>
    <cellStyle name="Normal 2 14 2 5 9 3" xfId="18319"/>
    <cellStyle name="Normal 2 14 2 5_Schs" xfId="18320"/>
    <cellStyle name="Normal 2 14 2 6" xfId="18321"/>
    <cellStyle name="Normal 2 14 2 6 10" xfId="18322"/>
    <cellStyle name="Normal 2 14 2 6 2" xfId="18323"/>
    <cellStyle name="Normal 2 14 2 6 2 2" xfId="18324"/>
    <cellStyle name="Normal 2 14 2 6 2 2 2" xfId="18325"/>
    <cellStyle name="Normal 2 14 2 6 2 2 2 2" xfId="18326"/>
    <cellStyle name="Normal 2 14 2 6 2 2 2 2 2" xfId="18327"/>
    <cellStyle name="Normal 2 14 2 6 2 2 2 2 2 2" xfId="18328"/>
    <cellStyle name="Normal 2 14 2 6 2 2 2 2 2 3" xfId="18329"/>
    <cellStyle name="Normal 2 14 2 6 2 2 2 2 3" xfId="18330"/>
    <cellStyle name="Normal 2 14 2 6 2 2 2 2 4" xfId="18331"/>
    <cellStyle name="Normal 2 14 2 6 2 2 2 3" xfId="18332"/>
    <cellStyle name="Normal 2 14 2 6 2 2 2 3 2" xfId="18333"/>
    <cellStyle name="Normal 2 14 2 6 2 2 2 3 3" xfId="18334"/>
    <cellStyle name="Normal 2 14 2 6 2 2 2 4" xfId="18335"/>
    <cellStyle name="Normal 2 14 2 6 2 2 2 5" xfId="18336"/>
    <cellStyle name="Normal 2 14 2 6 2 2 3" xfId="18337"/>
    <cellStyle name="Normal 2 14 2 6 2 2 3 2" xfId="18338"/>
    <cellStyle name="Normal 2 14 2 6 2 2 3 2 2" xfId="18339"/>
    <cellStyle name="Normal 2 14 2 6 2 2 3 2 2 2" xfId="18340"/>
    <cellStyle name="Normal 2 14 2 6 2 2 3 2 2 3" xfId="18341"/>
    <cellStyle name="Normal 2 14 2 6 2 2 3 2 3" xfId="18342"/>
    <cellStyle name="Normal 2 14 2 6 2 2 3 2 4" xfId="18343"/>
    <cellStyle name="Normal 2 14 2 6 2 2 3 3" xfId="18344"/>
    <cellStyle name="Normal 2 14 2 6 2 2 3 3 2" xfId="18345"/>
    <cellStyle name="Normal 2 14 2 6 2 2 3 3 3" xfId="18346"/>
    <cellStyle name="Normal 2 14 2 6 2 2 3 4" xfId="18347"/>
    <cellStyle name="Normal 2 14 2 6 2 2 3 5" xfId="18348"/>
    <cellStyle name="Normal 2 14 2 6 2 2 4" xfId="18349"/>
    <cellStyle name="Normal 2 14 2 6 2 2 4 2" xfId="18350"/>
    <cellStyle name="Normal 2 14 2 6 2 2 4 2 2" xfId="18351"/>
    <cellStyle name="Normal 2 14 2 6 2 2 4 2 2 2" xfId="18352"/>
    <cellStyle name="Normal 2 14 2 6 2 2 4 2 2 3" xfId="18353"/>
    <cellStyle name="Normal 2 14 2 6 2 2 4 2 3" xfId="18354"/>
    <cellStyle name="Normal 2 14 2 6 2 2 4 2 4" xfId="18355"/>
    <cellStyle name="Normal 2 14 2 6 2 2 4 3" xfId="18356"/>
    <cellStyle name="Normal 2 14 2 6 2 2 4 3 2" xfId="18357"/>
    <cellStyle name="Normal 2 14 2 6 2 2 4 3 3" xfId="18358"/>
    <cellStyle name="Normal 2 14 2 6 2 2 4 4" xfId="18359"/>
    <cellStyle name="Normal 2 14 2 6 2 2 4 5" xfId="18360"/>
    <cellStyle name="Normal 2 14 2 6 2 2 5" xfId="18361"/>
    <cellStyle name="Normal 2 14 2 6 2 2 5 2" xfId="18362"/>
    <cellStyle name="Normal 2 14 2 6 2 2 5 2 2" xfId="18363"/>
    <cellStyle name="Normal 2 14 2 6 2 2 5 2 3" xfId="18364"/>
    <cellStyle name="Normal 2 14 2 6 2 2 5 3" xfId="18365"/>
    <cellStyle name="Normal 2 14 2 6 2 2 5 4" xfId="18366"/>
    <cellStyle name="Normal 2 14 2 6 2 2 6" xfId="18367"/>
    <cellStyle name="Normal 2 14 2 6 2 2 6 2" xfId="18368"/>
    <cellStyle name="Normal 2 14 2 6 2 2 6 3" xfId="18369"/>
    <cellStyle name="Normal 2 14 2 6 2 2 7" xfId="18370"/>
    <cellStyle name="Normal 2 14 2 6 2 2 8" xfId="18371"/>
    <cellStyle name="Normal 2 14 2 6 2 2_Schs" xfId="18372"/>
    <cellStyle name="Normal 2 14 2 6 2 3" xfId="18373"/>
    <cellStyle name="Normal 2 14 2 6 2 3 2" xfId="18374"/>
    <cellStyle name="Normal 2 14 2 6 2 3 2 2" xfId="18375"/>
    <cellStyle name="Normal 2 14 2 6 2 3 2 2 2" xfId="18376"/>
    <cellStyle name="Normal 2 14 2 6 2 3 2 2 3" xfId="18377"/>
    <cellStyle name="Normal 2 14 2 6 2 3 2 3" xfId="18378"/>
    <cellStyle name="Normal 2 14 2 6 2 3 2 4" xfId="18379"/>
    <cellStyle name="Normal 2 14 2 6 2 3 3" xfId="18380"/>
    <cellStyle name="Normal 2 14 2 6 2 3 3 2" xfId="18381"/>
    <cellStyle name="Normal 2 14 2 6 2 3 3 3" xfId="18382"/>
    <cellStyle name="Normal 2 14 2 6 2 3 4" xfId="18383"/>
    <cellStyle name="Normal 2 14 2 6 2 3 5" xfId="18384"/>
    <cellStyle name="Normal 2 14 2 6 2 4" xfId="18385"/>
    <cellStyle name="Normal 2 14 2 6 2 4 2" xfId="18386"/>
    <cellStyle name="Normal 2 14 2 6 2 4 2 2" xfId="18387"/>
    <cellStyle name="Normal 2 14 2 6 2 4 2 2 2" xfId="18388"/>
    <cellStyle name="Normal 2 14 2 6 2 4 2 2 3" xfId="18389"/>
    <cellStyle name="Normal 2 14 2 6 2 4 2 3" xfId="18390"/>
    <cellStyle name="Normal 2 14 2 6 2 4 2 4" xfId="18391"/>
    <cellStyle name="Normal 2 14 2 6 2 4 3" xfId="18392"/>
    <cellStyle name="Normal 2 14 2 6 2 4 3 2" xfId="18393"/>
    <cellStyle name="Normal 2 14 2 6 2 4 3 3" xfId="18394"/>
    <cellStyle name="Normal 2 14 2 6 2 4 4" xfId="18395"/>
    <cellStyle name="Normal 2 14 2 6 2 4 5" xfId="18396"/>
    <cellStyle name="Normal 2 14 2 6 2 5" xfId="18397"/>
    <cellStyle name="Normal 2 14 2 6 2 5 2" xfId="18398"/>
    <cellStyle name="Normal 2 14 2 6 2 5 2 2" xfId="18399"/>
    <cellStyle name="Normal 2 14 2 6 2 5 2 2 2" xfId="18400"/>
    <cellStyle name="Normal 2 14 2 6 2 5 2 2 3" xfId="18401"/>
    <cellStyle name="Normal 2 14 2 6 2 5 2 3" xfId="18402"/>
    <cellStyle name="Normal 2 14 2 6 2 5 2 4" xfId="18403"/>
    <cellStyle name="Normal 2 14 2 6 2 5 3" xfId="18404"/>
    <cellStyle name="Normal 2 14 2 6 2 5 3 2" xfId="18405"/>
    <cellStyle name="Normal 2 14 2 6 2 5 3 3" xfId="18406"/>
    <cellStyle name="Normal 2 14 2 6 2 5 4" xfId="18407"/>
    <cellStyle name="Normal 2 14 2 6 2 5 5" xfId="18408"/>
    <cellStyle name="Normal 2 14 2 6 2 6" xfId="18409"/>
    <cellStyle name="Normal 2 14 2 6 2 6 2" xfId="18410"/>
    <cellStyle name="Normal 2 14 2 6 2 6 2 2" xfId="18411"/>
    <cellStyle name="Normal 2 14 2 6 2 6 2 3" xfId="18412"/>
    <cellStyle name="Normal 2 14 2 6 2 6 3" xfId="18413"/>
    <cellStyle name="Normal 2 14 2 6 2 6 4" xfId="18414"/>
    <cellStyle name="Normal 2 14 2 6 2 7" xfId="18415"/>
    <cellStyle name="Normal 2 14 2 6 2 7 2" xfId="18416"/>
    <cellStyle name="Normal 2 14 2 6 2 7 3" xfId="18417"/>
    <cellStyle name="Normal 2 14 2 6 2 8" xfId="18418"/>
    <cellStyle name="Normal 2 14 2 6 2 9" xfId="18419"/>
    <cellStyle name="Normal 2 14 2 6 2_Schs" xfId="18420"/>
    <cellStyle name="Normal 2 14 2 6 3" xfId="18421"/>
    <cellStyle name="Normal 2 14 2 6 3 2" xfId="18422"/>
    <cellStyle name="Normal 2 14 2 6 3 2 2" xfId="18423"/>
    <cellStyle name="Normal 2 14 2 6 3 2 2 2" xfId="18424"/>
    <cellStyle name="Normal 2 14 2 6 3 2 2 2 2" xfId="18425"/>
    <cellStyle name="Normal 2 14 2 6 3 2 2 2 3" xfId="18426"/>
    <cellStyle name="Normal 2 14 2 6 3 2 2 3" xfId="18427"/>
    <cellStyle name="Normal 2 14 2 6 3 2 2 4" xfId="18428"/>
    <cellStyle name="Normal 2 14 2 6 3 2 3" xfId="18429"/>
    <cellStyle name="Normal 2 14 2 6 3 2 3 2" xfId="18430"/>
    <cellStyle name="Normal 2 14 2 6 3 2 3 3" xfId="18431"/>
    <cellStyle name="Normal 2 14 2 6 3 2 4" xfId="18432"/>
    <cellStyle name="Normal 2 14 2 6 3 2 5" xfId="18433"/>
    <cellStyle name="Normal 2 14 2 6 3 3" xfId="18434"/>
    <cellStyle name="Normal 2 14 2 6 3 3 2" xfId="18435"/>
    <cellStyle name="Normal 2 14 2 6 3 3 2 2" xfId="18436"/>
    <cellStyle name="Normal 2 14 2 6 3 3 2 2 2" xfId="18437"/>
    <cellStyle name="Normal 2 14 2 6 3 3 2 2 3" xfId="18438"/>
    <cellStyle name="Normal 2 14 2 6 3 3 2 3" xfId="18439"/>
    <cellStyle name="Normal 2 14 2 6 3 3 2 4" xfId="18440"/>
    <cellStyle name="Normal 2 14 2 6 3 3 3" xfId="18441"/>
    <cellStyle name="Normal 2 14 2 6 3 3 3 2" xfId="18442"/>
    <cellStyle name="Normal 2 14 2 6 3 3 3 3" xfId="18443"/>
    <cellStyle name="Normal 2 14 2 6 3 3 4" xfId="18444"/>
    <cellStyle name="Normal 2 14 2 6 3 3 5" xfId="18445"/>
    <cellStyle name="Normal 2 14 2 6 3 4" xfId="18446"/>
    <cellStyle name="Normal 2 14 2 6 3 4 2" xfId="18447"/>
    <cellStyle name="Normal 2 14 2 6 3 4 2 2" xfId="18448"/>
    <cellStyle name="Normal 2 14 2 6 3 4 2 2 2" xfId="18449"/>
    <cellStyle name="Normal 2 14 2 6 3 4 2 2 3" xfId="18450"/>
    <cellStyle name="Normal 2 14 2 6 3 4 2 3" xfId="18451"/>
    <cellStyle name="Normal 2 14 2 6 3 4 2 4" xfId="18452"/>
    <cellStyle name="Normal 2 14 2 6 3 4 3" xfId="18453"/>
    <cellStyle name="Normal 2 14 2 6 3 4 3 2" xfId="18454"/>
    <cellStyle name="Normal 2 14 2 6 3 4 3 3" xfId="18455"/>
    <cellStyle name="Normal 2 14 2 6 3 4 4" xfId="18456"/>
    <cellStyle name="Normal 2 14 2 6 3 4 5" xfId="18457"/>
    <cellStyle name="Normal 2 14 2 6 3 5" xfId="18458"/>
    <cellStyle name="Normal 2 14 2 6 3 5 2" xfId="18459"/>
    <cellStyle name="Normal 2 14 2 6 3 5 2 2" xfId="18460"/>
    <cellStyle name="Normal 2 14 2 6 3 5 2 3" xfId="18461"/>
    <cellStyle name="Normal 2 14 2 6 3 5 3" xfId="18462"/>
    <cellStyle name="Normal 2 14 2 6 3 5 4" xfId="18463"/>
    <cellStyle name="Normal 2 14 2 6 3 6" xfId="18464"/>
    <cellStyle name="Normal 2 14 2 6 3 6 2" xfId="18465"/>
    <cellStyle name="Normal 2 14 2 6 3 6 3" xfId="18466"/>
    <cellStyle name="Normal 2 14 2 6 3 7" xfId="18467"/>
    <cellStyle name="Normal 2 14 2 6 3 8" xfId="18468"/>
    <cellStyle name="Normal 2 14 2 6 3_Schs" xfId="18469"/>
    <cellStyle name="Normal 2 14 2 6 4" xfId="18470"/>
    <cellStyle name="Normal 2 14 2 6 4 2" xfId="18471"/>
    <cellStyle name="Normal 2 14 2 6 4 2 2" xfId="18472"/>
    <cellStyle name="Normal 2 14 2 6 4 2 2 2" xfId="18473"/>
    <cellStyle name="Normal 2 14 2 6 4 2 2 3" xfId="18474"/>
    <cellStyle name="Normal 2 14 2 6 4 2 3" xfId="18475"/>
    <cellStyle name="Normal 2 14 2 6 4 2 4" xfId="18476"/>
    <cellStyle name="Normal 2 14 2 6 4 3" xfId="18477"/>
    <cellStyle name="Normal 2 14 2 6 4 3 2" xfId="18478"/>
    <cellStyle name="Normal 2 14 2 6 4 3 3" xfId="18479"/>
    <cellStyle name="Normal 2 14 2 6 4 4" xfId="18480"/>
    <cellStyle name="Normal 2 14 2 6 4 5" xfId="18481"/>
    <cellStyle name="Normal 2 14 2 6 5" xfId="18482"/>
    <cellStyle name="Normal 2 14 2 6 5 2" xfId="18483"/>
    <cellStyle name="Normal 2 14 2 6 5 2 2" xfId="18484"/>
    <cellStyle name="Normal 2 14 2 6 5 2 2 2" xfId="18485"/>
    <cellStyle name="Normal 2 14 2 6 5 2 2 3" xfId="18486"/>
    <cellStyle name="Normal 2 14 2 6 5 2 3" xfId="18487"/>
    <cellStyle name="Normal 2 14 2 6 5 2 4" xfId="18488"/>
    <cellStyle name="Normal 2 14 2 6 5 3" xfId="18489"/>
    <cellStyle name="Normal 2 14 2 6 5 3 2" xfId="18490"/>
    <cellStyle name="Normal 2 14 2 6 5 3 3" xfId="18491"/>
    <cellStyle name="Normal 2 14 2 6 5 4" xfId="18492"/>
    <cellStyle name="Normal 2 14 2 6 5 5" xfId="18493"/>
    <cellStyle name="Normal 2 14 2 6 6" xfId="18494"/>
    <cellStyle name="Normal 2 14 2 6 6 2" xfId="18495"/>
    <cellStyle name="Normal 2 14 2 6 6 2 2" xfId="18496"/>
    <cellStyle name="Normal 2 14 2 6 6 2 2 2" xfId="18497"/>
    <cellStyle name="Normal 2 14 2 6 6 2 2 3" xfId="18498"/>
    <cellStyle name="Normal 2 14 2 6 6 2 3" xfId="18499"/>
    <cellStyle name="Normal 2 14 2 6 6 2 4" xfId="18500"/>
    <cellStyle name="Normal 2 14 2 6 6 3" xfId="18501"/>
    <cellStyle name="Normal 2 14 2 6 6 3 2" xfId="18502"/>
    <cellStyle name="Normal 2 14 2 6 6 3 3" xfId="18503"/>
    <cellStyle name="Normal 2 14 2 6 6 4" xfId="18504"/>
    <cellStyle name="Normal 2 14 2 6 6 5" xfId="18505"/>
    <cellStyle name="Normal 2 14 2 6 7" xfId="18506"/>
    <cellStyle name="Normal 2 14 2 6 7 2" xfId="18507"/>
    <cellStyle name="Normal 2 14 2 6 7 2 2" xfId="18508"/>
    <cellStyle name="Normal 2 14 2 6 7 2 3" xfId="18509"/>
    <cellStyle name="Normal 2 14 2 6 7 3" xfId="18510"/>
    <cellStyle name="Normal 2 14 2 6 7 4" xfId="18511"/>
    <cellStyle name="Normal 2 14 2 6 8" xfId="18512"/>
    <cellStyle name="Normal 2 14 2 6 8 2" xfId="18513"/>
    <cellStyle name="Normal 2 14 2 6 8 3" xfId="18514"/>
    <cellStyle name="Normal 2 14 2 6 9" xfId="18515"/>
    <cellStyle name="Normal 2 14 2 6_Schs" xfId="18516"/>
    <cellStyle name="Normal 2 14 2 7" xfId="18517"/>
    <cellStyle name="Normal 2 14 2 7 10" xfId="18518"/>
    <cellStyle name="Normal 2 14 2 7 2" xfId="18519"/>
    <cellStyle name="Normal 2 14 2 7 2 2" xfId="18520"/>
    <cellStyle name="Normal 2 14 2 7 2 2 2" xfId="18521"/>
    <cellStyle name="Normal 2 14 2 7 2 2 2 2" xfId="18522"/>
    <cellStyle name="Normal 2 14 2 7 2 2 2 2 2" xfId="18523"/>
    <cellStyle name="Normal 2 14 2 7 2 2 2 2 2 2" xfId="18524"/>
    <cellStyle name="Normal 2 14 2 7 2 2 2 2 2 3" xfId="18525"/>
    <cellStyle name="Normal 2 14 2 7 2 2 2 2 3" xfId="18526"/>
    <cellStyle name="Normal 2 14 2 7 2 2 2 2 4" xfId="18527"/>
    <cellStyle name="Normal 2 14 2 7 2 2 2 3" xfId="18528"/>
    <cellStyle name="Normal 2 14 2 7 2 2 2 3 2" xfId="18529"/>
    <cellStyle name="Normal 2 14 2 7 2 2 2 3 3" xfId="18530"/>
    <cellStyle name="Normal 2 14 2 7 2 2 2 4" xfId="18531"/>
    <cellStyle name="Normal 2 14 2 7 2 2 2 5" xfId="18532"/>
    <cellStyle name="Normal 2 14 2 7 2 2 3" xfId="18533"/>
    <cellStyle name="Normal 2 14 2 7 2 2 3 2" xfId="18534"/>
    <cellStyle name="Normal 2 14 2 7 2 2 3 2 2" xfId="18535"/>
    <cellStyle name="Normal 2 14 2 7 2 2 3 2 2 2" xfId="18536"/>
    <cellStyle name="Normal 2 14 2 7 2 2 3 2 2 3" xfId="18537"/>
    <cellStyle name="Normal 2 14 2 7 2 2 3 2 3" xfId="18538"/>
    <cellStyle name="Normal 2 14 2 7 2 2 3 2 4" xfId="18539"/>
    <cellStyle name="Normal 2 14 2 7 2 2 3 3" xfId="18540"/>
    <cellStyle name="Normal 2 14 2 7 2 2 3 3 2" xfId="18541"/>
    <cellStyle name="Normal 2 14 2 7 2 2 3 3 3" xfId="18542"/>
    <cellStyle name="Normal 2 14 2 7 2 2 3 4" xfId="18543"/>
    <cellStyle name="Normal 2 14 2 7 2 2 3 5" xfId="18544"/>
    <cellStyle name="Normal 2 14 2 7 2 2 4" xfId="18545"/>
    <cellStyle name="Normal 2 14 2 7 2 2 4 2" xfId="18546"/>
    <cellStyle name="Normal 2 14 2 7 2 2 4 2 2" xfId="18547"/>
    <cellStyle name="Normal 2 14 2 7 2 2 4 2 2 2" xfId="18548"/>
    <cellStyle name="Normal 2 14 2 7 2 2 4 2 2 3" xfId="18549"/>
    <cellStyle name="Normal 2 14 2 7 2 2 4 2 3" xfId="18550"/>
    <cellStyle name="Normal 2 14 2 7 2 2 4 2 4" xfId="18551"/>
    <cellStyle name="Normal 2 14 2 7 2 2 4 3" xfId="18552"/>
    <cellStyle name="Normal 2 14 2 7 2 2 4 3 2" xfId="18553"/>
    <cellStyle name="Normal 2 14 2 7 2 2 4 3 3" xfId="18554"/>
    <cellStyle name="Normal 2 14 2 7 2 2 4 4" xfId="18555"/>
    <cellStyle name="Normal 2 14 2 7 2 2 4 5" xfId="18556"/>
    <cellStyle name="Normal 2 14 2 7 2 2 5" xfId="18557"/>
    <cellStyle name="Normal 2 14 2 7 2 2 5 2" xfId="18558"/>
    <cellStyle name="Normal 2 14 2 7 2 2 5 2 2" xfId="18559"/>
    <cellStyle name="Normal 2 14 2 7 2 2 5 2 3" xfId="18560"/>
    <cellStyle name="Normal 2 14 2 7 2 2 5 3" xfId="18561"/>
    <cellStyle name="Normal 2 14 2 7 2 2 5 4" xfId="18562"/>
    <cellStyle name="Normal 2 14 2 7 2 2 6" xfId="18563"/>
    <cellStyle name="Normal 2 14 2 7 2 2 6 2" xfId="18564"/>
    <cellStyle name="Normal 2 14 2 7 2 2 6 3" xfId="18565"/>
    <cellStyle name="Normal 2 14 2 7 2 2 7" xfId="18566"/>
    <cellStyle name="Normal 2 14 2 7 2 2 8" xfId="18567"/>
    <cellStyle name="Normal 2 14 2 7 2 2_Schs" xfId="18568"/>
    <cellStyle name="Normal 2 14 2 7 2 3" xfId="18569"/>
    <cellStyle name="Normal 2 14 2 7 2 3 2" xfId="18570"/>
    <cellStyle name="Normal 2 14 2 7 2 3 2 2" xfId="18571"/>
    <cellStyle name="Normal 2 14 2 7 2 3 2 2 2" xfId="18572"/>
    <cellStyle name="Normal 2 14 2 7 2 3 2 2 3" xfId="18573"/>
    <cellStyle name="Normal 2 14 2 7 2 3 2 3" xfId="18574"/>
    <cellStyle name="Normal 2 14 2 7 2 3 2 4" xfId="18575"/>
    <cellStyle name="Normal 2 14 2 7 2 3 3" xfId="18576"/>
    <cellStyle name="Normal 2 14 2 7 2 3 3 2" xfId="18577"/>
    <cellStyle name="Normal 2 14 2 7 2 3 3 3" xfId="18578"/>
    <cellStyle name="Normal 2 14 2 7 2 3 4" xfId="18579"/>
    <cellStyle name="Normal 2 14 2 7 2 3 5" xfId="18580"/>
    <cellStyle name="Normal 2 14 2 7 2 4" xfId="18581"/>
    <cellStyle name="Normal 2 14 2 7 2 4 2" xfId="18582"/>
    <cellStyle name="Normal 2 14 2 7 2 4 2 2" xfId="18583"/>
    <cellStyle name="Normal 2 14 2 7 2 4 2 2 2" xfId="18584"/>
    <cellStyle name="Normal 2 14 2 7 2 4 2 2 3" xfId="18585"/>
    <cellStyle name="Normal 2 14 2 7 2 4 2 3" xfId="18586"/>
    <cellStyle name="Normal 2 14 2 7 2 4 2 4" xfId="18587"/>
    <cellStyle name="Normal 2 14 2 7 2 4 3" xfId="18588"/>
    <cellStyle name="Normal 2 14 2 7 2 4 3 2" xfId="18589"/>
    <cellStyle name="Normal 2 14 2 7 2 4 3 3" xfId="18590"/>
    <cellStyle name="Normal 2 14 2 7 2 4 4" xfId="18591"/>
    <cellStyle name="Normal 2 14 2 7 2 4 5" xfId="18592"/>
    <cellStyle name="Normal 2 14 2 7 2 5" xfId="18593"/>
    <cellStyle name="Normal 2 14 2 7 2 5 2" xfId="18594"/>
    <cellStyle name="Normal 2 14 2 7 2 5 2 2" xfId="18595"/>
    <cellStyle name="Normal 2 14 2 7 2 5 2 2 2" xfId="18596"/>
    <cellStyle name="Normal 2 14 2 7 2 5 2 2 3" xfId="18597"/>
    <cellStyle name="Normal 2 14 2 7 2 5 2 3" xfId="18598"/>
    <cellStyle name="Normal 2 14 2 7 2 5 2 4" xfId="18599"/>
    <cellStyle name="Normal 2 14 2 7 2 5 3" xfId="18600"/>
    <cellStyle name="Normal 2 14 2 7 2 5 3 2" xfId="18601"/>
    <cellStyle name="Normal 2 14 2 7 2 5 3 3" xfId="18602"/>
    <cellStyle name="Normal 2 14 2 7 2 5 4" xfId="18603"/>
    <cellStyle name="Normal 2 14 2 7 2 5 5" xfId="18604"/>
    <cellStyle name="Normal 2 14 2 7 2 6" xfId="18605"/>
    <cellStyle name="Normal 2 14 2 7 2 6 2" xfId="18606"/>
    <cellStyle name="Normal 2 14 2 7 2 6 2 2" xfId="18607"/>
    <cellStyle name="Normal 2 14 2 7 2 6 2 3" xfId="18608"/>
    <cellStyle name="Normal 2 14 2 7 2 6 3" xfId="18609"/>
    <cellStyle name="Normal 2 14 2 7 2 6 4" xfId="18610"/>
    <cellStyle name="Normal 2 14 2 7 2 7" xfId="18611"/>
    <cellStyle name="Normal 2 14 2 7 2 7 2" xfId="18612"/>
    <cellStyle name="Normal 2 14 2 7 2 7 3" xfId="18613"/>
    <cellStyle name="Normal 2 14 2 7 2 8" xfId="18614"/>
    <cellStyle name="Normal 2 14 2 7 2 9" xfId="18615"/>
    <cellStyle name="Normal 2 14 2 7 2_Schs" xfId="18616"/>
    <cellStyle name="Normal 2 14 2 7 3" xfId="18617"/>
    <cellStyle name="Normal 2 14 2 7 3 2" xfId="18618"/>
    <cellStyle name="Normal 2 14 2 7 3 2 2" xfId="18619"/>
    <cellStyle name="Normal 2 14 2 7 3 2 2 2" xfId="18620"/>
    <cellStyle name="Normal 2 14 2 7 3 2 2 2 2" xfId="18621"/>
    <cellStyle name="Normal 2 14 2 7 3 2 2 2 3" xfId="18622"/>
    <cellStyle name="Normal 2 14 2 7 3 2 2 3" xfId="18623"/>
    <cellStyle name="Normal 2 14 2 7 3 2 2 4" xfId="18624"/>
    <cellStyle name="Normal 2 14 2 7 3 2 3" xfId="18625"/>
    <cellStyle name="Normal 2 14 2 7 3 2 3 2" xfId="18626"/>
    <cellStyle name="Normal 2 14 2 7 3 2 3 3" xfId="18627"/>
    <cellStyle name="Normal 2 14 2 7 3 2 4" xfId="18628"/>
    <cellStyle name="Normal 2 14 2 7 3 2 5" xfId="18629"/>
    <cellStyle name="Normal 2 14 2 7 3 3" xfId="18630"/>
    <cellStyle name="Normal 2 14 2 7 3 3 2" xfId="18631"/>
    <cellStyle name="Normal 2 14 2 7 3 3 2 2" xfId="18632"/>
    <cellStyle name="Normal 2 14 2 7 3 3 2 2 2" xfId="18633"/>
    <cellStyle name="Normal 2 14 2 7 3 3 2 2 3" xfId="18634"/>
    <cellStyle name="Normal 2 14 2 7 3 3 2 3" xfId="18635"/>
    <cellStyle name="Normal 2 14 2 7 3 3 2 4" xfId="18636"/>
    <cellStyle name="Normal 2 14 2 7 3 3 3" xfId="18637"/>
    <cellStyle name="Normal 2 14 2 7 3 3 3 2" xfId="18638"/>
    <cellStyle name="Normal 2 14 2 7 3 3 3 3" xfId="18639"/>
    <cellStyle name="Normal 2 14 2 7 3 3 4" xfId="18640"/>
    <cellStyle name="Normal 2 14 2 7 3 3 5" xfId="18641"/>
    <cellStyle name="Normal 2 14 2 7 3 4" xfId="18642"/>
    <cellStyle name="Normal 2 14 2 7 3 4 2" xfId="18643"/>
    <cellStyle name="Normal 2 14 2 7 3 4 2 2" xfId="18644"/>
    <cellStyle name="Normal 2 14 2 7 3 4 2 2 2" xfId="18645"/>
    <cellStyle name="Normal 2 14 2 7 3 4 2 2 3" xfId="18646"/>
    <cellStyle name="Normal 2 14 2 7 3 4 2 3" xfId="18647"/>
    <cellStyle name="Normal 2 14 2 7 3 4 2 4" xfId="18648"/>
    <cellStyle name="Normal 2 14 2 7 3 4 3" xfId="18649"/>
    <cellStyle name="Normal 2 14 2 7 3 4 3 2" xfId="18650"/>
    <cellStyle name="Normal 2 14 2 7 3 4 3 3" xfId="18651"/>
    <cellStyle name="Normal 2 14 2 7 3 4 4" xfId="18652"/>
    <cellStyle name="Normal 2 14 2 7 3 4 5" xfId="18653"/>
    <cellStyle name="Normal 2 14 2 7 3 5" xfId="18654"/>
    <cellStyle name="Normal 2 14 2 7 3 5 2" xfId="18655"/>
    <cellStyle name="Normal 2 14 2 7 3 5 2 2" xfId="18656"/>
    <cellStyle name="Normal 2 14 2 7 3 5 2 3" xfId="18657"/>
    <cellStyle name="Normal 2 14 2 7 3 5 3" xfId="18658"/>
    <cellStyle name="Normal 2 14 2 7 3 5 4" xfId="18659"/>
    <cellStyle name="Normal 2 14 2 7 3 6" xfId="18660"/>
    <cellStyle name="Normal 2 14 2 7 3 6 2" xfId="18661"/>
    <cellStyle name="Normal 2 14 2 7 3 6 3" xfId="18662"/>
    <cellStyle name="Normal 2 14 2 7 3 7" xfId="18663"/>
    <cellStyle name="Normal 2 14 2 7 3 8" xfId="18664"/>
    <cellStyle name="Normal 2 14 2 7 3_Schs" xfId="18665"/>
    <cellStyle name="Normal 2 14 2 7 4" xfId="18666"/>
    <cellStyle name="Normal 2 14 2 7 4 2" xfId="18667"/>
    <cellStyle name="Normal 2 14 2 7 4 2 2" xfId="18668"/>
    <cellStyle name="Normal 2 14 2 7 4 2 2 2" xfId="18669"/>
    <cellStyle name="Normal 2 14 2 7 4 2 2 3" xfId="18670"/>
    <cellStyle name="Normal 2 14 2 7 4 2 3" xfId="18671"/>
    <cellStyle name="Normal 2 14 2 7 4 2 4" xfId="18672"/>
    <cellStyle name="Normal 2 14 2 7 4 3" xfId="18673"/>
    <cellStyle name="Normal 2 14 2 7 4 3 2" xfId="18674"/>
    <cellStyle name="Normal 2 14 2 7 4 3 3" xfId="18675"/>
    <cellStyle name="Normal 2 14 2 7 4 4" xfId="18676"/>
    <cellStyle name="Normal 2 14 2 7 4 5" xfId="18677"/>
    <cellStyle name="Normal 2 14 2 7 5" xfId="18678"/>
    <cellStyle name="Normal 2 14 2 7 5 2" xfId="18679"/>
    <cellStyle name="Normal 2 14 2 7 5 2 2" xfId="18680"/>
    <cellStyle name="Normal 2 14 2 7 5 2 2 2" xfId="18681"/>
    <cellStyle name="Normal 2 14 2 7 5 2 2 3" xfId="18682"/>
    <cellStyle name="Normal 2 14 2 7 5 2 3" xfId="18683"/>
    <cellStyle name="Normal 2 14 2 7 5 2 4" xfId="18684"/>
    <cellStyle name="Normal 2 14 2 7 5 3" xfId="18685"/>
    <cellStyle name="Normal 2 14 2 7 5 3 2" xfId="18686"/>
    <cellStyle name="Normal 2 14 2 7 5 3 3" xfId="18687"/>
    <cellStyle name="Normal 2 14 2 7 5 4" xfId="18688"/>
    <cellStyle name="Normal 2 14 2 7 5 5" xfId="18689"/>
    <cellStyle name="Normal 2 14 2 7 6" xfId="18690"/>
    <cellStyle name="Normal 2 14 2 7 6 2" xfId="18691"/>
    <cellStyle name="Normal 2 14 2 7 6 2 2" xfId="18692"/>
    <cellStyle name="Normal 2 14 2 7 6 2 2 2" xfId="18693"/>
    <cellStyle name="Normal 2 14 2 7 6 2 2 3" xfId="18694"/>
    <cellStyle name="Normal 2 14 2 7 6 2 3" xfId="18695"/>
    <cellStyle name="Normal 2 14 2 7 6 2 4" xfId="18696"/>
    <cellStyle name="Normal 2 14 2 7 6 3" xfId="18697"/>
    <cellStyle name="Normal 2 14 2 7 6 3 2" xfId="18698"/>
    <cellStyle name="Normal 2 14 2 7 6 3 3" xfId="18699"/>
    <cellStyle name="Normal 2 14 2 7 6 4" xfId="18700"/>
    <cellStyle name="Normal 2 14 2 7 6 5" xfId="18701"/>
    <cellStyle name="Normal 2 14 2 7 7" xfId="18702"/>
    <cellStyle name="Normal 2 14 2 7 7 2" xfId="18703"/>
    <cellStyle name="Normal 2 14 2 7 7 2 2" xfId="18704"/>
    <cellStyle name="Normal 2 14 2 7 7 2 3" xfId="18705"/>
    <cellStyle name="Normal 2 14 2 7 7 3" xfId="18706"/>
    <cellStyle name="Normal 2 14 2 7 7 4" xfId="18707"/>
    <cellStyle name="Normal 2 14 2 7 8" xfId="18708"/>
    <cellStyle name="Normal 2 14 2 7 8 2" xfId="18709"/>
    <cellStyle name="Normal 2 14 2 7 8 3" xfId="18710"/>
    <cellStyle name="Normal 2 14 2 7 9" xfId="18711"/>
    <cellStyle name="Normal 2 14 2 7_Schs" xfId="18712"/>
    <cellStyle name="Normal 2 14 2 8" xfId="18713"/>
    <cellStyle name="Normal 2 14 2 8 2" xfId="18714"/>
    <cellStyle name="Normal 2 14 2 8 2 2" xfId="18715"/>
    <cellStyle name="Normal 2 14 2 8 2 2 2" xfId="18716"/>
    <cellStyle name="Normal 2 14 2 8 2 2 2 2" xfId="18717"/>
    <cellStyle name="Normal 2 14 2 8 2 2 2 2 2" xfId="18718"/>
    <cellStyle name="Normal 2 14 2 8 2 2 2 2 3" xfId="18719"/>
    <cellStyle name="Normal 2 14 2 8 2 2 2 3" xfId="18720"/>
    <cellStyle name="Normal 2 14 2 8 2 2 2 4" xfId="18721"/>
    <cellStyle name="Normal 2 14 2 8 2 2 3" xfId="18722"/>
    <cellStyle name="Normal 2 14 2 8 2 2 3 2" xfId="18723"/>
    <cellStyle name="Normal 2 14 2 8 2 2 3 3" xfId="18724"/>
    <cellStyle name="Normal 2 14 2 8 2 2 4" xfId="18725"/>
    <cellStyle name="Normal 2 14 2 8 2 2 5" xfId="18726"/>
    <cellStyle name="Normal 2 14 2 8 2 3" xfId="18727"/>
    <cellStyle name="Normal 2 14 2 8 2 3 2" xfId="18728"/>
    <cellStyle name="Normal 2 14 2 8 2 3 2 2" xfId="18729"/>
    <cellStyle name="Normal 2 14 2 8 2 3 2 2 2" xfId="18730"/>
    <cellStyle name="Normal 2 14 2 8 2 3 2 2 3" xfId="18731"/>
    <cellStyle name="Normal 2 14 2 8 2 3 2 3" xfId="18732"/>
    <cellStyle name="Normal 2 14 2 8 2 3 2 4" xfId="18733"/>
    <cellStyle name="Normal 2 14 2 8 2 3 3" xfId="18734"/>
    <cellStyle name="Normal 2 14 2 8 2 3 3 2" xfId="18735"/>
    <cellStyle name="Normal 2 14 2 8 2 3 3 3" xfId="18736"/>
    <cellStyle name="Normal 2 14 2 8 2 3 4" xfId="18737"/>
    <cellStyle name="Normal 2 14 2 8 2 3 5" xfId="18738"/>
    <cellStyle name="Normal 2 14 2 8 2 4" xfId="18739"/>
    <cellStyle name="Normal 2 14 2 8 2 4 2" xfId="18740"/>
    <cellStyle name="Normal 2 14 2 8 2 4 2 2" xfId="18741"/>
    <cellStyle name="Normal 2 14 2 8 2 4 2 2 2" xfId="18742"/>
    <cellStyle name="Normal 2 14 2 8 2 4 2 2 3" xfId="18743"/>
    <cellStyle name="Normal 2 14 2 8 2 4 2 3" xfId="18744"/>
    <cellStyle name="Normal 2 14 2 8 2 4 2 4" xfId="18745"/>
    <cellStyle name="Normal 2 14 2 8 2 4 3" xfId="18746"/>
    <cellStyle name="Normal 2 14 2 8 2 4 3 2" xfId="18747"/>
    <cellStyle name="Normal 2 14 2 8 2 4 3 3" xfId="18748"/>
    <cellStyle name="Normal 2 14 2 8 2 4 4" xfId="18749"/>
    <cellStyle name="Normal 2 14 2 8 2 4 5" xfId="18750"/>
    <cellStyle name="Normal 2 14 2 8 2 5" xfId="18751"/>
    <cellStyle name="Normal 2 14 2 8 2 5 2" xfId="18752"/>
    <cellStyle name="Normal 2 14 2 8 2 5 2 2" xfId="18753"/>
    <cellStyle name="Normal 2 14 2 8 2 5 2 3" xfId="18754"/>
    <cellStyle name="Normal 2 14 2 8 2 5 3" xfId="18755"/>
    <cellStyle name="Normal 2 14 2 8 2 5 4" xfId="18756"/>
    <cellStyle name="Normal 2 14 2 8 2 6" xfId="18757"/>
    <cellStyle name="Normal 2 14 2 8 2 6 2" xfId="18758"/>
    <cellStyle name="Normal 2 14 2 8 2 6 3" xfId="18759"/>
    <cellStyle name="Normal 2 14 2 8 2 7" xfId="18760"/>
    <cellStyle name="Normal 2 14 2 8 2 8" xfId="18761"/>
    <cellStyle name="Normal 2 14 2 8 2_Schs" xfId="18762"/>
    <cellStyle name="Normal 2 14 2 8 3" xfId="18763"/>
    <cellStyle name="Normal 2 14 2 8 3 2" xfId="18764"/>
    <cellStyle name="Normal 2 14 2 8 3 2 2" xfId="18765"/>
    <cellStyle name="Normal 2 14 2 8 3 2 2 2" xfId="18766"/>
    <cellStyle name="Normal 2 14 2 8 3 2 2 3" xfId="18767"/>
    <cellStyle name="Normal 2 14 2 8 3 2 3" xfId="18768"/>
    <cellStyle name="Normal 2 14 2 8 3 2 4" xfId="18769"/>
    <cellStyle name="Normal 2 14 2 8 3 3" xfId="18770"/>
    <cellStyle name="Normal 2 14 2 8 3 3 2" xfId="18771"/>
    <cellStyle name="Normal 2 14 2 8 3 3 3" xfId="18772"/>
    <cellStyle name="Normal 2 14 2 8 3 4" xfId="18773"/>
    <cellStyle name="Normal 2 14 2 8 3 5" xfId="18774"/>
    <cellStyle name="Normal 2 14 2 8 4" xfId="18775"/>
    <cellStyle name="Normal 2 14 2 8 4 2" xfId="18776"/>
    <cellStyle name="Normal 2 14 2 8 4 2 2" xfId="18777"/>
    <cellStyle name="Normal 2 14 2 8 4 2 2 2" xfId="18778"/>
    <cellStyle name="Normal 2 14 2 8 4 2 2 3" xfId="18779"/>
    <cellStyle name="Normal 2 14 2 8 4 2 3" xfId="18780"/>
    <cellStyle name="Normal 2 14 2 8 4 2 4" xfId="18781"/>
    <cellStyle name="Normal 2 14 2 8 4 3" xfId="18782"/>
    <cellStyle name="Normal 2 14 2 8 4 3 2" xfId="18783"/>
    <cellStyle name="Normal 2 14 2 8 4 3 3" xfId="18784"/>
    <cellStyle name="Normal 2 14 2 8 4 4" xfId="18785"/>
    <cellStyle name="Normal 2 14 2 8 4 5" xfId="18786"/>
    <cellStyle name="Normal 2 14 2 8 5" xfId="18787"/>
    <cellStyle name="Normal 2 14 2 8 5 2" xfId="18788"/>
    <cellStyle name="Normal 2 14 2 8 5 2 2" xfId="18789"/>
    <cellStyle name="Normal 2 14 2 8 5 2 2 2" xfId="18790"/>
    <cellStyle name="Normal 2 14 2 8 5 2 2 3" xfId="18791"/>
    <cellStyle name="Normal 2 14 2 8 5 2 3" xfId="18792"/>
    <cellStyle name="Normal 2 14 2 8 5 2 4" xfId="18793"/>
    <cellStyle name="Normal 2 14 2 8 5 3" xfId="18794"/>
    <cellStyle name="Normal 2 14 2 8 5 3 2" xfId="18795"/>
    <cellStyle name="Normal 2 14 2 8 5 3 3" xfId="18796"/>
    <cellStyle name="Normal 2 14 2 8 5 4" xfId="18797"/>
    <cellStyle name="Normal 2 14 2 8 5 5" xfId="18798"/>
    <cellStyle name="Normal 2 14 2 8 6" xfId="18799"/>
    <cellStyle name="Normal 2 14 2 8 6 2" xfId="18800"/>
    <cellStyle name="Normal 2 14 2 8 6 2 2" xfId="18801"/>
    <cellStyle name="Normal 2 14 2 8 6 2 3" xfId="18802"/>
    <cellStyle name="Normal 2 14 2 8 6 3" xfId="18803"/>
    <cellStyle name="Normal 2 14 2 8 6 4" xfId="18804"/>
    <cellStyle name="Normal 2 14 2 8 7" xfId="18805"/>
    <cellStyle name="Normal 2 14 2 8 7 2" xfId="18806"/>
    <cellStyle name="Normal 2 14 2 8 7 3" xfId="18807"/>
    <cellStyle name="Normal 2 14 2 8 8" xfId="18808"/>
    <cellStyle name="Normal 2 14 2 8 9" xfId="18809"/>
    <cellStyle name="Normal 2 14 2 8_Schs" xfId="18810"/>
    <cellStyle name="Normal 2 14 2 9" xfId="18811"/>
    <cellStyle name="Normal 2 14 2 9 2" xfId="18812"/>
    <cellStyle name="Normal 2 14 2 9 2 2" xfId="18813"/>
    <cellStyle name="Normal 2 14 2 9 2 2 2" xfId="18814"/>
    <cellStyle name="Normal 2 14 2 9 2 2 2 2" xfId="18815"/>
    <cellStyle name="Normal 2 14 2 9 2 2 2 3" xfId="18816"/>
    <cellStyle name="Normal 2 14 2 9 2 2 3" xfId="18817"/>
    <cellStyle name="Normal 2 14 2 9 2 2 4" xfId="18818"/>
    <cellStyle name="Normal 2 14 2 9 2 3" xfId="18819"/>
    <cellStyle name="Normal 2 14 2 9 2 3 2" xfId="18820"/>
    <cellStyle name="Normal 2 14 2 9 2 3 3" xfId="18821"/>
    <cellStyle name="Normal 2 14 2 9 2 4" xfId="18822"/>
    <cellStyle name="Normal 2 14 2 9 2 5" xfId="18823"/>
    <cellStyle name="Normal 2 14 2 9 3" xfId="18824"/>
    <cellStyle name="Normal 2 14 2 9 3 2" xfId="18825"/>
    <cellStyle name="Normal 2 14 2 9 3 2 2" xfId="18826"/>
    <cellStyle name="Normal 2 14 2 9 3 2 2 2" xfId="18827"/>
    <cellStyle name="Normal 2 14 2 9 3 2 2 3" xfId="18828"/>
    <cellStyle name="Normal 2 14 2 9 3 2 3" xfId="18829"/>
    <cellStyle name="Normal 2 14 2 9 3 2 4" xfId="18830"/>
    <cellStyle name="Normal 2 14 2 9 3 3" xfId="18831"/>
    <cellStyle name="Normal 2 14 2 9 3 3 2" xfId="18832"/>
    <cellStyle name="Normal 2 14 2 9 3 3 3" xfId="18833"/>
    <cellStyle name="Normal 2 14 2 9 3 4" xfId="18834"/>
    <cellStyle name="Normal 2 14 2 9 3 5" xfId="18835"/>
    <cellStyle name="Normal 2 14 2 9 4" xfId="18836"/>
    <cellStyle name="Normal 2 14 2 9 4 2" xfId="18837"/>
    <cellStyle name="Normal 2 14 2 9 4 2 2" xfId="18838"/>
    <cellStyle name="Normal 2 14 2 9 4 2 2 2" xfId="18839"/>
    <cellStyle name="Normal 2 14 2 9 4 2 2 3" xfId="18840"/>
    <cellStyle name="Normal 2 14 2 9 4 2 3" xfId="18841"/>
    <cellStyle name="Normal 2 14 2 9 4 2 4" xfId="18842"/>
    <cellStyle name="Normal 2 14 2 9 4 3" xfId="18843"/>
    <cellStyle name="Normal 2 14 2 9 4 3 2" xfId="18844"/>
    <cellStyle name="Normal 2 14 2 9 4 3 3" xfId="18845"/>
    <cellStyle name="Normal 2 14 2 9 4 4" xfId="18846"/>
    <cellStyle name="Normal 2 14 2 9 4 5" xfId="18847"/>
    <cellStyle name="Normal 2 14 2 9 5" xfId="18848"/>
    <cellStyle name="Normal 2 14 2 9 5 2" xfId="18849"/>
    <cellStyle name="Normal 2 14 2 9 5 2 2" xfId="18850"/>
    <cellStyle name="Normal 2 14 2 9 5 2 3" xfId="18851"/>
    <cellStyle name="Normal 2 14 2 9 5 3" xfId="18852"/>
    <cellStyle name="Normal 2 14 2 9 5 4" xfId="18853"/>
    <cellStyle name="Normal 2 14 2 9 6" xfId="18854"/>
    <cellStyle name="Normal 2 14 2 9 6 2" xfId="18855"/>
    <cellStyle name="Normal 2 14 2 9 6 3" xfId="18856"/>
    <cellStyle name="Normal 2 14 2 9 7" xfId="18857"/>
    <cellStyle name="Normal 2 14 2 9 8" xfId="18858"/>
    <cellStyle name="Normal 2 14 2 9_Schs" xfId="18859"/>
    <cellStyle name="Normal 2 14 2_Schs" xfId="18860"/>
    <cellStyle name="Normal 2 14 3" xfId="18861"/>
    <cellStyle name="Normal 2 14 3 10" xfId="18862"/>
    <cellStyle name="Normal 2 14 3 10 2" xfId="18863"/>
    <cellStyle name="Normal 2 14 3 10 2 2" xfId="18864"/>
    <cellStyle name="Normal 2 14 3 10 2 2 2" xfId="18865"/>
    <cellStyle name="Normal 2 14 3 10 2 2 3" xfId="18866"/>
    <cellStyle name="Normal 2 14 3 10 2 3" xfId="18867"/>
    <cellStyle name="Normal 2 14 3 10 2 4" xfId="18868"/>
    <cellStyle name="Normal 2 14 3 10 3" xfId="18869"/>
    <cellStyle name="Normal 2 14 3 10 3 2" xfId="18870"/>
    <cellStyle name="Normal 2 14 3 10 3 3" xfId="18871"/>
    <cellStyle name="Normal 2 14 3 10 4" xfId="18872"/>
    <cellStyle name="Normal 2 14 3 10 5" xfId="18873"/>
    <cellStyle name="Normal 2 14 3 11" xfId="18874"/>
    <cellStyle name="Normal 2 14 3 11 2" xfId="18875"/>
    <cellStyle name="Normal 2 14 3 11 2 2" xfId="18876"/>
    <cellStyle name="Normal 2 14 3 11 2 2 2" xfId="18877"/>
    <cellStyle name="Normal 2 14 3 11 2 2 3" xfId="18878"/>
    <cellStyle name="Normal 2 14 3 11 2 3" xfId="18879"/>
    <cellStyle name="Normal 2 14 3 11 2 4" xfId="18880"/>
    <cellStyle name="Normal 2 14 3 11 3" xfId="18881"/>
    <cellStyle name="Normal 2 14 3 11 3 2" xfId="18882"/>
    <cellStyle name="Normal 2 14 3 11 3 3" xfId="18883"/>
    <cellStyle name="Normal 2 14 3 11 4" xfId="18884"/>
    <cellStyle name="Normal 2 14 3 11 5" xfId="18885"/>
    <cellStyle name="Normal 2 14 3 12" xfId="18886"/>
    <cellStyle name="Normal 2 14 3 12 2" xfId="18887"/>
    <cellStyle name="Normal 2 14 3 12 2 2" xfId="18888"/>
    <cellStyle name="Normal 2 14 3 12 2 3" xfId="18889"/>
    <cellStyle name="Normal 2 14 3 12 3" xfId="18890"/>
    <cellStyle name="Normal 2 14 3 12 4" xfId="18891"/>
    <cellStyle name="Normal 2 14 3 13" xfId="18892"/>
    <cellStyle name="Normal 2 14 3 13 2" xfId="18893"/>
    <cellStyle name="Normal 2 14 3 13 3" xfId="18894"/>
    <cellStyle name="Normal 2 14 3 14" xfId="18895"/>
    <cellStyle name="Normal 2 14 3 15" xfId="18896"/>
    <cellStyle name="Normal 2 14 3 16" xfId="18897"/>
    <cellStyle name="Normal 2 14 3 2" xfId="18898"/>
    <cellStyle name="Normal 2 14 3 3" xfId="18899"/>
    <cellStyle name="Normal 2 14 3 3 10" xfId="18900"/>
    <cellStyle name="Normal 2 14 3 3 10 2" xfId="18901"/>
    <cellStyle name="Normal 2 14 3 3 10 3" xfId="18902"/>
    <cellStyle name="Normal 2 14 3 3 11" xfId="18903"/>
    <cellStyle name="Normal 2 14 3 3 12" xfId="18904"/>
    <cellStyle name="Normal 2 14 3 3 13" xfId="18905"/>
    <cellStyle name="Normal 2 14 3 3 2" xfId="18906"/>
    <cellStyle name="Normal 2 14 3 3 2 10" xfId="18907"/>
    <cellStyle name="Normal 2 14 3 3 2 11" xfId="18908"/>
    <cellStyle name="Normal 2 14 3 3 2 2" xfId="18909"/>
    <cellStyle name="Normal 2 14 3 3 2 2 10" xfId="18910"/>
    <cellStyle name="Normal 2 14 3 3 2 2 2" xfId="18911"/>
    <cellStyle name="Normal 2 14 3 3 2 2 2 2" xfId="18912"/>
    <cellStyle name="Normal 2 14 3 3 2 2 2 2 2" xfId="18913"/>
    <cellStyle name="Normal 2 14 3 3 2 2 2 2 2 2" xfId="18914"/>
    <cellStyle name="Normal 2 14 3 3 2 2 2 2 2 2 2" xfId="18915"/>
    <cellStyle name="Normal 2 14 3 3 2 2 2 2 2 2 2 2" xfId="18916"/>
    <cellStyle name="Normal 2 14 3 3 2 2 2 2 2 2 2 3" xfId="18917"/>
    <cellStyle name="Normal 2 14 3 3 2 2 2 2 2 2 3" xfId="18918"/>
    <cellStyle name="Normal 2 14 3 3 2 2 2 2 2 2 4" xfId="18919"/>
    <cellStyle name="Normal 2 14 3 3 2 2 2 2 2 3" xfId="18920"/>
    <cellStyle name="Normal 2 14 3 3 2 2 2 2 2 3 2" xfId="18921"/>
    <cellStyle name="Normal 2 14 3 3 2 2 2 2 2 3 3" xfId="18922"/>
    <cellStyle name="Normal 2 14 3 3 2 2 2 2 2 4" xfId="18923"/>
    <cellStyle name="Normal 2 14 3 3 2 2 2 2 2 5" xfId="18924"/>
    <cellStyle name="Normal 2 14 3 3 2 2 2 2 3" xfId="18925"/>
    <cellStyle name="Normal 2 14 3 3 2 2 2 2 3 2" xfId="18926"/>
    <cellStyle name="Normal 2 14 3 3 2 2 2 2 3 2 2" xfId="18927"/>
    <cellStyle name="Normal 2 14 3 3 2 2 2 2 3 2 2 2" xfId="18928"/>
    <cellStyle name="Normal 2 14 3 3 2 2 2 2 3 2 2 3" xfId="18929"/>
    <cellStyle name="Normal 2 14 3 3 2 2 2 2 3 2 3" xfId="18930"/>
    <cellStyle name="Normal 2 14 3 3 2 2 2 2 3 2 4" xfId="18931"/>
    <cellStyle name="Normal 2 14 3 3 2 2 2 2 3 3" xfId="18932"/>
    <cellStyle name="Normal 2 14 3 3 2 2 2 2 3 3 2" xfId="18933"/>
    <cellStyle name="Normal 2 14 3 3 2 2 2 2 3 3 3" xfId="18934"/>
    <cellStyle name="Normal 2 14 3 3 2 2 2 2 3 4" xfId="18935"/>
    <cellStyle name="Normal 2 14 3 3 2 2 2 2 3 5" xfId="18936"/>
    <cellStyle name="Normal 2 14 3 3 2 2 2 2 4" xfId="18937"/>
    <cellStyle name="Normal 2 14 3 3 2 2 2 2 4 2" xfId="18938"/>
    <cellStyle name="Normal 2 14 3 3 2 2 2 2 4 2 2" xfId="18939"/>
    <cellStyle name="Normal 2 14 3 3 2 2 2 2 4 2 2 2" xfId="18940"/>
    <cellStyle name="Normal 2 14 3 3 2 2 2 2 4 2 2 3" xfId="18941"/>
    <cellStyle name="Normal 2 14 3 3 2 2 2 2 4 2 3" xfId="18942"/>
    <cellStyle name="Normal 2 14 3 3 2 2 2 2 4 2 4" xfId="18943"/>
    <cellStyle name="Normal 2 14 3 3 2 2 2 2 4 3" xfId="18944"/>
    <cellStyle name="Normal 2 14 3 3 2 2 2 2 4 3 2" xfId="18945"/>
    <cellStyle name="Normal 2 14 3 3 2 2 2 2 4 3 3" xfId="18946"/>
    <cellStyle name="Normal 2 14 3 3 2 2 2 2 4 4" xfId="18947"/>
    <cellStyle name="Normal 2 14 3 3 2 2 2 2 4 5" xfId="18948"/>
    <cellStyle name="Normal 2 14 3 3 2 2 2 2 5" xfId="18949"/>
    <cellStyle name="Normal 2 14 3 3 2 2 2 2 5 2" xfId="18950"/>
    <cellStyle name="Normal 2 14 3 3 2 2 2 2 5 2 2" xfId="18951"/>
    <cellStyle name="Normal 2 14 3 3 2 2 2 2 5 2 3" xfId="18952"/>
    <cellStyle name="Normal 2 14 3 3 2 2 2 2 5 3" xfId="18953"/>
    <cellStyle name="Normal 2 14 3 3 2 2 2 2 5 4" xfId="18954"/>
    <cellStyle name="Normal 2 14 3 3 2 2 2 2 6" xfId="18955"/>
    <cellStyle name="Normal 2 14 3 3 2 2 2 2 6 2" xfId="18956"/>
    <cellStyle name="Normal 2 14 3 3 2 2 2 2 6 3" xfId="18957"/>
    <cellStyle name="Normal 2 14 3 3 2 2 2 2 7" xfId="18958"/>
    <cellStyle name="Normal 2 14 3 3 2 2 2 2 8" xfId="18959"/>
    <cellStyle name="Normal 2 14 3 3 2 2 2 2_Schs" xfId="18960"/>
    <cellStyle name="Normal 2 14 3 3 2 2 2 3" xfId="18961"/>
    <cellStyle name="Normal 2 14 3 3 2 2 2 3 2" xfId="18962"/>
    <cellStyle name="Normal 2 14 3 3 2 2 2 3 2 2" xfId="18963"/>
    <cellStyle name="Normal 2 14 3 3 2 2 2 3 2 2 2" xfId="18964"/>
    <cellStyle name="Normal 2 14 3 3 2 2 2 3 2 2 3" xfId="18965"/>
    <cellStyle name="Normal 2 14 3 3 2 2 2 3 2 3" xfId="18966"/>
    <cellStyle name="Normal 2 14 3 3 2 2 2 3 2 4" xfId="18967"/>
    <cellStyle name="Normal 2 14 3 3 2 2 2 3 3" xfId="18968"/>
    <cellStyle name="Normal 2 14 3 3 2 2 2 3 3 2" xfId="18969"/>
    <cellStyle name="Normal 2 14 3 3 2 2 2 3 3 3" xfId="18970"/>
    <cellStyle name="Normal 2 14 3 3 2 2 2 3 4" xfId="18971"/>
    <cellStyle name="Normal 2 14 3 3 2 2 2 3 5" xfId="18972"/>
    <cellStyle name="Normal 2 14 3 3 2 2 2 4" xfId="18973"/>
    <cellStyle name="Normal 2 14 3 3 2 2 2 4 2" xfId="18974"/>
    <cellStyle name="Normal 2 14 3 3 2 2 2 4 2 2" xfId="18975"/>
    <cellStyle name="Normal 2 14 3 3 2 2 2 4 2 2 2" xfId="18976"/>
    <cellStyle name="Normal 2 14 3 3 2 2 2 4 2 2 3" xfId="18977"/>
    <cellStyle name="Normal 2 14 3 3 2 2 2 4 2 3" xfId="18978"/>
    <cellStyle name="Normal 2 14 3 3 2 2 2 4 2 4" xfId="18979"/>
    <cellStyle name="Normal 2 14 3 3 2 2 2 4 3" xfId="18980"/>
    <cellStyle name="Normal 2 14 3 3 2 2 2 4 3 2" xfId="18981"/>
    <cellStyle name="Normal 2 14 3 3 2 2 2 4 3 3" xfId="18982"/>
    <cellStyle name="Normal 2 14 3 3 2 2 2 4 4" xfId="18983"/>
    <cellStyle name="Normal 2 14 3 3 2 2 2 4 5" xfId="18984"/>
    <cellStyle name="Normal 2 14 3 3 2 2 2 5" xfId="18985"/>
    <cellStyle name="Normal 2 14 3 3 2 2 2 5 2" xfId="18986"/>
    <cellStyle name="Normal 2 14 3 3 2 2 2 5 2 2" xfId="18987"/>
    <cellStyle name="Normal 2 14 3 3 2 2 2 5 2 2 2" xfId="18988"/>
    <cellStyle name="Normal 2 14 3 3 2 2 2 5 2 2 3" xfId="18989"/>
    <cellStyle name="Normal 2 14 3 3 2 2 2 5 2 3" xfId="18990"/>
    <cellStyle name="Normal 2 14 3 3 2 2 2 5 2 4" xfId="18991"/>
    <cellStyle name="Normal 2 14 3 3 2 2 2 5 3" xfId="18992"/>
    <cellStyle name="Normal 2 14 3 3 2 2 2 5 3 2" xfId="18993"/>
    <cellStyle name="Normal 2 14 3 3 2 2 2 5 3 3" xfId="18994"/>
    <cellStyle name="Normal 2 14 3 3 2 2 2 5 4" xfId="18995"/>
    <cellStyle name="Normal 2 14 3 3 2 2 2 5 5" xfId="18996"/>
    <cellStyle name="Normal 2 14 3 3 2 2 2 6" xfId="18997"/>
    <cellStyle name="Normal 2 14 3 3 2 2 2 6 2" xfId="18998"/>
    <cellStyle name="Normal 2 14 3 3 2 2 2 6 2 2" xfId="18999"/>
    <cellStyle name="Normal 2 14 3 3 2 2 2 6 2 3" xfId="19000"/>
    <cellStyle name="Normal 2 14 3 3 2 2 2 6 3" xfId="19001"/>
    <cellStyle name="Normal 2 14 3 3 2 2 2 6 4" xfId="19002"/>
    <cellStyle name="Normal 2 14 3 3 2 2 2 7" xfId="19003"/>
    <cellStyle name="Normal 2 14 3 3 2 2 2 7 2" xfId="19004"/>
    <cellStyle name="Normal 2 14 3 3 2 2 2 7 3" xfId="19005"/>
    <cellStyle name="Normal 2 14 3 3 2 2 2 8" xfId="19006"/>
    <cellStyle name="Normal 2 14 3 3 2 2 2 9" xfId="19007"/>
    <cellStyle name="Normal 2 14 3 3 2 2 2_Schs" xfId="19008"/>
    <cellStyle name="Normal 2 14 3 3 2 2 3" xfId="19009"/>
    <cellStyle name="Normal 2 14 3 3 2 2 3 2" xfId="19010"/>
    <cellStyle name="Normal 2 14 3 3 2 2 3 2 2" xfId="19011"/>
    <cellStyle name="Normal 2 14 3 3 2 2 3 2 2 2" xfId="19012"/>
    <cellStyle name="Normal 2 14 3 3 2 2 3 2 2 2 2" xfId="19013"/>
    <cellStyle name="Normal 2 14 3 3 2 2 3 2 2 2 3" xfId="19014"/>
    <cellStyle name="Normal 2 14 3 3 2 2 3 2 2 3" xfId="19015"/>
    <cellStyle name="Normal 2 14 3 3 2 2 3 2 2 4" xfId="19016"/>
    <cellStyle name="Normal 2 14 3 3 2 2 3 2 3" xfId="19017"/>
    <cellStyle name="Normal 2 14 3 3 2 2 3 2 3 2" xfId="19018"/>
    <cellStyle name="Normal 2 14 3 3 2 2 3 2 3 3" xfId="19019"/>
    <cellStyle name="Normal 2 14 3 3 2 2 3 2 4" xfId="19020"/>
    <cellStyle name="Normal 2 14 3 3 2 2 3 2 5" xfId="19021"/>
    <cellStyle name="Normal 2 14 3 3 2 2 3 3" xfId="19022"/>
    <cellStyle name="Normal 2 14 3 3 2 2 3 3 2" xfId="19023"/>
    <cellStyle name="Normal 2 14 3 3 2 2 3 3 2 2" xfId="19024"/>
    <cellStyle name="Normal 2 14 3 3 2 2 3 3 2 2 2" xfId="19025"/>
    <cellStyle name="Normal 2 14 3 3 2 2 3 3 2 2 3" xfId="19026"/>
    <cellStyle name="Normal 2 14 3 3 2 2 3 3 2 3" xfId="19027"/>
    <cellStyle name="Normal 2 14 3 3 2 2 3 3 2 4" xfId="19028"/>
    <cellStyle name="Normal 2 14 3 3 2 2 3 3 3" xfId="19029"/>
    <cellStyle name="Normal 2 14 3 3 2 2 3 3 3 2" xfId="19030"/>
    <cellStyle name="Normal 2 14 3 3 2 2 3 3 3 3" xfId="19031"/>
    <cellStyle name="Normal 2 14 3 3 2 2 3 3 4" xfId="19032"/>
    <cellStyle name="Normal 2 14 3 3 2 2 3 3 5" xfId="19033"/>
    <cellStyle name="Normal 2 14 3 3 2 2 3 4" xfId="19034"/>
    <cellStyle name="Normal 2 14 3 3 2 2 3 4 2" xfId="19035"/>
    <cellStyle name="Normal 2 14 3 3 2 2 3 4 2 2" xfId="19036"/>
    <cellStyle name="Normal 2 14 3 3 2 2 3 4 2 2 2" xfId="19037"/>
    <cellStyle name="Normal 2 14 3 3 2 2 3 4 2 2 3" xfId="19038"/>
    <cellStyle name="Normal 2 14 3 3 2 2 3 4 2 3" xfId="19039"/>
    <cellStyle name="Normal 2 14 3 3 2 2 3 4 2 4" xfId="19040"/>
    <cellStyle name="Normal 2 14 3 3 2 2 3 4 3" xfId="19041"/>
    <cellStyle name="Normal 2 14 3 3 2 2 3 4 3 2" xfId="19042"/>
    <cellStyle name="Normal 2 14 3 3 2 2 3 4 3 3" xfId="19043"/>
    <cellStyle name="Normal 2 14 3 3 2 2 3 4 4" xfId="19044"/>
    <cellStyle name="Normal 2 14 3 3 2 2 3 4 5" xfId="19045"/>
    <cellStyle name="Normal 2 14 3 3 2 2 3 5" xfId="19046"/>
    <cellStyle name="Normal 2 14 3 3 2 2 3 5 2" xfId="19047"/>
    <cellStyle name="Normal 2 14 3 3 2 2 3 5 2 2" xfId="19048"/>
    <cellStyle name="Normal 2 14 3 3 2 2 3 5 2 3" xfId="19049"/>
    <cellStyle name="Normal 2 14 3 3 2 2 3 5 3" xfId="19050"/>
    <cellStyle name="Normal 2 14 3 3 2 2 3 5 4" xfId="19051"/>
    <cellStyle name="Normal 2 14 3 3 2 2 3 6" xfId="19052"/>
    <cellStyle name="Normal 2 14 3 3 2 2 3 6 2" xfId="19053"/>
    <cellStyle name="Normal 2 14 3 3 2 2 3 6 3" xfId="19054"/>
    <cellStyle name="Normal 2 14 3 3 2 2 3 7" xfId="19055"/>
    <cellStyle name="Normal 2 14 3 3 2 2 3 8" xfId="19056"/>
    <cellStyle name="Normal 2 14 3 3 2 2 3_Schs" xfId="19057"/>
    <cellStyle name="Normal 2 14 3 3 2 2 4" xfId="19058"/>
    <cellStyle name="Normal 2 14 3 3 2 2 4 2" xfId="19059"/>
    <cellStyle name="Normal 2 14 3 3 2 2 4 2 2" xfId="19060"/>
    <cellStyle name="Normal 2 14 3 3 2 2 4 2 2 2" xfId="19061"/>
    <cellStyle name="Normal 2 14 3 3 2 2 4 2 2 3" xfId="19062"/>
    <cellStyle name="Normal 2 14 3 3 2 2 4 2 3" xfId="19063"/>
    <cellStyle name="Normal 2 14 3 3 2 2 4 2 4" xfId="19064"/>
    <cellStyle name="Normal 2 14 3 3 2 2 4 3" xfId="19065"/>
    <cellStyle name="Normal 2 14 3 3 2 2 4 3 2" xfId="19066"/>
    <cellStyle name="Normal 2 14 3 3 2 2 4 3 3" xfId="19067"/>
    <cellStyle name="Normal 2 14 3 3 2 2 4 4" xfId="19068"/>
    <cellStyle name="Normal 2 14 3 3 2 2 4 5" xfId="19069"/>
    <cellStyle name="Normal 2 14 3 3 2 2 5" xfId="19070"/>
    <cellStyle name="Normal 2 14 3 3 2 2 5 2" xfId="19071"/>
    <cellStyle name="Normal 2 14 3 3 2 2 5 2 2" xfId="19072"/>
    <cellStyle name="Normal 2 14 3 3 2 2 5 2 2 2" xfId="19073"/>
    <cellStyle name="Normal 2 14 3 3 2 2 5 2 2 3" xfId="19074"/>
    <cellStyle name="Normal 2 14 3 3 2 2 5 2 3" xfId="19075"/>
    <cellStyle name="Normal 2 14 3 3 2 2 5 2 4" xfId="19076"/>
    <cellStyle name="Normal 2 14 3 3 2 2 5 3" xfId="19077"/>
    <cellStyle name="Normal 2 14 3 3 2 2 5 3 2" xfId="19078"/>
    <cellStyle name="Normal 2 14 3 3 2 2 5 3 3" xfId="19079"/>
    <cellStyle name="Normal 2 14 3 3 2 2 5 4" xfId="19080"/>
    <cellStyle name="Normal 2 14 3 3 2 2 5 5" xfId="19081"/>
    <cellStyle name="Normal 2 14 3 3 2 2 6" xfId="19082"/>
    <cellStyle name="Normal 2 14 3 3 2 2 6 2" xfId="19083"/>
    <cellStyle name="Normal 2 14 3 3 2 2 6 2 2" xfId="19084"/>
    <cellStyle name="Normal 2 14 3 3 2 2 6 2 2 2" xfId="19085"/>
    <cellStyle name="Normal 2 14 3 3 2 2 6 2 2 3" xfId="19086"/>
    <cellStyle name="Normal 2 14 3 3 2 2 6 2 3" xfId="19087"/>
    <cellStyle name="Normal 2 14 3 3 2 2 6 2 4" xfId="19088"/>
    <cellStyle name="Normal 2 14 3 3 2 2 6 3" xfId="19089"/>
    <cellStyle name="Normal 2 14 3 3 2 2 6 3 2" xfId="19090"/>
    <cellStyle name="Normal 2 14 3 3 2 2 6 3 3" xfId="19091"/>
    <cellStyle name="Normal 2 14 3 3 2 2 6 4" xfId="19092"/>
    <cellStyle name="Normal 2 14 3 3 2 2 6 5" xfId="19093"/>
    <cellStyle name="Normal 2 14 3 3 2 2 7" xfId="19094"/>
    <cellStyle name="Normal 2 14 3 3 2 2 7 2" xfId="19095"/>
    <cellStyle name="Normal 2 14 3 3 2 2 7 2 2" xfId="19096"/>
    <cellStyle name="Normal 2 14 3 3 2 2 7 2 3" xfId="19097"/>
    <cellStyle name="Normal 2 14 3 3 2 2 7 3" xfId="19098"/>
    <cellStyle name="Normal 2 14 3 3 2 2 7 4" xfId="19099"/>
    <cellStyle name="Normal 2 14 3 3 2 2 8" xfId="19100"/>
    <cellStyle name="Normal 2 14 3 3 2 2 8 2" xfId="19101"/>
    <cellStyle name="Normal 2 14 3 3 2 2 8 3" xfId="19102"/>
    <cellStyle name="Normal 2 14 3 3 2 2 9" xfId="19103"/>
    <cellStyle name="Normal 2 14 3 3 2 2_Schs" xfId="19104"/>
    <cellStyle name="Normal 2 14 3 3 2 3" xfId="19105"/>
    <cellStyle name="Normal 2 14 3 3 2 3 2" xfId="19106"/>
    <cellStyle name="Normal 2 14 3 3 2 3 2 2" xfId="19107"/>
    <cellStyle name="Normal 2 14 3 3 2 3 2 2 2" xfId="19108"/>
    <cellStyle name="Normal 2 14 3 3 2 3 2 2 2 2" xfId="19109"/>
    <cellStyle name="Normal 2 14 3 3 2 3 2 2 2 2 2" xfId="19110"/>
    <cellStyle name="Normal 2 14 3 3 2 3 2 2 2 2 3" xfId="19111"/>
    <cellStyle name="Normal 2 14 3 3 2 3 2 2 2 3" xfId="19112"/>
    <cellStyle name="Normal 2 14 3 3 2 3 2 2 2 4" xfId="19113"/>
    <cellStyle name="Normal 2 14 3 3 2 3 2 2 3" xfId="19114"/>
    <cellStyle name="Normal 2 14 3 3 2 3 2 2 3 2" xfId="19115"/>
    <cellStyle name="Normal 2 14 3 3 2 3 2 2 3 3" xfId="19116"/>
    <cellStyle name="Normal 2 14 3 3 2 3 2 2 4" xfId="19117"/>
    <cellStyle name="Normal 2 14 3 3 2 3 2 2 5" xfId="19118"/>
    <cellStyle name="Normal 2 14 3 3 2 3 2 3" xfId="19119"/>
    <cellStyle name="Normal 2 14 3 3 2 3 2 3 2" xfId="19120"/>
    <cellStyle name="Normal 2 14 3 3 2 3 2 3 2 2" xfId="19121"/>
    <cellStyle name="Normal 2 14 3 3 2 3 2 3 2 2 2" xfId="19122"/>
    <cellStyle name="Normal 2 14 3 3 2 3 2 3 2 2 3" xfId="19123"/>
    <cellStyle name="Normal 2 14 3 3 2 3 2 3 2 3" xfId="19124"/>
    <cellStyle name="Normal 2 14 3 3 2 3 2 3 2 4" xfId="19125"/>
    <cellStyle name="Normal 2 14 3 3 2 3 2 3 3" xfId="19126"/>
    <cellStyle name="Normal 2 14 3 3 2 3 2 3 3 2" xfId="19127"/>
    <cellStyle name="Normal 2 14 3 3 2 3 2 3 3 3" xfId="19128"/>
    <cellStyle name="Normal 2 14 3 3 2 3 2 3 4" xfId="19129"/>
    <cellStyle name="Normal 2 14 3 3 2 3 2 3 5" xfId="19130"/>
    <cellStyle name="Normal 2 14 3 3 2 3 2 4" xfId="19131"/>
    <cellStyle name="Normal 2 14 3 3 2 3 2 4 2" xfId="19132"/>
    <cellStyle name="Normal 2 14 3 3 2 3 2 4 2 2" xfId="19133"/>
    <cellStyle name="Normal 2 14 3 3 2 3 2 4 2 2 2" xfId="19134"/>
    <cellStyle name="Normal 2 14 3 3 2 3 2 4 2 2 3" xfId="19135"/>
    <cellStyle name="Normal 2 14 3 3 2 3 2 4 2 3" xfId="19136"/>
    <cellStyle name="Normal 2 14 3 3 2 3 2 4 2 4" xfId="19137"/>
    <cellStyle name="Normal 2 14 3 3 2 3 2 4 3" xfId="19138"/>
    <cellStyle name="Normal 2 14 3 3 2 3 2 4 3 2" xfId="19139"/>
    <cellStyle name="Normal 2 14 3 3 2 3 2 4 3 3" xfId="19140"/>
    <cellStyle name="Normal 2 14 3 3 2 3 2 4 4" xfId="19141"/>
    <cellStyle name="Normal 2 14 3 3 2 3 2 4 5" xfId="19142"/>
    <cellStyle name="Normal 2 14 3 3 2 3 2 5" xfId="19143"/>
    <cellStyle name="Normal 2 14 3 3 2 3 2 5 2" xfId="19144"/>
    <cellStyle name="Normal 2 14 3 3 2 3 2 5 2 2" xfId="19145"/>
    <cellStyle name="Normal 2 14 3 3 2 3 2 5 2 3" xfId="19146"/>
    <cellStyle name="Normal 2 14 3 3 2 3 2 5 3" xfId="19147"/>
    <cellStyle name="Normal 2 14 3 3 2 3 2 5 4" xfId="19148"/>
    <cellStyle name="Normal 2 14 3 3 2 3 2 6" xfId="19149"/>
    <cellStyle name="Normal 2 14 3 3 2 3 2 6 2" xfId="19150"/>
    <cellStyle name="Normal 2 14 3 3 2 3 2 6 3" xfId="19151"/>
    <cellStyle name="Normal 2 14 3 3 2 3 2 7" xfId="19152"/>
    <cellStyle name="Normal 2 14 3 3 2 3 2 8" xfId="19153"/>
    <cellStyle name="Normal 2 14 3 3 2 3 2_Schs" xfId="19154"/>
    <cellStyle name="Normal 2 14 3 3 2 3 3" xfId="19155"/>
    <cellStyle name="Normal 2 14 3 3 2 3 3 2" xfId="19156"/>
    <cellStyle name="Normal 2 14 3 3 2 3 3 2 2" xfId="19157"/>
    <cellStyle name="Normal 2 14 3 3 2 3 3 2 2 2" xfId="19158"/>
    <cellStyle name="Normal 2 14 3 3 2 3 3 2 2 3" xfId="19159"/>
    <cellStyle name="Normal 2 14 3 3 2 3 3 2 3" xfId="19160"/>
    <cellStyle name="Normal 2 14 3 3 2 3 3 2 4" xfId="19161"/>
    <cellStyle name="Normal 2 14 3 3 2 3 3 3" xfId="19162"/>
    <cellStyle name="Normal 2 14 3 3 2 3 3 3 2" xfId="19163"/>
    <cellStyle name="Normal 2 14 3 3 2 3 3 3 3" xfId="19164"/>
    <cellStyle name="Normal 2 14 3 3 2 3 3 4" xfId="19165"/>
    <cellStyle name="Normal 2 14 3 3 2 3 3 5" xfId="19166"/>
    <cellStyle name="Normal 2 14 3 3 2 3 4" xfId="19167"/>
    <cellStyle name="Normal 2 14 3 3 2 3 4 2" xfId="19168"/>
    <cellStyle name="Normal 2 14 3 3 2 3 4 2 2" xfId="19169"/>
    <cellStyle name="Normal 2 14 3 3 2 3 4 2 2 2" xfId="19170"/>
    <cellStyle name="Normal 2 14 3 3 2 3 4 2 2 3" xfId="19171"/>
    <cellStyle name="Normal 2 14 3 3 2 3 4 2 3" xfId="19172"/>
    <cellStyle name="Normal 2 14 3 3 2 3 4 2 4" xfId="19173"/>
    <cellStyle name="Normal 2 14 3 3 2 3 4 3" xfId="19174"/>
    <cellStyle name="Normal 2 14 3 3 2 3 4 3 2" xfId="19175"/>
    <cellStyle name="Normal 2 14 3 3 2 3 4 3 3" xfId="19176"/>
    <cellStyle name="Normal 2 14 3 3 2 3 4 4" xfId="19177"/>
    <cellStyle name="Normal 2 14 3 3 2 3 4 5" xfId="19178"/>
    <cellStyle name="Normal 2 14 3 3 2 3 5" xfId="19179"/>
    <cellStyle name="Normal 2 14 3 3 2 3 5 2" xfId="19180"/>
    <cellStyle name="Normal 2 14 3 3 2 3 5 2 2" xfId="19181"/>
    <cellStyle name="Normal 2 14 3 3 2 3 5 2 2 2" xfId="19182"/>
    <cellStyle name="Normal 2 14 3 3 2 3 5 2 2 3" xfId="19183"/>
    <cellStyle name="Normal 2 14 3 3 2 3 5 2 3" xfId="19184"/>
    <cellStyle name="Normal 2 14 3 3 2 3 5 2 4" xfId="19185"/>
    <cellStyle name="Normal 2 14 3 3 2 3 5 3" xfId="19186"/>
    <cellStyle name="Normal 2 14 3 3 2 3 5 3 2" xfId="19187"/>
    <cellStyle name="Normal 2 14 3 3 2 3 5 3 3" xfId="19188"/>
    <cellStyle name="Normal 2 14 3 3 2 3 5 4" xfId="19189"/>
    <cellStyle name="Normal 2 14 3 3 2 3 5 5" xfId="19190"/>
    <cellStyle name="Normal 2 14 3 3 2 3 6" xfId="19191"/>
    <cellStyle name="Normal 2 14 3 3 2 3 6 2" xfId="19192"/>
    <cellStyle name="Normal 2 14 3 3 2 3 6 2 2" xfId="19193"/>
    <cellStyle name="Normal 2 14 3 3 2 3 6 2 3" xfId="19194"/>
    <cellStyle name="Normal 2 14 3 3 2 3 6 3" xfId="19195"/>
    <cellStyle name="Normal 2 14 3 3 2 3 6 4" xfId="19196"/>
    <cellStyle name="Normal 2 14 3 3 2 3 7" xfId="19197"/>
    <cellStyle name="Normal 2 14 3 3 2 3 7 2" xfId="19198"/>
    <cellStyle name="Normal 2 14 3 3 2 3 7 3" xfId="19199"/>
    <cellStyle name="Normal 2 14 3 3 2 3 8" xfId="19200"/>
    <cellStyle name="Normal 2 14 3 3 2 3 9" xfId="19201"/>
    <cellStyle name="Normal 2 14 3 3 2 3_Schs" xfId="19202"/>
    <cellStyle name="Normal 2 14 3 3 2 4" xfId="19203"/>
    <cellStyle name="Normal 2 14 3 3 2 4 2" xfId="19204"/>
    <cellStyle name="Normal 2 14 3 3 2 4 2 2" xfId="19205"/>
    <cellStyle name="Normal 2 14 3 3 2 4 2 2 2" xfId="19206"/>
    <cellStyle name="Normal 2 14 3 3 2 4 2 2 2 2" xfId="19207"/>
    <cellStyle name="Normal 2 14 3 3 2 4 2 2 2 3" xfId="19208"/>
    <cellStyle name="Normal 2 14 3 3 2 4 2 2 3" xfId="19209"/>
    <cellStyle name="Normal 2 14 3 3 2 4 2 2 4" xfId="19210"/>
    <cellStyle name="Normal 2 14 3 3 2 4 2 3" xfId="19211"/>
    <cellStyle name="Normal 2 14 3 3 2 4 2 3 2" xfId="19212"/>
    <cellStyle name="Normal 2 14 3 3 2 4 2 3 3" xfId="19213"/>
    <cellStyle name="Normal 2 14 3 3 2 4 2 4" xfId="19214"/>
    <cellStyle name="Normal 2 14 3 3 2 4 2 5" xfId="19215"/>
    <cellStyle name="Normal 2 14 3 3 2 4 3" xfId="19216"/>
    <cellStyle name="Normal 2 14 3 3 2 4 3 2" xfId="19217"/>
    <cellStyle name="Normal 2 14 3 3 2 4 3 2 2" xfId="19218"/>
    <cellStyle name="Normal 2 14 3 3 2 4 3 2 2 2" xfId="19219"/>
    <cellStyle name="Normal 2 14 3 3 2 4 3 2 2 3" xfId="19220"/>
    <cellStyle name="Normal 2 14 3 3 2 4 3 2 3" xfId="19221"/>
    <cellStyle name="Normal 2 14 3 3 2 4 3 2 4" xfId="19222"/>
    <cellStyle name="Normal 2 14 3 3 2 4 3 3" xfId="19223"/>
    <cellStyle name="Normal 2 14 3 3 2 4 3 3 2" xfId="19224"/>
    <cellStyle name="Normal 2 14 3 3 2 4 3 3 3" xfId="19225"/>
    <cellStyle name="Normal 2 14 3 3 2 4 3 4" xfId="19226"/>
    <cellStyle name="Normal 2 14 3 3 2 4 3 5" xfId="19227"/>
    <cellStyle name="Normal 2 14 3 3 2 4 4" xfId="19228"/>
    <cellStyle name="Normal 2 14 3 3 2 4 4 2" xfId="19229"/>
    <cellStyle name="Normal 2 14 3 3 2 4 4 2 2" xfId="19230"/>
    <cellStyle name="Normal 2 14 3 3 2 4 4 2 2 2" xfId="19231"/>
    <cellStyle name="Normal 2 14 3 3 2 4 4 2 2 3" xfId="19232"/>
    <cellStyle name="Normal 2 14 3 3 2 4 4 2 3" xfId="19233"/>
    <cellStyle name="Normal 2 14 3 3 2 4 4 2 4" xfId="19234"/>
    <cellStyle name="Normal 2 14 3 3 2 4 4 3" xfId="19235"/>
    <cellStyle name="Normal 2 14 3 3 2 4 4 3 2" xfId="19236"/>
    <cellStyle name="Normal 2 14 3 3 2 4 4 3 3" xfId="19237"/>
    <cellStyle name="Normal 2 14 3 3 2 4 4 4" xfId="19238"/>
    <cellStyle name="Normal 2 14 3 3 2 4 4 5" xfId="19239"/>
    <cellStyle name="Normal 2 14 3 3 2 4 5" xfId="19240"/>
    <cellStyle name="Normal 2 14 3 3 2 4 5 2" xfId="19241"/>
    <cellStyle name="Normal 2 14 3 3 2 4 5 2 2" xfId="19242"/>
    <cellStyle name="Normal 2 14 3 3 2 4 5 2 3" xfId="19243"/>
    <cellStyle name="Normal 2 14 3 3 2 4 5 3" xfId="19244"/>
    <cellStyle name="Normal 2 14 3 3 2 4 5 4" xfId="19245"/>
    <cellStyle name="Normal 2 14 3 3 2 4 6" xfId="19246"/>
    <cellStyle name="Normal 2 14 3 3 2 4 6 2" xfId="19247"/>
    <cellStyle name="Normal 2 14 3 3 2 4 6 3" xfId="19248"/>
    <cellStyle name="Normal 2 14 3 3 2 4 7" xfId="19249"/>
    <cellStyle name="Normal 2 14 3 3 2 4 8" xfId="19250"/>
    <cellStyle name="Normal 2 14 3 3 2 4_Schs" xfId="19251"/>
    <cellStyle name="Normal 2 14 3 3 2 5" xfId="19252"/>
    <cellStyle name="Normal 2 14 3 3 2 5 2" xfId="19253"/>
    <cellStyle name="Normal 2 14 3 3 2 5 2 2" xfId="19254"/>
    <cellStyle name="Normal 2 14 3 3 2 5 2 2 2" xfId="19255"/>
    <cellStyle name="Normal 2 14 3 3 2 5 2 2 3" xfId="19256"/>
    <cellStyle name="Normal 2 14 3 3 2 5 2 3" xfId="19257"/>
    <cellStyle name="Normal 2 14 3 3 2 5 2 4" xfId="19258"/>
    <cellStyle name="Normal 2 14 3 3 2 5 3" xfId="19259"/>
    <cellStyle name="Normal 2 14 3 3 2 5 3 2" xfId="19260"/>
    <cellStyle name="Normal 2 14 3 3 2 5 3 3" xfId="19261"/>
    <cellStyle name="Normal 2 14 3 3 2 5 4" xfId="19262"/>
    <cellStyle name="Normal 2 14 3 3 2 5 5" xfId="19263"/>
    <cellStyle name="Normal 2 14 3 3 2 6" xfId="19264"/>
    <cellStyle name="Normal 2 14 3 3 2 6 2" xfId="19265"/>
    <cellStyle name="Normal 2 14 3 3 2 6 2 2" xfId="19266"/>
    <cellStyle name="Normal 2 14 3 3 2 6 2 2 2" xfId="19267"/>
    <cellStyle name="Normal 2 14 3 3 2 6 2 2 3" xfId="19268"/>
    <cellStyle name="Normal 2 14 3 3 2 6 2 3" xfId="19269"/>
    <cellStyle name="Normal 2 14 3 3 2 6 2 4" xfId="19270"/>
    <cellStyle name="Normal 2 14 3 3 2 6 3" xfId="19271"/>
    <cellStyle name="Normal 2 14 3 3 2 6 3 2" xfId="19272"/>
    <cellStyle name="Normal 2 14 3 3 2 6 3 3" xfId="19273"/>
    <cellStyle name="Normal 2 14 3 3 2 6 4" xfId="19274"/>
    <cellStyle name="Normal 2 14 3 3 2 6 5" xfId="19275"/>
    <cellStyle name="Normal 2 14 3 3 2 7" xfId="19276"/>
    <cellStyle name="Normal 2 14 3 3 2 7 2" xfId="19277"/>
    <cellStyle name="Normal 2 14 3 3 2 7 2 2" xfId="19278"/>
    <cellStyle name="Normal 2 14 3 3 2 7 2 2 2" xfId="19279"/>
    <cellStyle name="Normal 2 14 3 3 2 7 2 2 3" xfId="19280"/>
    <cellStyle name="Normal 2 14 3 3 2 7 2 3" xfId="19281"/>
    <cellStyle name="Normal 2 14 3 3 2 7 2 4" xfId="19282"/>
    <cellStyle name="Normal 2 14 3 3 2 7 3" xfId="19283"/>
    <cellStyle name="Normal 2 14 3 3 2 7 3 2" xfId="19284"/>
    <cellStyle name="Normal 2 14 3 3 2 7 3 3" xfId="19285"/>
    <cellStyle name="Normal 2 14 3 3 2 7 4" xfId="19286"/>
    <cellStyle name="Normal 2 14 3 3 2 7 5" xfId="19287"/>
    <cellStyle name="Normal 2 14 3 3 2 8" xfId="19288"/>
    <cellStyle name="Normal 2 14 3 3 2 8 2" xfId="19289"/>
    <cellStyle name="Normal 2 14 3 3 2 8 2 2" xfId="19290"/>
    <cellStyle name="Normal 2 14 3 3 2 8 2 3" xfId="19291"/>
    <cellStyle name="Normal 2 14 3 3 2 8 3" xfId="19292"/>
    <cellStyle name="Normal 2 14 3 3 2 8 4" xfId="19293"/>
    <cellStyle name="Normal 2 14 3 3 2 9" xfId="19294"/>
    <cellStyle name="Normal 2 14 3 3 2 9 2" xfId="19295"/>
    <cellStyle name="Normal 2 14 3 3 2 9 3" xfId="19296"/>
    <cellStyle name="Normal 2 14 3 3 2_Schs" xfId="19297"/>
    <cellStyle name="Normal 2 14 3 3 3" xfId="19298"/>
    <cellStyle name="Normal 2 14 3 3 3 10" xfId="19299"/>
    <cellStyle name="Normal 2 14 3 3 3 2" xfId="19300"/>
    <cellStyle name="Normal 2 14 3 3 3 2 2" xfId="19301"/>
    <cellStyle name="Normal 2 14 3 3 3 2 2 2" xfId="19302"/>
    <cellStyle name="Normal 2 14 3 3 3 2 2 2 2" xfId="19303"/>
    <cellStyle name="Normal 2 14 3 3 3 2 2 2 2 2" xfId="19304"/>
    <cellStyle name="Normal 2 14 3 3 3 2 2 2 2 2 2" xfId="19305"/>
    <cellStyle name="Normal 2 14 3 3 3 2 2 2 2 2 3" xfId="19306"/>
    <cellStyle name="Normal 2 14 3 3 3 2 2 2 2 3" xfId="19307"/>
    <cellStyle name="Normal 2 14 3 3 3 2 2 2 2 4" xfId="19308"/>
    <cellStyle name="Normal 2 14 3 3 3 2 2 2 3" xfId="19309"/>
    <cellStyle name="Normal 2 14 3 3 3 2 2 2 3 2" xfId="19310"/>
    <cellStyle name="Normal 2 14 3 3 3 2 2 2 3 3" xfId="19311"/>
    <cellStyle name="Normal 2 14 3 3 3 2 2 2 4" xfId="19312"/>
    <cellStyle name="Normal 2 14 3 3 3 2 2 2 5" xfId="19313"/>
    <cellStyle name="Normal 2 14 3 3 3 2 2 3" xfId="19314"/>
    <cellStyle name="Normal 2 14 3 3 3 2 2 3 2" xfId="19315"/>
    <cellStyle name="Normal 2 14 3 3 3 2 2 3 2 2" xfId="19316"/>
    <cellStyle name="Normal 2 14 3 3 3 2 2 3 2 2 2" xfId="19317"/>
    <cellStyle name="Normal 2 14 3 3 3 2 2 3 2 2 3" xfId="19318"/>
    <cellStyle name="Normal 2 14 3 3 3 2 2 3 2 3" xfId="19319"/>
    <cellStyle name="Normal 2 14 3 3 3 2 2 3 2 4" xfId="19320"/>
    <cellStyle name="Normal 2 14 3 3 3 2 2 3 3" xfId="19321"/>
    <cellStyle name="Normal 2 14 3 3 3 2 2 3 3 2" xfId="19322"/>
    <cellStyle name="Normal 2 14 3 3 3 2 2 3 3 3" xfId="19323"/>
    <cellStyle name="Normal 2 14 3 3 3 2 2 3 4" xfId="19324"/>
    <cellStyle name="Normal 2 14 3 3 3 2 2 3 5" xfId="19325"/>
    <cellStyle name="Normal 2 14 3 3 3 2 2 4" xfId="19326"/>
    <cellStyle name="Normal 2 14 3 3 3 2 2 4 2" xfId="19327"/>
    <cellStyle name="Normal 2 14 3 3 3 2 2 4 2 2" xfId="19328"/>
    <cellStyle name="Normal 2 14 3 3 3 2 2 4 2 2 2" xfId="19329"/>
    <cellStyle name="Normal 2 14 3 3 3 2 2 4 2 2 3" xfId="19330"/>
    <cellStyle name="Normal 2 14 3 3 3 2 2 4 2 3" xfId="19331"/>
    <cellStyle name="Normal 2 14 3 3 3 2 2 4 2 4" xfId="19332"/>
    <cellStyle name="Normal 2 14 3 3 3 2 2 4 3" xfId="19333"/>
    <cellStyle name="Normal 2 14 3 3 3 2 2 4 3 2" xfId="19334"/>
    <cellStyle name="Normal 2 14 3 3 3 2 2 4 3 3" xfId="19335"/>
    <cellStyle name="Normal 2 14 3 3 3 2 2 4 4" xfId="19336"/>
    <cellStyle name="Normal 2 14 3 3 3 2 2 4 5" xfId="19337"/>
    <cellStyle name="Normal 2 14 3 3 3 2 2 5" xfId="19338"/>
    <cellStyle name="Normal 2 14 3 3 3 2 2 5 2" xfId="19339"/>
    <cellStyle name="Normal 2 14 3 3 3 2 2 5 2 2" xfId="19340"/>
    <cellStyle name="Normal 2 14 3 3 3 2 2 5 2 3" xfId="19341"/>
    <cellStyle name="Normal 2 14 3 3 3 2 2 5 3" xfId="19342"/>
    <cellStyle name="Normal 2 14 3 3 3 2 2 5 4" xfId="19343"/>
    <cellStyle name="Normal 2 14 3 3 3 2 2 6" xfId="19344"/>
    <cellStyle name="Normal 2 14 3 3 3 2 2 6 2" xfId="19345"/>
    <cellStyle name="Normal 2 14 3 3 3 2 2 6 3" xfId="19346"/>
    <cellStyle name="Normal 2 14 3 3 3 2 2 7" xfId="19347"/>
    <cellStyle name="Normal 2 14 3 3 3 2 2 8" xfId="19348"/>
    <cellStyle name="Normal 2 14 3 3 3 2 2_Schs" xfId="19349"/>
    <cellStyle name="Normal 2 14 3 3 3 2 3" xfId="19350"/>
    <cellStyle name="Normal 2 14 3 3 3 2 3 2" xfId="19351"/>
    <cellStyle name="Normal 2 14 3 3 3 2 3 2 2" xfId="19352"/>
    <cellStyle name="Normal 2 14 3 3 3 2 3 2 2 2" xfId="19353"/>
    <cellStyle name="Normal 2 14 3 3 3 2 3 2 2 3" xfId="19354"/>
    <cellStyle name="Normal 2 14 3 3 3 2 3 2 3" xfId="19355"/>
    <cellStyle name="Normal 2 14 3 3 3 2 3 2 4" xfId="19356"/>
    <cellStyle name="Normal 2 14 3 3 3 2 3 3" xfId="19357"/>
    <cellStyle name="Normal 2 14 3 3 3 2 3 3 2" xfId="19358"/>
    <cellStyle name="Normal 2 14 3 3 3 2 3 3 3" xfId="19359"/>
    <cellStyle name="Normal 2 14 3 3 3 2 3 4" xfId="19360"/>
    <cellStyle name="Normal 2 14 3 3 3 2 3 5" xfId="19361"/>
    <cellStyle name="Normal 2 14 3 3 3 2 4" xfId="19362"/>
    <cellStyle name="Normal 2 14 3 3 3 2 4 2" xfId="19363"/>
    <cellStyle name="Normal 2 14 3 3 3 2 4 2 2" xfId="19364"/>
    <cellStyle name="Normal 2 14 3 3 3 2 4 2 2 2" xfId="19365"/>
    <cellStyle name="Normal 2 14 3 3 3 2 4 2 2 3" xfId="19366"/>
    <cellStyle name="Normal 2 14 3 3 3 2 4 2 3" xfId="19367"/>
    <cellStyle name="Normal 2 14 3 3 3 2 4 2 4" xfId="19368"/>
    <cellStyle name="Normal 2 14 3 3 3 2 4 3" xfId="19369"/>
    <cellStyle name="Normal 2 14 3 3 3 2 4 3 2" xfId="19370"/>
    <cellStyle name="Normal 2 14 3 3 3 2 4 3 3" xfId="19371"/>
    <cellStyle name="Normal 2 14 3 3 3 2 4 4" xfId="19372"/>
    <cellStyle name="Normal 2 14 3 3 3 2 4 5" xfId="19373"/>
    <cellStyle name="Normal 2 14 3 3 3 2 5" xfId="19374"/>
    <cellStyle name="Normal 2 14 3 3 3 2 5 2" xfId="19375"/>
    <cellStyle name="Normal 2 14 3 3 3 2 5 2 2" xfId="19376"/>
    <cellStyle name="Normal 2 14 3 3 3 2 5 2 2 2" xfId="19377"/>
    <cellStyle name="Normal 2 14 3 3 3 2 5 2 2 3" xfId="19378"/>
    <cellStyle name="Normal 2 14 3 3 3 2 5 2 3" xfId="19379"/>
    <cellStyle name="Normal 2 14 3 3 3 2 5 2 4" xfId="19380"/>
    <cellStyle name="Normal 2 14 3 3 3 2 5 3" xfId="19381"/>
    <cellStyle name="Normal 2 14 3 3 3 2 5 3 2" xfId="19382"/>
    <cellStyle name="Normal 2 14 3 3 3 2 5 3 3" xfId="19383"/>
    <cellStyle name="Normal 2 14 3 3 3 2 5 4" xfId="19384"/>
    <cellStyle name="Normal 2 14 3 3 3 2 5 5" xfId="19385"/>
    <cellStyle name="Normal 2 14 3 3 3 2 6" xfId="19386"/>
    <cellStyle name="Normal 2 14 3 3 3 2 6 2" xfId="19387"/>
    <cellStyle name="Normal 2 14 3 3 3 2 6 2 2" xfId="19388"/>
    <cellStyle name="Normal 2 14 3 3 3 2 6 2 3" xfId="19389"/>
    <cellStyle name="Normal 2 14 3 3 3 2 6 3" xfId="19390"/>
    <cellStyle name="Normal 2 14 3 3 3 2 6 4" xfId="19391"/>
    <cellStyle name="Normal 2 14 3 3 3 2 7" xfId="19392"/>
    <cellStyle name="Normal 2 14 3 3 3 2 7 2" xfId="19393"/>
    <cellStyle name="Normal 2 14 3 3 3 2 7 3" xfId="19394"/>
    <cellStyle name="Normal 2 14 3 3 3 2 8" xfId="19395"/>
    <cellStyle name="Normal 2 14 3 3 3 2 9" xfId="19396"/>
    <cellStyle name="Normal 2 14 3 3 3 2_Schs" xfId="19397"/>
    <cellStyle name="Normal 2 14 3 3 3 3" xfId="19398"/>
    <cellStyle name="Normal 2 14 3 3 3 3 2" xfId="19399"/>
    <cellStyle name="Normal 2 14 3 3 3 3 2 2" xfId="19400"/>
    <cellStyle name="Normal 2 14 3 3 3 3 2 2 2" xfId="19401"/>
    <cellStyle name="Normal 2 14 3 3 3 3 2 2 2 2" xfId="19402"/>
    <cellStyle name="Normal 2 14 3 3 3 3 2 2 2 3" xfId="19403"/>
    <cellStyle name="Normal 2 14 3 3 3 3 2 2 3" xfId="19404"/>
    <cellStyle name="Normal 2 14 3 3 3 3 2 2 4" xfId="19405"/>
    <cellStyle name="Normal 2 14 3 3 3 3 2 3" xfId="19406"/>
    <cellStyle name="Normal 2 14 3 3 3 3 2 3 2" xfId="19407"/>
    <cellStyle name="Normal 2 14 3 3 3 3 2 3 3" xfId="19408"/>
    <cellStyle name="Normal 2 14 3 3 3 3 2 4" xfId="19409"/>
    <cellStyle name="Normal 2 14 3 3 3 3 2 5" xfId="19410"/>
    <cellStyle name="Normal 2 14 3 3 3 3 3" xfId="19411"/>
    <cellStyle name="Normal 2 14 3 3 3 3 3 2" xfId="19412"/>
    <cellStyle name="Normal 2 14 3 3 3 3 3 2 2" xfId="19413"/>
    <cellStyle name="Normal 2 14 3 3 3 3 3 2 2 2" xfId="19414"/>
    <cellStyle name="Normal 2 14 3 3 3 3 3 2 2 3" xfId="19415"/>
    <cellStyle name="Normal 2 14 3 3 3 3 3 2 3" xfId="19416"/>
    <cellStyle name="Normal 2 14 3 3 3 3 3 2 4" xfId="19417"/>
    <cellStyle name="Normal 2 14 3 3 3 3 3 3" xfId="19418"/>
    <cellStyle name="Normal 2 14 3 3 3 3 3 3 2" xfId="19419"/>
    <cellStyle name="Normal 2 14 3 3 3 3 3 3 3" xfId="19420"/>
    <cellStyle name="Normal 2 14 3 3 3 3 3 4" xfId="19421"/>
    <cellStyle name="Normal 2 14 3 3 3 3 3 5" xfId="19422"/>
    <cellStyle name="Normal 2 14 3 3 3 3 4" xfId="19423"/>
    <cellStyle name="Normal 2 14 3 3 3 3 4 2" xfId="19424"/>
    <cellStyle name="Normal 2 14 3 3 3 3 4 2 2" xfId="19425"/>
    <cellStyle name="Normal 2 14 3 3 3 3 4 2 2 2" xfId="19426"/>
    <cellStyle name="Normal 2 14 3 3 3 3 4 2 2 3" xfId="19427"/>
    <cellStyle name="Normal 2 14 3 3 3 3 4 2 3" xfId="19428"/>
    <cellStyle name="Normal 2 14 3 3 3 3 4 2 4" xfId="19429"/>
    <cellStyle name="Normal 2 14 3 3 3 3 4 3" xfId="19430"/>
    <cellStyle name="Normal 2 14 3 3 3 3 4 3 2" xfId="19431"/>
    <cellStyle name="Normal 2 14 3 3 3 3 4 3 3" xfId="19432"/>
    <cellStyle name="Normal 2 14 3 3 3 3 4 4" xfId="19433"/>
    <cellStyle name="Normal 2 14 3 3 3 3 4 5" xfId="19434"/>
    <cellStyle name="Normal 2 14 3 3 3 3 5" xfId="19435"/>
    <cellStyle name="Normal 2 14 3 3 3 3 5 2" xfId="19436"/>
    <cellStyle name="Normal 2 14 3 3 3 3 5 2 2" xfId="19437"/>
    <cellStyle name="Normal 2 14 3 3 3 3 5 2 3" xfId="19438"/>
    <cellStyle name="Normal 2 14 3 3 3 3 5 3" xfId="19439"/>
    <cellStyle name="Normal 2 14 3 3 3 3 5 4" xfId="19440"/>
    <cellStyle name="Normal 2 14 3 3 3 3 6" xfId="19441"/>
    <cellStyle name="Normal 2 14 3 3 3 3 6 2" xfId="19442"/>
    <cellStyle name="Normal 2 14 3 3 3 3 6 3" xfId="19443"/>
    <cellStyle name="Normal 2 14 3 3 3 3 7" xfId="19444"/>
    <cellStyle name="Normal 2 14 3 3 3 3 8" xfId="19445"/>
    <cellStyle name="Normal 2 14 3 3 3 3_Schs" xfId="19446"/>
    <cellStyle name="Normal 2 14 3 3 3 4" xfId="19447"/>
    <cellStyle name="Normal 2 14 3 3 3 4 2" xfId="19448"/>
    <cellStyle name="Normal 2 14 3 3 3 4 2 2" xfId="19449"/>
    <cellStyle name="Normal 2 14 3 3 3 4 2 2 2" xfId="19450"/>
    <cellStyle name="Normal 2 14 3 3 3 4 2 2 3" xfId="19451"/>
    <cellStyle name="Normal 2 14 3 3 3 4 2 3" xfId="19452"/>
    <cellStyle name="Normal 2 14 3 3 3 4 2 4" xfId="19453"/>
    <cellStyle name="Normal 2 14 3 3 3 4 3" xfId="19454"/>
    <cellStyle name="Normal 2 14 3 3 3 4 3 2" xfId="19455"/>
    <cellStyle name="Normal 2 14 3 3 3 4 3 3" xfId="19456"/>
    <cellStyle name="Normal 2 14 3 3 3 4 4" xfId="19457"/>
    <cellStyle name="Normal 2 14 3 3 3 4 5" xfId="19458"/>
    <cellStyle name="Normal 2 14 3 3 3 5" xfId="19459"/>
    <cellStyle name="Normal 2 14 3 3 3 5 2" xfId="19460"/>
    <cellStyle name="Normal 2 14 3 3 3 5 2 2" xfId="19461"/>
    <cellStyle name="Normal 2 14 3 3 3 5 2 2 2" xfId="19462"/>
    <cellStyle name="Normal 2 14 3 3 3 5 2 2 3" xfId="19463"/>
    <cellStyle name="Normal 2 14 3 3 3 5 2 3" xfId="19464"/>
    <cellStyle name="Normal 2 14 3 3 3 5 2 4" xfId="19465"/>
    <cellStyle name="Normal 2 14 3 3 3 5 3" xfId="19466"/>
    <cellStyle name="Normal 2 14 3 3 3 5 3 2" xfId="19467"/>
    <cellStyle name="Normal 2 14 3 3 3 5 3 3" xfId="19468"/>
    <cellStyle name="Normal 2 14 3 3 3 5 4" xfId="19469"/>
    <cellStyle name="Normal 2 14 3 3 3 5 5" xfId="19470"/>
    <cellStyle name="Normal 2 14 3 3 3 6" xfId="19471"/>
    <cellStyle name="Normal 2 14 3 3 3 6 2" xfId="19472"/>
    <cellStyle name="Normal 2 14 3 3 3 6 2 2" xfId="19473"/>
    <cellStyle name="Normal 2 14 3 3 3 6 2 2 2" xfId="19474"/>
    <cellStyle name="Normal 2 14 3 3 3 6 2 2 3" xfId="19475"/>
    <cellStyle name="Normal 2 14 3 3 3 6 2 3" xfId="19476"/>
    <cellStyle name="Normal 2 14 3 3 3 6 2 4" xfId="19477"/>
    <cellStyle name="Normal 2 14 3 3 3 6 3" xfId="19478"/>
    <cellStyle name="Normal 2 14 3 3 3 6 3 2" xfId="19479"/>
    <cellStyle name="Normal 2 14 3 3 3 6 3 3" xfId="19480"/>
    <cellStyle name="Normal 2 14 3 3 3 6 4" xfId="19481"/>
    <cellStyle name="Normal 2 14 3 3 3 6 5" xfId="19482"/>
    <cellStyle name="Normal 2 14 3 3 3 7" xfId="19483"/>
    <cellStyle name="Normal 2 14 3 3 3 7 2" xfId="19484"/>
    <cellStyle name="Normal 2 14 3 3 3 7 2 2" xfId="19485"/>
    <cellStyle name="Normal 2 14 3 3 3 7 2 3" xfId="19486"/>
    <cellStyle name="Normal 2 14 3 3 3 7 3" xfId="19487"/>
    <cellStyle name="Normal 2 14 3 3 3 7 4" xfId="19488"/>
    <cellStyle name="Normal 2 14 3 3 3 8" xfId="19489"/>
    <cellStyle name="Normal 2 14 3 3 3 8 2" xfId="19490"/>
    <cellStyle name="Normal 2 14 3 3 3 8 3" xfId="19491"/>
    <cellStyle name="Normal 2 14 3 3 3 9" xfId="19492"/>
    <cellStyle name="Normal 2 14 3 3 3_Schs" xfId="19493"/>
    <cellStyle name="Normal 2 14 3 3 4" xfId="19494"/>
    <cellStyle name="Normal 2 14 3 3 4 2" xfId="19495"/>
    <cellStyle name="Normal 2 14 3 3 4 2 2" xfId="19496"/>
    <cellStyle name="Normal 2 14 3 3 4 2 2 2" xfId="19497"/>
    <cellStyle name="Normal 2 14 3 3 4 2 2 2 2" xfId="19498"/>
    <cellStyle name="Normal 2 14 3 3 4 2 2 2 2 2" xfId="19499"/>
    <cellStyle name="Normal 2 14 3 3 4 2 2 2 2 3" xfId="19500"/>
    <cellStyle name="Normal 2 14 3 3 4 2 2 2 3" xfId="19501"/>
    <cellStyle name="Normal 2 14 3 3 4 2 2 2 4" xfId="19502"/>
    <cellStyle name="Normal 2 14 3 3 4 2 2 3" xfId="19503"/>
    <cellStyle name="Normal 2 14 3 3 4 2 2 3 2" xfId="19504"/>
    <cellStyle name="Normal 2 14 3 3 4 2 2 3 3" xfId="19505"/>
    <cellStyle name="Normal 2 14 3 3 4 2 2 4" xfId="19506"/>
    <cellStyle name="Normal 2 14 3 3 4 2 2 5" xfId="19507"/>
    <cellStyle name="Normal 2 14 3 3 4 2 3" xfId="19508"/>
    <cellStyle name="Normal 2 14 3 3 4 2 3 2" xfId="19509"/>
    <cellStyle name="Normal 2 14 3 3 4 2 3 2 2" xfId="19510"/>
    <cellStyle name="Normal 2 14 3 3 4 2 3 2 2 2" xfId="19511"/>
    <cellStyle name="Normal 2 14 3 3 4 2 3 2 2 3" xfId="19512"/>
    <cellStyle name="Normal 2 14 3 3 4 2 3 2 3" xfId="19513"/>
    <cellStyle name="Normal 2 14 3 3 4 2 3 2 4" xfId="19514"/>
    <cellStyle name="Normal 2 14 3 3 4 2 3 3" xfId="19515"/>
    <cellStyle name="Normal 2 14 3 3 4 2 3 3 2" xfId="19516"/>
    <cellStyle name="Normal 2 14 3 3 4 2 3 3 3" xfId="19517"/>
    <cellStyle name="Normal 2 14 3 3 4 2 3 4" xfId="19518"/>
    <cellStyle name="Normal 2 14 3 3 4 2 3 5" xfId="19519"/>
    <cellStyle name="Normal 2 14 3 3 4 2 4" xfId="19520"/>
    <cellStyle name="Normal 2 14 3 3 4 2 4 2" xfId="19521"/>
    <cellStyle name="Normal 2 14 3 3 4 2 4 2 2" xfId="19522"/>
    <cellStyle name="Normal 2 14 3 3 4 2 4 2 2 2" xfId="19523"/>
    <cellStyle name="Normal 2 14 3 3 4 2 4 2 2 3" xfId="19524"/>
    <cellStyle name="Normal 2 14 3 3 4 2 4 2 3" xfId="19525"/>
    <cellStyle name="Normal 2 14 3 3 4 2 4 2 4" xfId="19526"/>
    <cellStyle name="Normal 2 14 3 3 4 2 4 3" xfId="19527"/>
    <cellStyle name="Normal 2 14 3 3 4 2 4 3 2" xfId="19528"/>
    <cellStyle name="Normal 2 14 3 3 4 2 4 3 3" xfId="19529"/>
    <cellStyle name="Normal 2 14 3 3 4 2 4 4" xfId="19530"/>
    <cellStyle name="Normal 2 14 3 3 4 2 4 5" xfId="19531"/>
    <cellStyle name="Normal 2 14 3 3 4 2 5" xfId="19532"/>
    <cellStyle name="Normal 2 14 3 3 4 2 5 2" xfId="19533"/>
    <cellStyle name="Normal 2 14 3 3 4 2 5 2 2" xfId="19534"/>
    <cellStyle name="Normal 2 14 3 3 4 2 5 2 3" xfId="19535"/>
    <cellStyle name="Normal 2 14 3 3 4 2 5 3" xfId="19536"/>
    <cellStyle name="Normal 2 14 3 3 4 2 5 4" xfId="19537"/>
    <cellStyle name="Normal 2 14 3 3 4 2 6" xfId="19538"/>
    <cellStyle name="Normal 2 14 3 3 4 2 6 2" xfId="19539"/>
    <cellStyle name="Normal 2 14 3 3 4 2 6 3" xfId="19540"/>
    <cellStyle name="Normal 2 14 3 3 4 2 7" xfId="19541"/>
    <cellStyle name="Normal 2 14 3 3 4 2 8" xfId="19542"/>
    <cellStyle name="Normal 2 14 3 3 4 2_Schs" xfId="19543"/>
    <cellStyle name="Normal 2 14 3 3 4 3" xfId="19544"/>
    <cellStyle name="Normal 2 14 3 3 4 3 2" xfId="19545"/>
    <cellStyle name="Normal 2 14 3 3 4 3 2 2" xfId="19546"/>
    <cellStyle name="Normal 2 14 3 3 4 3 2 2 2" xfId="19547"/>
    <cellStyle name="Normal 2 14 3 3 4 3 2 2 3" xfId="19548"/>
    <cellStyle name="Normal 2 14 3 3 4 3 2 3" xfId="19549"/>
    <cellStyle name="Normal 2 14 3 3 4 3 2 4" xfId="19550"/>
    <cellStyle name="Normal 2 14 3 3 4 3 3" xfId="19551"/>
    <cellStyle name="Normal 2 14 3 3 4 3 3 2" xfId="19552"/>
    <cellStyle name="Normal 2 14 3 3 4 3 3 3" xfId="19553"/>
    <cellStyle name="Normal 2 14 3 3 4 3 4" xfId="19554"/>
    <cellStyle name="Normal 2 14 3 3 4 3 5" xfId="19555"/>
    <cellStyle name="Normal 2 14 3 3 4 4" xfId="19556"/>
    <cellStyle name="Normal 2 14 3 3 4 4 2" xfId="19557"/>
    <cellStyle name="Normal 2 14 3 3 4 4 2 2" xfId="19558"/>
    <cellStyle name="Normal 2 14 3 3 4 4 2 2 2" xfId="19559"/>
    <cellStyle name="Normal 2 14 3 3 4 4 2 2 3" xfId="19560"/>
    <cellStyle name="Normal 2 14 3 3 4 4 2 3" xfId="19561"/>
    <cellStyle name="Normal 2 14 3 3 4 4 2 4" xfId="19562"/>
    <cellStyle name="Normal 2 14 3 3 4 4 3" xfId="19563"/>
    <cellStyle name="Normal 2 14 3 3 4 4 3 2" xfId="19564"/>
    <cellStyle name="Normal 2 14 3 3 4 4 3 3" xfId="19565"/>
    <cellStyle name="Normal 2 14 3 3 4 4 4" xfId="19566"/>
    <cellStyle name="Normal 2 14 3 3 4 4 5" xfId="19567"/>
    <cellStyle name="Normal 2 14 3 3 4 5" xfId="19568"/>
    <cellStyle name="Normal 2 14 3 3 4 5 2" xfId="19569"/>
    <cellStyle name="Normal 2 14 3 3 4 5 2 2" xfId="19570"/>
    <cellStyle name="Normal 2 14 3 3 4 5 2 2 2" xfId="19571"/>
    <cellStyle name="Normal 2 14 3 3 4 5 2 2 3" xfId="19572"/>
    <cellStyle name="Normal 2 14 3 3 4 5 2 3" xfId="19573"/>
    <cellStyle name="Normal 2 14 3 3 4 5 2 4" xfId="19574"/>
    <cellStyle name="Normal 2 14 3 3 4 5 3" xfId="19575"/>
    <cellStyle name="Normal 2 14 3 3 4 5 3 2" xfId="19576"/>
    <cellStyle name="Normal 2 14 3 3 4 5 3 3" xfId="19577"/>
    <cellStyle name="Normal 2 14 3 3 4 5 4" xfId="19578"/>
    <cellStyle name="Normal 2 14 3 3 4 5 5" xfId="19579"/>
    <cellStyle name="Normal 2 14 3 3 4 6" xfId="19580"/>
    <cellStyle name="Normal 2 14 3 3 4 6 2" xfId="19581"/>
    <cellStyle name="Normal 2 14 3 3 4 6 2 2" xfId="19582"/>
    <cellStyle name="Normal 2 14 3 3 4 6 2 3" xfId="19583"/>
    <cellStyle name="Normal 2 14 3 3 4 6 3" xfId="19584"/>
    <cellStyle name="Normal 2 14 3 3 4 6 4" xfId="19585"/>
    <cellStyle name="Normal 2 14 3 3 4 7" xfId="19586"/>
    <cellStyle name="Normal 2 14 3 3 4 7 2" xfId="19587"/>
    <cellStyle name="Normal 2 14 3 3 4 7 3" xfId="19588"/>
    <cellStyle name="Normal 2 14 3 3 4 8" xfId="19589"/>
    <cellStyle name="Normal 2 14 3 3 4 9" xfId="19590"/>
    <cellStyle name="Normal 2 14 3 3 4_Schs" xfId="19591"/>
    <cellStyle name="Normal 2 14 3 3 5" xfId="19592"/>
    <cellStyle name="Normal 2 14 3 3 5 2" xfId="19593"/>
    <cellStyle name="Normal 2 14 3 3 5 2 2" xfId="19594"/>
    <cellStyle name="Normal 2 14 3 3 5 2 2 2" xfId="19595"/>
    <cellStyle name="Normal 2 14 3 3 5 2 2 2 2" xfId="19596"/>
    <cellStyle name="Normal 2 14 3 3 5 2 2 2 3" xfId="19597"/>
    <cellStyle name="Normal 2 14 3 3 5 2 2 3" xfId="19598"/>
    <cellStyle name="Normal 2 14 3 3 5 2 2 4" xfId="19599"/>
    <cellStyle name="Normal 2 14 3 3 5 2 3" xfId="19600"/>
    <cellStyle name="Normal 2 14 3 3 5 2 3 2" xfId="19601"/>
    <cellStyle name="Normal 2 14 3 3 5 2 3 3" xfId="19602"/>
    <cellStyle name="Normal 2 14 3 3 5 2 4" xfId="19603"/>
    <cellStyle name="Normal 2 14 3 3 5 2 5" xfId="19604"/>
    <cellStyle name="Normal 2 14 3 3 5 3" xfId="19605"/>
    <cellStyle name="Normal 2 14 3 3 5 3 2" xfId="19606"/>
    <cellStyle name="Normal 2 14 3 3 5 3 2 2" xfId="19607"/>
    <cellStyle name="Normal 2 14 3 3 5 3 2 2 2" xfId="19608"/>
    <cellStyle name="Normal 2 14 3 3 5 3 2 2 3" xfId="19609"/>
    <cellStyle name="Normal 2 14 3 3 5 3 2 3" xfId="19610"/>
    <cellStyle name="Normal 2 14 3 3 5 3 2 4" xfId="19611"/>
    <cellStyle name="Normal 2 14 3 3 5 3 3" xfId="19612"/>
    <cellStyle name="Normal 2 14 3 3 5 3 3 2" xfId="19613"/>
    <cellStyle name="Normal 2 14 3 3 5 3 3 3" xfId="19614"/>
    <cellStyle name="Normal 2 14 3 3 5 3 4" xfId="19615"/>
    <cellStyle name="Normal 2 14 3 3 5 3 5" xfId="19616"/>
    <cellStyle name="Normal 2 14 3 3 5 4" xfId="19617"/>
    <cellStyle name="Normal 2 14 3 3 5 4 2" xfId="19618"/>
    <cellStyle name="Normal 2 14 3 3 5 4 2 2" xfId="19619"/>
    <cellStyle name="Normal 2 14 3 3 5 4 2 2 2" xfId="19620"/>
    <cellStyle name="Normal 2 14 3 3 5 4 2 2 3" xfId="19621"/>
    <cellStyle name="Normal 2 14 3 3 5 4 2 3" xfId="19622"/>
    <cellStyle name="Normal 2 14 3 3 5 4 2 4" xfId="19623"/>
    <cellStyle name="Normal 2 14 3 3 5 4 3" xfId="19624"/>
    <cellStyle name="Normal 2 14 3 3 5 4 3 2" xfId="19625"/>
    <cellStyle name="Normal 2 14 3 3 5 4 3 3" xfId="19626"/>
    <cellStyle name="Normal 2 14 3 3 5 4 4" xfId="19627"/>
    <cellStyle name="Normal 2 14 3 3 5 4 5" xfId="19628"/>
    <cellStyle name="Normal 2 14 3 3 5 5" xfId="19629"/>
    <cellStyle name="Normal 2 14 3 3 5 5 2" xfId="19630"/>
    <cellStyle name="Normal 2 14 3 3 5 5 2 2" xfId="19631"/>
    <cellStyle name="Normal 2 14 3 3 5 5 2 3" xfId="19632"/>
    <cellStyle name="Normal 2 14 3 3 5 5 3" xfId="19633"/>
    <cellStyle name="Normal 2 14 3 3 5 5 4" xfId="19634"/>
    <cellStyle name="Normal 2 14 3 3 5 6" xfId="19635"/>
    <cellStyle name="Normal 2 14 3 3 5 6 2" xfId="19636"/>
    <cellStyle name="Normal 2 14 3 3 5 6 3" xfId="19637"/>
    <cellStyle name="Normal 2 14 3 3 5 7" xfId="19638"/>
    <cellStyle name="Normal 2 14 3 3 5 8" xfId="19639"/>
    <cellStyle name="Normal 2 14 3 3 5_Schs" xfId="19640"/>
    <cellStyle name="Normal 2 14 3 3 6" xfId="19641"/>
    <cellStyle name="Normal 2 14 3 3 6 2" xfId="19642"/>
    <cellStyle name="Normal 2 14 3 3 6 2 2" xfId="19643"/>
    <cellStyle name="Normal 2 14 3 3 6 2 2 2" xfId="19644"/>
    <cellStyle name="Normal 2 14 3 3 6 2 2 3" xfId="19645"/>
    <cellStyle name="Normal 2 14 3 3 6 2 3" xfId="19646"/>
    <cellStyle name="Normal 2 14 3 3 6 2 4" xfId="19647"/>
    <cellStyle name="Normal 2 14 3 3 6 3" xfId="19648"/>
    <cellStyle name="Normal 2 14 3 3 6 3 2" xfId="19649"/>
    <cellStyle name="Normal 2 14 3 3 6 3 3" xfId="19650"/>
    <cellStyle name="Normal 2 14 3 3 6 4" xfId="19651"/>
    <cellStyle name="Normal 2 14 3 3 6 5" xfId="19652"/>
    <cellStyle name="Normal 2 14 3 3 7" xfId="19653"/>
    <cellStyle name="Normal 2 14 3 3 7 2" xfId="19654"/>
    <cellStyle name="Normal 2 14 3 3 7 2 2" xfId="19655"/>
    <cellStyle name="Normal 2 14 3 3 7 2 2 2" xfId="19656"/>
    <cellStyle name="Normal 2 14 3 3 7 2 2 3" xfId="19657"/>
    <cellStyle name="Normal 2 14 3 3 7 2 3" xfId="19658"/>
    <cellStyle name="Normal 2 14 3 3 7 2 4" xfId="19659"/>
    <cellStyle name="Normal 2 14 3 3 7 3" xfId="19660"/>
    <cellStyle name="Normal 2 14 3 3 7 3 2" xfId="19661"/>
    <cellStyle name="Normal 2 14 3 3 7 3 3" xfId="19662"/>
    <cellStyle name="Normal 2 14 3 3 7 4" xfId="19663"/>
    <cellStyle name="Normal 2 14 3 3 7 5" xfId="19664"/>
    <cellStyle name="Normal 2 14 3 3 8" xfId="19665"/>
    <cellStyle name="Normal 2 14 3 3 8 2" xfId="19666"/>
    <cellStyle name="Normal 2 14 3 3 8 2 2" xfId="19667"/>
    <cellStyle name="Normal 2 14 3 3 8 2 2 2" xfId="19668"/>
    <cellStyle name="Normal 2 14 3 3 8 2 2 3" xfId="19669"/>
    <cellStyle name="Normal 2 14 3 3 8 2 3" xfId="19670"/>
    <cellStyle name="Normal 2 14 3 3 8 2 4" xfId="19671"/>
    <cellStyle name="Normal 2 14 3 3 8 3" xfId="19672"/>
    <cellStyle name="Normal 2 14 3 3 8 3 2" xfId="19673"/>
    <cellStyle name="Normal 2 14 3 3 8 3 3" xfId="19674"/>
    <cellStyle name="Normal 2 14 3 3 8 4" xfId="19675"/>
    <cellStyle name="Normal 2 14 3 3 8 5" xfId="19676"/>
    <cellStyle name="Normal 2 14 3 3 9" xfId="19677"/>
    <cellStyle name="Normal 2 14 3 3 9 2" xfId="19678"/>
    <cellStyle name="Normal 2 14 3 3 9 2 2" xfId="19679"/>
    <cellStyle name="Normal 2 14 3 3 9 2 3" xfId="19680"/>
    <cellStyle name="Normal 2 14 3 3 9 3" xfId="19681"/>
    <cellStyle name="Normal 2 14 3 3 9 4" xfId="19682"/>
    <cellStyle name="Normal 2 14 3 3_Schs" xfId="19683"/>
    <cellStyle name="Normal 2 14 3 4" xfId="19684"/>
    <cellStyle name="Normal 2 14 3 4 10" xfId="19685"/>
    <cellStyle name="Normal 2 14 3 4 11" xfId="19686"/>
    <cellStyle name="Normal 2 14 3 4 2" xfId="19687"/>
    <cellStyle name="Normal 2 14 3 4 2 10" xfId="19688"/>
    <cellStyle name="Normal 2 14 3 4 2 2" xfId="19689"/>
    <cellStyle name="Normal 2 14 3 4 2 2 2" xfId="19690"/>
    <cellStyle name="Normal 2 14 3 4 2 2 2 2" xfId="19691"/>
    <cellStyle name="Normal 2 14 3 4 2 2 2 2 2" xfId="19692"/>
    <cellStyle name="Normal 2 14 3 4 2 2 2 2 2 2" xfId="19693"/>
    <cellStyle name="Normal 2 14 3 4 2 2 2 2 2 2 2" xfId="19694"/>
    <cellStyle name="Normal 2 14 3 4 2 2 2 2 2 2 3" xfId="19695"/>
    <cellStyle name="Normal 2 14 3 4 2 2 2 2 2 3" xfId="19696"/>
    <cellStyle name="Normal 2 14 3 4 2 2 2 2 2 4" xfId="19697"/>
    <cellStyle name="Normal 2 14 3 4 2 2 2 2 3" xfId="19698"/>
    <cellStyle name="Normal 2 14 3 4 2 2 2 2 3 2" xfId="19699"/>
    <cellStyle name="Normal 2 14 3 4 2 2 2 2 3 3" xfId="19700"/>
    <cellStyle name="Normal 2 14 3 4 2 2 2 2 4" xfId="19701"/>
    <cellStyle name="Normal 2 14 3 4 2 2 2 2 5" xfId="19702"/>
    <cellStyle name="Normal 2 14 3 4 2 2 2 3" xfId="19703"/>
    <cellStyle name="Normal 2 14 3 4 2 2 2 3 2" xfId="19704"/>
    <cellStyle name="Normal 2 14 3 4 2 2 2 3 2 2" xfId="19705"/>
    <cellStyle name="Normal 2 14 3 4 2 2 2 3 2 2 2" xfId="19706"/>
    <cellStyle name="Normal 2 14 3 4 2 2 2 3 2 2 3" xfId="19707"/>
    <cellStyle name="Normal 2 14 3 4 2 2 2 3 2 3" xfId="19708"/>
    <cellStyle name="Normal 2 14 3 4 2 2 2 3 2 4" xfId="19709"/>
    <cellStyle name="Normal 2 14 3 4 2 2 2 3 3" xfId="19710"/>
    <cellStyle name="Normal 2 14 3 4 2 2 2 3 3 2" xfId="19711"/>
    <cellStyle name="Normal 2 14 3 4 2 2 2 3 3 3" xfId="19712"/>
    <cellStyle name="Normal 2 14 3 4 2 2 2 3 4" xfId="19713"/>
    <cellStyle name="Normal 2 14 3 4 2 2 2 3 5" xfId="19714"/>
    <cellStyle name="Normal 2 14 3 4 2 2 2 4" xfId="19715"/>
    <cellStyle name="Normal 2 14 3 4 2 2 2 4 2" xfId="19716"/>
    <cellStyle name="Normal 2 14 3 4 2 2 2 4 2 2" xfId="19717"/>
    <cellStyle name="Normal 2 14 3 4 2 2 2 4 2 2 2" xfId="19718"/>
    <cellStyle name="Normal 2 14 3 4 2 2 2 4 2 2 3" xfId="19719"/>
    <cellStyle name="Normal 2 14 3 4 2 2 2 4 2 3" xfId="19720"/>
    <cellStyle name="Normal 2 14 3 4 2 2 2 4 2 4" xfId="19721"/>
    <cellStyle name="Normal 2 14 3 4 2 2 2 4 3" xfId="19722"/>
    <cellStyle name="Normal 2 14 3 4 2 2 2 4 3 2" xfId="19723"/>
    <cellStyle name="Normal 2 14 3 4 2 2 2 4 3 3" xfId="19724"/>
    <cellStyle name="Normal 2 14 3 4 2 2 2 4 4" xfId="19725"/>
    <cellStyle name="Normal 2 14 3 4 2 2 2 4 5" xfId="19726"/>
    <cellStyle name="Normal 2 14 3 4 2 2 2 5" xfId="19727"/>
    <cellStyle name="Normal 2 14 3 4 2 2 2 5 2" xfId="19728"/>
    <cellStyle name="Normal 2 14 3 4 2 2 2 5 2 2" xfId="19729"/>
    <cellStyle name="Normal 2 14 3 4 2 2 2 5 2 3" xfId="19730"/>
    <cellStyle name="Normal 2 14 3 4 2 2 2 5 3" xfId="19731"/>
    <cellStyle name="Normal 2 14 3 4 2 2 2 5 4" xfId="19732"/>
    <cellStyle name="Normal 2 14 3 4 2 2 2 6" xfId="19733"/>
    <cellStyle name="Normal 2 14 3 4 2 2 2 6 2" xfId="19734"/>
    <cellStyle name="Normal 2 14 3 4 2 2 2 6 3" xfId="19735"/>
    <cellStyle name="Normal 2 14 3 4 2 2 2 7" xfId="19736"/>
    <cellStyle name="Normal 2 14 3 4 2 2 2 8" xfId="19737"/>
    <cellStyle name="Normal 2 14 3 4 2 2 2_Schs" xfId="19738"/>
    <cellStyle name="Normal 2 14 3 4 2 2 3" xfId="19739"/>
    <cellStyle name="Normal 2 14 3 4 2 2 3 2" xfId="19740"/>
    <cellStyle name="Normal 2 14 3 4 2 2 3 2 2" xfId="19741"/>
    <cellStyle name="Normal 2 14 3 4 2 2 3 2 2 2" xfId="19742"/>
    <cellStyle name="Normal 2 14 3 4 2 2 3 2 2 3" xfId="19743"/>
    <cellStyle name="Normal 2 14 3 4 2 2 3 2 3" xfId="19744"/>
    <cellStyle name="Normal 2 14 3 4 2 2 3 2 4" xfId="19745"/>
    <cellStyle name="Normal 2 14 3 4 2 2 3 3" xfId="19746"/>
    <cellStyle name="Normal 2 14 3 4 2 2 3 3 2" xfId="19747"/>
    <cellStyle name="Normal 2 14 3 4 2 2 3 3 3" xfId="19748"/>
    <cellStyle name="Normal 2 14 3 4 2 2 3 4" xfId="19749"/>
    <cellStyle name="Normal 2 14 3 4 2 2 3 5" xfId="19750"/>
    <cellStyle name="Normal 2 14 3 4 2 2 4" xfId="19751"/>
    <cellStyle name="Normal 2 14 3 4 2 2 4 2" xfId="19752"/>
    <cellStyle name="Normal 2 14 3 4 2 2 4 2 2" xfId="19753"/>
    <cellStyle name="Normal 2 14 3 4 2 2 4 2 2 2" xfId="19754"/>
    <cellStyle name="Normal 2 14 3 4 2 2 4 2 2 3" xfId="19755"/>
    <cellStyle name="Normal 2 14 3 4 2 2 4 2 3" xfId="19756"/>
    <cellStyle name="Normal 2 14 3 4 2 2 4 2 4" xfId="19757"/>
    <cellStyle name="Normal 2 14 3 4 2 2 4 3" xfId="19758"/>
    <cellStyle name="Normal 2 14 3 4 2 2 4 3 2" xfId="19759"/>
    <cellStyle name="Normal 2 14 3 4 2 2 4 3 3" xfId="19760"/>
    <cellStyle name="Normal 2 14 3 4 2 2 4 4" xfId="19761"/>
    <cellStyle name="Normal 2 14 3 4 2 2 4 5" xfId="19762"/>
    <cellStyle name="Normal 2 14 3 4 2 2 5" xfId="19763"/>
    <cellStyle name="Normal 2 14 3 4 2 2 5 2" xfId="19764"/>
    <cellStyle name="Normal 2 14 3 4 2 2 5 2 2" xfId="19765"/>
    <cellStyle name="Normal 2 14 3 4 2 2 5 2 2 2" xfId="19766"/>
    <cellStyle name="Normal 2 14 3 4 2 2 5 2 2 3" xfId="19767"/>
    <cellStyle name="Normal 2 14 3 4 2 2 5 2 3" xfId="19768"/>
    <cellStyle name="Normal 2 14 3 4 2 2 5 2 4" xfId="19769"/>
    <cellStyle name="Normal 2 14 3 4 2 2 5 3" xfId="19770"/>
    <cellStyle name="Normal 2 14 3 4 2 2 5 3 2" xfId="19771"/>
    <cellStyle name="Normal 2 14 3 4 2 2 5 3 3" xfId="19772"/>
    <cellStyle name="Normal 2 14 3 4 2 2 5 4" xfId="19773"/>
    <cellStyle name="Normal 2 14 3 4 2 2 5 5" xfId="19774"/>
    <cellStyle name="Normal 2 14 3 4 2 2 6" xfId="19775"/>
    <cellStyle name="Normal 2 14 3 4 2 2 6 2" xfId="19776"/>
    <cellStyle name="Normal 2 14 3 4 2 2 6 2 2" xfId="19777"/>
    <cellStyle name="Normal 2 14 3 4 2 2 6 2 3" xfId="19778"/>
    <cellStyle name="Normal 2 14 3 4 2 2 6 3" xfId="19779"/>
    <cellStyle name="Normal 2 14 3 4 2 2 6 4" xfId="19780"/>
    <cellStyle name="Normal 2 14 3 4 2 2 7" xfId="19781"/>
    <cellStyle name="Normal 2 14 3 4 2 2 7 2" xfId="19782"/>
    <cellStyle name="Normal 2 14 3 4 2 2 7 3" xfId="19783"/>
    <cellStyle name="Normal 2 14 3 4 2 2 8" xfId="19784"/>
    <cellStyle name="Normal 2 14 3 4 2 2 9" xfId="19785"/>
    <cellStyle name="Normal 2 14 3 4 2 2_Schs" xfId="19786"/>
    <cellStyle name="Normal 2 14 3 4 2 3" xfId="19787"/>
    <cellStyle name="Normal 2 14 3 4 2 3 2" xfId="19788"/>
    <cellStyle name="Normal 2 14 3 4 2 3 2 2" xfId="19789"/>
    <cellStyle name="Normal 2 14 3 4 2 3 2 2 2" xfId="19790"/>
    <cellStyle name="Normal 2 14 3 4 2 3 2 2 2 2" xfId="19791"/>
    <cellStyle name="Normal 2 14 3 4 2 3 2 2 2 3" xfId="19792"/>
    <cellStyle name="Normal 2 14 3 4 2 3 2 2 3" xfId="19793"/>
    <cellStyle name="Normal 2 14 3 4 2 3 2 2 4" xfId="19794"/>
    <cellStyle name="Normal 2 14 3 4 2 3 2 3" xfId="19795"/>
    <cellStyle name="Normal 2 14 3 4 2 3 2 3 2" xfId="19796"/>
    <cellStyle name="Normal 2 14 3 4 2 3 2 3 3" xfId="19797"/>
    <cellStyle name="Normal 2 14 3 4 2 3 2 4" xfId="19798"/>
    <cellStyle name="Normal 2 14 3 4 2 3 2 5" xfId="19799"/>
    <cellStyle name="Normal 2 14 3 4 2 3 3" xfId="19800"/>
    <cellStyle name="Normal 2 14 3 4 2 3 3 2" xfId="19801"/>
    <cellStyle name="Normal 2 14 3 4 2 3 3 2 2" xfId="19802"/>
    <cellStyle name="Normal 2 14 3 4 2 3 3 2 2 2" xfId="19803"/>
    <cellStyle name="Normal 2 14 3 4 2 3 3 2 2 3" xfId="19804"/>
    <cellStyle name="Normal 2 14 3 4 2 3 3 2 3" xfId="19805"/>
    <cellStyle name="Normal 2 14 3 4 2 3 3 2 4" xfId="19806"/>
    <cellStyle name="Normal 2 14 3 4 2 3 3 3" xfId="19807"/>
    <cellStyle name="Normal 2 14 3 4 2 3 3 3 2" xfId="19808"/>
    <cellStyle name="Normal 2 14 3 4 2 3 3 3 3" xfId="19809"/>
    <cellStyle name="Normal 2 14 3 4 2 3 3 4" xfId="19810"/>
    <cellStyle name="Normal 2 14 3 4 2 3 3 5" xfId="19811"/>
    <cellStyle name="Normal 2 14 3 4 2 3 4" xfId="19812"/>
    <cellStyle name="Normal 2 14 3 4 2 3 4 2" xfId="19813"/>
    <cellStyle name="Normal 2 14 3 4 2 3 4 2 2" xfId="19814"/>
    <cellStyle name="Normal 2 14 3 4 2 3 4 2 2 2" xfId="19815"/>
    <cellStyle name="Normal 2 14 3 4 2 3 4 2 2 3" xfId="19816"/>
    <cellStyle name="Normal 2 14 3 4 2 3 4 2 3" xfId="19817"/>
    <cellStyle name="Normal 2 14 3 4 2 3 4 2 4" xfId="19818"/>
    <cellStyle name="Normal 2 14 3 4 2 3 4 3" xfId="19819"/>
    <cellStyle name="Normal 2 14 3 4 2 3 4 3 2" xfId="19820"/>
    <cellStyle name="Normal 2 14 3 4 2 3 4 3 3" xfId="19821"/>
    <cellStyle name="Normal 2 14 3 4 2 3 4 4" xfId="19822"/>
    <cellStyle name="Normal 2 14 3 4 2 3 4 5" xfId="19823"/>
    <cellStyle name="Normal 2 14 3 4 2 3 5" xfId="19824"/>
    <cellStyle name="Normal 2 14 3 4 2 3 5 2" xfId="19825"/>
    <cellStyle name="Normal 2 14 3 4 2 3 5 2 2" xfId="19826"/>
    <cellStyle name="Normal 2 14 3 4 2 3 5 2 3" xfId="19827"/>
    <cellStyle name="Normal 2 14 3 4 2 3 5 3" xfId="19828"/>
    <cellStyle name="Normal 2 14 3 4 2 3 5 4" xfId="19829"/>
    <cellStyle name="Normal 2 14 3 4 2 3 6" xfId="19830"/>
    <cellStyle name="Normal 2 14 3 4 2 3 6 2" xfId="19831"/>
    <cellStyle name="Normal 2 14 3 4 2 3 6 3" xfId="19832"/>
    <cellStyle name="Normal 2 14 3 4 2 3 7" xfId="19833"/>
    <cellStyle name="Normal 2 14 3 4 2 3 8" xfId="19834"/>
    <cellStyle name="Normal 2 14 3 4 2 3_Schs" xfId="19835"/>
    <cellStyle name="Normal 2 14 3 4 2 4" xfId="19836"/>
    <cellStyle name="Normal 2 14 3 4 2 4 2" xfId="19837"/>
    <cellStyle name="Normal 2 14 3 4 2 4 2 2" xfId="19838"/>
    <cellStyle name="Normal 2 14 3 4 2 4 2 2 2" xfId="19839"/>
    <cellStyle name="Normal 2 14 3 4 2 4 2 2 3" xfId="19840"/>
    <cellStyle name="Normal 2 14 3 4 2 4 2 3" xfId="19841"/>
    <cellStyle name="Normal 2 14 3 4 2 4 2 4" xfId="19842"/>
    <cellStyle name="Normal 2 14 3 4 2 4 3" xfId="19843"/>
    <cellStyle name="Normal 2 14 3 4 2 4 3 2" xfId="19844"/>
    <cellStyle name="Normal 2 14 3 4 2 4 3 3" xfId="19845"/>
    <cellStyle name="Normal 2 14 3 4 2 4 4" xfId="19846"/>
    <cellStyle name="Normal 2 14 3 4 2 4 5" xfId="19847"/>
    <cellStyle name="Normal 2 14 3 4 2 5" xfId="19848"/>
    <cellStyle name="Normal 2 14 3 4 2 5 2" xfId="19849"/>
    <cellStyle name="Normal 2 14 3 4 2 5 2 2" xfId="19850"/>
    <cellStyle name="Normal 2 14 3 4 2 5 2 2 2" xfId="19851"/>
    <cellStyle name="Normal 2 14 3 4 2 5 2 2 3" xfId="19852"/>
    <cellStyle name="Normal 2 14 3 4 2 5 2 3" xfId="19853"/>
    <cellStyle name="Normal 2 14 3 4 2 5 2 4" xfId="19854"/>
    <cellStyle name="Normal 2 14 3 4 2 5 3" xfId="19855"/>
    <cellStyle name="Normal 2 14 3 4 2 5 3 2" xfId="19856"/>
    <cellStyle name="Normal 2 14 3 4 2 5 3 3" xfId="19857"/>
    <cellStyle name="Normal 2 14 3 4 2 5 4" xfId="19858"/>
    <cellStyle name="Normal 2 14 3 4 2 5 5" xfId="19859"/>
    <cellStyle name="Normal 2 14 3 4 2 6" xfId="19860"/>
    <cellStyle name="Normal 2 14 3 4 2 6 2" xfId="19861"/>
    <cellStyle name="Normal 2 14 3 4 2 6 2 2" xfId="19862"/>
    <cellStyle name="Normal 2 14 3 4 2 6 2 2 2" xfId="19863"/>
    <cellStyle name="Normal 2 14 3 4 2 6 2 2 3" xfId="19864"/>
    <cellStyle name="Normal 2 14 3 4 2 6 2 3" xfId="19865"/>
    <cellStyle name="Normal 2 14 3 4 2 6 2 4" xfId="19866"/>
    <cellStyle name="Normal 2 14 3 4 2 6 3" xfId="19867"/>
    <cellStyle name="Normal 2 14 3 4 2 6 3 2" xfId="19868"/>
    <cellStyle name="Normal 2 14 3 4 2 6 3 3" xfId="19869"/>
    <cellStyle name="Normal 2 14 3 4 2 6 4" xfId="19870"/>
    <cellStyle name="Normal 2 14 3 4 2 6 5" xfId="19871"/>
    <cellStyle name="Normal 2 14 3 4 2 7" xfId="19872"/>
    <cellStyle name="Normal 2 14 3 4 2 7 2" xfId="19873"/>
    <cellStyle name="Normal 2 14 3 4 2 7 2 2" xfId="19874"/>
    <cellStyle name="Normal 2 14 3 4 2 7 2 3" xfId="19875"/>
    <cellStyle name="Normal 2 14 3 4 2 7 3" xfId="19876"/>
    <cellStyle name="Normal 2 14 3 4 2 7 4" xfId="19877"/>
    <cellStyle name="Normal 2 14 3 4 2 8" xfId="19878"/>
    <cellStyle name="Normal 2 14 3 4 2 8 2" xfId="19879"/>
    <cellStyle name="Normal 2 14 3 4 2 8 3" xfId="19880"/>
    <cellStyle name="Normal 2 14 3 4 2 9" xfId="19881"/>
    <cellStyle name="Normal 2 14 3 4 2_Schs" xfId="19882"/>
    <cellStyle name="Normal 2 14 3 4 3" xfId="19883"/>
    <cellStyle name="Normal 2 14 3 4 3 2" xfId="19884"/>
    <cellStyle name="Normal 2 14 3 4 3 2 2" xfId="19885"/>
    <cellStyle name="Normal 2 14 3 4 3 2 2 2" xfId="19886"/>
    <cellStyle name="Normal 2 14 3 4 3 2 2 2 2" xfId="19887"/>
    <cellStyle name="Normal 2 14 3 4 3 2 2 2 2 2" xfId="19888"/>
    <cellStyle name="Normal 2 14 3 4 3 2 2 2 2 3" xfId="19889"/>
    <cellStyle name="Normal 2 14 3 4 3 2 2 2 3" xfId="19890"/>
    <cellStyle name="Normal 2 14 3 4 3 2 2 2 4" xfId="19891"/>
    <cellStyle name="Normal 2 14 3 4 3 2 2 3" xfId="19892"/>
    <cellStyle name="Normal 2 14 3 4 3 2 2 3 2" xfId="19893"/>
    <cellStyle name="Normal 2 14 3 4 3 2 2 3 3" xfId="19894"/>
    <cellStyle name="Normal 2 14 3 4 3 2 2 4" xfId="19895"/>
    <cellStyle name="Normal 2 14 3 4 3 2 2 5" xfId="19896"/>
    <cellStyle name="Normal 2 14 3 4 3 2 3" xfId="19897"/>
    <cellStyle name="Normal 2 14 3 4 3 2 3 2" xfId="19898"/>
    <cellStyle name="Normal 2 14 3 4 3 2 3 2 2" xfId="19899"/>
    <cellStyle name="Normal 2 14 3 4 3 2 3 2 2 2" xfId="19900"/>
    <cellStyle name="Normal 2 14 3 4 3 2 3 2 2 3" xfId="19901"/>
    <cellStyle name="Normal 2 14 3 4 3 2 3 2 3" xfId="19902"/>
    <cellStyle name="Normal 2 14 3 4 3 2 3 2 4" xfId="19903"/>
    <cellStyle name="Normal 2 14 3 4 3 2 3 3" xfId="19904"/>
    <cellStyle name="Normal 2 14 3 4 3 2 3 3 2" xfId="19905"/>
    <cellStyle name="Normal 2 14 3 4 3 2 3 3 3" xfId="19906"/>
    <cellStyle name="Normal 2 14 3 4 3 2 3 4" xfId="19907"/>
    <cellStyle name="Normal 2 14 3 4 3 2 3 5" xfId="19908"/>
    <cellStyle name="Normal 2 14 3 4 3 2 4" xfId="19909"/>
    <cellStyle name="Normal 2 14 3 4 3 2 4 2" xfId="19910"/>
    <cellStyle name="Normal 2 14 3 4 3 2 4 2 2" xfId="19911"/>
    <cellStyle name="Normal 2 14 3 4 3 2 4 2 2 2" xfId="19912"/>
    <cellStyle name="Normal 2 14 3 4 3 2 4 2 2 3" xfId="19913"/>
    <cellStyle name="Normal 2 14 3 4 3 2 4 2 3" xfId="19914"/>
    <cellStyle name="Normal 2 14 3 4 3 2 4 2 4" xfId="19915"/>
    <cellStyle name="Normal 2 14 3 4 3 2 4 3" xfId="19916"/>
    <cellStyle name="Normal 2 14 3 4 3 2 4 3 2" xfId="19917"/>
    <cellStyle name="Normal 2 14 3 4 3 2 4 3 3" xfId="19918"/>
    <cellStyle name="Normal 2 14 3 4 3 2 4 4" xfId="19919"/>
    <cellStyle name="Normal 2 14 3 4 3 2 4 5" xfId="19920"/>
    <cellStyle name="Normal 2 14 3 4 3 2 5" xfId="19921"/>
    <cellStyle name="Normal 2 14 3 4 3 2 5 2" xfId="19922"/>
    <cellStyle name="Normal 2 14 3 4 3 2 5 2 2" xfId="19923"/>
    <cellStyle name="Normal 2 14 3 4 3 2 5 2 3" xfId="19924"/>
    <cellStyle name="Normal 2 14 3 4 3 2 5 3" xfId="19925"/>
    <cellStyle name="Normal 2 14 3 4 3 2 5 4" xfId="19926"/>
    <cellStyle name="Normal 2 14 3 4 3 2 6" xfId="19927"/>
    <cellStyle name="Normal 2 14 3 4 3 2 6 2" xfId="19928"/>
    <cellStyle name="Normal 2 14 3 4 3 2 6 3" xfId="19929"/>
    <cellStyle name="Normal 2 14 3 4 3 2 7" xfId="19930"/>
    <cellStyle name="Normal 2 14 3 4 3 2 8" xfId="19931"/>
    <cellStyle name="Normal 2 14 3 4 3 2_Schs" xfId="19932"/>
    <cellStyle name="Normal 2 14 3 4 3 3" xfId="19933"/>
    <cellStyle name="Normal 2 14 3 4 3 3 2" xfId="19934"/>
    <cellStyle name="Normal 2 14 3 4 3 3 2 2" xfId="19935"/>
    <cellStyle name="Normal 2 14 3 4 3 3 2 2 2" xfId="19936"/>
    <cellStyle name="Normal 2 14 3 4 3 3 2 2 3" xfId="19937"/>
    <cellStyle name="Normal 2 14 3 4 3 3 2 3" xfId="19938"/>
    <cellStyle name="Normal 2 14 3 4 3 3 2 4" xfId="19939"/>
    <cellStyle name="Normal 2 14 3 4 3 3 3" xfId="19940"/>
    <cellStyle name="Normal 2 14 3 4 3 3 3 2" xfId="19941"/>
    <cellStyle name="Normal 2 14 3 4 3 3 3 3" xfId="19942"/>
    <cellStyle name="Normal 2 14 3 4 3 3 4" xfId="19943"/>
    <cellStyle name="Normal 2 14 3 4 3 3 5" xfId="19944"/>
    <cellStyle name="Normal 2 14 3 4 3 4" xfId="19945"/>
    <cellStyle name="Normal 2 14 3 4 3 4 2" xfId="19946"/>
    <cellStyle name="Normal 2 14 3 4 3 4 2 2" xfId="19947"/>
    <cellStyle name="Normal 2 14 3 4 3 4 2 2 2" xfId="19948"/>
    <cellStyle name="Normal 2 14 3 4 3 4 2 2 3" xfId="19949"/>
    <cellStyle name="Normal 2 14 3 4 3 4 2 3" xfId="19950"/>
    <cellStyle name="Normal 2 14 3 4 3 4 2 4" xfId="19951"/>
    <cellStyle name="Normal 2 14 3 4 3 4 3" xfId="19952"/>
    <cellStyle name="Normal 2 14 3 4 3 4 3 2" xfId="19953"/>
    <cellStyle name="Normal 2 14 3 4 3 4 3 3" xfId="19954"/>
    <cellStyle name="Normal 2 14 3 4 3 4 4" xfId="19955"/>
    <cellStyle name="Normal 2 14 3 4 3 4 5" xfId="19956"/>
    <cellStyle name="Normal 2 14 3 4 3 5" xfId="19957"/>
    <cellStyle name="Normal 2 14 3 4 3 5 2" xfId="19958"/>
    <cellStyle name="Normal 2 14 3 4 3 5 2 2" xfId="19959"/>
    <cellStyle name="Normal 2 14 3 4 3 5 2 2 2" xfId="19960"/>
    <cellStyle name="Normal 2 14 3 4 3 5 2 2 3" xfId="19961"/>
    <cellStyle name="Normal 2 14 3 4 3 5 2 3" xfId="19962"/>
    <cellStyle name="Normal 2 14 3 4 3 5 2 4" xfId="19963"/>
    <cellStyle name="Normal 2 14 3 4 3 5 3" xfId="19964"/>
    <cellStyle name="Normal 2 14 3 4 3 5 3 2" xfId="19965"/>
    <cellStyle name="Normal 2 14 3 4 3 5 3 3" xfId="19966"/>
    <cellStyle name="Normal 2 14 3 4 3 5 4" xfId="19967"/>
    <cellStyle name="Normal 2 14 3 4 3 5 5" xfId="19968"/>
    <cellStyle name="Normal 2 14 3 4 3 6" xfId="19969"/>
    <cellStyle name="Normal 2 14 3 4 3 6 2" xfId="19970"/>
    <cellStyle name="Normal 2 14 3 4 3 6 2 2" xfId="19971"/>
    <cellStyle name="Normal 2 14 3 4 3 6 2 3" xfId="19972"/>
    <cellStyle name="Normal 2 14 3 4 3 6 3" xfId="19973"/>
    <cellStyle name="Normal 2 14 3 4 3 6 4" xfId="19974"/>
    <cellStyle name="Normal 2 14 3 4 3 7" xfId="19975"/>
    <cellStyle name="Normal 2 14 3 4 3 7 2" xfId="19976"/>
    <cellStyle name="Normal 2 14 3 4 3 7 3" xfId="19977"/>
    <cellStyle name="Normal 2 14 3 4 3 8" xfId="19978"/>
    <cellStyle name="Normal 2 14 3 4 3 9" xfId="19979"/>
    <cellStyle name="Normal 2 14 3 4 3_Schs" xfId="19980"/>
    <cellStyle name="Normal 2 14 3 4 4" xfId="19981"/>
    <cellStyle name="Normal 2 14 3 4 4 2" xfId="19982"/>
    <cellStyle name="Normal 2 14 3 4 4 2 2" xfId="19983"/>
    <cellStyle name="Normal 2 14 3 4 4 2 2 2" xfId="19984"/>
    <cellStyle name="Normal 2 14 3 4 4 2 2 2 2" xfId="19985"/>
    <cellStyle name="Normal 2 14 3 4 4 2 2 2 3" xfId="19986"/>
    <cellStyle name="Normal 2 14 3 4 4 2 2 3" xfId="19987"/>
    <cellStyle name="Normal 2 14 3 4 4 2 2 4" xfId="19988"/>
    <cellStyle name="Normal 2 14 3 4 4 2 3" xfId="19989"/>
    <cellStyle name="Normal 2 14 3 4 4 2 3 2" xfId="19990"/>
    <cellStyle name="Normal 2 14 3 4 4 2 3 3" xfId="19991"/>
    <cellStyle name="Normal 2 14 3 4 4 2 4" xfId="19992"/>
    <cellStyle name="Normal 2 14 3 4 4 2 5" xfId="19993"/>
    <cellStyle name="Normal 2 14 3 4 4 3" xfId="19994"/>
    <cellStyle name="Normal 2 14 3 4 4 3 2" xfId="19995"/>
    <cellStyle name="Normal 2 14 3 4 4 3 2 2" xfId="19996"/>
    <cellStyle name="Normal 2 14 3 4 4 3 2 2 2" xfId="19997"/>
    <cellStyle name="Normal 2 14 3 4 4 3 2 2 3" xfId="19998"/>
    <cellStyle name="Normal 2 14 3 4 4 3 2 3" xfId="19999"/>
    <cellStyle name="Normal 2 14 3 4 4 3 2 4" xfId="20000"/>
    <cellStyle name="Normal 2 14 3 4 4 3 3" xfId="20001"/>
    <cellStyle name="Normal 2 14 3 4 4 3 3 2" xfId="20002"/>
    <cellStyle name="Normal 2 14 3 4 4 3 3 3" xfId="20003"/>
    <cellStyle name="Normal 2 14 3 4 4 3 4" xfId="20004"/>
    <cellStyle name="Normal 2 14 3 4 4 3 5" xfId="20005"/>
    <cellStyle name="Normal 2 14 3 4 4 4" xfId="20006"/>
    <cellStyle name="Normal 2 14 3 4 4 4 2" xfId="20007"/>
    <cellStyle name="Normal 2 14 3 4 4 4 2 2" xfId="20008"/>
    <cellStyle name="Normal 2 14 3 4 4 4 2 2 2" xfId="20009"/>
    <cellStyle name="Normal 2 14 3 4 4 4 2 2 3" xfId="20010"/>
    <cellStyle name="Normal 2 14 3 4 4 4 2 3" xfId="20011"/>
    <cellStyle name="Normal 2 14 3 4 4 4 2 4" xfId="20012"/>
    <cellStyle name="Normal 2 14 3 4 4 4 3" xfId="20013"/>
    <cellStyle name="Normal 2 14 3 4 4 4 3 2" xfId="20014"/>
    <cellStyle name="Normal 2 14 3 4 4 4 3 3" xfId="20015"/>
    <cellStyle name="Normal 2 14 3 4 4 4 4" xfId="20016"/>
    <cellStyle name="Normal 2 14 3 4 4 4 5" xfId="20017"/>
    <cellStyle name="Normal 2 14 3 4 4 5" xfId="20018"/>
    <cellStyle name="Normal 2 14 3 4 4 5 2" xfId="20019"/>
    <cellStyle name="Normal 2 14 3 4 4 5 2 2" xfId="20020"/>
    <cellStyle name="Normal 2 14 3 4 4 5 2 3" xfId="20021"/>
    <cellStyle name="Normal 2 14 3 4 4 5 3" xfId="20022"/>
    <cellStyle name="Normal 2 14 3 4 4 5 4" xfId="20023"/>
    <cellStyle name="Normal 2 14 3 4 4 6" xfId="20024"/>
    <cellStyle name="Normal 2 14 3 4 4 6 2" xfId="20025"/>
    <cellStyle name="Normal 2 14 3 4 4 6 3" xfId="20026"/>
    <cellStyle name="Normal 2 14 3 4 4 7" xfId="20027"/>
    <cellStyle name="Normal 2 14 3 4 4 8" xfId="20028"/>
    <cellStyle name="Normal 2 14 3 4 4_Schs" xfId="20029"/>
    <cellStyle name="Normal 2 14 3 4 5" xfId="20030"/>
    <cellStyle name="Normal 2 14 3 4 5 2" xfId="20031"/>
    <cellStyle name="Normal 2 14 3 4 5 2 2" xfId="20032"/>
    <cellStyle name="Normal 2 14 3 4 5 2 2 2" xfId="20033"/>
    <cellStyle name="Normal 2 14 3 4 5 2 2 3" xfId="20034"/>
    <cellStyle name="Normal 2 14 3 4 5 2 3" xfId="20035"/>
    <cellStyle name="Normal 2 14 3 4 5 2 4" xfId="20036"/>
    <cellStyle name="Normal 2 14 3 4 5 3" xfId="20037"/>
    <cellStyle name="Normal 2 14 3 4 5 3 2" xfId="20038"/>
    <cellStyle name="Normal 2 14 3 4 5 3 3" xfId="20039"/>
    <cellStyle name="Normal 2 14 3 4 5 4" xfId="20040"/>
    <cellStyle name="Normal 2 14 3 4 5 5" xfId="20041"/>
    <cellStyle name="Normal 2 14 3 4 6" xfId="20042"/>
    <cellStyle name="Normal 2 14 3 4 6 2" xfId="20043"/>
    <cellStyle name="Normal 2 14 3 4 6 2 2" xfId="20044"/>
    <cellStyle name="Normal 2 14 3 4 6 2 2 2" xfId="20045"/>
    <cellStyle name="Normal 2 14 3 4 6 2 2 3" xfId="20046"/>
    <cellStyle name="Normal 2 14 3 4 6 2 3" xfId="20047"/>
    <cellStyle name="Normal 2 14 3 4 6 2 4" xfId="20048"/>
    <cellStyle name="Normal 2 14 3 4 6 3" xfId="20049"/>
    <cellStyle name="Normal 2 14 3 4 6 3 2" xfId="20050"/>
    <cellStyle name="Normal 2 14 3 4 6 3 3" xfId="20051"/>
    <cellStyle name="Normal 2 14 3 4 6 4" xfId="20052"/>
    <cellStyle name="Normal 2 14 3 4 6 5" xfId="20053"/>
    <cellStyle name="Normal 2 14 3 4 7" xfId="20054"/>
    <cellStyle name="Normal 2 14 3 4 7 2" xfId="20055"/>
    <cellStyle name="Normal 2 14 3 4 7 2 2" xfId="20056"/>
    <cellStyle name="Normal 2 14 3 4 7 2 2 2" xfId="20057"/>
    <cellStyle name="Normal 2 14 3 4 7 2 2 3" xfId="20058"/>
    <cellStyle name="Normal 2 14 3 4 7 2 3" xfId="20059"/>
    <cellStyle name="Normal 2 14 3 4 7 2 4" xfId="20060"/>
    <cellStyle name="Normal 2 14 3 4 7 3" xfId="20061"/>
    <cellStyle name="Normal 2 14 3 4 7 3 2" xfId="20062"/>
    <cellStyle name="Normal 2 14 3 4 7 3 3" xfId="20063"/>
    <cellStyle name="Normal 2 14 3 4 7 4" xfId="20064"/>
    <cellStyle name="Normal 2 14 3 4 7 5" xfId="20065"/>
    <cellStyle name="Normal 2 14 3 4 8" xfId="20066"/>
    <cellStyle name="Normal 2 14 3 4 8 2" xfId="20067"/>
    <cellStyle name="Normal 2 14 3 4 8 2 2" xfId="20068"/>
    <cellStyle name="Normal 2 14 3 4 8 2 3" xfId="20069"/>
    <cellStyle name="Normal 2 14 3 4 8 3" xfId="20070"/>
    <cellStyle name="Normal 2 14 3 4 8 4" xfId="20071"/>
    <cellStyle name="Normal 2 14 3 4 9" xfId="20072"/>
    <cellStyle name="Normal 2 14 3 4 9 2" xfId="20073"/>
    <cellStyle name="Normal 2 14 3 4 9 3" xfId="20074"/>
    <cellStyle name="Normal 2 14 3 4_Schs" xfId="20075"/>
    <cellStyle name="Normal 2 14 3 5" xfId="20076"/>
    <cellStyle name="Normal 2 14 3 5 10" xfId="20077"/>
    <cellStyle name="Normal 2 14 3 5 2" xfId="20078"/>
    <cellStyle name="Normal 2 14 3 5 2 2" xfId="20079"/>
    <cellStyle name="Normal 2 14 3 5 2 2 2" xfId="20080"/>
    <cellStyle name="Normal 2 14 3 5 2 2 2 2" xfId="20081"/>
    <cellStyle name="Normal 2 14 3 5 2 2 2 2 2" xfId="20082"/>
    <cellStyle name="Normal 2 14 3 5 2 2 2 2 2 2" xfId="20083"/>
    <cellStyle name="Normal 2 14 3 5 2 2 2 2 2 3" xfId="20084"/>
    <cellStyle name="Normal 2 14 3 5 2 2 2 2 3" xfId="20085"/>
    <cellStyle name="Normal 2 14 3 5 2 2 2 2 4" xfId="20086"/>
    <cellStyle name="Normal 2 14 3 5 2 2 2 3" xfId="20087"/>
    <cellStyle name="Normal 2 14 3 5 2 2 2 3 2" xfId="20088"/>
    <cellStyle name="Normal 2 14 3 5 2 2 2 3 3" xfId="20089"/>
    <cellStyle name="Normal 2 14 3 5 2 2 2 4" xfId="20090"/>
    <cellStyle name="Normal 2 14 3 5 2 2 2 5" xfId="20091"/>
    <cellStyle name="Normal 2 14 3 5 2 2 3" xfId="20092"/>
    <cellStyle name="Normal 2 14 3 5 2 2 3 2" xfId="20093"/>
    <cellStyle name="Normal 2 14 3 5 2 2 3 2 2" xfId="20094"/>
    <cellStyle name="Normal 2 14 3 5 2 2 3 2 2 2" xfId="20095"/>
    <cellStyle name="Normal 2 14 3 5 2 2 3 2 2 3" xfId="20096"/>
    <cellStyle name="Normal 2 14 3 5 2 2 3 2 3" xfId="20097"/>
    <cellStyle name="Normal 2 14 3 5 2 2 3 2 4" xfId="20098"/>
    <cellStyle name="Normal 2 14 3 5 2 2 3 3" xfId="20099"/>
    <cellStyle name="Normal 2 14 3 5 2 2 3 3 2" xfId="20100"/>
    <cellStyle name="Normal 2 14 3 5 2 2 3 3 3" xfId="20101"/>
    <cellStyle name="Normal 2 14 3 5 2 2 3 4" xfId="20102"/>
    <cellStyle name="Normal 2 14 3 5 2 2 3 5" xfId="20103"/>
    <cellStyle name="Normal 2 14 3 5 2 2 4" xfId="20104"/>
    <cellStyle name="Normal 2 14 3 5 2 2 4 2" xfId="20105"/>
    <cellStyle name="Normal 2 14 3 5 2 2 4 2 2" xfId="20106"/>
    <cellStyle name="Normal 2 14 3 5 2 2 4 2 2 2" xfId="20107"/>
    <cellStyle name="Normal 2 14 3 5 2 2 4 2 2 3" xfId="20108"/>
    <cellStyle name="Normal 2 14 3 5 2 2 4 2 3" xfId="20109"/>
    <cellStyle name="Normal 2 14 3 5 2 2 4 2 4" xfId="20110"/>
    <cellStyle name="Normal 2 14 3 5 2 2 4 3" xfId="20111"/>
    <cellStyle name="Normal 2 14 3 5 2 2 4 3 2" xfId="20112"/>
    <cellStyle name="Normal 2 14 3 5 2 2 4 3 3" xfId="20113"/>
    <cellStyle name="Normal 2 14 3 5 2 2 4 4" xfId="20114"/>
    <cellStyle name="Normal 2 14 3 5 2 2 4 5" xfId="20115"/>
    <cellStyle name="Normal 2 14 3 5 2 2 5" xfId="20116"/>
    <cellStyle name="Normal 2 14 3 5 2 2 5 2" xfId="20117"/>
    <cellStyle name="Normal 2 14 3 5 2 2 5 2 2" xfId="20118"/>
    <cellStyle name="Normal 2 14 3 5 2 2 5 2 3" xfId="20119"/>
    <cellStyle name="Normal 2 14 3 5 2 2 5 3" xfId="20120"/>
    <cellStyle name="Normal 2 14 3 5 2 2 5 4" xfId="20121"/>
    <cellStyle name="Normal 2 14 3 5 2 2 6" xfId="20122"/>
    <cellStyle name="Normal 2 14 3 5 2 2 6 2" xfId="20123"/>
    <cellStyle name="Normal 2 14 3 5 2 2 6 3" xfId="20124"/>
    <cellStyle name="Normal 2 14 3 5 2 2 7" xfId="20125"/>
    <cellStyle name="Normal 2 14 3 5 2 2 8" xfId="20126"/>
    <cellStyle name="Normal 2 14 3 5 2 2_Schs" xfId="20127"/>
    <cellStyle name="Normal 2 14 3 5 2 3" xfId="20128"/>
    <cellStyle name="Normal 2 14 3 5 2 3 2" xfId="20129"/>
    <cellStyle name="Normal 2 14 3 5 2 3 2 2" xfId="20130"/>
    <cellStyle name="Normal 2 14 3 5 2 3 2 2 2" xfId="20131"/>
    <cellStyle name="Normal 2 14 3 5 2 3 2 2 3" xfId="20132"/>
    <cellStyle name="Normal 2 14 3 5 2 3 2 3" xfId="20133"/>
    <cellStyle name="Normal 2 14 3 5 2 3 2 4" xfId="20134"/>
    <cellStyle name="Normal 2 14 3 5 2 3 3" xfId="20135"/>
    <cellStyle name="Normal 2 14 3 5 2 3 3 2" xfId="20136"/>
    <cellStyle name="Normal 2 14 3 5 2 3 3 3" xfId="20137"/>
    <cellStyle name="Normal 2 14 3 5 2 3 4" xfId="20138"/>
    <cellStyle name="Normal 2 14 3 5 2 3 5" xfId="20139"/>
    <cellStyle name="Normal 2 14 3 5 2 4" xfId="20140"/>
    <cellStyle name="Normal 2 14 3 5 2 4 2" xfId="20141"/>
    <cellStyle name="Normal 2 14 3 5 2 4 2 2" xfId="20142"/>
    <cellStyle name="Normal 2 14 3 5 2 4 2 2 2" xfId="20143"/>
    <cellStyle name="Normal 2 14 3 5 2 4 2 2 3" xfId="20144"/>
    <cellStyle name="Normal 2 14 3 5 2 4 2 3" xfId="20145"/>
    <cellStyle name="Normal 2 14 3 5 2 4 2 4" xfId="20146"/>
    <cellStyle name="Normal 2 14 3 5 2 4 3" xfId="20147"/>
    <cellStyle name="Normal 2 14 3 5 2 4 3 2" xfId="20148"/>
    <cellStyle name="Normal 2 14 3 5 2 4 3 3" xfId="20149"/>
    <cellStyle name="Normal 2 14 3 5 2 4 4" xfId="20150"/>
    <cellStyle name="Normal 2 14 3 5 2 4 5" xfId="20151"/>
    <cellStyle name="Normal 2 14 3 5 2 5" xfId="20152"/>
    <cellStyle name="Normal 2 14 3 5 2 5 2" xfId="20153"/>
    <cellStyle name="Normal 2 14 3 5 2 5 2 2" xfId="20154"/>
    <cellStyle name="Normal 2 14 3 5 2 5 2 2 2" xfId="20155"/>
    <cellStyle name="Normal 2 14 3 5 2 5 2 2 3" xfId="20156"/>
    <cellStyle name="Normal 2 14 3 5 2 5 2 3" xfId="20157"/>
    <cellStyle name="Normal 2 14 3 5 2 5 2 4" xfId="20158"/>
    <cellStyle name="Normal 2 14 3 5 2 5 3" xfId="20159"/>
    <cellStyle name="Normal 2 14 3 5 2 5 3 2" xfId="20160"/>
    <cellStyle name="Normal 2 14 3 5 2 5 3 3" xfId="20161"/>
    <cellStyle name="Normal 2 14 3 5 2 5 4" xfId="20162"/>
    <cellStyle name="Normal 2 14 3 5 2 5 5" xfId="20163"/>
    <cellStyle name="Normal 2 14 3 5 2 6" xfId="20164"/>
    <cellStyle name="Normal 2 14 3 5 2 6 2" xfId="20165"/>
    <cellStyle name="Normal 2 14 3 5 2 6 2 2" xfId="20166"/>
    <cellStyle name="Normal 2 14 3 5 2 6 2 3" xfId="20167"/>
    <cellStyle name="Normal 2 14 3 5 2 6 3" xfId="20168"/>
    <cellStyle name="Normal 2 14 3 5 2 6 4" xfId="20169"/>
    <cellStyle name="Normal 2 14 3 5 2 7" xfId="20170"/>
    <cellStyle name="Normal 2 14 3 5 2 7 2" xfId="20171"/>
    <cellStyle name="Normal 2 14 3 5 2 7 3" xfId="20172"/>
    <cellStyle name="Normal 2 14 3 5 2 8" xfId="20173"/>
    <cellStyle name="Normal 2 14 3 5 2 9" xfId="20174"/>
    <cellStyle name="Normal 2 14 3 5 2_Schs" xfId="20175"/>
    <cellStyle name="Normal 2 14 3 5 3" xfId="20176"/>
    <cellStyle name="Normal 2 14 3 5 3 2" xfId="20177"/>
    <cellStyle name="Normal 2 14 3 5 3 2 2" xfId="20178"/>
    <cellStyle name="Normal 2 14 3 5 3 2 2 2" xfId="20179"/>
    <cellStyle name="Normal 2 14 3 5 3 2 2 2 2" xfId="20180"/>
    <cellStyle name="Normal 2 14 3 5 3 2 2 2 3" xfId="20181"/>
    <cellStyle name="Normal 2 14 3 5 3 2 2 3" xfId="20182"/>
    <cellStyle name="Normal 2 14 3 5 3 2 2 4" xfId="20183"/>
    <cellStyle name="Normal 2 14 3 5 3 2 3" xfId="20184"/>
    <cellStyle name="Normal 2 14 3 5 3 2 3 2" xfId="20185"/>
    <cellStyle name="Normal 2 14 3 5 3 2 3 3" xfId="20186"/>
    <cellStyle name="Normal 2 14 3 5 3 2 4" xfId="20187"/>
    <cellStyle name="Normal 2 14 3 5 3 2 5" xfId="20188"/>
    <cellStyle name="Normal 2 14 3 5 3 3" xfId="20189"/>
    <cellStyle name="Normal 2 14 3 5 3 3 2" xfId="20190"/>
    <cellStyle name="Normal 2 14 3 5 3 3 2 2" xfId="20191"/>
    <cellStyle name="Normal 2 14 3 5 3 3 2 2 2" xfId="20192"/>
    <cellStyle name="Normal 2 14 3 5 3 3 2 2 3" xfId="20193"/>
    <cellStyle name="Normal 2 14 3 5 3 3 2 3" xfId="20194"/>
    <cellStyle name="Normal 2 14 3 5 3 3 2 4" xfId="20195"/>
    <cellStyle name="Normal 2 14 3 5 3 3 3" xfId="20196"/>
    <cellStyle name="Normal 2 14 3 5 3 3 3 2" xfId="20197"/>
    <cellStyle name="Normal 2 14 3 5 3 3 3 3" xfId="20198"/>
    <cellStyle name="Normal 2 14 3 5 3 3 4" xfId="20199"/>
    <cellStyle name="Normal 2 14 3 5 3 3 5" xfId="20200"/>
    <cellStyle name="Normal 2 14 3 5 3 4" xfId="20201"/>
    <cellStyle name="Normal 2 14 3 5 3 4 2" xfId="20202"/>
    <cellStyle name="Normal 2 14 3 5 3 4 2 2" xfId="20203"/>
    <cellStyle name="Normal 2 14 3 5 3 4 2 2 2" xfId="20204"/>
    <cellStyle name="Normal 2 14 3 5 3 4 2 2 3" xfId="20205"/>
    <cellStyle name="Normal 2 14 3 5 3 4 2 3" xfId="20206"/>
    <cellStyle name="Normal 2 14 3 5 3 4 2 4" xfId="20207"/>
    <cellStyle name="Normal 2 14 3 5 3 4 3" xfId="20208"/>
    <cellStyle name="Normal 2 14 3 5 3 4 3 2" xfId="20209"/>
    <cellStyle name="Normal 2 14 3 5 3 4 3 3" xfId="20210"/>
    <cellStyle name="Normal 2 14 3 5 3 4 4" xfId="20211"/>
    <cellStyle name="Normal 2 14 3 5 3 4 5" xfId="20212"/>
    <cellStyle name="Normal 2 14 3 5 3 5" xfId="20213"/>
    <cellStyle name="Normal 2 14 3 5 3 5 2" xfId="20214"/>
    <cellStyle name="Normal 2 14 3 5 3 5 2 2" xfId="20215"/>
    <cellStyle name="Normal 2 14 3 5 3 5 2 3" xfId="20216"/>
    <cellStyle name="Normal 2 14 3 5 3 5 3" xfId="20217"/>
    <cellStyle name="Normal 2 14 3 5 3 5 4" xfId="20218"/>
    <cellStyle name="Normal 2 14 3 5 3 6" xfId="20219"/>
    <cellStyle name="Normal 2 14 3 5 3 6 2" xfId="20220"/>
    <cellStyle name="Normal 2 14 3 5 3 6 3" xfId="20221"/>
    <cellStyle name="Normal 2 14 3 5 3 7" xfId="20222"/>
    <cellStyle name="Normal 2 14 3 5 3 8" xfId="20223"/>
    <cellStyle name="Normal 2 14 3 5 3_Schs" xfId="20224"/>
    <cellStyle name="Normal 2 14 3 5 4" xfId="20225"/>
    <cellStyle name="Normal 2 14 3 5 4 2" xfId="20226"/>
    <cellStyle name="Normal 2 14 3 5 4 2 2" xfId="20227"/>
    <cellStyle name="Normal 2 14 3 5 4 2 2 2" xfId="20228"/>
    <cellStyle name="Normal 2 14 3 5 4 2 2 3" xfId="20229"/>
    <cellStyle name="Normal 2 14 3 5 4 2 3" xfId="20230"/>
    <cellStyle name="Normal 2 14 3 5 4 2 4" xfId="20231"/>
    <cellStyle name="Normal 2 14 3 5 4 3" xfId="20232"/>
    <cellStyle name="Normal 2 14 3 5 4 3 2" xfId="20233"/>
    <cellStyle name="Normal 2 14 3 5 4 3 3" xfId="20234"/>
    <cellStyle name="Normal 2 14 3 5 4 4" xfId="20235"/>
    <cellStyle name="Normal 2 14 3 5 4 5" xfId="20236"/>
    <cellStyle name="Normal 2 14 3 5 5" xfId="20237"/>
    <cellStyle name="Normal 2 14 3 5 5 2" xfId="20238"/>
    <cellStyle name="Normal 2 14 3 5 5 2 2" xfId="20239"/>
    <cellStyle name="Normal 2 14 3 5 5 2 2 2" xfId="20240"/>
    <cellStyle name="Normal 2 14 3 5 5 2 2 3" xfId="20241"/>
    <cellStyle name="Normal 2 14 3 5 5 2 3" xfId="20242"/>
    <cellStyle name="Normal 2 14 3 5 5 2 4" xfId="20243"/>
    <cellStyle name="Normal 2 14 3 5 5 3" xfId="20244"/>
    <cellStyle name="Normal 2 14 3 5 5 3 2" xfId="20245"/>
    <cellStyle name="Normal 2 14 3 5 5 3 3" xfId="20246"/>
    <cellStyle name="Normal 2 14 3 5 5 4" xfId="20247"/>
    <cellStyle name="Normal 2 14 3 5 5 5" xfId="20248"/>
    <cellStyle name="Normal 2 14 3 5 6" xfId="20249"/>
    <cellStyle name="Normal 2 14 3 5 6 2" xfId="20250"/>
    <cellStyle name="Normal 2 14 3 5 6 2 2" xfId="20251"/>
    <cellStyle name="Normal 2 14 3 5 6 2 2 2" xfId="20252"/>
    <cellStyle name="Normal 2 14 3 5 6 2 2 3" xfId="20253"/>
    <cellStyle name="Normal 2 14 3 5 6 2 3" xfId="20254"/>
    <cellStyle name="Normal 2 14 3 5 6 2 4" xfId="20255"/>
    <cellStyle name="Normal 2 14 3 5 6 3" xfId="20256"/>
    <cellStyle name="Normal 2 14 3 5 6 3 2" xfId="20257"/>
    <cellStyle name="Normal 2 14 3 5 6 3 3" xfId="20258"/>
    <cellStyle name="Normal 2 14 3 5 6 4" xfId="20259"/>
    <cellStyle name="Normal 2 14 3 5 6 5" xfId="20260"/>
    <cellStyle name="Normal 2 14 3 5 7" xfId="20261"/>
    <cellStyle name="Normal 2 14 3 5 7 2" xfId="20262"/>
    <cellStyle name="Normal 2 14 3 5 7 2 2" xfId="20263"/>
    <cellStyle name="Normal 2 14 3 5 7 2 3" xfId="20264"/>
    <cellStyle name="Normal 2 14 3 5 7 3" xfId="20265"/>
    <cellStyle name="Normal 2 14 3 5 7 4" xfId="20266"/>
    <cellStyle name="Normal 2 14 3 5 8" xfId="20267"/>
    <cellStyle name="Normal 2 14 3 5 8 2" xfId="20268"/>
    <cellStyle name="Normal 2 14 3 5 8 3" xfId="20269"/>
    <cellStyle name="Normal 2 14 3 5 9" xfId="20270"/>
    <cellStyle name="Normal 2 14 3 5_Schs" xfId="20271"/>
    <cellStyle name="Normal 2 14 3 6" xfId="20272"/>
    <cellStyle name="Normal 2 14 3 6 10" xfId="20273"/>
    <cellStyle name="Normal 2 14 3 6 2" xfId="20274"/>
    <cellStyle name="Normal 2 14 3 6 2 2" xfId="20275"/>
    <cellStyle name="Normal 2 14 3 6 2 2 2" xfId="20276"/>
    <cellStyle name="Normal 2 14 3 6 2 2 2 2" xfId="20277"/>
    <cellStyle name="Normal 2 14 3 6 2 2 2 2 2" xfId="20278"/>
    <cellStyle name="Normal 2 14 3 6 2 2 2 2 2 2" xfId="20279"/>
    <cellStyle name="Normal 2 14 3 6 2 2 2 2 2 3" xfId="20280"/>
    <cellStyle name="Normal 2 14 3 6 2 2 2 2 3" xfId="20281"/>
    <cellStyle name="Normal 2 14 3 6 2 2 2 2 4" xfId="20282"/>
    <cellStyle name="Normal 2 14 3 6 2 2 2 3" xfId="20283"/>
    <cellStyle name="Normal 2 14 3 6 2 2 2 3 2" xfId="20284"/>
    <cellStyle name="Normal 2 14 3 6 2 2 2 3 3" xfId="20285"/>
    <cellStyle name="Normal 2 14 3 6 2 2 2 4" xfId="20286"/>
    <cellStyle name="Normal 2 14 3 6 2 2 2 5" xfId="20287"/>
    <cellStyle name="Normal 2 14 3 6 2 2 3" xfId="20288"/>
    <cellStyle name="Normal 2 14 3 6 2 2 3 2" xfId="20289"/>
    <cellStyle name="Normal 2 14 3 6 2 2 3 2 2" xfId="20290"/>
    <cellStyle name="Normal 2 14 3 6 2 2 3 2 2 2" xfId="20291"/>
    <cellStyle name="Normal 2 14 3 6 2 2 3 2 2 3" xfId="20292"/>
    <cellStyle name="Normal 2 14 3 6 2 2 3 2 3" xfId="20293"/>
    <cellStyle name="Normal 2 14 3 6 2 2 3 2 4" xfId="20294"/>
    <cellStyle name="Normal 2 14 3 6 2 2 3 3" xfId="20295"/>
    <cellStyle name="Normal 2 14 3 6 2 2 3 3 2" xfId="20296"/>
    <cellStyle name="Normal 2 14 3 6 2 2 3 3 3" xfId="20297"/>
    <cellStyle name="Normal 2 14 3 6 2 2 3 4" xfId="20298"/>
    <cellStyle name="Normal 2 14 3 6 2 2 3 5" xfId="20299"/>
    <cellStyle name="Normal 2 14 3 6 2 2 4" xfId="20300"/>
    <cellStyle name="Normal 2 14 3 6 2 2 4 2" xfId="20301"/>
    <cellStyle name="Normal 2 14 3 6 2 2 4 2 2" xfId="20302"/>
    <cellStyle name="Normal 2 14 3 6 2 2 4 2 2 2" xfId="20303"/>
    <cellStyle name="Normal 2 14 3 6 2 2 4 2 2 3" xfId="20304"/>
    <cellStyle name="Normal 2 14 3 6 2 2 4 2 3" xfId="20305"/>
    <cellStyle name="Normal 2 14 3 6 2 2 4 2 4" xfId="20306"/>
    <cellStyle name="Normal 2 14 3 6 2 2 4 3" xfId="20307"/>
    <cellStyle name="Normal 2 14 3 6 2 2 4 3 2" xfId="20308"/>
    <cellStyle name="Normal 2 14 3 6 2 2 4 3 3" xfId="20309"/>
    <cellStyle name="Normal 2 14 3 6 2 2 4 4" xfId="20310"/>
    <cellStyle name="Normal 2 14 3 6 2 2 4 5" xfId="20311"/>
    <cellStyle name="Normal 2 14 3 6 2 2 5" xfId="20312"/>
    <cellStyle name="Normal 2 14 3 6 2 2 5 2" xfId="20313"/>
    <cellStyle name="Normal 2 14 3 6 2 2 5 2 2" xfId="20314"/>
    <cellStyle name="Normal 2 14 3 6 2 2 5 2 3" xfId="20315"/>
    <cellStyle name="Normal 2 14 3 6 2 2 5 3" xfId="20316"/>
    <cellStyle name="Normal 2 14 3 6 2 2 5 4" xfId="20317"/>
    <cellStyle name="Normal 2 14 3 6 2 2 6" xfId="20318"/>
    <cellStyle name="Normal 2 14 3 6 2 2 6 2" xfId="20319"/>
    <cellStyle name="Normal 2 14 3 6 2 2 6 3" xfId="20320"/>
    <cellStyle name="Normal 2 14 3 6 2 2 7" xfId="20321"/>
    <cellStyle name="Normal 2 14 3 6 2 2 8" xfId="20322"/>
    <cellStyle name="Normal 2 14 3 6 2 2_Schs" xfId="20323"/>
    <cellStyle name="Normal 2 14 3 6 2 3" xfId="20324"/>
    <cellStyle name="Normal 2 14 3 6 2 3 2" xfId="20325"/>
    <cellStyle name="Normal 2 14 3 6 2 3 2 2" xfId="20326"/>
    <cellStyle name="Normal 2 14 3 6 2 3 2 2 2" xfId="20327"/>
    <cellStyle name="Normal 2 14 3 6 2 3 2 2 3" xfId="20328"/>
    <cellStyle name="Normal 2 14 3 6 2 3 2 3" xfId="20329"/>
    <cellStyle name="Normal 2 14 3 6 2 3 2 4" xfId="20330"/>
    <cellStyle name="Normal 2 14 3 6 2 3 3" xfId="20331"/>
    <cellStyle name="Normal 2 14 3 6 2 3 3 2" xfId="20332"/>
    <cellStyle name="Normal 2 14 3 6 2 3 3 3" xfId="20333"/>
    <cellStyle name="Normal 2 14 3 6 2 3 4" xfId="20334"/>
    <cellStyle name="Normal 2 14 3 6 2 3 5" xfId="20335"/>
    <cellStyle name="Normal 2 14 3 6 2 4" xfId="20336"/>
    <cellStyle name="Normal 2 14 3 6 2 4 2" xfId="20337"/>
    <cellStyle name="Normal 2 14 3 6 2 4 2 2" xfId="20338"/>
    <cellStyle name="Normal 2 14 3 6 2 4 2 2 2" xfId="20339"/>
    <cellStyle name="Normal 2 14 3 6 2 4 2 2 3" xfId="20340"/>
    <cellStyle name="Normal 2 14 3 6 2 4 2 3" xfId="20341"/>
    <cellStyle name="Normal 2 14 3 6 2 4 2 4" xfId="20342"/>
    <cellStyle name="Normal 2 14 3 6 2 4 3" xfId="20343"/>
    <cellStyle name="Normal 2 14 3 6 2 4 3 2" xfId="20344"/>
    <cellStyle name="Normal 2 14 3 6 2 4 3 3" xfId="20345"/>
    <cellStyle name="Normal 2 14 3 6 2 4 4" xfId="20346"/>
    <cellStyle name="Normal 2 14 3 6 2 4 5" xfId="20347"/>
    <cellStyle name="Normal 2 14 3 6 2 5" xfId="20348"/>
    <cellStyle name="Normal 2 14 3 6 2 5 2" xfId="20349"/>
    <cellStyle name="Normal 2 14 3 6 2 5 2 2" xfId="20350"/>
    <cellStyle name="Normal 2 14 3 6 2 5 2 2 2" xfId="20351"/>
    <cellStyle name="Normal 2 14 3 6 2 5 2 2 3" xfId="20352"/>
    <cellStyle name="Normal 2 14 3 6 2 5 2 3" xfId="20353"/>
    <cellStyle name="Normal 2 14 3 6 2 5 2 4" xfId="20354"/>
    <cellStyle name="Normal 2 14 3 6 2 5 3" xfId="20355"/>
    <cellStyle name="Normal 2 14 3 6 2 5 3 2" xfId="20356"/>
    <cellStyle name="Normal 2 14 3 6 2 5 3 3" xfId="20357"/>
    <cellStyle name="Normal 2 14 3 6 2 5 4" xfId="20358"/>
    <cellStyle name="Normal 2 14 3 6 2 5 5" xfId="20359"/>
    <cellStyle name="Normal 2 14 3 6 2 6" xfId="20360"/>
    <cellStyle name="Normal 2 14 3 6 2 6 2" xfId="20361"/>
    <cellStyle name="Normal 2 14 3 6 2 6 2 2" xfId="20362"/>
    <cellStyle name="Normal 2 14 3 6 2 6 2 3" xfId="20363"/>
    <cellStyle name="Normal 2 14 3 6 2 6 3" xfId="20364"/>
    <cellStyle name="Normal 2 14 3 6 2 6 4" xfId="20365"/>
    <cellStyle name="Normal 2 14 3 6 2 7" xfId="20366"/>
    <cellStyle name="Normal 2 14 3 6 2 7 2" xfId="20367"/>
    <cellStyle name="Normal 2 14 3 6 2 7 3" xfId="20368"/>
    <cellStyle name="Normal 2 14 3 6 2 8" xfId="20369"/>
    <cellStyle name="Normal 2 14 3 6 2 9" xfId="20370"/>
    <cellStyle name="Normal 2 14 3 6 2_Schs" xfId="20371"/>
    <cellStyle name="Normal 2 14 3 6 3" xfId="20372"/>
    <cellStyle name="Normal 2 14 3 6 3 2" xfId="20373"/>
    <cellStyle name="Normal 2 14 3 6 3 2 2" xfId="20374"/>
    <cellStyle name="Normal 2 14 3 6 3 2 2 2" xfId="20375"/>
    <cellStyle name="Normal 2 14 3 6 3 2 2 2 2" xfId="20376"/>
    <cellStyle name="Normal 2 14 3 6 3 2 2 2 3" xfId="20377"/>
    <cellStyle name="Normal 2 14 3 6 3 2 2 3" xfId="20378"/>
    <cellStyle name="Normal 2 14 3 6 3 2 2 4" xfId="20379"/>
    <cellStyle name="Normal 2 14 3 6 3 2 3" xfId="20380"/>
    <cellStyle name="Normal 2 14 3 6 3 2 3 2" xfId="20381"/>
    <cellStyle name="Normal 2 14 3 6 3 2 3 3" xfId="20382"/>
    <cellStyle name="Normal 2 14 3 6 3 2 4" xfId="20383"/>
    <cellStyle name="Normal 2 14 3 6 3 2 5" xfId="20384"/>
    <cellStyle name="Normal 2 14 3 6 3 3" xfId="20385"/>
    <cellStyle name="Normal 2 14 3 6 3 3 2" xfId="20386"/>
    <cellStyle name="Normal 2 14 3 6 3 3 2 2" xfId="20387"/>
    <cellStyle name="Normal 2 14 3 6 3 3 2 2 2" xfId="20388"/>
    <cellStyle name="Normal 2 14 3 6 3 3 2 2 3" xfId="20389"/>
    <cellStyle name="Normal 2 14 3 6 3 3 2 3" xfId="20390"/>
    <cellStyle name="Normal 2 14 3 6 3 3 2 4" xfId="20391"/>
    <cellStyle name="Normal 2 14 3 6 3 3 3" xfId="20392"/>
    <cellStyle name="Normal 2 14 3 6 3 3 3 2" xfId="20393"/>
    <cellStyle name="Normal 2 14 3 6 3 3 3 3" xfId="20394"/>
    <cellStyle name="Normal 2 14 3 6 3 3 4" xfId="20395"/>
    <cellStyle name="Normal 2 14 3 6 3 3 5" xfId="20396"/>
    <cellStyle name="Normal 2 14 3 6 3 4" xfId="20397"/>
    <cellStyle name="Normal 2 14 3 6 3 4 2" xfId="20398"/>
    <cellStyle name="Normal 2 14 3 6 3 4 2 2" xfId="20399"/>
    <cellStyle name="Normal 2 14 3 6 3 4 2 2 2" xfId="20400"/>
    <cellStyle name="Normal 2 14 3 6 3 4 2 2 3" xfId="20401"/>
    <cellStyle name="Normal 2 14 3 6 3 4 2 3" xfId="20402"/>
    <cellStyle name="Normal 2 14 3 6 3 4 2 4" xfId="20403"/>
    <cellStyle name="Normal 2 14 3 6 3 4 3" xfId="20404"/>
    <cellStyle name="Normal 2 14 3 6 3 4 3 2" xfId="20405"/>
    <cellStyle name="Normal 2 14 3 6 3 4 3 3" xfId="20406"/>
    <cellStyle name="Normal 2 14 3 6 3 4 4" xfId="20407"/>
    <cellStyle name="Normal 2 14 3 6 3 4 5" xfId="20408"/>
    <cellStyle name="Normal 2 14 3 6 3 5" xfId="20409"/>
    <cellStyle name="Normal 2 14 3 6 3 5 2" xfId="20410"/>
    <cellStyle name="Normal 2 14 3 6 3 5 2 2" xfId="20411"/>
    <cellStyle name="Normal 2 14 3 6 3 5 2 3" xfId="20412"/>
    <cellStyle name="Normal 2 14 3 6 3 5 3" xfId="20413"/>
    <cellStyle name="Normal 2 14 3 6 3 5 4" xfId="20414"/>
    <cellStyle name="Normal 2 14 3 6 3 6" xfId="20415"/>
    <cellStyle name="Normal 2 14 3 6 3 6 2" xfId="20416"/>
    <cellStyle name="Normal 2 14 3 6 3 6 3" xfId="20417"/>
    <cellStyle name="Normal 2 14 3 6 3 7" xfId="20418"/>
    <cellStyle name="Normal 2 14 3 6 3 8" xfId="20419"/>
    <cellStyle name="Normal 2 14 3 6 3_Schs" xfId="20420"/>
    <cellStyle name="Normal 2 14 3 6 4" xfId="20421"/>
    <cellStyle name="Normal 2 14 3 6 4 2" xfId="20422"/>
    <cellStyle name="Normal 2 14 3 6 4 2 2" xfId="20423"/>
    <cellStyle name="Normal 2 14 3 6 4 2 2 2" xfId="20424"/>
    <cellStyle name="Normal 2 14 3 6 4 2 2 3" xfId="20425"/>
    <cellStyle name="Normal 2 14 3 6 4 2 3" xfId="20426"/>
    <cellStyle name="Normal 2 14 3 6 4 2 4" xfId="20427"/>
    <cellStyle name="Normal 2 14 3 6 4 3" xfId="20428"/>
    <cellStyle name="Normal 2 14 3 6 4 3 2" xfId="20429"/>
    <cellStyle name="Normal 2 14 3 6 4 3 3" xfId="20430"/>
    <cellStyle name="Normal 2 14 3 6 4 4" xfId="20431"/>
    <cellStyle name="Normal 2 14 3 6 4 5" xfId="20432"/>
    <cellStyle name="Normal 2 14 3 6 5" xfId="20433"/>
    <cellStyle name="Normal 2 14 3 6 5 2" xfId="20434"/>
    <cellStyle name="Normal 2 14 3 6 5 2 2" xfId="20435"/>
    <cellStyle name="Normal 2 14 3 6 5 2 2 2" xfId="20436"/>
    <cellStyle name="Normal 2 14 3 6 5 2 2 3" xfId="20437"/>
    <cellStyle name="Normal 2 14 3 6 5 2 3" xfId="20438"/>
    <cellStyle name="Normal 2 14 3 6 5 2 4" xfId="20439"/>
    <cellStyle name="Normal 2 14 3 6 5 3" xfId="20440"/>
    <cellStyle name="Normal 2 14 3 6 5 3 2" xfId="20441"/>
    <cellStyle name="Normal 2 14 3 6 5 3 3" xfId="20442"/>
    <cellStyle name="Normal 2 14 3 6 5 4" xfId="20443"/>
    <cellStyle name="Normal 2 14 3 6 5 5" xfId="20444"/>
    <cellStyle name="Normal 2 14 3 6 6" xfId="20445"/>
    <cellStyle name="Normal 2 14 3 6 6 2" xfId="20446"/>
    <cellStyle name="Normal 2 14 3 6 6 2 2" xfId="20447"/>
    <cellStyle name="Normal 2 14 3 6 6 2 2 2" xfId="20448"/>
    <cellStyle name="Normal 2 14 3 6 6 2 2 3" xfId="20449"/>
    <cellStyle name="Normal 2 14 3 6 6 2 3" xfId="20450"/>
    <cellStyle name="Normal 2 14 3 6 6 2 4" xfId="20451"/>
    <cellStyle name="Normal 2 14 3 6 6 3" xfId="20452"/>
    <cellStyle name="Normal 2 14 3 6 6 3 2" xfId="20453"/>
    <cellStyle name="Normal 2 14 3 6 6 3 3" xfId="20454"/>
    <cellStyle name="Normal 2 14 3 6 6 4" xfId="20455"/>
    <cellStyle name="Normal 2 14 3 6 6 5" xfId="20456"/>
    <cellStyle name="Normal 2 14 3 6 7" xfId="20457"/>
    <cellStyle name="Normal 2 14 3 6 7 2" xfId="20458"/>
    <cellStyle name="Normal 2 14 3 6 7 2 2" xfId="20459"/>
    <cellStyle name="Normal 2 14 3 6 7 2 3" xfId="20460"/>
    <cellStyle name="Normal 2 14 3 6 7 3" xfId="20461"/>
    <cellStyle name="Normal 2 14 3 6 7 4" xfId="20462"/>
    <cellStyle name="Normal 2 14 3 6 8" xfId="20463"/>
    <cellStyle name="Normal 2 14 3 6 8 2" xfId="20464"/>
    <cellStyle name="Normal 2 14 3 6 8 3" xfId="20465"/>
    <cellStyle name="Normal 2 14 3 6 9" xfId="20466"/>
    <cellStyle name="Normal 2 14 3 6_Schs" xfId="20467"/>
    <cellStyle name="Normal 2 14 3 7" xfId="20468"/>
    <cellStyle name="Normal 2 14 3 7 2" xfId="20469"/>
    <cellStyle name="Normal 2 14 3 7 2 2" xfId="20470"/>
    <cellStyle name="Normal 2 14 3 7 2 2 2" xfId="20471"/>
    <cellStyle name="Normal 2 14 3 7 2 2 2 2" xfId="20472"/>
    <cellStyle name="Normal 2 14 3 7 2 2 2 2 2" xfId="20473"/>
    <cellStyle name="Normal 2 14 3 7 2 2 2 2 3" xfId="20474"/>
    <cellStyle name="Normal 2 14 3 7 2 2 2 3" xfId="20475"/>
    <cellStyle name="Normal 2 14 3 7 2 2 2 4" xfId="20476"/>
    <cellStyle name="Normal 2 14 3 7 2 2 3" xfId="20477"/>
    <cellStyle name="Normal 2 14 3 7 2 2 3 2" xfId="20478"/>
    <cellStyle name="Normal 2 14 3 7 2 2 3 3" xfId="20479"/>
    <cellStyle name="Normal 2 14 3 7 2 2 4" xfId="20480"/>
    <cellStyle name="Normal 2 14 3 7 2 2 5" xfId="20481"/>
    <cellStyle name="Normal 2 14 3 7 2 3" xfId="20482"/>
    <cellStyle name="Normal 2 14 3 7 2 3 2" xfId="20483"/>
    <cellStyle name="Normal 2 14 3 7 2 3 2 2" xfId="20484"/>
    <cellStyle name="Normal 2 14 3 7 2 3 2 2 2" xfId="20485"/>
    <cellStyle name="Normal 2 14 3 7 2 3 2 2 3" xfId="20486"/>
    <cellStyle name="Normal 2 14 3 7 2 3 2 3" xfId="20487"/>
    <cellStyle name="Normal 2 14 3 7 2 3 2 4" xfId="20488"/>
    <cellStyle name="Normal 2 14 3 7 2 3 3" xfId="20489"/>
    <cellStyle name="Normal 2 14 3 7 2 3 3 2" xfId="20490"/>
    <cellStyle name="Normal 2 14 3 7 2 3 3 3" xfId="20491"/>
    <cellStyle name="Normal 2 14 3 7 2 3 4" xfId="20492"/>
    <cellStyle name="Normal 2 14 3 7 2 3 5" xfId="20493"/>
    <cellStyle name="Normal 2 14 3 7 2 4" xfId="20494"/>
    <cellStyle name="Normal 2 14 3 7 2 4 2" xfId="20495"/>
    <cellStyle name="Normal 2 14 3 7 2 4 2 2" xfId="20496"/>
    <cellStyle name="Normal 2 14 3 7 2 4 2 2 2" xfId="20497"/>
    <cellStyle name="Normal 2 14 3 7 2 4 2 2 3" xfId="20498"/>
    <cellStyle name="Normal 2 14 3 7 2 4 2 3" xfId="20499"/>
    <cellStyle name="Normal 2 14 3 7 2 4 2 4" xfId="20500"/>
    <cellStyle name="Normal 2 14 3 7 2 4 3" xfId="20501"/>
    <cellStyle name="Normal 2 14 3 7 2 4 3 2" xfId="20502"/>
    <cellStyle name="Normal 2 14 3 7 2 4 3 3" xfId="20503"/>
    <cellStyle name="Normal 2 14 3 7 2 4 4" xfId="20504"/>
    <cellStyle name="Normal 2 14 3 7 2 4 5" xfId="20505"/>
    <cellStyle name="Normal 2 14 3 7 2 5" xfId="20506"/>
    <cellStyle name="Normal 2 14 3 7 2 5 2" xfId="20507"/>
    <cellStyle name="Normal 2 14 3 7 2 5 2 2" xfId="20508"/>
    <cellStyle name="Normal 2 14 3 7 2 5 2 3" xfId="20509"/>
    <cellStyle name="Normal 2 14 3 7 2 5 3" xfId="20510"/>
    <cellStyle name="Normal 2 14 3 7 2 5 4" xfId="20511"/>
    <cellStyle name="Normal 2 14 3 7 2 6" xfId="20512"/>
    <cellStyle name="Normal 2 14 3 7 2 6 2" xfId="20513"/>
    <cellStyle name="Normal 2 14 3 7 2 6 3" xfId="20514"/>
    <cellStyle name="Normal 2 14 3 7 2 7" xfId="20515"/>
    <cellStyle name="Normal 2 14 3 7 2 8" xfId="20516"/>
    <cellStyle name="Normal 2 14 3 7 2_Schs" xfId="20517"/>
    <cellStyle name="Normal 2 14 3 7 3" xfId="20518"/>
    <cellStyle name="Normal 2 14 3 7 3 2" xfId="20519"/>
    <cellStyle name="Normal 2 14 3 7 3 2 2" xfId="20520"/>
    <cellStyle name="Normal 2 14 3 7 3 2 2 2" xfId="20521"/>
    <cellStyle name="Normal 2 14 3 7 3 2 2 3" xfId="20522"/>
    <cellStyle name="Normal 2 14 3 7 3 2 3" xfId="20523"/>
    <cellStyle name="Normal 2 14 3 7 3 2 4" xfId="20524"/>
    <cellStyle name="Normal 2 14 3 7 3 3" xfId="20525"/>
    <cellStyle name="Normal 2 14 3 7 3 3 2" xfId="20526"/>
    <cellStyle name="Normal 2 14 3 7 3 3 3" xfId="20527"/>
    <cellStyle name="Normal 2 14 3 7 3 4" xfId="20528"/>
    <cellStyle name="Normal 2 14 3 7 3 5" xfId="20529"/>
    <cellStyle name="Normal 2 14 3 7 4" xfId="20530"/>
    <cellStyle name="Normal 2 14 3 7 4 2" xfId="20531"/>
    <cellStyle name="Normal 2 14 3 7 4 2 2" xfId="20532"/>
    <cellStyle name="Normal 2 14 3 7 4 2 2 2" xfId="20533"/>
    <cellStyle name="Normal 2 14 3 7 4 2 2 3" xfId="20534"/>
    <cellStyle name="Normal 2 14 3 7 4 2 3" xfId="20535"/>
    <cellStyle name="Normal 2 14 3 7 4 2 4" xfId="20536"/>
    <cellStyle name="Normal 2 14 3 7 4 3" xfId="20537"/>
    <cellStyle name="Normal 2 14 3 7 4 3 2" xfId="20538"/>
    <cellStyle name="Normal 2 14 3 7 4 3 3" xfId="20539"/>
    <cellStyle name="Normal 2 14 3 7 4 4" xfId="20540"/>
    <cellStyle name="Normal 2 14 3 7 4 5" xfId="20541"/>
    <cellStyle name="Normal 2 14 3 7 5" xfId="20542"/>
    <cellStyle name="Normal 2 14 3 7 5 2" xfId="20543"/>
    <cellStyle name="Normal 2 14 3 7 5 2 2" xfId="20544"/>
    <cellStyle name="Normal 2 14 3 7 5 2 2 2" xfId="20545"/>
    <cellStyle name="Normal 2 14 3 7 5 2 2 3" xfId="20546"/>
    <cellStyle name="Normal 2 14 3 7 5 2 3" xfId="20547"/>
    <cellStyle name="Normal 2 14 3 7 5 2 4" xfId="20548"/>
    <cellStyle name="Normal 2 14 3 7 5 3" xfId="20549"/>
    <cellStyle name="Normal 2 14 3 7 5 3 2" xfId="20550"/>
    <cellStyle name="Normal 2 14 3 7 5 3 3" xfId="20551"/>
    <cellStyle name="Normal 2 14 3 7 5 4" xfId="20552"/>
    <cellStyle name="Normal 2 14 3 7 5 5" xfId="20553"/>
    <cellStyle name="Normal 2 14 3 7 6" xfId="20554"/>
    <cellStyle name="Normal 2 14 3 7 6 2" xfId="20555"/>
    <cellStyle name="Normal 2 14 3 7 6 2 2" xfId="20556"/>
    <cellStyle name="Normal 2 14 3 7 6 2 3" xfId="20557"/>
    <cellStyle name="Normal 2 14 3 7 6 3" xfId="20558"/>
    <cellStyle name="Normal 2 14 3 7 6 4" xfId="20559"/>
    <cellStyle name="Normal 2 14 3 7 7" xfId="20560"/>
    <cellStyle name="Normal 2 14 3 7 7 2" xfId="20561"/>
    <cellStyle name="Normal 2 14 3 7 7 3" xfId="20562"/>
    <cellStyle name="Normal 2 14 3 7 8" xfId="20563"/>
    <cellStyle name="Normal 2 14 3 7 9" xfId="20564"/>
    <cellStyle name="Normal 2 14 3 7_Schs" xfId="20565"/>
    <cellStyle name="Normal 2 14 3 8" xfId="20566"/>
    <cellStyle name="Normal 2 14 3 8 2" xfId="20567"/>
    <cellStyle name="Normal 2 14 3 8 2 2" xfId="20568"/>
    <cellStyle name="Normal 2 14 3 8 2 2 2" xfId="20569"/>
    <cellStyle name="Normal 2 14 3 8 2 2 2 2" xfId="20570"/>
    <cellStyle name="Normal 2 14 3 8 2 2 2 3" xfId="20571"/>
    <cellStyle name="Normal 2 14 3 8 2 2 3" xfId="20572"/>
    <cellStyle name="Normal 2 14 3 8 2 2 4" xfId="20573"/>
    <cellStyle name="Normal 2 14 3 8 2 3" xfId="20574"/>
    <cellStyle name="Normal 2 14 3 8 2 3 2" xfId="20575"/>
    <cellStyle name="Normal 2 14 3 8 2 3 3" xfId="20576"/>
    <cellStyle name="Normal 2 14 3 8 2 4" xfId="20577"/>
    <cellStyle name="Normal 2 14 3 8 2 5" xfId="20578"/>
    <cellStyle name="Normal 2 14 3 8 3" xfId="20579"/>
    <cellStyle name="Normal 2 14 3 8 3 2" xfId="20580"/>
    <cellStyle name="Normal 2 14 3 8 3 2 2" xfId="20581"/>
    <cellStyle name="Normal 2 14 3 8 3 2 2 2" xfId="20582"/>
    <cellStyle name="Normal 2 14 3 8 3 2 2 3" xfId="20583"/>
    <cellStyle name="Normal 2 14 3 8 3 2 3" xfId="20584"/>
    <cellStyle name="Normal 2 14 3 8 3 2 4" xfId="20585"/>
    <cellStyle name="Normal 2 14 3 8 3 3" xfId="20586"/>
    <cellStyle name="Normal 2 14 3 8 3 3 2" xfId="20587"/>
    <cellStyle name="Normal 2 14 3 8 3 3 3" xfId="20588"/>
    <cellStyle name="Normal 2 14 3 8 3 4" xfId="20589"/>
    <cellStyle name="Normal 2 14 3 8 3 5" xfId="20590"/>
    <cellStyle name="Normal 2 14 3 8 4" xfId="20591"/>
    <cellStyle name="Normal 2 14 3 8 4 2" xfId="20592"/>
    <cellStyle name="Normal 2 14 3 8 4 2 2" xfId="20593"/>
    <cellStyle name="Normal 2 14 3 8 4 2 2 2" xfId="20594"/>
    <cellStyle name="Normal 2 14 3 8 4 2 2 3" xfId="20595"/>
    <cellStyle name="Normal 2 14 3 8 4 2 3" xfId="20596"/>
    <cellStyle name="Normal 2 14 3 8 4 2 4" xfId="20597"/>
    <cellStyle name="Normal 2 14 3 8 4 3" xfId="20598"/>
    <cellStyle name="Normal 2 14 3 8 4 3 2" xfId="20599"/>
    <cellStyle name="Normal 2 14 3 8 4 3 3" xfId="20600"/>
    <cellStyle name="Normal 2 14 3 8 4 4" xfId="20601"/>
    <cellStyle name="Normal 2 14 3 8 4 5" xfId="20602"/>
    <cellStyle name="Normal 2 14 3 8 5" xfId="20603"/>
    <cellStyle name="Normal 2 14 3 8 5 2" xfId="20604"/>
    <cellStyle name="Normal 2 14 3 8 5 2 2" xfId="20605"/>
    <cellStyle name="Normal 2 14 3 8 5 2 3" xfId="20606"/>
    <cellStyle name="Normal 2 14 3 8 5 3" xfId="20607"/>
    <cellStyle name="Normal 2 14 3 8 5 4" xfId="20608"/>
    <cellStyle name="Normal 2 14 3 8 6" xfId="20609"/>
    <cellStyle name="Normal 2 14 3 8 6 2" xfId="20610"/>
    <cellStyle name="Normal 2 14 3 8 6 3" xfId="20611"/>
    <cellStyle name="Normal 2 14 3 8 7" xfId="20612"/>
    <cellStyle name="Normal 2 14 3 8 8" xfId="20613"/>
    <cellStyle name="Normal 2 14 3 8_Schs" xfId="20614"/>
    <cellStyle name="Normal 2 14 3 9" xfId="20615"/>
    <cellStyle name="Normal 2 14 3 9 2" xfId="20616"/>
    <cellStyle name="Normal 2 14 3 9 2 2" xfId="20617"/>
    <cellStyle name="Normal 2 14 3 9 2 2 2" xfId="20618"/>
    <cellStyle name="Normal 2 14 3 9 2 2 3" xfId="20619"/>
    <cellStyle name="Normal 2 14 3 9 2 3" xfId="20620"/>
    <cellStyle name="Normal 2 14 3 9 2 4" xfId="20621"/>
    <cellStyle name="Normal 2 14 3 9 3" xfId="20622"/>
    <cellStyle name="Normal 2 14 3 9 3 2" xfId="20623"/>
    <cellStyle name="Normal 2 14 3 9 3 3" xfId="20624"/>
    <cellStyle name="Normal 2 14 3 9 4" xfId="20625"/>
    <cellStyle name="Normal 2 14 3 9 5" xfId="20626"/>
    <cellStyle name="Normal 2 14 3_Schs" xfId="20627"/>
    <cellStyle name="Normal 2 14 4" xfId="20628"/>
    <cellStyle name="Normal 2 14 5" xfId="20629"/>
    <cellStyle name="Normal 2 14 6" xfId="20630"/>
    <cellStyle name="Normal 2 15" xfId="170"/>
    <cellStyle name="Normal 2 15 2" xfId="20631"/>
    <cellStyle name="Normal 2 15 2 2" xfId="20632"/>
    <cellStyle name="Normal 2 15 2 2 2" xfId="20633"/>
    <cellStyle name="Normal 2 15 2 3" xfId="20634"/>
    <cellStyle name="Normal 2 15 3" xfId="20635"/>
    <cellStyle name="Normal 2 15 3 2" xfId="20636"/>
    <cellStyle name="Normal 2 15 4" xfId="20637"/>
    <cellStyle name="Normal 2 15 5" xfId="20638"/>
    <cellStyle name="Normal 2 16" xfId="171"/>
    <cellStyle name="Normal 2 16 2" xfId="20639"/>
    <cellStyle name="Normal 2 16 3" xfId="20640"/>
    <cellStyle name="Normal 2 17" xfId="172"/>
    <cellStyle name="Normal 2 18" xfId="173"/>
    <cellStyle name="Normal 2 19" xfId="174"/>
    <cellStyle name="Normal 2 2" xfId="16"/>
    <cellStyle name="Normal 2 2 10" xfId="20641"/>
    <cellStyle name="Normal 2 2 11" xfId="20642"/>
    <cellStyle name="Normal 2 2 12" xfId="20643"/>
    <cellStyle name="Normal 2 2 13" xfId="20644"/>
    <cellStyle name="Normal 2 2 14" xfId="20645"/>
    <cellStyle name="Normal 2 2 2" xfId="175"/>
    <cellStyle name="Normal 2 2 2 2" xfId="20646"/>
    <cellStyle name="Normal 2 2 2 2 2" xfId="20647"/>
    <cellStyle name="Normal 2 2 2 2 2 2" xfId="20648"/>
    <cellStyle name="Normal 2 2 2 2 3" xfId="20649"/>
    <cellStyle name="Normal 2 2 2 3" xfId="20650"/>
    <cellStyle name="Normal 2 2 2 4" xfId="20651"/>
    <cellStyle name="Normal 2 2 2 5" xfId="20652"/>
    <cellStyle name="Normal 2 2 2 5 2" xfId="20653"/>
    <cellStyle name="Normal 2 2 2 6" xfId="20654"/>
    <cellStyle name="Normal 2 2 3" xfId="20655"/>
    <cellStyle name="Normal 2 2 3 2" xfId="20656"/>
    <cellStyle name="Normal 2 2 4" xfId="20657"/>
    <cellStyle name="Normal 2 2 5" xfId="20658"/>
    <cellStyle name="Normal 2 2 6" xfId="20659"/>
    <cellStyle name="Normal 2 2 7" xfId="20660"/>
    <cellStyle name="Normal 2 2 8" xfId="20661"/>
    <cellStyle name="Normal 2 2 9" xfId="20662"/>
    <cellStyle name="Normal 2 2_Company Information" xfId="20663"/>
    <cellStyle name="Normal 2 20" xfId="176"/>
    <cellStyle name="Normal 2 21" xfId="177"/>
    <cellStyle name="Normal 2 22" xfId="178"/>
    <cellStyle name="Normal 2 23" xfId="179"/>
    <cellStyle name="Normal 2 24" xfId="180"/>
    <cellStyle name="Normal 2 25" xfId="181"/>
    <cellStyle name="Normal 2 26" xfId="182"/>
    <cellStyle name="Normal 2 27" xfId="183"/>
    <cellStyle name="Normal 2 28" xfId="184"/>
    <cellStyle name="Normal 2 29" xfId="185"/>
    <cellStyle name="Normal 2 3" xfId="186"/>
    <cellStyle name="Normal 2 3 2" xfId="20664"/>
    <cellStyle name="Normal 2 3 2 2" xfId="20665"/>
    <cellStyle name="Normal 2 3 2 2 2" xfId="20666"/>
    <cellStyle name="Normal 2 3 2 3" xfId="20667"/>
    <cellStyle name="Normal 2 3 2 4" xfId="20668"/>
    <cellStyle name="Normal 2 3 3" xfId="20669"/>
    <cellStyle name="Normal 2 3 4" xfId="20670"/>
    <cellStyle name="Normal 2 3 5" xfId="20671"/>
    <cellStyle name="Normal 2 3 6" xfId="20672"/>
    <cellStyle name="Normal 2 3 6 2" xfId="20673"/>
    <cellStyle name="Normal 2 3 7" xfId="20674"/>
    <cellStyle name="Normal 2 3 8" xfId="20675"/>
    <cellStyle name="Normal 2 30" xfId="187"/>
    <cellStyle name="Normal 2 31" xfId="188"/>
    <cellStyle name="Normal 2 32" xfId="20676"/>
    <cellStyle name="Normal 2 32 2" xfId="20677"/>
    <cellStyle name="Normal 2 33" xfId="20678"/>
    <cellStyle name="Normal 2 4" xfId="189"/>
    <cellStyle name="Normal 2 4 2" xfId="20679"/>
    <cellStyle name="Normal 2 4 3" xfId="20680"/>
    <cellStyle name="Normal 2 5" xfId="190"/>
    <cellStyle name="Normal 2 5 2" xfId="20681"/>
    <cellStyle name="Normal 2 5 3" xfId="20682"/>
    <cellStyle name="Normal 2 6" xfId="191"/>
    <cellStyle name="Normal 2 6 2" xfId="20683"/>
    <cellStyle name="Normal 2 6 3" xfId="20684"/>
    <cellStyle name="Normal 2 7" xfId="192"/>
    <cellStyle name="Normal 2 7 2" xfId="20685"/>
    <cellStyle name="Normal 2 7 3" xfId="20686"/>
    <cellStyle name="Normal 2 8" xfId="193"/>
    <cellStyle name="Normal 2 8 2" xfId="20687"/>
    <cellStyle name="Normal 2 8 3" xfId="20688"/>
    <cellStyle name="Normal 2 9" xfId="194"/>
    <cellStyle name="Normal 2 9 2" xfId="20689"/>
    <cellStyle name="Normal 2 9 3" xfId="20690"/>
    <cellStyle name="Normal 2_Dual-License BSCR Model_Draft_020211 XBRL (Rain)_v2" xfId="195"/>
    <cellStyle name="Normal 20" xfId="196"/>
    <cellStyle name="Normal 20 2" xfId="20691"/>
    <cellStyle name="Normal 20 3" xfId="20692"/>
    <cellStyle name="Normal 21" xfId="197"/>
    <cellStyle name="Normal 22" xfId="198"/>
    <cellStyle name="Normal 22 2" xfId="20693"/>
    <cellStyle name="Normal 22 3" xfId="20694"/>
    <cellStyle name="Normal 23" xfId="199"/>
    <cellStyle name="Normal 24" xfId="200"/>
    <cellStyle name="Normal 25" xfId="201"/>
    <cellStyle name="Normal 26" xfId="202"/>
    <cellStyle name="Normal 27" xfId="203"/>
    <cellStyle name="Normal 28" xfId="204"/>
    <cellStyle name="Normal 29" xfId="205"/>
    <cellStyle name="Normal 3" xfId="17"/>
    <cellStyle name="Normal 3 10" xfId="20695"/>
    <cellStyle name="Normal 3 11" xfId="20696"/>
    <cellStyle name="Normal 3 12" xfId="20697"/>
    <cellStyle name="Normal 3 13" xfId="20698"/>
    <cellStyle name="Normal 3 14" xfId="20699"/>
    <cellStyle name="Normal 3 14 2" xfId="20700"/>
    <cellStyle name="Normal 3 14 2 2" xfId="20701"/>
    <cellStyle name="Normal 3 14 2 2 2" xfId="20702"/>
    <cellStyle name="Normal 3 14 2 3" xfId="20703"/>
    <cellStyle name="Normal 3 14 3" xfId="20704"/>
    <cellStyle name="Normal 3 14 3 2" xfId="20705"/>
    <cellStyle name="Normal 3 15" xfId="20706"/>
    <cellStyle name="Normal 3 15 2" xfId="20707"/>
    <cellStyle name="Normal 3 15 2 2" xfId="20708"/>
    <cellStyle name="Normal 3 15 2 2 2" xfId="20709"/>
    <cellStyle name="Normal 3 15 2 3" xfId="20710"/>
    <cellStyle name="Normal 3 15 3" xfId="20711"/>
    <cellStyle name="Normal 3 15 3 2" xfId="20712"/>
    <cellStyle name="Normal 3 16" xfId="20713"/>
    <cellStyle name="Normal 3 2" xfId="206"/>
    <cellStyle name="Normal 3 2 2" xfId="20714"/>
    <cellStyle name="Normal 3 2 3" xfId="20715"/>
    <cellStyle name="Normal 3 2 4" xfId="20716"/>
    <cellStyle name="Normal 3 3" xfId="207"/>
    <cellStyle name="Normal 3 3 2" xfId="20717"/>
    <cellStyle name="Normal 3 4" xfId="20718"/>
    <cellStyle name="Normal 3 5" xfId="20719"/>
    <cellStyle name="Normal 3 6" xfId="20720"/>
    <cellStyle name="Normal 3 7" xfId="20721"/>
    <cellStyle name="Normal 3 8" xfId="20722"/>
    <cellStyle name="Normal 3 9" xfId="20723"/>
    <cellStyle name="Normal 3_Company Information" xfId="20724"/>
    <cellStyle name="Normal 30" xfId="208"/>
    <cellStyle name="Normal 31" xfId="209"/>
    <cellStyle name="Normal 32" xfId="210"/>
    <cellStyle name="Normal 32 2" xfId="211"/>
    <cellStyle name="Normal 32 2 10" xfId="20725"/>
    <cellStyle name="Normal 32 2 11" xfId="20726"/>
    <cellStyle name="Normal 32 2 2" xfId="20727"/>
    <cellStyle name="Normal 32 2 2 2" xfId="20728"/>
    <cellStyle name="Normal 32 2 2 2 2" xfId="20729"/>
    <cellStyle name="Normal 32 2 2 2 2 2" xfId="20730"/>
    <cellStyle name="Normal 32 2 2 2 2 2 2" xfId="20731"/>
    <cellStyle name="Normal 32 2 2 2 2 2 2 2" xfId="20732"/>
    <cellStyle name="Normal 32 2 2 2 2 2 2 3" xfId="20733"/>
    <cellStyle name="Normal 32 2 2 2 2 2 3" xfId="20734"/>
    <cellStyle name="Normal 32 2 2 2 2 2 4" xfId="20735"/>
    <cellStyle name="Normal 32 2 2 2 2 3" xfId="20736"/>
    <cellStyle name="Normal 32 2 2 2 2 3 2" xfId="20737"/>
    <cellStyle name="Normal 32 2 2 2 2 3 3" xfId="20738"/>
    <cellStyle name="Normal 32 2 2 2 2 4" xfId="20739"/>
    <cellStyle name="Normal 32 2 2 2 2 5" xfId="20740"/>
    <cellStyle name="Normal 32 2 2 2 3" xfId="20741"/>
    <cellStyle name="Normal 32 2 2 2 3 2" xfId="20742"/>
    <cellStyle name="Normal 32 2 2 2 3 2 2" xfId="20743"/>
    <cellStyle name="Normal 32 2 2 2 3 2 2 2" xfId="20744"/>
    <cellStyle name="Normal 32 2 2 2 3 2 2 3" xfId="20745"/>
    <cellStyle name="Normal 32 2 2 2 3 2 3" xfId="20746"/>
    <cellStyle name="Normal 32 2 2 2 3 2 4" xfId="20747"/>
    <cellStyle name="Normal 32 2 2 2 3 3" xfId="20748"/>
    <cellStyle name="Normal 32 2 2 2 3 3 2" xfId="20749"/>
    <cellStyle name="Normal 32 2 2 2 3 3 3" xfId="20750"/>
    <cellStyle name="Normal 32 2 2 2 3 4" xfId="20751"/>
    <cellStyle name="Normal 32 2 2 2 3 5" xfId="20752"/>
    <cellStyle name="Normal 32 2 2 2 4" xfId="20753"/>
    <cellStyle name="Normal 32 2 2 2 4 2" xfId="20754"/>
    <cellStyle name="Normal 32 2 2 2 4 2 2" xfId="20755"/>
    <cellStyle name="Normal 32 2 2 2 4 2 2 2" xfId="20756"/>
    <cellStyle name="Normal 32 2 2 2 4 2 2 3" xfId="20757"/>
    <cellStyle name="Normal 32 2 2 2 4 2 3" xfId="20758"/>
    <cellStyle name="Normal 32 2 2 2 4 2 4" xfId="20759"/>
    <cellStyle name="Normal 32 2 2 2 4 3" xfId="20760"/>
    <cellStyle name="Normal 32 2 2 2 4 3 2" xfId="20761"/>
    <cellStyle name="Normal 32 2 2 2 4 3 3" xfId="20762"/>
    <cellStyle name="Normal 32 2 2 2 4 4" xfId="20763"/>
    <cellStyle name="Normal 32 2 2 2 4 5" xfId="20764"/>
    <cellStyle name="Normal 32 2 2 2 5" xfId="20765"/>
    <cellStyle name="Normal 32 2 2 2 5 2" xfId="20766"/>
    <cellStyle name="Normal 32 2 2 2 5 2 2" xfId="20767"/>
    <cellStyle name="Normal 32 2 2 2 5 2 3" xfId="20768"/>
    <cellStyle name="Normal 32 2 2 2 5 3" xfId="20769"/>
    <cellStyle name="Normal 32 2 2 2 5 4" xfId="20770"/>
    <cellStyle name="Normal 32 2 2 2 6" xfId="20771"/>
    <cellStyle name="Normal 32 2 2 2 6 2" xfId="20772"/>
    <cellStyle name="Normal 32 2 2 2 6 3" xfId="20773"/>
    <cellStyle name="Normal 32 2 2 2 7" xfId="20774"/>
    <cellStyle name="Normal 32 2 2 2 8" xfId="20775"/>
    <cellStyle name="Normal 32 2 2 2_Schs" xfId="20776"/>
    <cellStyle name="Normal 32 2 2 3" xfId="20777"/>
    <cellStyle name="Normal 32 2 2 3 2" xfId="20778"/>
    <cellStyle name="Normal 32 2 2 3 2 2" xfId="20779"/>
    <cellStyle name="Normal 32 2 2 3 2 2 2" xfId="20780"/>
    <cellStyle name="Normal 32 2 2 3 2 2 3" xfId="20781"/>
    <cellStyle name="Normal 32 2 2 3 2 3" xfId="20782"/>
    <cellStyle name="Normal 32 2 2 3 2 4" xfId="20783"/>
    <cellStyle name="Normal 32 2 2 3 3" xfId="20784"/>
    <cellStyle name="Normal 32 2 2 3 3 2" xfId="20785"/>
    <cellStyle name="Normal 32 2 2 3 3 3" xfId="20786"/>
    <cellStyle name="Normal 32 2 2 3 4" xfId="20787"/>
    <cellStyle name="Normal 32 2 2 3 5" xfId="20788"/>
    <cellStyle name="Normal 32 2 2 4" xfId="20789"/>
    <cellStyle name="Normal 32 2 2 4 2" xfId="20790"/>
    <cellStyle name="Normal 32 2 2 4 2 2" xfId="20791"/>
    <cellStyle name="Normal 32 2 2 4 2 2 2" xfId="20792"/>
    <cellStyle name="Normal 32 2 2 4 2 2 3" xfId="20793"/>
    <cellStyle name="Normal 32 2 2 4 2 3" xfId="20794"/>
    <cellStyle name="Normal 32 2 2 4 2 4" xfId="20795"/>
    <cellStyle name="Normal 32 2 2 4 3" xfId="20796"/>
    <cellStyle name="Normal 32 2 2 4 3 2" xfId="20797"/>
    <cellStyle name="Normal 32 2 2 4 3 3" xfId="20798"/>
    <cellStyle name="Normal 32 2 2 4 4" xfId="20799"/>
    <cellStyle name="Normal 32 2 2 4 5" xfId="20800"/>
    <cellStyle name="Normal 32 2 2 5" xfId="20801"/>
    <cellStyle name="Normal 32 2 2 5 2" xfId="20802"/>
    <cellStyle name="Normal 32 2 2 5 2 2" xfId="20803"/>
    <cellStyle name="Normal 32 2 2 5 2 2 2" xfId="20804"/>
    <cellStyle name="Normal 32 2 2 5 2 2 3" xfId="20805"/>
    <cellStyle name="Normal 32 2 2 5 2 3" xfId="20806"/>
    <cellStyle name="Normal 32 2 2 5 2 4" xfId="20807"/>
    <cellStyle name="Normal 32 2 2 5 3" xfId="20808"/>
    <cellStyle name="Normal 32 2 2 5 3 2" xfId="20809"/>
    <cellStyle name="Normal 32 2 2 5 3 3" xfId="20810"/>
    <cellStyle name="Normal 32 2 2 5 4" xfId="20811"/>
    <cellStyle name="Normal 32 2 2 5 5" xfId="20812"/>
    <cellStyle name="Normal 32 2 2 6" xfId="20813"/>
    <cellStyle name="Normal 32 2 2 6 2" xfId="20814"/>
    <cellStyle name="Normal 32 2 2 6 2 2" xfId="20815"/>
    <cellStyle name="Normal 32 2 2 6 2 3" xfId="20816"/>
    <cellStyle name="Normal 32 2 2 6 3" xfId="20817"/>
    <cellStyle name="Normal 32 2 2 6 4" xfId="20818"/>
    <cellStyle name="Normal 32 2 2 7" xfId="20819"/>
    <cellStyle name="Normal 32 2 2 7 2" xfId="20820"/>
    <cellStyle name="Normal 32 2 2 7 3" xfId="20821"/>
    <cellStyle name="Normal 32 2 2 8" xfId="20822"/>
    <cellStyle name="Normal 32 2 2 9" xfId="20823"/>
    <cellStyle name="Normal 32 2 2_Schs" xfId="20824"/>
    <cellStyle name="Normal 32 2 3" xfId="20825"/>
    <cellStyle name="Normal 32 2 3 2" xfId="20826"/>
    <cellStyle name="Normal 32 2 3 2 2" xfId="20827"/>
    <cellStyle name="Normal 32 2 3 2 2 2" xfId="20828"/>
    <cellStyle name="Normal 32 2 3 2 2 2 2" xfId="20829"/>
    <cellStyle name="Normal 32 2 3 2 2 2 3" xfId="20830"/>
    <cellStyle name="Normal 32 2 3 2 2 3" xfId="20831"/>
    <cellStyle name="Normal 32 2 3 2 2 4" xfId="20832"/>
    <cellStyle name="Normal 32 2 3 2 3" xfId="20833"/>
    <cellStyle name="Normal 32 2 3 2 3 2" xfId="20834"/>
    <cellStyle name="Normal 32 2 3 2 3 3" xfId="20835"/>
    <cellStyle name="Normal 32 2 3 2 4" xfId="20836"/>
    <cellStyle name="Normal 32 2 3 2 5" xfId="20837"/>
    <cellStyle name="Normal 32 2 3 3" xfId="20838"/>
    <cellStyle name="Normal 32 2 3 3 2" xfId="20839"/>
    <cellStyle name="Normal 32 2 3 3 2 2" xfId="20840"/>
    <cellStyle name="Normal 32 2 3 3 2 2 2" xfId="20841"/>
    <cellStyle name="Normal 32 2 3 3 2 2 3" xfId="20842"/>
    <cellStyle name="Normal 32 2 3 3 2 3" xfId="20843"/>
    <cellStyle name="Normal 32 2 3 3 2 4" xfId="20844"/>
    <cellStyle name="Normal 32 2 3 3 3" xfId="20845"/>
    <cellStyle name="Normal 32 2 3 3 3 2" xfId="20846"/>
    <cellStyle name="Normal 32 2 3 3 3 3" xfId="20847"/>
    <cellStyle name="Normal 32 2 3 3 4" xfId="20848"/>
    <cellStyle name="Normal 32 2 3 3 5" xfId="20849"/>
    <cellStyle name="Normal 32 2 3 4" xfId="20850"/>
    <cellStyle name="Normal 32 2 3 4 2" xfId="20851"/>
    <cellStyle name="Normal 32 2 3 4 2 2" xfId="20852"/>
    <cellStyle name="Normal 32 2 3 4 2 2 2" xfId="20853"/>
    <cellStyle name="Normal 32 2 3 4 2 2 3" xfId="20854"/>
    <cellStyle name="Normal 32 2 3 4 2 3" xfId="20855"/>
    <cellStyle name="Normal 32 2 3 4 2 4" xfId="20856"/>
    <cellStyle name="Normal 32 2 3 4 3" xfId="20857"/>
    <cellStyle name="Normal 32 2 3 4 3 2" xfId="20858"/>
    <cellStyle name="Normal 32 2 3 4 3 3" xfId="20859"/>
    <cellStyle name="Normal 32 2 3 4 4" xfId="20860"/>
    <cellStyle name="Normal 32 2 3 4 5" xfId="20861"/>
    <cellStyle name="Normal 32 2 3 5" xfId="20862"/>
    <cellStyle name="Normal 32 2 3 5 2" xfId="20863"/>
    <cellStyle name="Normal 32 2 3 5 2 2" xfId="20864"/>
    <cellStyle name="Normal 32 2 3 5 2 3" xfId="20865"/>
    <cellStyle name="Normal 32 2 3 5 3" xfId="20866"/>
    <cellStyle name="Normal 32 2 3 5 4" xfId="20867"/>
    <cellStyle name="Normal 32 2 3 6" xfId="20868"/>
    <cellStyle name="Normal 32 2 3 6 2" xfId="20869"/>
    <cellStyle name="Normal 32 2 3 6 3" xfId="20870"/>
    <cellStyle name="Normal 32 2 3 7" xfId="20871"/>
    <cellStyle name="Normal 32 2 3 8" xfId="20872"/>
    <cellStyle name="Normal 32 2 3_Schs" xfId="20873"/>
    <cellStyle name="Normal 32 2 4" xfId="20874"/>
    <cellStyle name="Normal 32 2 4 2" xfId="20875"/>
    <cellStyle name="Normal 32 2 4 2 2" xfId="20876"/>
    <cellStyle name="Normal 32 2 4 2 2 2" xfId="20877"/>
    <cellStyle name="Normal 32 2 4 2 2 3" xfId="20878"/>
    <cellStyle name="Normal 32 2 4 2 3" xfId="20879"/>
    <cellStyle name="Normal 32 2 4 2 4" xfId="20880"/>
    <cellStyle name="Normal 32 2 4 3" xfId="20881"/>
    <cellStyle name="Normal 32 2 4 3 2" xfId="20882"/>
    <cellStyle name="Normal 32 2 4 3 3" xfId="20883"/>
    <cellStyle name="Normal 32 2 4 4" xfId="20884"/>
    <cellStyle name="Normal 32 2 4 5" xfId="20885"/>
    <cellStyle name="Normal 32 2 5" xfId="20886"/>
    <cellStyle name="Normal 32 2 5 2" xfId="20887"/>
    <cellStyle name="Normal 32 2 5 2 2" xfId="20888"/>
    <cellStyle name="Normal 32 2 5 2 2 2" xfId="20889"/>
    <cellStyle name="Normal 32 2 5 2 2 3" xfId="20890"/>
    <cellStyle name="Normal 32 2 5 2 3" xfId="20891"/>
    <cellStyle name="Normal 32 2 5 2 4" xfId="20892"/>
    <cellStyle name="Normal 32 2 5 3" xfId="20893"/>
    <cellStyle name="Normal 32 2 5 3 2" xfId="20894"/>
    <cellStyle name="Normal 32 2 5 3 3" xfId="20895"/>
    <cellStyle name="Normal 32 2 5 4" xfId="20896"/>
    <cellStyle name="Normal 32 2 5 5" xfId="20897"/>
    <cellStyle name="Normal 32 2 6" xfId="20898"/>
    <cellStyle name="Normal 32 2 6 2" xfId="20899"/>
    <cellStyle name="Normal 32 2 6 2 2" xfId="20900"/>
    <cellStyle name="Normal 32 2 6 2 2 2" xfId="20901"/>
    <cellStyle name="Normal 32 2 6 2 2 3" xfId="20902"/>
    <cellStyle name="Normal 32 2 6 2 3" xfId="20903"/>
    <cellStyle name="Normal 32 2 6 2 4" xfId="20904"/>
    <cellStyle name="Normal 32 2 6 3" xfId="20905"/>
    <cellStyle name="Normal 32 2 6 3 2" xfId="20906"/>
    <cellStyle name="Normal 32 2 6 3 3" xfId="20907"/>
    <cellStyle name="Normal 32 2 6 4" xfId="20908"/>
    <cellStyle name="Normal 32 2 6 5" xfId="20909"/>
    <cellStyle name="Normal 32 2 7" xfId="20910"/>
    <cellStyle name="Normal 32 2 7 2" xfId="20911"/>
    <cellStyle name="Normal 32 2 7 2 2" xfId="20912"/>
    <cellStyle name="Normal 32 2 7 2 3" xfId="20913"/>
    <cellStyle name="Normal 32 2 7 3" xfId="20914"/>
    <cellStyle name="Normal 32 2 7 4" xfId="20915"/>
    <cellStyle name="Normal 32 2 8" xfId="20916"/>
    <cellStyle name="Normal 32 2 8 2" xfId="20917"/>
    <cellStyle name="Normal 32 2 8 3" xfId="20918"/>
    <cellStyle name="Normal 32 2 9" xfId="20919"/>
    <cellStyle name="Normal 32 2_Schs" xfId="20920"/>
    <cellStyle name="Normal 32 3" xfId="20921"/>
    <cellStyle name="Normal 33" xfId="212"/>
    <cellStyle name="Normal 33 10" xfId="20922"/>
    <cellStyle name="Normal 33 10 10" xfId="20923"/>
    <cellStyle name="Normal 33 10 2" xfId="20924"/>
    <cellStyle name="Normal 33 10 2 2" xfId="20925"/>
    <cellStyle name="Normal 33 10 2 2 2" xfId="20926"/>
    <cellStyle name="Normal 33 10 2 2 2 2" xfId="20927"/>
    <cellStyle name="Normal 33 10 2 2 2 2 2" xfId="20928"/>
    <cellStyle name="Normal 33 10 2 2 2 2 2 2" xfId="20929"/>
    <cellStyle name="Normal 33 10 2 2 2 2 2 3" xfId="20930"/>
    <cellStyle name="Normal 33 10 2 2 2 2 3" xfId="20931"/>
    <cellStyle name="Normal 33 10 2 2 2 2 4" xfId="20932"/>
    <cellStyle name="Normal 33 10 2 2 2 3" xfId="20933"/>
    <cellStyle name="Normal 33 10 2 2 2 3 2" xfId="20934"/>
    <cellStyle name="Normal 33 10 2 2 2 3 3" xfId="20935"/>
    <cellStyle name="Normal 33 10 2 2 2 4" xfId="20936"/>
    <cellStyle name="Normal 33 10 2 2 2 5" xfId="20937"/>
    <cellStyle name="Normal 33 10 2 2 3" xfId="20938"/>
    <cellStyle name="Normal 33 10 2 2 3 2" xfId="20939"/>
    <cellStyle name="Normal 33 10 2 2 3 2 2" xfId="20940"/>
    <cellStyle name="Normal 33 10 2 2 3 2 2 2" xfId="20941"/>
    <cellStyle name="Normal 33 10 2 2 3 2 2 3" xfId="20942"/>
    <cellStyle name="Normal 33 10 2 2 3 2 3" xfId="20943"/>
    <cellStyle name="Normal 33 10 2 2 3 2 4" xfId="20944"/>
    <cellStyle name="Normal 33 10 2 2 3 3" xfId="20945"/>
    <cellStyle name="Normal 33 10 2 2 3 3 2" xfId="20946"/>
    <cellStyle name="Normal 33 10 2 2 3 3 3" xfId="20947"/>
    <cellStyle name="Normal 33 10 2 2 3 4" xfId="20948"/>
    <cellStyle name="Normal 33 10 2 2 3 5" xfId="20949"/>
    <cellStyle name="Normal 33 10 2 2 4" xfId="20950"/>
    <cellStyle name="Normal 33 10 2 2 4 2" xfId="20951"/>
    <cellStyle name="Normal 33 10 2 2 4 2 2" xfId="20952"/>
    <cellStyle name="Normal 33 10 2 2 4 2 2 2" xfId="20953"/>
    <cellStyle name="Normal 33 10 2 2 4 2 2 3" xfId="20954"/>
    <cellStyle name="Normal 33 10 2 2 4 2 3" xfId="20955"/>
    <cellStyle name="Normal 33 10 2 2 4 2 4" xfId="20956"/>
    <cellStyle name="Normal 33 10 2 2 4 3" xfId="20957"/>
    <cellStyle name="Normal 33 10 2 2 4 3 2" xfId="20958"/>
    <cellStyle name="Normal 33 10 2 2 4 3 3" xfId="20959"/>
    <cellStyle name="Normal 33 10 2 2 4 4" xfId="20960"/>
    <cellStyle name="Normal 33 10 2 2 4 5" xfId="20961"/>
    <cellStyle name="Normal 33 10 2 2 5" xfId="20962"/>
    <cellStyle name="Normal 33 10 2 2 5 2" xfId="20963"/>
    <cellStyle name="Normal 33 10 2 2 5 2 2" xfId="20964"/>
    <cellStyle name="Normal 33 10 2 2 5 2 3" xfId="20965"/>
    <cellStyle name="Normal 33 10 2 2 5 3" xfId="20966"/>
    <cellStyle name="Normal 33 10 2 2 5 4" xfId="20967"/>
    <cellStyle name="Normal 33 10 2 2 6" xfId="20968"/>
    <cellStyle name="Normal 33 10 2 2 6 2" xfId="20969"/>
    <cellStyle name="Normal 33 10 2 2 6 3" xfId="20970"/>
    <cellStyle name="Normal 33 10 2 2 7" xfId="20971"/>
    <cellStyle name="Normal 33 10 2 2 8" xfId="20972"/>
    <cellStyle name="Normal 33 10 2 2_Schs" xfId="20973"/>
    <cellStyle name="Normal 33 10 2 3" xfId="20974"/>
    <cellStyle name="Normal 33 10 2 3 2" xfId="20975"/>
    <cellStyle name="Normal 33 10 2 3 2 2" xfId="20976"/>
    <cellStyle name="Normal 33 10 2 3 2 2 2" xfId="20977"/>
    <cellStyle name="Normal 33 10 2 3 2 2 3" xfId="20978"/>
    <cellStyle name="Normal 33 10 2 3 2 3" xfId="20979"/>
    <cellStyle name="Normal 33 10 2 3 2 4" xfId="20980"/>
    <cellStyle name="Normal 33 10 2 3 3" xfId="20981"/>
    <cellStyle name="Normal 33 10 2 3 3 2" xfId="20982"/>
    <cellStyle name="Normal 33 10 2 3 3 3" xfId="20983"/>
    <cellStyle name="Normal 33 10 2 3 4" xfId="20984"/>
    <cellStyle name="Normal 33 10 2 3 5" xfId="20985"/>
    <cellStyle name="Normal 33 10 2 4" xfId="20986"/>
    <cellStyle name="Normal 33 10 2 4 2" xfId="20987"/>
    <cellStyle name="Normal 33 10 2 4 2 2" xfId="20988"/>
    <cellStyle name="Normal 33 10 2 4 2 2 2" xfId="20989"/>
    <cellStyle name="Normal 33 10 2 4 2 2 3" xfId="20990"/>
    <cellStyle name="Normal 33 10 2 4 2 3" xfId="20991"/>
    <cellStyle name="Normal 33 10 2 4 2 4" xfId="20992"/>
    <cellStyle name="Normal 33 10 2 4 3" xfId="20993"/>
    <cellStyle name="Normal 33 10 2 4 3 2" xfId="20994"/>
    <cellStyle name="Normal 33 10 2 4 3 3" xfId="20995"/>
    <cellStyle name="Normal 33 10 2 4 4" xfId="20996"/>
    <cellStyle name="Normal 33 10 2 4 5" xfId="20997"/>
    <cellStyle name="Normal 33 10 2 5" xfId="20998"/>
    <cellStyle name="Normal 33 10 2 5 2" xfId="20999"/>
    <cellStyle name="Normal 33 10 2 5 2 2" xfId="21000"/>
    <cellStyle name="Normal 33 10 2 5 2 2 2" xfId="21001"/>
    <cellStyle name="Normal 33 10 2 5 2 2 3" xfId="21002"/>
    <cellStyle name="Normal 33 10 2 5 2 3" xfId="21003"/>
    <cellStyle name="Normal 33 10 2 5 2 4" xfId="21004"/>
    <cellStyle name="Normal 33 10 2 5 3" xfId="21005"/>
    <cellStyle name="Normal 33 10 2 5 3 2" xfId="21006"/>
    <cellStyle name="Normal 33 10 2 5 3 3" xfId="21007"/>
    <cellStyle name="Normal 33 10 2 5 4" xfId="21008"/>
    <cellStyle name="Normal 33 10 2 5 5" xfId="21009"/>
    <cellStyle name="Normal 33 10 2 6" xfId="21010"/>
    <cellStyle name="Normal 33 10 2 6 2" xfId="21011"/>
    <cellStyle name="Normal 33 10 2 6 2 2" xfId="21012"/>
    <cellStyle name="Normal 33 10 2 6 2 3" xfId="21013"/>
    <cellStyle name="Normal 33 10 2 6 3" xfId="21014"/>
    <cellStyle name="Normal 33 10 2 6 4" xfId="21015"/>
    <cellStyle name="Normal 33 10 2 7" xfId="21016"/>
    <cellStyle name="Normal 33 10 2 7 2" xfId="21017"/>
    <cellStyle name="Normal 33 10 2 7 3" xfId="21018"/>
    <cellStyle name="Normal 33 10 2 8" xfId="21019"/>
    <cellStyle name="Normal 33 10 2 9" xfId="21020"/>
    <cellStyle name="Normal 33 10 2_Schs" xfId="21021"/>
    <cellStyle name="Normal 33 10 3" xfId="21022"/>
    <cellStyle name="Normal 33 10 3 2" xfId="21023"/>
    <cellStyle name="Normal 33 10 3 2 2" xfId="21024"/>
    <cellStyle name="Normal 33 10 3 2 2 2" xfId="21025"/>
    <cellStyle name="Normal 33 10 3 2 2 2 2" xfId="21026"/>
    <cellStyle name="Normal 33 10 3 2 2 2 3" xfId="21027"/>
    <cellStyle name="Normal 33 10 3 2 2 3" xfId="21028"/>
    <cellStyle name="Normal 33 10 3 2 2 4" xfId="21029"/>
    <cellStyle name="Normal 33 10 3 2 3" xfId="21030"/>
    <cellStyle name="Normal 33 10 3 2 3 2" xfId="21031"/>
    <cellStyle name="Normal 33 10 3 2 3 3" xfId="21032"/>
    <cellStyle name="Normal 33 10 3 2 4" xfId="21033"/>
    <cellStyle name="Normal 33 10 3 2 5" xfId="21034"/>
    <cellStyle name="Normal 33 10 3 3" xfId="21035"/>
    <cellStyle name="Normal 33 10 3 3 2" xfId="21036"/>
    <cellStyle name="Normal 33 10 3 3 2 2" xfId="21037"/>
    <cellStyle name="Normal 33 10 3 3 2 2 2" xfId="21038"/>
    <cellStyle name="Normal 33 10 3 3 2 2 3" xfId="21039"/>
    <cellStyle name="Normal 33 10 3 3 2 3" xfId="21040"/>
    <cellStyle name="Normal 33 10 3 3 2 4" xfId="21041"/>
    <cellStyle name="Normal 33 10 3 3 3" xfId="21042"/>
    <cellStyle name="Normal 33 10 3 3 3 2" xfId="21043"/>
    <cellStyle name="Normal 33 10 3 3 3 3" xfId="21044"/>
    <cellStyle name="Normal 33 10 3 3 4" xfId="21045"/>
    <cellStyle name="Normal 33 10 3 3 5" xfId="21046"/>
    <cellStyle name="Normal 33 10 3 4" xfId="21047"/>
    <cellStyle name="Normal 33 10 3 4 2" xfId="21048"/>
    <cellStyle name="Normal 33 10 3 4 2 2" xfId="21049"/>
    <cellStyle name="Normal 33 10 3 4 2 2 2" xfId="21050"/>
    <cellStyle name="Normal 33 10 3 4 2 2 3" xfId="21051"/>
    <cellStyle name="Normal 33 10 3 4 2 3" xfId="21052"/>
    <cellStyle name="Normal 33 10 3 4 2 4" xfId="21053"/>
    <cellStyle name="Normal 33 10 3 4 3" xfId="21054"/>
    <cellStyle name="Normal 33 10 3 4 3 2" xfId="21055"/>
    <cellStyle name="Normal 33 10 3 4 3 3" xfId="21056"/>
    <cellStyle name="Normal 33 10 3 4 4" xfId="21057"/>
    <cellStyle name="Normal 33 10 3 4 5" xfId="21058"/>
    <cellStyle name="Normal 33 10 3 5" xfId="21059"/>
    <cellStyle name="Normal 33 10 3 5 2" xfId="21060"/>
    <cellStyle name="Normal 33 10 3 5 2 2" xfId="21061"/>
    <cellStyle name="Normal 33 10 3 5 2 3" xfId="21062"/>
    <cellStyle name="Normal 33 10 3 5 3" xfId="21063"/>
    <cellStyle name="Normal 33 10 3 5 4" xfId="21064"/>
    <cellStyle name="Normal 33 10 3 6" xfId="21065"/>
    <cellStyle name="Normal 33 10 3 6 2" xfId="21066"/>
    <cellStyle name="Normal 33 10 3 6 3" xfId="21067"/>
    <cellStyle name="Normal 33 10 3 7" xfId="21068"/>
    <cellStyle name="Normal 33 10 3 8" xfId="21069"/>
    <cellStyle name="Normal 33 10 3_Schs" xfId="21070"/>
    <cellStyle name="Normal 33 10 4" xfId="21071"/>
    <cellStyle name="Normal 33 10 4 2" xfId="21072"/>
    <cellStyle name="Normal 33 10 4 2 2" xfId="21073"/>
    <cellStyle name="Normal 33 10 4 2 2 2" xfId="21074"/>
    <cellStyle name="Normal 33 10 4 2 2 3" xfId="21075"/>
    <cellStyle name="Normal 33 10 4 2 3" xfId="21076"/>
    <cellStyle name="Normal 33 10 4 2 4" xfId="21077"/>
    <cellStyle name="Normal 33 10 4 3" xfId="21078"/>
    <cellStyle name="Normal 33 10 4 3 2" xfId="21079"/>
    <cellStyle name="Normal 33 10 4 3 3" xfId="21080"/>
    <cellStyle name="Normal 33 10 4 4" xfId="21081"/>
    <cellStyle name="Normal 33 10 4 5" xfId="21082"/>
    <cellStyle name="Normal 33 10 5" xfId="21083"/>
    <cellStyle name="Normal 33 10 5 2" xfId="21084"/>
    <cellStyle name="Normal 33 10 5 2 2" xfId="21085"/>
    <cellStyle name="Normal 33 10 5 2 2 2" xfId="21086"/>
    <cellStyle name="Normal 33 10 5 2 2 3" xfId="21087"/>
    <cellStyle name="Normal 33 10 5 2 3" xfId="21088"/>
    <cellStyle name="Normal 33 10 5 2 4" xfId="21089"/>
    <cellStyle name="Normal 33 10 5 3" xfId="21090"/>
    <cellStyle name="Normal 33 10 5 3 2" xfId="21091"/>
    <cellStyle name="Normal 33 10 5 3 3" xfId="21092"/>
    <cellStyle name="Normal 33 10 5 4" xfId="21093"/>
    <cellStyle name="Normal 33 10 5 5" xfId="21094"/>
    <cellStyle name="Normal 33 10 6" xfId="21095"/>
    <cellStyle name="Normal 33 10 6 2" xfId="21096"/>
    <cellStyle name="Normal 33 10 6 2 2" xfId="21097"/>
    <cellStyle name="Normal 33 10 6 2 2 2" xfId="21098"/>
    <cellStyle name="Normal 33 10 6 2 2 3" xfId="21099"/>
    <cellStyle name="Normal 33 10 6 2 3" xfId="21100"/>
    <cellStyle name="Normal 33 10 6 2 4" xfId="21101"/>
    <cellStyle name="Normal 33 10 6 3" xfId="21102"/>
    <cellStyle name="Normal 33 10 6 3 2" xfId="21103"/>
    <cellStyle name="Normal 33 10 6 3 3" xfId="21104"/>
    <cellStyle name="Normal 33 10 6 4" xfId="21105"/>
    <cellStyle name="Normal 33 10 6 5" xfId="21106"/>
    <cellStyle name="Normal 33 10 7" xfId="21107"/>
    <cellStyle name="Normal 33 10 7 2" xfId="21108"/>
    <cellStyle name="Normal 33 10 7 2 2" xfId="21109"/>
    <cellStyle name="Normal 33 10 7 2 3" xfId="21110"/>
    <cellStyle name="Normal 33 10 7 3" xfId="21111"/>
    <cellStyle name="Normal 33 10 7 4" xfId="21112"/>
    <cellStyle name="Normal 33 10 8" xfId="21113"/>
    <cellStyle name="Normal 33 10 8 2" xfId="21114"/>
    <cellStyle name="Normal 33 10 8 3" xfId="21115"/>
    <cellStyle name="Normal 33 10 9" xfId="21116"/>
    <cellStyle name="Normal 33 10_Schs" xfId="21117"/>
    <cellStyle name="Normal 33 11" xfId="21118"/>
    <cellStyle name="Normal 33 11 2" xfId="21119"/>
    <cellStyle name="Normal 33 11 2 2" xfId="21120"/>
    <cellStyle name="Normal 33 11 2 2 2" xfId="21121"/>
    <cellStyle name="Normal 33 11 2 2 2 2" xfId="21122"/>
    <cellStyle name="Normal 33 11 2 2 2 2 2" xfId="21123"/>
    <cellStyle name="Normal 33 11 2 2 2 2 3" xfId="21124"/>
    <cellStyle name="Normal 33 11 2 2 2 3" xfId="21125"/>
    <cellStyle name="Normal 33 11 2 2 2 4" xfId="21126"/>
    <cellStyle name="Normal 33 11 2 2 3" xfId="21127"/>
    <cellStyle name="Normal 33 11 2 2 3 2" xfId="21128"/>
    <cellStyle name="Normal 33 11 2 2 3 3" xfId="21129"/>
    <cellStyle name="Normal 33 11 2 2 4" xfId="21130"/>
    <cellStyle name="Normal 33 11 2 2 5" xfId="21131"/>
    <cellStyle name="Normal 33 11 2 3" xfId="21132"/>
    <cellStyle name="Normal 33 11 2 3 2" xfId="21133"/>
    <cellStyle name="Normal 33 11 2 3 2 2" xfId="21134"/>
    <cellStyle name="Normal 33 11 2 3 2 2 2" xfId="21135"/>
    <cellStyle name="Normal 33 11 2 3 2 2 3" xfId="21136"/>
    <cellStyle name="Normal 33 11 2 3 2 3" xfId="21137"/>
    <cellStyle name="Normal 33 11 2 3 2 4" xfId="21138"/>
    <cellStyle name="Normal 33 11 2 3 3" xfId="21139"/>
    <cellStyle name="Normal 33 11 2 3 3 2" xfId="21140"/>
    <cellStyle name="Normal 33 11 2 3 3 3" xfId="21141"/>
    <cellStyle name="Normal 33 11 2 3 4" xfId="21142"/>
    <cellStyle name="Normal 33 11 2 3 5" xfId="21143"/>
    <cellStyle name="Normal 33 11 2 4" xfId="21144"/>
    <cellStyle name="Normal 33 11 2 4 2" xfId="21145"/>
    <cellStyle name="Normal 33 11 2 4 2 2" xfId="21146"/>
    <cellStyle name="Normal 33 11 2 4 2 2 2" xfId="21147"/>
    <cellStyle name="Normal 33 11 2 4 2 2 3" xfId="21148"/>
    <cellStyle name="Normal 33 11 2 4 2 3" xfId="21149"/>
    <cellStyle name="Normal 33 11 2 4 2 4" xfId="21150"/>
    <cellStyle name="Normal 33 11 2 4 3" xfId="21151"/>
    <cellStyle name="Normal 33 11 2 4 3 2" xfId="21152"/>
    <cellStyle name="Normal 33 11 2 4 3 3" xfId="21153"/>
    <cellStyle name="Normal 33 11 2 4 4" xfId="21154"/>
    <cellStyle name="Normal 33 11 2 4 5" xfId="21155"/>
    <cellStyle name="Normal 33 11 2 5" xfId="21156"/>
    <cellStyle name="Normal 33 11 2 5 2" xfId="21157"/>
    <cellStyle name="Normal 33 11 2 5 2 2" xfId="21158"/>
    <cellStyle name="Normal 33 11 2 5 2 3" xfId="21159"/>
    <cellStyle name="Normal 33 11 2 5 3" xfId="21160"/>
    <cellStyle name="Normal 33 11 2 5 4" xfId="21161"/>
    <cellStyle name="Normal 33 11 2 6" xfId="21162"/>
    <cellStyle name="Normal 33 11 2 6 2" xfId="21163"/>
    <cellStyle name="Normal 33 11 2 6 3" xfId="21164"/>
    <cellStyle name="Normal 33 11 2 7" xfId="21165"/>
    <cellStyle name="Normal 33 11 2 8" xfId="21166"/>
    <cellStyle name="Normal 33 11 2_Schs" xfId="21167"/>
    <cellStyle name="Normal 33 11 3" xfId="21168"/>
    <cellStyle name="Normal 33 11 3 2" xfId="21169"/>
    <cellStyle name="Normal 33 11 3 2 2" xfId="21170"/>
    <cellStyle name="Normal 33 11 3 2 2 2" xfId="21171"/>
    <cellStyle name="Normal 33 11 3 2 2 3" xfId="21172"/>
    <cellStyle name="Normal 33 11 3 2 3" xfId="21173"/>
    <cellStyle name="Normal 33 11 3 2 4" xfId="21174"/>
    <cellStyle name="Normal 33 11 3 3" xfId="21175"/>
    <cellStyle name="Normal 33 11 3 3 2" xfId="21176"/>
    <cellStyle name="Normal 33 11 3 3 3" xfId="21177"/>
    <cellStyle name="Normal 33 11 3 4" xfId="21178"/>
    <cellStyle name="Normal 33 11 3 5" xfId="21179"/>
    <cellStyle name="Normal 33 11 4" xfId="21180"/>
    <cellStyle name="Normal 33 11 4 2" xfId="21181"/>
    <cellStyle name="Normal 33 11 4 2 2" xfId="21182"/>
    <cellStyle name="Normal 33 11 4 2 2 2" xfId="21183"/>
    <cellStyle name="Normal 33 11 4 2 2 3" xfId="21184"/>
    <cellStyle name="Normal 33 11 4 2 3" xfId="21185"/>
    <cellStyle name="Normal 33 11 4 2 4" xfId="21186"/>
    <cellStyle name="Normal 33 11 4 3" xfId="21187"/>
    <cellStyle name="Normal 33 11 4 3 2" xfId="21188"/>
    <cellStyle name="Normal 33 11 4 3 3" xfId="21189"/>
    <cellStyle name="Normal 33 11 4 4" xfId="21190"/>
    <cellStyle name="Normal 33 11 4 5" xfId="21191"/>
    <cellStyle name="Normal 33 11 5" xfId="21192"/>
    <cellStyle name="Normal 33 11 5 2" xfId="21193"/>
    <cellStyle name="Normal 33 11 5 2 2" xfId="21194"/>
    <cellStyle name="Normal 33 11 5 2 2 2" xfId="21195"/>
    <cellStyle name="Normal 33 11 5 2 2 3" xfId="21196"/>
    <cellStyle name="Normal 33 11 5 2 3" xfId="21197"/>
    <cellStyle name="Normal 33 11 5 2 4" xfId="21198"/>
    <cellStyle name="Normal 33 11 5 3" xfId="21199"/>
    <cellStyle name="Normal 33 11 5 3 2" xfId="21200"/>
    <cellStyle name="Normal 33 11 5 3 3" xfId="21201"/>
    <cellStyle name="Normal 33 11 5 4" xfId="21202"/>
    <cellStyle name="Normal 33 11 5 5" xfId="21203"/>
    <cellStyle name="Normal 33 11 6" xfId="21204"/>
    <cellStyle name="Normal 33 11 6 2" xfId="21205"/>
    <cellStyle name="Normal 33 11 6 2 2" xfId="21206"/>
    <cellStyle name="Normal 33 11 6 2 3" xfId="21207"/>
    <cellStyle name="Normal 33 11 6 3" xfId="21208"/>
    <cellStyle name="Normal 33 11 6 4" xfId="21209"/>
    <cellStyle name="Normal 33 11 7" xfId="21210"/>
    <cellStyle name="Normal 33 11 7 2" xfId="21211"/>
    <cellStyle name="Normal 33 11 7 3" xfId="21212"/>
    <cellStyle name="Normal 33 11 8" xfId="21213"/>
    <cellStyle name="Normal 33 11 9" xfId="21214"/>
    <cellStyle name="Normal 33 11_Schs" xfId="21215"/>
    <cellStyle name="Normal 33 12" xfId="21216"/>
    <cellStyle name="Normal 33 12 2" xfId="21217"/>
    <cellStyle name="Normal 33 12 2 2" xfId="21218"/>
    <cellStyle name="Normal 33 12 2 2 2" xfId="21219"/>
    <cellStyle name="Normal 33 12 2 2 2 2" xfId="21220"/>
    <cellStyle name="Normal 33 12 2 2 2 3" xfId="21221"/>
    <cellStyle name="Normal 33 12 2 2 3" xfId="21222"/>
    <cellStyle name="Normal 33 12 2 2 4" xfId="21223"/>
    <cellStyle name="Normal 33 12 2 3" xfId="21224"/>
    <cellStyle name="Normal 33 12 2 3 2" xfId="21225"/>
    <cellStyle name="Normal 33 12 2 3 3" xfId="21226"/>
    <cellStyle name="Normal 33 12 2 4" xfId="21227"/>
    <cellStyle name="Normal 33 12 2 5" xfId="21228"/>
    <cellStyle name="Normal 33 12 3" xfId="21229"/>
    <cellStyle name="Normal 33 12 3 2" xfId="21230"/>
    <cellStyle name="Normal 33 12 3 2 2" xfId="21231"/>
    <cellStyle name="Normal 33 12 3 2 2 2" xfId="21232"/>
    <cellStyle name="Normal 33 12 3 2 2 3" xfId="21233"/>
    <cellStyle name="Normal 33 12 3 2 3" xfId="21234"/>
    <cellStyle name="Normal 33 12 3 2 4" xfId="21235"/>
    <cellStyle name="Normal 33 12 3 3" xfId="21236"/>
    <cellStyle name="Normal 33 12 3 3 2" xfId="21237"/>
    <cellStyle name="Normal 33 12 3 3 3" xfId="21238"/>
    <cellStyle name="Normal 33 12 3 4" xfId="21239"/>
    <cellStyle name="Normal 33 12 3 5" xfId="21240"/>
    <cellStyle name="Normal 33 12 4" xfId="21241"/>
    <cellStyle name="Normal 33 12 4 2" xfId="21242"/>
    <cellStyle name="Normal 33 12 4 2 2" xfId="21243"/>
    <cellStyle name="Normal 33 12 4 2 2 2" xfId="21244"/>
    <cellStyle name="Normal 33 12 4 2 2 3" xfId="21245"/>
    <cellStyle name="Normal 33 12 4 2 3" xfId="21246"/>
    <cellStyle name="Normal 33 12 4 2 4" xfId="21247"/>
    <cellStyle name="Normal 33 12 4 3" xfId="21248"/>
    <cellStyle name="Normal 33 12 4 3 2" xfId="21249"/>
    <cellStyle name="Normal 33 12 4 3 3" xfId="21250"/>
    <cellStyle name="Normal 33 12 4 4" xfId="21251"/>
    <cellStyle name="Normal 33 12 4 5" xfId="21252"/>
    <cellStyle name="Normal 33 12 5" xfId="21253"/>
    <cellStyle name="Normal 33 12 5 2" xfId="21254"/>
    <cellStyle name="Normal 33 12 5 2 2" xfId="21255"/>
    <cellStyle name="Normal 33 12 5 2 3" xfId="21256"/>
    <cellStyle name="Normal 33 12 5 3" xfId="21257"/>
    <cellStyle name="Normal 33 12 5 4" xfId="21258"/>
    <cellStyle name="Normal 33 12 6" xfId="21259"/>
    <cellStyle name="Normal 33 12 6 2" xfId="21260"/>
    <cellStyle name="Normal 33 12 6 3" xfId="21261"/>
    <cellStyle name="Normal 33 12 7" xfId="21262"/>
    <cellStyle name="Normal 33 12 8" xfId="21263"/>
    <cellStyle name="Normal 33 12_Schs" xfId="21264"/>
    <cellStyle name="Normal 33 13" xfId="21265"/>
    <cellStyle name="Normal 33 13 2" xfId="21266"/>
    <cellStyle name="Normal 33 13 2 2" xfId="21267"/>
    <cellStyle name="Normal 33 13 2 2 2" xfId="21268"/>
    <cellStyle name="Normal 33 13 2 2 3" xfId="21269"/>
    <cellStyle name="Normal 33 13 2 3" xfId="21270"/>
    <cellStyle name="Normal 33 13 2 4" xfId="21271"/>
    <cellStyle name="Normal 33 13 3" xfId="21272"/>
    <cellStyle name="Normal 33 13 3 2" xfId="21273"/>
    <cellStyle name="Normal 33 13 3 3" xfId="21274"/>
    <cellStyle name="Normal 33 13 4" xfId="21275"/>
    <cellStyle name="Normal 33 13 5" xfId="21276"/>
    <cellStyle name="Normal 33 14" xfId="21277"/>
    <cellStyle name="Normal 33 14 2" xfId="21278"/>
    <cellStyle name="Normal 33 14 2 2" xfId="21279"/>
    <cellStyle name="Normal 33 14 2 2 2" xfId="21280"/>
    <cellStyle name="Normal 33 14 2 2 3" xfId="21281"/>
    <cellStyle name="Normal 33 14 2 3" xfId="21282"/>
    <cellStyle name="Normal 33 14 2 4" xfId="21283"/>
    <cellStyle name="Normal 33 14 3" xfId="21284"/>
    <cellStyle name="Normal 33 14 3 2" xfId="21285"/>
    <cellStyle name="Normal 33 14 3 3" xfId="21286"/>
    <cellStyle name="Normal 33 14 4" xfId="21287"/>
    <cellStyle name="Normal 33 14 5" xfId="21288"/>
    <cellStyle name="Normal 33 15" xfId="21289"/>
    <cellStyle name="Normal 33 15 2" xfId="21290"/>
    <cellStyle name="Normal 33 15 2 2" xfId="21291"/>
    <cellStyle name="Normal 33 15 2 2 2" xfId="21292"/>
    <cellStyle name="Normal 33 15 2 2 3" xfId="21293"/>
    <cellStyle name="Normal 33 15 2 3" xfId="21294"/>
    <cellStyle name="Normal 33 15 2 4" xfId="21295"/>
    <cellStyle name="Normal 33 15 3" xfId="21296"/>
    <cellStyle name="Normal 33 15 3 2" xfId="21297"/>
    <cellStyle name="Normal 33 15 3 3" xfId="21298"/>
    <cellStyle name="Normal 33 15 4" xfId="21299"/>
    <cellStyle name="Normal 33 15 5" xfId="21300"/>
    <cellStyle name="Normal 33 16" xfId="21301"/>
    <cellStyle name="Normal 33 16 2" xfId="21302"/>
    <cellStyle name="Normal 33 16 2 2" xfId="21303"/>
    <cellStyle name="Normal 33 16 2 3" xfId="21304"/>
    <cellStyle name="Normal 33 16 3" xfId="21305"/>
    <cellStyle name="Normal 33 16 4" xfId="21306"/>
    <cellStyle name="Normal 33 17" xfId="21307"/>
    <cellStyle name="Normal 33 17 2" xfId="21308"/>
    <cellStyle name="Normal 33 17 3" xfId="21309"/>
    <cellStyle name="Normal 33 18" xfId="21310"/>
    <cellStyle name="Normal 33 19" xfId="21311"/>
    <cellStyle name="Normal 33 2" xfId="213"/>
    <cellStyle name="Normal 33 2 10" xfId="21312"/>
    <cellStyle name="Normal 33 2 10 2" xfId="21313"/>
    <cellStyle name="Normal 33 2 10 2 2" xfId="21314"/>
    <cellStyle name="Normal 33 2 10 2 2 2" xfId="21315"/>
    <cellStyle name="Normal 33 2 10 2 2 2 2" xfId="21316"/>
    <cellStyle name="Normal 33 2 10 2 2 2 3" xfId="21317"/>
    <cellStyle name="Normal 33 2 10 2 2 3" xfId="21318"/>
    <cellStyle name="Normal 33 2 10 2 2 4" xfId="21319"/>
    <cellStyle name="Normal 33 2 10 2 3" xfId="21320"/>
    <cellStyle name="Normal 33 2 10 2 3 2" xfId="21321"/>
    <cellStyle name="Normal 33 2 10 2 3 3" xfId="21322"/>
    <cellStyle name="Normal 33 2 10 2 4" xfId="21323"/>
    <cellStyle name="Normal 33 2 10 2 5" xfId="21324"/>
    <cellStyle name="Normal 33 2 10 3" xfId="21325"/>
    <cellStyle name="Normal 33 2 10 3 2" xfId="21326"/>
    <cellStyle name="Normal 33 2 10 3 2 2" xfId="21327"/>
    <cellStyle name="Normal 33 2 10 3 2 2 2" xfId="21328"/>
    <cellStyle name="Normal 33 2 10 3 2 2 3" xfId="21329"/>
    <cellStyle name="Normal 33 2 10 3 2 3" xfId="21330"/>
    <cellStyle name="Normal 33 2 10 3 2 4" xfId="21331"/>
    <cellStyle name="Normal 33 2 10 3 3" xfId="21332"/>
    <cellStyle name="Normal 33 2 10 3 3 2" xfId="21333"/>
    <cellStyle name="Normal 33 2 10 3 3 3" xfId="21334"/>
    <cellStyle name="Normal 33 2 10 3 4" xfId="21335"/>
    <cellStyle name="Normal 33 2 10 3 5" xfId="21336"/>
    <cellStyle name="Normal 33 2 10 4" xfId="21337"/>
    <cellStyle name="Normal 33 2 10 4 2" xfId="21338"/>
    <cellStyle name="Normal 33 2 10 4 2 2" xfId="21339"/>
    <cellStyle name="Normal 33 2 10 4 2 2 2" xfId="21340"/>
    <cellStyle name="Normal 33 2 10 4 2 2 3" xfId="21341"/>
    <cellStyle name="Normal 33 2 10 4 2 3" xfId="21342"/>
    <cellStyle name="Normal 33 2 10 4 2 4" xfId="21343"/>
    <cellStyle name="Normal 33 2 10 4 3" xfId="21344"/>
    <cellStyle name="Normal 33 2 10 4 3 2" xfId="21345"/>
    <cellStyle name="Normal 33 2 10 4 3 3" xfId="21346"/>
    <cellStyle name="Normal 33 2 10 4 4" xfId="21347"/>
    <cellStyle name="Normal 33 2 10 4 5" xfId="21348"/>
    <cellStyle name="Normal 33 2 10 5" xfId="21349"/>
    <cellStyle name="Normal 33 2 10 5 2" xfId="21350"/>
    <cellStyle name="Normal 33 2 10 5 2 2" xfId="21351"/>
    <cellStyle name="Normal 33 2 10 5 2 3" xfId="21352"/>
    <cellStyle name="Normal 33 2 10 5 3" xfId="21353"/>
    <cellStyle name="Normal 33 2 10 5 4" xfId="21354"/>
    <cellStyle name="Normal 33 2 10 6" xfId="21355"/>
    <cellStyle name="Normal 33 2 10 6 2" xfId="21356"/>
    <cellStyle name="Normal 33 2 10 6 3" xfId="21357"/>
    <cellStyle name="Normal 33 2 10 7" xfId="21358"/>
    <cellStyle name="Normal 33 2 10 8" xfId="21359"/>
    <cellStyle name="Normal 33 2 10_Schs" xfId="21360"/>
    <cellStyle name="Normal 33 2 11" xfId="21361"/>
    <cellStyle name="Normal 33 2 11 2" xfId="21362"/>
    <cellStyle name="Normal 33 2 11 2 2" xfId="21363"/>
    <cellStyle name="Normal 33 2 11 2 2 2" xfId="21364"/>
    <cellStyle name="Normal 33 2 11 2 2 3" xfId="21365"/>
    <cellStyle name="Normal 33 2 11 2 3" xfId="21366"/>
    <cellStyle name="Normal 33 2 11 2 4" xfId="21367"/>
    <cellStyle name="Normal 33 2 11 3" xfId="21368"/>
    <cellStyle name="Normal 33 2 11 3 2" xfId="21369"/>
    <cellStyle name="Normal 33 2 11 3 3" xfId="21370"/>
    <cellStyle name="Normal 33 2 11 4" xfId="21371"/>
    <cellStyle name="Normal 33 2 11 5" xfId="21372"/>
    <cellStyle name="Normal 33 2 12" xfId="21373"/>
    <cellStyle name="Normal 33 2 12 2" xfId="21374"/>
    <cellStyle name="Normal 33 2 12 2 2" xfId="21375"/>
    <cellStyle name="Normal 33 2 12 2 2 2" xfId="21376"/>
    <cellStyle name="Normal 33 2 12 2 2 3" xfId="21377"/>
    <cellStyle name="Normal 33 2 12 2 3" xfId="21378"/>
    <cellStyle name="Normal 33 2 12 2 4" xfId="21379"/>
    <cellStyle name="Normal 33 2 12 3" xfId="21380"/>
    <cellStyle name="Normal 33 2 12 3 2" xfId="21381"/>
    <cellStyle name="Normal 33 2 12 3 3" xfId="21382"/>
    <cellStyle name="Normal 33 2 12 4" xfId="21383"/>
    <cellStyle name="Normal 33 2 12 5" xfId="21384"/>
    <cellStyle name="Normal 33 2 13" xfId="21385"/>
    <cellStyle name="Normal 33 2 13 2" xfId="21386"/>
    <cellStyle name="Normal 33 2 13 2 2" xfId="21387"/>
    <cellStyle name="Normal 33 2 13 2 2 2" xfId="21388"/>
    <cellStyle name="Normal 33 2 13 2 2 3" xfId="21389"/>
    <cellStyle name="Normal 33 2 13 2 3" xfId="21390"/>
    <cellStyle name="Normal 33 2 13 2 4" xfId="21391"/>
    <cellStyle name="Normal 33 2 13 3" xfId="21392"/>
    <cellStyle name="Normal 33 2 13 3 2" xfId="21393"/>
    <cellStyle name="Normal 33 2 13 3 3" xfId="21394"/>
    <cellStyle name="Normal 33 2 13 4" xfId="21395"/>
    <cellStyle name="Normal 33 2 13 5" xfId="21396"/>
    <cellStyle name="Normal 33 2 14" xfId="21397"/>
    <cellStyle name="Normal 33 2 14 2" xfId="21398"/>
    <cellStyle name="Normal 33 2 14 2 2" xfId="21399"/>
    <cellStyle name="Normal 33 2 14 2 3" xfId="21400"/>
    <cellStyle name="Normal 33 2 14 3" xfId="21401"/>
    <cellStyle name="Normal 33 2 14 4" xfId="21402"/>
    <cellStyle name="Normal 33 2 15" xfId="21403"/>
    <cellStyle name="Normal 33 2 15 2" xfId="21404"/>
    <cellStyle name="Normal 33 2 15 3" xfId="21405"/>
    <cellStyle name="Normal 33 2 16" xfId="21406"/>
    <cellStyle name="Normal 33 2 17" xfId="21407"/>
    <cellStyle name="Normal 33 2 18" xfId="21408"/>
    <cellStyle name="Normal 33 2 19" xfId="21409"/>
    <cellStyle name="Normal 33 2 2" xfId="21410"/>
    <cellStyle name="Normal 33 2 2 10" xfId="21411"/>
    <cellStyle name="Normal 33 2 2 10 2" xfId="21412"/>
    <cellStyle name="Normal 33 2 2 10 2 2" xfId="21413"/>
    <cellStyle name="Normal 33 2 2 10 2 3" xfId="21414"/>
    <cellStyle name="Normal 33 2 2 10 3" xfId="21415"/>
    <cellStyle name="Normal 33 2 2 10 4" xfId="21416"/>
    <cellStyle name="Normal 33 2 2 11" xfId="21417"/>
    <cellStyle name="Normal 33 2 2 11 2" xfId="21418"/>
    <cellStyle name="Normal 33 2 2 11 3" xfId="21419"/>
    <cellStyle name="Normal 33 2 2 12" xfId="21420"/>
    <cellStyle name="Normal 33 2 2 13" xfId="21421"/>
    <cellStyle name="Normal 33 2 2 14" xfId="21422"/>
    <cellStyle name="Normal 33 2 2 2" xfId="21423"/>
    <cellStyle name="Normal 33 2 2 2 10" xfId="21424"/>
    <cellStyle name="Normal 33 2 2 2 10 2" xfId="21425"/>
    <cellStyle name="Normal 33 2 2 2 10 3" xfId="21426"/>
    <cellStyle name="Normal 33 2 2 2 11" xfId="21427"/>
    <cellStyle name="Normal 33 2 2 2 12" xfId="21428"/>
    <cellStyle name="Normal 33 2 2 2 13" xfId="21429"/>
    <cellStyle name="Normal 33 2 2 2 2" xfId="21430"/>
    <cellStyle name="Normal 33 2 2 2 2 10" xfId="21431"/>
    <cellStyle name="Normal 33 2 2 2 2 11" xfId="21432"/>
    <cellStyle name="Normal 33 2 2 2 2 2" xfId="21433"/>
    <cellStyle name="Normal 33 2 2 2 2 2 10" xfId="21434"/>
    <cellStyle name="Normal 33 2 2 2 2 2 2" xfId="21435"/>
    <cellStyle name="Normal 33 2 2 2 2 2 2 2" xfId="21436"/>
    <cellStyle name="Normal 33 2 2 2 2 2 2 2 2" xfId="21437"/>
    <cellStyle name="Normal 33 2 2 2 2 2 2 2 2 2" xfId="21438"/>
    <cellStyle name="Normal 33 2 2 2 2 2 2 2 2 2 2" xfId="21439"/>
    <cellStyle name="Normal 33 2 2 2 2 2 2 2 2 2 2 2" xfId="21440"/>
    <cellStyle name="Normal 33 2 2 2 2 2 2 2 2 2 2 3" xfId="21441"/>
    <cellStyle name="Normal 33 2 2 2 2 2 2 2 2 2 3" xfId="21442"/>
    <cellStyle name="Normal 33 2 2 2 2 2 2 2 2 2 4" xfId="21443"/>
    <cellStyle name="Normal 33 2 2 2 2 2 2 2 2 3" xfId="21444"/>
    <cellStyle name="Normal 33 2 2 2 2 2 2 2 2 3 2" xfId="21445"/>
    <cellStyle name="Normal 33 2 2 2 2 2 2 2 2 3 3" xfId="21446"/>
    <cellStyle name="Normal 33 2 2 2 2 2 2 2 2 4" xfId="21447"/>
    <cellStyle name="Normal 33 2 2 2 2 2 2 2 2 5" xfId="21448"/>
    <cellStyle name="Normal 33 2 2 2 2 2 2 2 3" xfId="21449"/>
    <cellStyle name="Normal 33 2 2 2 2 2 2 2 3 2" xfId="21450"/>
    <cellStyle name="Normal 33 2 2 2 2 2 2 2 3 2 2" xfId="21451"/>
    <cellStyle name="Normal 33 2 2 2 2 2 2 2 3 2 2 2" xfId="21452"/>
    <cellStyle name="Normal 33 2 2 2 2 2 2 2 3 2 2 3" xfId="21453"/>
    <cellStyle name="Normal 33 2 2 2 2 2 2 2 3 2 3" xfId="21454"/>
    <cellStyle name="Normal 33 2 2 2 2 2 2 2 3 2 4" xfId="21455"/>
    <cellStyle name="Normal 33 2 2 2 2 2 2 2 3 3" xfId="21456"/>
    <cellStyle name="Normal 33 2 2 2 2 2 2 2 3 3 2" xfId="21457"/>
    <cellStyle name="Normal 33 2 2 2 2 2 2 2 3 3 3" xfId="21458"/>
    <cellStyle name="Normal 33 2 2 2 2 2 2 2 3 4" xfId="21459"/>
    <cellStyle name="Normal 33 2 2 2 2 2 2 2 3 5" xfId="21460"/>
    <cellStyle name="Normal 33 2 2 2 2 2 2 2 4" xfId="21461"/>
    <cellStyle name="Normal 33 2 2 2 2 2 2 2 4 2" xfId="21462"/>
    <cellStyle name="Normal 33 2 2 2 2 2 2 2 4 2 2" xfId="21463"/>
    <cellStyle name="Normal 33 2 2 2 2 2 2 2 4 2 2 2" xfId="21464"/>
    <cellStyle name="Normal 33 2 2 2 2 2 2 2 4 2 2 3" xfId="21465"/>
    <cellStyle name="Normal 33 2 2 2 2 2 2 2 4 2 3" xfId="21466"/>
    <cellStyle name="Normal 33 2 2 2 2 2 2 2 4 2 4" xfId="21467"/>
    <cellStyle name="Normal 33 2 2 2 2 2 2 2 4 3" xfId="21468"/>
    <cellStyle name="Normal 33 2 2 2 2 2 2 2 4 3 2" xfId="21469"/>
    <cellStyle name="Normal 33 2 2 2 2 2 2 2 4 3 3" xfId="21470"/>
    <cellStyle name="Normal 33 2 2 2 2 2 2 2 4 4" xfId="21471"/>
    <cellStyle name="Normal 33 2 2 2 2 2 2 2 4 5" xfId="21472"/>
    <cellStyle name="Normal 33 2 2 2 2 2 2 2 5" xfId="21473"/>
    <cellStyle name="Normal 33 2 2 2 2 2 2 2 5 2" xfId="21474"/>
    <cellStyle name="Normal 33 2 2 2 2 2 2 2 5 2 2" xfId="21475"/>
    <cellStyle name="Normal 33 2 2 2 2 2 2 2 5 2 3" xfId="21476"/>
    <cellStyle name="Normal 33 2 2 2 2 2 2 2 5 3" xfId="21477"/>
    <cellStyle name="Normal 33 2 2 2 2 2 2 2 5 4" xfId="21478"/>
    <cellStyle name="Normal 33 2 2 2 2 2 2 2 6" xfId="21479"/>
    <cellStyle name="Normal 33 2 2 2 2 2 2 2 6 2" xfId="21480"/>
    <cellStyle name="Normal 33 2 2 2 2 2 2 2 6 3" xfId="21481"/>
    <cellStyle name="Normal 33 2 2 2 2 2 2 2 7" xfId="21482"/>
    <cellStyle name="Normal 33 2 2 2 2 2 2 2 8" xfId="21483"/>
    <cellStyle name="Normal 33 2 2 2 2 2 2 2_Schs" xfId="21484"/>
    <cellStyle name="Normal 33 2 2 2 2 2 2 3" xfId="21485"/>
    <cellStyle name="Normal 33 2 2 2 2 2 2 3 2" xfId="21486"/>
    <cellStyle name="Normal 33 2 2 2 2 2 2 3 2 2" xfId="21487"/>
    <cellStyle name="Normal 33 2 2 2 2 2 2 3 2 2 2" xfId="21488"/>
    <cellStyle name="Normal 33 2 2 2 2 2 2 3 2 2 3" xfId="21489"/>
    <cellStyle name="Normal 33 2 2 2 2 2 2 3 2 3" xfId="21490"/>
    <cellStyle name="Normal 33 2 2 2 2 2 2 3 2 4" xfId="21491"/>
    <cellStyle name="Normal 33 2 2 2 2 2 2 3 3" xfId="21492"/>
    <cellStyle name="Normal 33 2 2 2 2 2 2 3 3 2" xfId="21493"/>
    <cellStyle name="Normal 33 2 2 2 2 2 2 3 3 3" xfId="21494"/>
    <cellStyle name="Normal 33 2 2 2 2 2 2 3 4" xfId="21495"/>
    <cellStyle name="Normal 33 2 2 2 2 2 2 3 5" xfId="21496"/>
    <cellStyle name="Normal 33 2 2 2 2 2 2 4" xfId="21497"/>
    <cellStyle name="Normal 33 2 2 2 2 2 2 4 2" xfId="21498"/>
    <cellStyle name="Normal 33 2 2 2 2 2 2 4 2 2" xfId="21499"/>
    <cellStyle name="Normal 33 2 2 2 2 2 2 4 2 2 2" xfId="21500"/>
    <cellStyle name="Normal 33 2 2 2 2 2 2 4 2 2 3" xfId="21501"/>
    <cellStyle name="Normal 33 2 2 2 2 2 2 4 2 3" xfId="21502"/>
    <cellStyle name="Normal 33 2 2 2 2 2 2 4 2 4" xfId="21503"/>
    <cellStyle name="Normal 33 2 2 2 2 2 2 4 3" xfId="21504"/>
    <cellStyle name="Normal 33 2 2 2 2 2 2 4 3 2" xfId="21505"/>
    <cellStyle name="Normal 33 2 2 2 2 2 2 4 3 3" xfId="21506"/>
    <cellStyle name="Normal 33 2 2 2 2 2 2 4 4" xfId="21507"/>
    <cellStyle name="Normal 33 2 2 2 2 2 2 4 5" xfId="21508"/>
    <cellStyle name="Normal 33 2 2 2 2 2 2 5" xfId="21509"/>
    <cellStyle name="Normal 33 2 2 2 2 2 2 5 2" xfId="21510"/>
    <cellStyle name="Normal 33 2 2 2 2 2 2 5 2 2" xfId="21511"/>
    <cellStyle name="Normal 33 2 2 2 2 2 2 5 2 2 2" xfId="21512"/>
    <cellStyle name="Normal 33 2 2 2 2 2 2 5 2 2 3" xfId="21513"/>
    <cellStyle name="Normal 33 2 2 2 2 2 2 5 2 3" xfId="21514"/>
    <cellStyle name="Normal 33 2 2 2 2 2 2 5 2 4" xfId="21515"/>
    <cellStyle name="Normal 33 2 2 2 2 2 2 5 3" xfId="21516"/>
    <cellStyle name="Normal 33 2 2 2 2 2 2 5 3 2" xfId="21517"/>
    <cellStyle name="Normal 33 2 2 2 2 2 2 5 3 3" xfId="21518"/>
    <cellStyle name="Normal 33 2 2 2 2 2 2 5 4" xfId="21519"/>
    <cellStyle name="Normal 33 2 2 2 2 2 2 5 5" xfId="21520"/>
    <cellStyle name="Normal 33 2 2 2 2 2 2 6" xfId="21521"/>
    <cellStyle name="Normal 33 2 2 2 2 2 2 6 2" xfId="21522"/>
    <cellStyle name="Normal 33 2 2 2 2 2 2 6 2 2" xfId="21523"/>
    <cellStyle name="Normal 33 2 2 2 2 2 2 6 2 3" xfId="21524"/>
    <cellStyle name="Normal 33 2 2 2 2 2 2 6 3" xfId="21525"/>
    <cellStyle name="Normal 33 2 2 2 2 2 2 6 4" xfId="21526"/>
    <cellStyle name="Normal 33 2 2 2 2 2 2 7" xfId="21527"/>
    <cellStyle name="Normal 33 2 2 2 2 2 2 7 2" xfId="21528"/>
    <cellStyle name="Normal 33 2 2 2 2 2 2 7 3" xfId="21529"/>
    <cellStyle name="Normal 33 2 2 2 2 2 2 8" xfId="21530"/>
    <cellStyle name="Normal 33 2 2 2 2 2 2 9" xfId="21531"/>
    <cellStyle name="Normal 33 2 2 2 2 2 2_Schs" xfId="21532"/>
    <cellStyle name="Normal 33 2 2 2 2 2 3" xfId="21533"/>
    <cellStyle name="Normal 33 2 2 2 2 2 3 2" xfId="21534"/>
    <cellStyle name="Normal 33 2 2 2 2 2 3 2 2" xfId="21535"/>
    <cellStyle name="Normal 33 2 2 2 2 2 3 2 2 2" xfId="21536"/>
    <cellStyle name="Normal 33 2 2 2 2 2 3 2 2 2 2" xfId="21537"/>
    <cellStyle name="Normal 33 2 2 2 2 2 3 2 2 2 3" xfId="21538"/>
    <cellStyle name="Normal 33 2 2 2 2 2 3 2 2 3" xfId="21539"/>
    <cellStyle name="Normal 33 2 2 2 2 2 3 2 2 4" xfId="21540"/>
    <cellStyle name="Normal 33 2 2 2 2 2 3 2 3" xfId="21541"/>
    <cellStyle name="Normal 33 2 2 2 2 2 3 2 3 2" xfId="21542"/>
    <cellStyle name="Normal 33 2 2 2 2 2 3 2 3 3" xfId="21543"/>
    <cellStyle name="Normal 33 2 2 2 2 2 3 2 4" xfId="21544"/>
    <cellStyle name="Normal 33 2 2 2 2 2 3 2 5" xfId="21545"/>
    <cellStyle name="Normal 33 2 2 2 2 2 3 3" xfId="21546"/>
    <cellStyle name="Normal 33 2 2 2 2 2 3 3 2" xfId="21547"/>
    <cellStyle name="Normal 33 2 2 2 2 2 3 3 2 2" xfId="21548"/>
    <cellStyle name="Normal 33 2 2 2 2 2 3 3 2 2 2" xfId="21549"/>
    <cellStyle name="Normal 33 2 2 2 2 2 3 3 2 2 3" xfId="21550"/>
    <cellStyle name="Normal 33 2 2 2 2 2 3 3 2 3" xfId="21551"/>
    <cellStyle name="Normal 33 2 2 2 2 2 3 3 2 4" xfId="21552"/>
    <cellStyle name="Normal 33 2 2 2 2 2 3 3 3" xfId="21553"/>
    <cellStyle name="Normal 33 2 2 2 2 2 3 3 3 2" xfId="21554"/>
    <cellStyle name="Normal 33 2 2 2 2 2 3 3 3 3" xfId="21555"/>
    <cellStyle name="Normal 33 2 2 2 2 2 3 3 4" xfId="21556"/>
    <cellStyle name="Normal 33 2 2 2 2 2 3 3 5" xfId="21557"/>
    <cellStyle name="Normal 33 2 2 2 2 2 3 4" xfId="21558"/>
    <cellStyle name="Normal 33 2 2 2 2 2 3 4 2" xfId="21559"/>
    <cellStyle name="Normal 33 2 2 2 2 2 3 4 2 2" xfId="21560"/>
    <cellStyle name="Normal 33 2 2 2 2 2 3 4 2 2 2" xfId="21561"/>
    <cellStyle name="Normal 33 2 2 2 2 2 3 4 2 2 3" xfId="21562"/>
    <cellStyle name="Normal 33 2 2 2 2 2 3 4 2 3" xfId="21563"/>
    <cellStyle name="Normal 33 2 2 2 2 2 3 4 2 4" xfId="21564"/>
    <cellStyle name="Normal 33 2 2 2 2 2 3 4 3" xfId="21565"/>
    <cellStyle name="Normal 33 2 2 2 2 2 3 4 3 2" xfId="21566"/>
    <cellStyle name="Normal 33 2 2 2 2 2 3 4 3 3" xfId="21567"/>
    <cellStyle name="Normal 33 2 2 2 2 2 3 4 4" xfId="21568"/>
    <cellStyle name="Normal 33 2 2 2 2 2 3 4 5" xfId="21569"/>
    <cellStyle name="Normal 33 2 2 2 2 2 3 5" xfId="21570"/>
    <cellStyle name="Normal 33 2 2 2 2 2 3 5 2" xfId="21571"/>
    <cellStyle name="Normal 33 2 2 2 2 2 3 5 2 2" xfId="21572"/>
    <cellStyle name="Normal 33 2 2 2 2 2 3 5 2 3" xfId="21573"/>
    <cellStyle name="Normal 33 2 2 2 2 2 3 5 3" xfId="21574"/>
    <cellStyle name="Normal 33 2 2 2 2 2 3 5 4" xfId="21575"/>
    <cellStyle name="Normal 33 2 2 2 2 2 3 6" xfId="21576"/>
    <cellStyle name="Normal 33 2 2 2 2 2 3 6 2" xfId="21577"/>
    <cellStyle name="Normal 33 2 2 2 2 2 3 6 3" xfId="21578"/>
    <cellStyle name="Normal 33 2 2 2 2 2 3 7" xfId="21579"/>
    <cellStyle name="Normal 33 2 2 2 2 2 3 8" xfId="21580"/>
    <cellStyle name="Normal 33 2 2 2 2 2 3_Schs" xfId="21581"/>
    <cellStyle name="Normal 33 2 2 2 2 2 4" xfId="21582"/>
    <cellStyle name="Normal 33 2 2 2 2 2 4 2" xfId="21583"/>
    <cellStyle name="Normal 33 2 2 2 2 2 4 2 2" xfId="21584"/>
    <cellStyle name="Normal 33 2 2 2 2 2 4 2 2 2" xfId="21585"/>
    <cellStyle name="Normal 33 2 2 2 2 2 4 2 2 3" xfId="21586"/>
    <cellStyle name="Normal 33 2 2 2 2 2 4 2 3" xfId="21587"/>
    <cellStyle name="Normal 33 2 2 2 2 2 4 2 4" xfId="21588"/>
    <cellStyle name="Normal 33 2 2 2 2 2 4 3" xfId="21589"/>
    <cellStyle name="Normal 33 2 2 2 2 2 4 3 2" xfId="21590"/>
    <cellStyle name="Normal 33 2 2 2 2 2 4 3 3" xfId="21591"/>
    <cellStyle name="Normal 33 2 2 2 2 2 4 4" xfId="21592"/>
    <cellStyle name="Normal 33 2 2 2 2 2 4 5" xfId="21593"/>
    <cellStyle name="Normal 33 2 2 2 2 2 5" xfId="21594"/>
    <cellStyle name="Normal 33 2 2 2 2 2 5 2" xfId="21595"/>
    <cellStyle name="Normal 33 2 2 2 2 2 5 2 2" xfId="21596"/>
    <cellStyle name="Normal 33 2 2 2 2 2 5 2 2 2" xfId="21597"/>
    <cellStyle name="Normal 33 2 2 2 2 2 5 2 2 3" xfId="21598"/>
    <cellStyle name="Normal 33 2 2 2 2 2 5 2 3" xfId="21599"/>
    <cellStyle name="Normal 33 2 2 2 2 2 5 2 4" xfId="21600"/>
    <cellStyle name="Normal 33 2 2 2 2 2 5 3" xfId="21601"/>
    <cellStyle name="Normal 33 2 2 2 2 2 5 3 2" xfId="21602"/>
    <cellStyle name="Normal 33 2 2 2 2 2 5 3 3" xfId="21603"/>
    <cellStyle name="Normal 33 2 2 2 2 2 5 4" xfId="21604"/>
    <cellStyle name="Normal 33 2 2 2 2 2 5 5" xfId="21605"/>
    <cellStyle name="Normal 33 2 2 2 2 2 6" xfId="21606"/>
    <cellStyle name="Normal 33 2 2 2 2 2 6 2" xfId="21607"/>
    <cellStyle name="Normal 33 2 2 2 2 2 6 2 2" xfId="21608"/>
    <cellStyle name="Normal 33 2 2 2 2 2 6 2 2 2" xfId="21609"/>
    <cellStyle name="Normal 33 2 2 2 2 2 6 2 2 3" xfId="21610"/>
    <cellStyle name="Normal 33 2 2 2 2 2 6 2 3" xfId="21611"/>
    <cellStyle name="Normal 33 2 2 2 2 2 6 2 4" xfId="21612"/>
    <cellStyle name="Normal 33 2 2 2 2 2 6 3" xfId="21613"/>
    <cellStyle name="Normal 33 2 2 2 2 2 6 3 2" xfId="21614"/>
    <cellStyle name="Normal 33 2 2 2 2 2 6 3 3" xfId="21615"/>
    <cellStyle name="Normal 33 2 2 2 2 2 6 4" xfId="21616"/>
    <cellStyle name="Normal 33 2 2 2 2 2 6 5" xfId="21617"/>
    <cellStyle name="Normal 33 2 2 2 2 2 7" xfId="21618"/>
    <cellStyle name="Normal 33 2 2 2 2 2 7 2" xfId="21619"/>
    <cellStyle name="Normal 33 2 2 2 2 2 7 2 2" xfId="21620"/>
    <cellStyle name="Normal 33 2 2 2 2 2 7 2 3" xfId="21621"/>
    <cellStyle name="Normal 33 2 2 2 2 2 7 3" xfId="21622"/>
    <cellStyle name="Normal 33 2 2 2 2 2 7 4" xfId="21623"/>
    <cellStyle name="Normal 33 2 2 2 2 2 8" xfId="21624"/>
    <cellStyle name="Normal 33 2 2 2 2 2 8 2" xfId="21625"/>
    <cellStyle name="Normal 33 2 2 2 2 2 8 3" xfId="21626"/>
    <cellStyle name="Normal 33 2 2 2 2 2 9" xfId="21627"/>
    <cellStyle name="Normal 33 2 2 2 2 2_Schs" xfId="21628"/>
    <cellStyle name="Normal 33 2 2 2 2 3" xfId="21629"/>
    <cellStyle name="Normal 33 2 2 2 2 3 2" xfId="21630"/>
    <cellStyle name="Normal 33 2 2 2 2 3 2 2" xfId="21631"/>
    <cellStyle name="Normal 33 2 2 2 2 3 2 2 2" xfId="21632"/>
    <cellStyle name="Normal 33 2 2 2 2 3 2 2 2 2" xfId="21633"/>
    <cellStyle name="Normal 33 2 2 2 2 3 2 2 2 2 2" xfId="21634"/>
    <cellStyle name="Normal 33 2 2 2 2 3 2 2 2 2 3" xfId="21635"/>
    <cellStyle name="Normal 33 2 2 2 2 3 2 2 2 3" xfId="21636"/>
    <cellStyle name="Normal 33 2 2 2 2 3 2 2 2 4" xfId="21637"/>
    <cellStyle name="Normal 33 2 2 2 2 3 2 2 3" xfId="21638"/>
    <cellStyle name="Normal 33 2 2 2 2 3 2 2 3 2" xfId="21639"/>
    <cellStyle name="Normal 33 2 2 2 2 3 2 2 3 3" xfId="21640"/>
    <cellStyle name="Normal 33 2 2 2 2 3 2 2 4" xfId="21641"/>
    <cellStyle name="Normal 33 2 2 2 2 3 2 2 5" xfId="21642"/>
    <cellStyle name="Normal 33 2 2 2 2 3 2 3" xfId="21643"/>
    <cellStyle name="Normal 33 2 2 2 2 3 2 3 2" xfId="21644"/>
    <cellStyle name="Normal 33 2 2 2 2 3 2 3 2 2" xfId="21645"/>
    <cellStyle name="Normal 33 2 2 2 2 3 2 3 2 2 2" xfId="21646"/>
    <cellStyle name="Normal 33 2 2 2 2 3 2 3 2 2 3" xfId="21647"/>
    <cellStyle name="Normal 33 2 2 2 2 3 2 3 2 3" xfId="21648"/>
    <cellStyle name="Normal 33 2 2 2 2 3 2 3 2 4" xfId="21649"/>
    <cellStyle name="Normal 33 2 2 2 2 3 2 3 3" xfId="21650"/>
    <cellStyle name="Normal 33 2 2 2 2 3 2 3 3 2" xfId="21651"/>
    <cellStyle name="Normal 33 2 2 2 2 3 2 3 3 3" xfId="21652"/>
    <cellStyle name="Normal 33 2 2 2 2 3 2 3 4" xfId="21653"/>
    <cellStyle name="Normal 33 2 2 2 2 3 2 3 5" xfId="21654"/>
    <cellStyle name="Normal 33 2 2 2 2 3 2 4" xfId="21655"/>
    <cellStyle name="Normal 33 2 2 2 2 3 2 4 2" xfId="21656"/>
    <cellStyle name="Normal 33 2 2 2 2 3 2 4 2 2" xfId="21657"/>
    <cellStyle name="Normal 33 2 2 2 2 3 2 4 2 2 2" xfId="21658"/>
    <cellStyle name="Normal 33 2 2 2 2 3 2 4 2 2 3" xfId="21659"/>
    <cellStyle name="Normal 33 2 2 2 2 3 2 4 2 3" xfId="21660"/>
    <cellStyle name="Normal 33 2 2 2 2 3 2 4 2 4" xfId="21661"/>
    <cellStyle name="Normal 33 2 2 2 2 3 2 4 3" xfId="21662"/>
    <cellStyle name="Normal 33 2 2 2 2 3 2 4 3 2" xfId="21663"/>
    <cellStyle name="Normal 33 2 2 2 2 3 2 4 3 3" xfId="21664"/>
    <cellStyle name="Normal 33 2 2 2 2 3 2 4 4" xfId="21665"/>
    <cellStyle name="Normal 33 2 2 2 2 3 2 4 5" xfId="21666"/>
    <cellStyle name="Normal 33 2 2 2 2 3 2 5" xfId="21667"/>
    <cellStyle name="Normal 33 2 2 2 2 3 2 5 2" xfId="21668"/>
    <cellStyle name="Normal 33 2 2 2 2 3 2 5 2 2" xfId="21669"/>
    <cellStyle name="Normal 33 2 2 2 2 3 2 5 2 3" xfId="21670"/>
    <cellStyle name="Normal 33 2 2 2 2 3 2 5 3" xfId="21671"/>
    <cellStyle name="Normal 33 2 2 2 2 3 2 5 4" xfId="21672"/>
    <cellStyle name="Normal 33 2 2 2 2 3 2 6" xfId="21673"/>
    <cellStyle name="Normal 33 2 2 2 2 3 2 6 2" xfId="21674"/>
    <cellStyle name="Normal 33 2 2 2 2 3 2 6 3" xfId="21675"/>
    <cellStyle name="Normal 33 2 2 2 2 3 2 7" xfId="21676"/>
    <cellStyle name="Normal 33 2 2 2 2 3 2 8" xfId="21677"/>
    <cellStyle name="Normal 33 2 2 2 2 3 2_Schs" xfId="21678"/>
    <cellStyle name="Normal 33 2 2 2 2 3 3" xfId="21679"/>
    <cellStyle name="Normal 33 2 2 2 2 3 3 2" xfId="21680"/>
    <cellStyle name="Normal 33 2 2 2 2 3 3 2 2" xfId="21681"/>
    <cellStyle name="Normal 33 2 2 2 2 3 3 2 2 2" xfId="21682"/>
    <cellStyle name="Normal 33 2 2 2 2 3 3 2 2 3" xfId="21683"/>
    <cellStyle name="Normal 33 2 2 2 2 3 3 2 3" xfId="21684"/>
    <cellStyle name="Normal 33 2 2 2 2 3 3 2 4" xfId="21685"/>
    <cellStyle name="Normal 33 2 2 2 2 3 3 3" xfId="21686"/>
    <cellStyle name="Normal 33 2 2 2 2 3 3 3 2" xfId="21687"/>
    <cellStyle name="Normal 33 2 2 2 2 3 3 3 3" xfId="21688"/>
    <cellStyle name="Normal 33 2 2 2 2 3 3 4" xfId="21689"/>
    <cellStyle name="Normal 33 2 2 2 2 3 3 5" xfId="21690"/>
    <cellStyle name="Normal 33 2 2 2 2 3 4" xfId="21691"/>
    <cellStyle name="Normal 33 2 2 2 2 3 4 2" xfId="21692"/>
    <cellStyle name="Normal 33 2 2 2 2 3 4 2 2" xfId="21693"/>
    <cellStyle name="Normal 33 2 2 2 2 3 4 2 2 2" xfId="21694"/>
    <cellStyle name="Normal 33 2 2 2 2 3 4 2 2 3" xfId="21695"/>
    <cellStyle name="Normal 33 2 2 2 2 3 4 2 3" xfId="21696"/>
    <cellStyle name="Normal 33 2 2 2 2 3 4 2 4" xfId="21697"/>
    <cellStyle name="Normal 33 2 2 2 2 3 4 3" xfId="21698"/>
    <cellStyle name="Normal 33 2 2 2 2 3 4 3 2" xfId="21699"/>
    <cellStyle name="Normal 33 2 2 2 2 3 4 3 3" xfId="21700"/>
    <cellStyle name="Normal 33 2 2 2 2 3 4 4" xfId="21701"/>
    <cellStyle name="Normal 33 2 2 2 2 3 4 5" xfId="21702"/>
    <cellStyle name="Normal 33 2 2 2 2 3 5" xfId="21703"/>
    <cellStyle name="Normal 33 2 2 2 2 3 5 2" xfId="21704"/>
    <cellStyle name="Normal 33 2 2 2 2 3 5 2 2" xfId="21705"/>
    <cellStyle name="Normal 33 2 2 2 2 3 5 2 2 2" xfId="21706"/>
    <cellStyle name="Normal 33 2 2 2 2 3 5 2 2 3" xfId="21707"/>
    <cellStyle name="Normal 33 2 2 2 2 3 5 2 3" xfId="21708"/>
    <cellStyle name="Normal 33 2 2 2 2 3 5 2 4" xfId="21709"/>
    <cellStyle name="Normal 33 2 2 2 2 3 5 3" xfId="21710"/>
    <cellStyle name="Normal 33 2 2 2 2 3 5 3 2" xfId="21711"/>
    <cellStyle name="Normal 33 2 2 2 2 3 5 3 3" xfId="21712"/>
    <cellStyle name="Normal 33 2 2 2 2 3 5 4" xfId="21713"/>
    <cellStyle name="Normal 33 2 2 2 2 3 5 5" xfId="21714"/>
    <cellStyle name="Normal 33 2 2 2 2 3 6" xfId="21715"/>
    <cellStyle name="Normal 33 2 2 2 2 3 6 2" xfId="21716"/>
    <cellStyle name="Normal 33 2 2 2 2 3 6 2 2" xfId="21717"/>
    <cellStyle name="Normal 33 2 2 2 2 3 6 2 3" xfId="21718"/>
    <cellStyle name="Normal 33 2 2 2 2 3 6 3" xfId="21719"/>
    <cellStyle name="Normal 33 2 2 2 2 3 6 4" xfId="21720"/>
    <cellStyle name="Normal 33 2 2 2 2 3 7" xfId="21721"/>
    <cellStyle name="Normal 33 2 2 2 2 3 7 2" xfId="21722"/>
    <cellStyle name="Normal 33 2 2 2 2 3 7 3" xfId="21723"/>
    <cellStyle name="Normal 33 2 2 2 2 3 8" xfId="21724"/>
    <cellStyle name="Normal 33 2 2 2 2 3 9" xfId="21725"/>
    <cellStyle name="Normal 33 2 2 2 2 3_Schs" xfId="21726"/>
    <cellStyle name="Normal 33 2 2 2 2 4" xfId="21727"/>
    <cellStyle name="Normal 33 2 2 2 2 4 2" xfId="21728"/>
    <cellStyle name="Normal 33 2 2 2 2 4 2 2" xfId="21729"/>
    <cellStyle name="Normal 33 2 2 2 2 4 2 2 2" xfId="21730"/>
    <cellStyle name="Normal 33 2 2 2 2 4 2 2 2 2" xfId="21731"/>
    <cellStyle name="Normal 33 2 2 2 2 4 2 2 2 3" xfId="21732"/>
    <cellStyle name="Normal 33 2 2 2 2 4 2 2 3" xfId="21733"/>
    <cellStyle name="Normal 33 2 2 2 2 4 2 2 4" xfId="21734"/>
    <cellStyle name="Normal 33 2 2 2 2 4 2 3" xfId="21735"/>
    <cellStyle name="Normal 33 2 2 2 2 4 2 3 2" xfId="21736"/>
    <cellStyle name="Normal 33 2 2 2 2 4 2 3 3" xfId="21737"/>
    <cellStyle name="Normal 33 2 2 2 2 4 2 4" xfId="21738"/>
    <cellStyle name="Normal 33 2 2 2 2 4 2 5" xfId="21739"/>
    <cellStyle name="Normal 33 2 2 2 2 4 3" xfId="21740"/>
    <cellStyle name="Normal 33 2 2 2 2 4 3 2" xfId="21741"/>
    <cellStyle name="Normal 33 2 2 2 2 4 3 2 2" xfId="21742"/>
    <cellStyle name="Normal 33 2 2 2 2 4 3 2 2 2" xfId="21743"/>
    <cellStyle name="Normal 33 2 2 2 2 4 3 2 2 3" xfId="21744"/>
    <cellStyle name="Normal 33 2 2 2 2 4 3 2 3" xfId="21745"/>
    <cellStyle name="Normal 33 2 2 2 2 4 3 2 4" xfId="21746"/>
    <cellStyle name="Normal 33 2 2 2 2 4 3 3" xfId="21747"/>
    <cellStyle name="Normal 33 2 2 2 2 4 3 3 2" xfId="21748"/>
    <cellStyle name="Normal 33 2 2 2 2 4 3 3 3" xfId="21749"/>
    <cellStyle name="Normal 33 2 2 2 2 4 3 4" xfId="21750"/>
    <cellStyle name="Normal 33 2 2 2 2 4 3 5" xfId="21751"/>
    <cellStyle name="Normal 33 2 2 2 2 4 4" xfId="21752"/>
    <cellStyle name="Normal 33 2 2 2 2 4 4 2" xfId="21753"/>
    <cellStyle name="Normal 33 2 2 2 2 4 4 2 2" xfId="21754"/>
    <cellStyle name="Normal 33 2 2 2 2 4 4 2 2 2" xfId="21755"/>
    <cellStyle name="Normal 33 2 2 2 2 4 4 2 2 3" xfId="21756"/>
    <cellStyle name="Normal 33 2 2 2 2 4 4 2 3" xfId="21757"/>
    <cellStyle name="Normal 33 2 2 2 2 4 4 2 4" xfId="21758"/>
    <cellStyle name="Normal 33 2 2 2 2 4 4 3" xfId="21759"/>
    <cellStyle name="Normal 33 2 2 2 2 4 4 3 2" xfId="21760"/>
    <cellStyle name="Normal 33 2 2 2 2 4 4 3 3" xfId="21761"/>
    <cellStyle name="Normal 33 2 2 2 2 4 4 4" xfId="21762"/>
    <cellStyle name="Normal 33 2 2 2 2 4 4 5" xfId="21763"/>
    <cellStyle name="Normal 33 2 2 2 2 4 5" xfId="21764"/>
    <cellStyle name="Normal 33 2 2 2 2 4 5 2" xfId="21765"/>
    <cellStyle name="Normal 33 2 2 2 2 4 5 2 2" xfId="21766"/>
    <cellStyle name="Normal 33 2 2 2 2 4 5 2 3" xfId="21767"/>
    <cellStyle name="Normal 33 2 2 2 2 4 5 3" xfId="21768"/>
    <cellStyle name="Normal 33 2 2 2 2 4 5 4" xfId="21769"/>
    <cellStyle name="Normal 33 2 2 2 2 4 6" xfId="21770"/>
    <cellStyle name="Normal 33 2 2 2 2 4 6 2" xfId="21771"/>
    <cellStyle name="Normal 33 2 2 2 2 4 6 3" xfId="21772"/>
    <cellStyle name="Normal 33 2 2 2 2 4 7" xfId="21773"/>
    <cellStyle name="Normal 33 2 2 2 2 4 8" xfId="21774"/>
    <cellStyle name="Normal 33 2 2 2 2 4_Schs" xfId="21775"/>
    <cellStyle name="Normal 33 2 2 2 2 5" xfId="21776"/>
    <cellStyle name="Normal 33 2 2 2 2 5 2" xfId="21777"/>
    <cellStyle name="Normal 33 2 2 2 2 5 2 2" xfId="21778"/>
    <cellStyle name="Normal 33 2 2 2 2 5 2 2 2" xfId="21779"/>
    <cellStyle name="Normal 33 2 2 2 2 5 2 2 3" xfId="21780"/>
    <cellStyle name="Normal 33 2 2 2 2 5 2 3" xfId="21781"/>
    <cellStyle name="Normal 33 2 2 2 2 5 2 4" xfId="21782"/>
    <cellStyle name="Normal 33 2 2 2 2 5 3" xfId="21783"/>
    <cellStyle name="Normal 33 2 2 2 2 5 3 2" xfId="21784"/>
    <cellStyle name="Normal 33 2 2 2 2 5 3 3" xfId="21785"/>
    <cellStyle name="Normal 33 2 2 2 2 5 4" xfId="21786"/>
    <cellStyle name="Normal 33 2 2 2 2 5 5" xfId="21787"/>
    <cellStyle name="Normal 33 2 2 2 2 6" xfId="21788"/>
    <cellStyle name="Normal 33 2 2 2 2 6 2" xfId="21789"/>
    <cellStyle name="Normal 33 2 2 2 2 6 2 2" xfId="21790"/>
    <cellStyle name="Normal 33 2 2 2 2 6 2 2 2" xfId="21791"/>
    <cellStyle name="Normal 33 2 2 2 2 6 2 2 3" xfId="21792"/>
    <cellStyle name="Normal 33 2 2 2 2 6 2 3" xfId="21793"/>
    <cellStyle name="Normal 33 2 2 2 2 6 2 4" xfId="21794"/>
    <cellStyle name="Normal 33 2 2 2 2 6 3" xfId="21795"/>
    <cellStyle name="Normal 33 2 2 2 2 6 3 2" xfId="21796"/>
    <cellStyle name="Normal 33 2 2 2 2 6 3 3" xfId="21797"/>
    <cellStyle name="Normal 33 2 2 2 2 6 4" xfId="21798"/>
    <cellStyle name="Normal 33 2 2 2 2 6 5" xfId="21799"/>
    <cellStyle name="Normal 33 2 2 2 2 7" xfId="21800"/>
    <cellStyle name="Normal 33 2 2 2 2 7 2" xfId="21801"/>
    <cellStyle name="Normal 33 2 2 2 2 7 2 2" xfId="21802"/>
    <cellStyle name="Normal 33 2 2 2 2 7 2 2 2" xfId="21803"/>
    <cellStyle name="Normal 33 2 2 2 2 7 2 2 3" xfId="21804"/>
    <cellStyle name="Normal 33 2 2 2 2 7 2 3" xfId="21805"/>
    <cellStyle name="Normal 33 2 2 2 2 7 2 4" xfId="21806"/>
    <cellStyle name="Normal 33 2 2 2 2 7 3" xfId="21807"/>
    <cellStyle name="Normal 33 2 2 2 2 7 3 2" xfId="21808"/>
    <cellStyle name="Normal 33 2 2 2 2 7 3 3" xfId="21809"/>
    <cellStyle name="Normal 33 2 2 2 2 7 4" xfId="21810"/>
    <cellStyle name="Normal 33 2 2 2 2 7 5" xfId="21811"/>
    <cellStyle name="Normal 33 2 2 2 2 8" xfId="21812"/>
    <cellStyle name="Normal 33 2 2 2 2 8 2" xfId="21813"/>
    <cellStyle name="Normal 33 2 2 2 2 8 2 2" xfId="21814"/>
    <cellStyle name="Normal 33 2 2 2 2 8 2 3" xfId="21815"/>
    <cellStyle name="Normal 33 2 2 2 2 8 3" xfId="21816"/>
    <cellStyle name="Normal 33 2 2 2 2 8 4" xfId="21817"/>
    <cellStyle name="Normal 33 2 2 2 2 9" xfId="21818"/>
    <cellStyle name="Normal 33 2 2 2 2 9 2" xfId="21819"/>
    <cellStyle name="Normal 33 2 2 2 2 9 3" xfId="21820"/>
    <cellStyle name="Normal 33 2 2 2 2_Schs" xfId="21821"/>
    <cellStyle name="Normal 33 2 2 2 3" xfId="21822"/>
    <cellStyle name="Normal 33 2 2 2 3 10" xfId="21823"/>
    <cellStyle name="Normal 33 2 2 2 3 2" xfId="21824"/>
    <cellStyle name="Normal 33 2 2 2 3 2 2" xfId="21825"/>
    <cellStyle name="Normal 33 2 2 2 3 2 2 2" xfId="21826"/>
    <cellStyle name="Normal 33 2 2 2 3 2 2 2 2" xfId="21827"/>
    <cellStyle name="Normal 33 2 2 2 3 2 2 2 2 2" xfId="21828"/>
    <cellStyle name="Normal 33 2 2 2 3 2 2 2 2 2 2" xfId="21829"/>
    <cellStyle name="Normal 33 2 2 2 3 2 2 2 2 2 3" xfId="21830"/>
    <cellStyle name="Normal 33 2 2 2 3 2 2 2 2 3" xfId="21831"/>
    <cellStyle name="Normal 33 2 2 2 3 2 2 2 2 4" xfId="21832"/>
    <cellStyle name="Normal 33 2 2 2 3 2 2 2 3" xfId="21833"/>
    <cellStyle name="Normal 33 2 2 2 3 2 2 2 3 2" xfId="21834"/>
    <cellStyle name="Normal 33 2 2 2 3 2 2 2 3 3" xfId="21835"/>
    <cellStyle name="Normal 33 2 2 2 3 2 2 2 4" xfId="21836"/>
    <cellStyle name="Normal 33 2 2 2 3 2 2 2 5" xfId="21837"/>
    <cellStyle name="Normal 33 2 2 2 3 2 2 3" xfId="21838"/>
    <cellStyle name="Normal 33 2 2 2 3 2 2 3 2" xfId="21839"/>
    <cellStyle name="Normal 33 2 2 2 3 2 2 3 2 2" xfId="21840"/>
    <cellStyle name="Normal 33 2 2 2 3 2 2 3 2 2 2" xfId="21841"/>
    <cellStyle name="Normal 33 2 2 2 3 2 2 3 2 2 3" xfId="21842"/>
    <cellStyle name="Normal 33 2 2 2 3 2 2 3 2 3" xfId="21843"/>
    <cellStyle name="Normal 33 2 2 2 3 2 2 3 2 4" xfId="21844"/>
    <cellStyle name="Normal 33 2 2 2 3 2 2 3 3" xfId="21845"/>
    <cellStyle name="Normal 33 2 2 2 3 2 2 3 3 2" xfId="21846"/>
    <cellStyle name="Normal 33 2 2 2 3 2 2 3 3 3" xfId="21847"/>
    <cellStyle name="Normal 33 2 2 2 3 2 2 3 4" xfId="21848"/>
    <cellStyle name="Normal 33 2 2 2 3 2 2 3 5" xfId="21849"/>
    <cellStyle name="Normal 33 2 2 2 3 2 2 4" xfId="21850"/>
    <cellStyle name="Normal 33 2 2 2 3 2 2 4 2" xfId="21851"/>
    <cellStyle name="Normal 33 2 2 2 3 2 2 4 2 2" xfId="21852"/>
    <cellStyle name="Normal 33 2 2 2 3 2 2 4 2 2 2" xfId="21853"/>
    <cellStyle name="Normal 33 2 2 2 3 2 2 4 2 2 3" xfId="21854"/>
    <cellStyle name="Normal 33 2 2 2 3 2 2 4 2 3" xfId="21855"/>
    <cellStyle name="Normal 33 2 2 2 3 2 2 4 2 4" xfId="21856"/>
    <cellStyle name="Normal 33 2 2 2 3 2 2 4 3" xfId="21857"/>
    <cellStyle name="Normal 33 2 2 2 3 2 2 4 3 2" xfId="21858"/>
    <cellStyle name="Normal 33 2 2 2 3 2 2 4 3 3" xfId="21859"/>
    <cellStyle name="Normal 33 2 2 2 3 2 2 4 4" xfId="21860"/>
    <cellStyle name="Normal 33 2 2 2 3 2 2 4 5" xfId="21861"/>
    <cellStyle name="Normal 33 2 2 2 3 2 2 5" xfId="21862"/>
    <cellStyle name="Normal 33 2 2 2 3 2 2 5 2" xfId="21863"/>
    <cellStyle name="Normal 33 2 2 2 3 2 2 5 2 2" xfId="21864"/>
    <cellStyle name="Normal 33 2 2 2 3 2 2 5 2 3" xfId="21865"/>
    <cellStyle name="Normal 33 2 2 2 3 2 2 5 3" xfId="21866"/>
    <cellStyle name="Normal 33 2 2 2 3 2 2 5 4" xfId="21867"/>
    <cellStyle name="Normal 33 2 2 2 3 2 2 6" xfId="21868"/>
    <cellStyle name="Normal 33 2 2 2 3 2 2 6 2" xfId="21869"/>
    <cellStyle name="Normal 33 2 2 2 3 2 2 6 3" xfId="21870"/>
    <cellStyle name="Normal 33 2 2 2 3 2 2 7" xfId="21871"/>
    <cellStyle name="Normal 33 2 2 2 3 2 2 8" xfId="21872"/>
    <cellStyle name="Normal 33 2 2 2 3 2 2_Schs" xfId="21873"/>
    <cellStyle name="Normal 33 2 2 2 3 2 3" xfId="21874"/>
    <cellStyle name="Normal 33 2 2 2 3 2 3 2" xfId="21875"/>
    <cellStyle name="Normal 33 2 2 2 3 2 3 2 2" xfId="21876"/>
    <cellStyle name="Normal 33 2 2 2 3 2 3 2 2 2" xfId="21877"/>
    <cellStyle name="Normal 33 2 2 2 3 2 3 2 2 3" xfId="21878"/>
    <cellStyle name="Normal 33 2 2 2 3 2 3 2 3" xfId="21879"/>
    <cellStyle name="Normal 33 2 2 2 3 2 3 2 4" xfId="21880"/>
    <cellStyle name="Normal 33 2 2 2 3 2 3 3" xfId="21881"/>
    <cellStyle name="Normal 33 2 2 2 3 2 3 3 2" xfId="21882"/>
    <cellStyle name="Normal 33 2 2 2 3 2 3 3 3" xfId="21883"/>
    <cellStyle name="Normal 33 2 2 2 3 2 3 4" xfId="21884"/>
    <cellStyle name="Normal 33 2 2 2 3 2 3 5" xfId="21885"/>
    <cellStyle name="Normal 33 2 2 2 3 2 4" xfId="21886"/>
    <cellStyle name="Normal 33 2 2 2 3 2 4 2" xfId="21887"/>
    <cellStyle name="Normal 33 2 2 2 3 2 4 2 2" xfId="21888"/>
    <cellStyle name="Normal 33 2 2 2 3 2 4 2 2 2" xfId="21889"/>
    <cellStyle name="Normal 33 2 2 2 3 2 4 2 2 3" xfId="21890"/>
    <cellStyle name="Normal 33 2 2 2 3 2 4 2 3" xfId="21891"/>
    <cellStyle name="Normal 33 2 2 2 3 2 4 2 4" xfId="21892"/>
    <cellStyle name="Normal 33 2 2 2 3 2 4 3" xfId="21893"/>
    <cellStyle name="Normal 33 2 2 2 3 2 4 3 2" xfId="21894"/>
    <cellStyle name="Normal 33 2 2 2 3 2 4 3 3" xfId="21895"/>
    <cellStyle name="Normal 33 2 2 2 3 2 4 4" xfId="21896"/>
    <cellStyle name="Normal 33 2 2 2 3 2 4 5" xfId="21897"/>
    <cellStyle name="Normal 33 2 2 2 3 2 5" xfId="21898"/>
    <cellStyle name="Normal 33 2 2 2 3 2 5 2" xfId="21899"/>
    <cellStyle name="Normal 33 2 2 2 3 2 5 2 2" xfId="21900"/>
    <cellStyle name="Normal 33 2 2 2 3 2 5 2 2 2" xfId="21901"/>
    <cellStyle name="Normal 33 2 2 2 3 2 5 2 2 3" xfId="21902"/>
    <cellStyle name="Normal 33 2 2 2 3 2 5 2 3" xfId="21903"/>
    <cellStyle name="Normal 33 2 2 2 3 2 5 2 4" xfId="21904"/>
    <cellStyle name="Normal 33 2 2 2 3 2 5 3" xfId="21905"/>
    <cellStyle name="Normal 33 2 2 2 3 2 5 3 2" xfId="21906"/>
    <cellStyle name="Normal 33 2 2 2 3 2 5 3 3" xfId="21907"/>
    <cellStyle name="Normal 33 2 2 2 3 2 5 4" xfId="21908"/>
    <cellStyle name="Normal 33 2 2 2 3 2 5 5" xfId="21909"/>
    <cellStyle name="Normal 33 2 2 2 3 2 6" xfId="21910"/>
    <cellStyle name="Normal 33 2 2 2 3 2 6 2" xfId="21911"/>
    <cellStyle name="Normal 33 2 2 2 3 2 6 2 2" xfId="21912"/>
    <cellStyle name="Normal 33 2 2 2 3 2 6 2 3" xfId="21913"/>
    <cellStyle name="Normal 33 2 2 2 3 2 6 3" xfId="21914"/>
    <cellStyle name="Normal 33 2 2 2 3 2 6 4" xfId="21915"/>
    <cellStyle name="Normal 33 2 2 2 3 2 7" xfId="21916"/>
    <cellStyle name="Normal 33 2 2 2 3 2 7 2" xfId="21917"/>
    <cellStyle name="Normal 33 2 2 2 3 2 7 3" xfId="21918"/>
    <cellStyle name="Normal 33 2 2 2 3 2 8" xfId="21919"/>
    <cellStyle name="Normal 33 2 2 2 3 2 9" xfId="21920"/>
    <cellStyle name="Normal 33 2 2 2 3 2_Schs" xfId="21921"/>
    <cellStyle name="Normal 33 2 2 2 3 3" xfId="21922"/>
    <cellStyle name="Normal 33 2 2 2 3 3 2" xfId="21923"/>
    <cellStyle name="Normal 33 2 2 2 3 3 2 2" xfId="21924"/>
    <cellStyle name="Normal 33 2 2 2 3 3 2 2 2" xfId="21925"/>
    <cellStyle name="Normal 33 2 2 2 3 3 2 2 2 2" xfId="21926"/>
    <cellStyle name="Normal 33 2 2 2 3 3 2 2 2 3" xfId="21927"/>
    <cellStyle name="Normal 33 2 2 2 3 3 2 2 3" xfId="21928"/>
    <cellStyle name="Normal 33 2 2 2 3 3 2 2 4" xfId="21929"/>
    <cellStyle name="Normal 33 2 2 2 3 3 2 3" xfId="21930"/>
    <cellStyle name="Normal 33 2 2 2 3 3 2 3 2" xfId="21931"/>
    <cellStyle name="Normal 33 2 2 2 3 3 2 3 3" xfId="21932"/>
    <cellStyle name="Normal 33 2 2 2 3 3 2 4" xfId="21933"/>
    <cellStyle name="Normal 33 2 2 2 3 3 2 5" xfId="21934"/>
    <cellStyle name="Normal 33 2 2 2 3 3 3" xfId="21935"/>
    <cellStyle name="Normal 33 2 2 2 3 3 3 2" xfId="21936"/>
    <cellStyle name="Normal 33 2 2 2 3 3 3 2 2" xfId="21937"/>
    <cellStyle name="Normal 33 2 2 2 3 3 3 2 2 2" xfId="21938"/>
    <cellStyle name="Normal 33 2 2 2 3 3 3 2 2 3" xfId="21939"/>
    <cellStyle name="Normal 33 2 2 2 3 3 3 2 3" xfId="21940"/>
    <cellStyle name="Normal 33 2 2 2 3 3 3 2 4" xfId="21941"/>
    <cellStyle name="Normal 33 2 2 2 3 3 3 3" xfId="21942"/>
    <cellStyle name="Normal 33 2 2 2 3 3 3 3 2" xfId="21943"/>
    <cellStyle name="Normal 33 2 2 2 3 3 3 3 3" xfId="21944"/>
    <cellStyle name="Normal 33 2 2 2 3 3 3 4" xfId="21945"/>
    <cellStyle name="Normal 33 2 2 2 3 3 3 5" xfId="21946"/>
    <cellStyle name="Normal 33 2 2 2 3 3 4" xfId="21947"/>
    <cellStyle name="Normal 33 2 2 2 3 3 4 2" xfId="21948"/>
    <cellStyle name="Normal 33 2 2 2 3 3 4 2 2" xfId="21949"/>
    <cellStyle name="Normal 33 2 2 2 3 3 4 2 2 2" xfId="21950"/>
    <cellStyle name="Normal 33 2 2 2 3 3 4 2 2 3" xfId="21951"/>
    <cellStyle name="Normal 33 2 2 2 3 3 4 2 3" xfId="21952"/>
    <cellStyle name="Normal 33 2 2 2 3 3 4 2 4" xfId="21953"/>
    <cellStyle name="Normal 33 2 2 2 3 3 4 3" xfId="21954"/>
    <cellStyle name="Normal 33 2 2 2 3 3 4 3 2" xfId="21955"/>
    <cellStyle name="Normal 33 2 2 2 3 3 4 3 3" xfId="21956"/>
    <cellStyle name="Normal 33 2 2 2 3 3 4 4" xfId="21957"/>
    <cellStyle name="Normal 33 2 2 2 3 3 4 5" xfId="21958"/>
    <cellStyle name="Normal 33 2 2 2 3 3 5" xfId="21959"/>
    <cellStyle name="Normal 33 2 2 2 3 3 5 2" xfId="21960"/>
    <cellStyle name="Normal 33 2 2 2 3 3 5 2 2" xfId="21961"/>
    <cellStyle name="Normal 33 2 2 2 3 3 5 2 3" xfId="21962"/>
    <cellStyle name="Normal 33 2 2 2 3 3 5 3" xfId="21963"/>
    <cellStyle name="Normal 33 2 2 2 3 3 5 4" xfId="21964"/>
    <cellStyle name="Normal 33 2 2 2 3 3 6" xfId="21965"/>
    <cellStyle name="Normal 33 2 2 2 3 3 6 2" xfId="21966"/>
    <cellStyle name="Normal 33 2 2 2 3 3 6 3" xfId="21967"/>
    <cellStyle name="Normal 33 2 2 2 3 3 7" xfId="21968"/>
    <cellStyle name="Normal 33 2 2 2 3 3 8" xfId="21969"/>
    <cellStyle name="Normal 33 2 2 2 3 3_Schs" xfId="21970"/>
    <cellStyle name="Normal 33 2 2 2 3 4" xfId="21971"/>
    <cellStyle name="Normal 33 2 2 2 3 4 2" xfId="21972"/>
    <cellStyle name="Normal 33 2 2 2 3 4 2 2" xfId="21973"/>
    <cellStyle name="Normal 33 2 2 2 3 4 2 2 2" xfId="21974"/>
    <cellStyle name="Normal 33 2 2 2 3 4 2 2 3" xfId="21975"/>
    <cellStyle name="Normal 33 2 2 2 3 4 2 3" xfId="21976"/>
    <cellStyle name="Normal 33 2 2 2 3 4 2 4" xfId="21977"/>
    <cellStyle name="Normal 33 2 2 2 3 4 3" xfId="21978"/>
    <cellStyle name="Normal 33 2 2 2 3 4 3 2" xfId="21979"/>
    <cellStyle name="Normal 33 2 2 2 3 4 3 3" xfId="21980"/>
    <cellStyle name="Normal 33 2 2 2 3 4 4" xfId="21981"/>
    <cellStyle name="Normal 33 2 2 2 3 4 5" xfId="21982"/>
    <cellStyle name="Normal 33 2 2 2 3 5" xfId="21983"/>
    <cellStyle name="Normal 33 2 2 2 3 5 2" xfId="21984"/>
    <cellStyle name="Normal 33 2 2 2 3 5 2 2" xfId="21985"/>
    <cellStyle name="Normal 33 2 2 2 3 5 2 2 2" xfId="21986"/>
    <cellStyle name="Normal 33 2 2 2 3 5 2 2 3" xfId="21987"/>
    <cellStyle name="Normal 33 2 2 2 3 5 2 3" xfId="21988"/>
    <cellStyle name="Normal 33 2 2 2 3 5 2 4" xfId="21989"/>
    <cellStyle name="Normal 33 2 2 2 3 5 3" xfId="21990"/>
    <cellStyle name="Normal 33 2 2 2 3 5 3 2" xfId="21991"/>
    <cellStyle name="Normal 33 2 2 2 3 5 3 3" xfId="21992"/>
    <cellStyle name="Normal 33 2 2 2 3 5 4" xfId="21993"/>
    <cellStyle name="Normal 33 2 2 2 3 5 5" xfId="21994"/>
    <cellStyle name="Normal 33 2 2 2 3 6" xfId="21995"/>
    <cellStyle name="Normal 33 2 2 2 3 6 2" xfId="21996"/>
    <cellStyle name="Normal 33 2 2 2 3 6 2 2" xfId="21997"/>
    <cellStyle name="Normal 33 2 2 2 3 6 2 2 2" xfId="21998"/>
    <cellStyle name="Normal 33 2 2 2 3 6 2 2 3" xfId="21999"/>
    <cellStyle name="Normal 33 2 2 2 3 6 2 3" xfId="22000"/>
    <cellStyle name="Normal 33 2 2 2 3 6 2 4" xfId="22001"/>
    <cellStyle name="Normal 33 2 2 2 3 6 3" xfId="22002"/>
    <cellStyle name="Normal 33 2 2 2 3 6 3 2" xfId="22003"/>
    <cellStyle name="Normal 33 2 2 2 3 6 3 3" xfId="22004"/>
    <cellStyle name="Normal 33 2 2 2 3 6 4" xfId="22005"/>
    <cellStyle name="Normal 33 2 2 2 3 6 5" xfId="22006"/>
    <cellStyle name="Normal 33 2 2 2 3 7" xfId="22007"/>
    <cellStyle name="Normal 33 2 2 2 3 7 2" xfId="22008"/>
    <cellStyle name="Normal 33 2 2 2 3 7 2 2" xfId="22009"/>
    <cellStyle name="Normal 33 2 2 2 3 7 2 3" xfId="22010"/>
    <cellStyle name="Normal 33 2 2 2 3 7 3" xfId="22011"/>
    <cellStyle name="Normal 33 2 2 2 3 7 4" xfId="22012"/>
    <cellStyle name="Normal 33 2 2 2 3 8" xfId="22013"/>
    <cellStyle name="Normal 33 2 2 2 3 8 2" xfId="22014"/>
    <cellStyle name="Normal 33 2 2 2 3 8 3" xfId="22015"/>
    <cellStyle name="Normal 33 2 2 2 3 9" xfId="22016"/>
    <cellStyle name="Normal 33 2 2 2 3_Schs" xfId="22017"/>
    <cellStyle name="Normal 33 2 2 2 4" xfId="22018"/>
    <cellStyle name="Normal 33 2 2 2 4 2" xfId="22019"/>
    <cellStyle name="Normal 33 2 2 2 4 2 2" xfId="22020"/>
    <cellStyle name="Normal 33 2 2 2 4 2 2 2" xfId="22021"/>
    <cellStyle name="Normal 33 2 2 2 4 2 2 2 2" xfId="22022"/>
    <cellStyle name="Normal 33 2 2 2 4 2 2 2 2 2" xfId="22023"/>
    <cellStyle name="Normal 33 2 2 2 4 2 2 2 2 3" xfId="22024"/>
    <cellStyle name="Normal 33 2 2 2 4 2 2 2 3" xfId="22025"/>
    <cellStyle name="Normal 33 2 2 2 4 2 2 2 4" xfId="22026"/>
    <cellStyle name="Normal 33 2 2 2 4 2 2 3" xfId="22027"/>
    <cellStyle name="Normal 33 2 2 2 4 2 2 3 2" xfId="22028"/>
    <cellStyle name="Normal 33 2 2 2 4 2 2 3 3" xfId="22029"/>
    <cellStyle name="Normal 33 2 2 2 4 2 2 4" xfId="22030"/>
    <cellStyle name="Normal 33 2 2 2 4 2 2 5" xfId="22031"/>
    <cellStyle name="Normal 33 2 2 2 4 2 3" xfId="22032"/>
    <cellStyle name="Normal 33 2 2 2 4 2 3 2" xfId="22033"/>
    <cellStyle name="Normal 33 2 2 2 4 2 3 2 2" xfId="22034"/>
    <cellStyle name="Normal 33 2 2 2 4 2 3 2 2 2" xfId="22035"/>
    <cellStyle name="Normal 33 2 2 2 4 2 3 2 2 3" xfId="22036"/>
    <cellStyle name="Normal 33 2 2 2 4 2 3 2 3" xfId="22037"/>
    <cellStyle name="Normal 33 2 2 2 4 2 3 2 4" xfId="22038"/>
    <cellStyle name="Normal 33 2 2 2 4 2 3 3" xfId="22039"/>
    <cellStyle name="Normal 33 2 2 2 4 2 3 3 2" xfId="22040"/>
    <cellStyle name="Normal 33 2 2 2 4 2 3 3 3" xfId="22041"/>
    <cellStyle name="Normal 33 2 2 2 4 2 3 4" xfId="22042"/>
    <cellStyle name="Normal 33 2 2 2 4 2 3 5" xfId="22043"/>
    <cellStyle name="Normal 33 2 2 2 4 2 4" xfId="22044"/>
    <cellStyle name="Normal 33 2 2 2 4 2 4 2" xfId="22045"/>
    <cellStyle name="Normal 33 2 2 2 4 2 4 2 2" xfId="22046"/>
    <cellStyle name="Normal 33 2 2 2 4 2 4 2 2 2" xfId="22047"/>
    <cellStyle name="Normal 33 2 2 2 4 2 4 2 2 3" xfId="22048"/>
    <cellStyle name="Normal 33 2 2 2 4 2 4 2 3" xfId="22049"/>
    <cellStyle name="Normal 33 2 2 2 4 2 4 2 4" xfId="22050"/>
    <cellStyle name="Normal 33 2 2 2 4 2 4 3" xfId="22051"/>
    <cellStyle name="Normal 33 2 2 2 4 2 4 3 2" xfId="22052"/>
    <cellStyle name="Normal 33 2 2 2 4 2 4 3 3" xfId="22053"/>
    <cellStyle name="Normal 33 2 2 2 4 2 4 4" xfId="22054"/>
    <cellStyle name="Normal 33 2 2 2 4 2 4 5" xfId="22055"/>
    <cellStyle name="Normal 33 2 2 2 4 2 5" xfId="22056"/>
    <cellStyle name="Normal 33 2 2 2 4 2 5 2" xfId="22057"/>
    <cellStyle name="Normal 33 2 2 2 4 2 5 2 2" xfId="22058"/>
    <cellStyle name="Normal 33 2 2 2 4 2 5 2 3" xfId="22059"/>
    <cellStyle name="Normal 33 2 2 2 4 2 5 3" xfId="22060"/>
    <cellStyle name="Normal 33 2 2 2 4 2 5 4" xfId="22061"/>
    <cellStyle name="Normal 33 2 2 2 4 2 6" xfId="22062"/>
    <cellStyle name="Normal 33 2 2 2 4 2 6 2" xfId="22063"/>
    <cellStyle name="Normal 33 2 2 2 4 2 6 3" xfId="22064"/>
    <cellStyle name="Normal 33 2 2 2 4 2 7" xfId="22065"/>
    <cellStyle name="Normal 33 2 2 2 4 2 8" xfId="22066"/>
    <cellStyle name="Normal 33 2 2 2 4 2_Schs" xfId="22067"/>
    <cellStyle name="Normal 33 2 2 2 4 3" xfId="22068"/>
    <cellStyle name="Normal 33 2 2 2 4 3 2" xfId="22069"/>
    <cellStyle name="Normal 33 2 2 2 4 3 2 2" xfId="22070"/>
    <cellStyle name="Normal 33 2 2 2 4 3 2 2 2" xfId="22071"/>
    <cellStyle name="Normal 33 2 2 2 4 3 2 2 3" xfId="22072"/>
    <cellStyle name="Normal 33 2 2 2 4 3 2 3" xfId="22073"/>
    <cellStyle name="Normal 33 2 2 2 4 3 2 4" xfId="22074"/>
    <cellStyle name="Normal 33 2 2 2 4 3 3" xfId="22075"/>
    <cellStyle name="Normal 33 2 2 2 4 3 3 2" xfId="22076"/>
    <cellStyle name="Normal 33 2 2 2 4 3 3 3" xfId="22077"/>
    <cellStyle name="Normal 33 2 2 2 4 3 4" xfId="22078"/>
    <cellStyle name="Normal 33 2 2 2 4 3 5" xfId="22079"/>
    <cellStyle name="Normal 33 2 2 2 4 4" xfId="22080"/>
    <cellStyle name="Normal 33 2 2 2 4 4 2" xfId="22081"/>
    <cellStyle name="Normal 33 2 2 2 4 4 2 2" xfId="22082"/>
    <cellStyle name="Normal 33 2 2 2 4 4 2 2 2" xfId="22083"/>
    <cellStyle name="Normal 33 2 2 2 4 4 2 2 3" xfId="22084"/>
    <cellStyle name="Normal 33 2 2 2 4 4 2 3" xfId="22085"/>
    <cellStyle name="Normal 33 2 2 2 4 4 2 4" xfId="22086"/>
    <cellStyle name="Normal 33 2 2 2 4 4 3" xfId="22087"/>
    <cellStyle name="Normal 33 2 2 2 4 4 3 2" xfId="22088"/>
    <cellStyle name="Normal 33 2 2 2 4 4 3 3" xfId="22089"/>
    <cellStyle name="Normal 33 2 2 2 4 4 4" xfId="22090"/>
    <cellStyle name="Normal 33 2 2 2 4 4 5" xfId="22091"/>
    <cellStyle name="Normal 33 2 2 2 4 5" xfId="22092"/>
    <cellStyle name="Normal 33 2 2 2 4 5 2" xfId="22093"/>
    <cellStyle name="Normal 33 2 2 2 4 5 2 2" xfId="22094"/>
    <cellStyle name="Normal 33 2 2 2 4 5 2 2 2" xfId="22095"/>
    <cellStyle name="Normal 33 2 2 2 4 5 2 2 3" xfId="22096"/>
    <cellStyle name="Normal 33 2 2 2 4 5 2 3" xfId="22097"/>
    <cellStyle name="Normal 33 2 2 2 4 5 2 4" xfId="22098"/>
    <cellStyle name="Normal 33 2 2 2 4 5 3" xfId="22099"/>
    <cellStyle name="Normal 33 2 2 2 4 5 3 2" xfId="22100"/>
    <cellStyle name="Normal 33 2 2 2 4 5 3 3" xfId="22101"/>
    <cellStyle name="Normal 33 2 2 2 4 5 4" xfId="22102"/>
    <cellStyle name="Normal 33 2 2 2 4 5 5" xfId="22103"/>
    <cellStyle name="Normal 33 2 2 2 4 6" xfId="22104"/>
    <cellStyle name="Normal 33 2 2 2 4 6 2" xfId="22105"/>
    <cellStyle name="Normal 33 2 2 2 4 6 2 2" xfId="22106"/>
    <cellStyle name="Normal 33 2 2 2 4 6 2 3" xfId="22107"/>
    <cellStyle name="Normal 33 2 2 2 4 6 3" xfId="22108"/>
    <cellStyle name="Normal 33 2 2 2 4 6 4" xfId="22109"/>
    <cellStyle name="Normal 33 2 2 2 4 7" xfId="22110"/>
    <cellStyle name="Normal 33 2 2 2 4 7 2" xfId="22111"/>
    <cellStyle name="Normal 33 2 2 2 4 7 3" xfId="22112"/>
    <cellStyle name="Normal 33 2 2 2 4 8" xfId="22113"/>
    <cellStyle name="Normal 33 2 2 2 4 9" xfId="22114"/>
    <cellStyle name="Normal 33 2 2 2 4_Schs" xfId="22115"/>
    <cellStyle name="Normal 33 2 2 2 5" xfId="22116"/>
    <cellStyle name="Normal 33 2 2 2 5 2" xfId="22117"/>
    <cellStyle name="Normal 33 2 2 2 5 2 2" xfId="22118"/>
    <cellStyle name="Normal 33 2 2 2 5 2 2 2" xfId="22119"/>
    <cellStyle name="Normal 33 2 2 2 5 2 2 2 2" xfId="22120"/>
    <cellStyle name="Normal 33 2 2 2 5 2 2 2 3" xfId="22121"/>
    <cellStyle name="Normal 33 2 2 2 5 2 2 3" xfId="22122"/>
    <cellStyle name="Normal 33 2 2 2 5 2 2 4" xfId="22123"/>
    <cellStyle name="Normal 33 2 2 2 5 2 3" xfId="22124"/>
    <cellStyle name="Normal 33 2 2 2 5 2 3 2" xfId="22125"/>
    <cellStyle name="Normal 33 2 2 2 5 2 3 3" xfId="22126"/>
    <cellStyle name="Normal 33 2 2 2 5 2 4" xfId="22127"/>
    <cellStyle name="Normal 33 2 2 2 5 2 5" xfId="22128"/>
    <cellStyle name="Normal 33 2 2 2 5 3" xfId="22129"/>
    <cellStyle name="Normal 33 2 2 2 5 3 2" xfId="22130"/>
    <cellStyle name="Normal 33 2 2 2 5 3 2 2" xfId="22131"/>
    <cellStyle name="Normal 33 2 2 2 5 3 2 2 2" xfId="22132"/>
    <cellStyle name="Normal 33 2 2 2 5 3 2 2 3" xfId="22133"/>
    <cellStyle name="Normal 33 2 2 2 5 3 2 3" xfId="22134"/>
    <cellStyle name="Normal 33 2 2 2 5 3 2 4" xfId="22135"/>
    <cellStyle name="Normal 33 2 2 2 5 3 3" xfId="22136"/>
    <cellStyle name="Normal 33 2 2 2 5 3 3 2" xfId="22137"/>
    <cellStyle name="Normal 33 2 2 2 5 3 3 3" xfId="22138"/>
    <cellStyle name="Normal 33 2 2 2 5 3 4" xfId="22139"/>
    <cellStyle name="Normal 33 2 2 2 5 3 5" xfId="22140"/>
    <cellStyle name="Normal 33 2 2 2 5 4" xfId="22141"/>
    <cellStyle name="Normal 33 2 2 2 5 4 2" xfId="22142"/>
    <cellStyle name="Normal 33 2 2 2 5 4 2 2" xfId="22143"/>
    <cellStyle name="Normal 33 2 2 2 5 4 2 2 2" xfId="22144"/>
    <cellStyle name="Normal 33 2 2 2 5 4 2 2 3" xfId="22145"/>
    <cellStyle name="Normal 33 2 2 2 5 4 2 3" xfId="22146"/>
    <cellStyle name="Normal 33 2 2 2 5 4 2 4" xfId="22147"/>
    <cellStyle name="Normal 33 2 2 2 5 4 3" xfId="22148"/>
    <cellStyle name="Normal 33 2 2 2 5 4 3 2" xfId="22149"/>
    <cellStyle name="Normal 33 2 2 2 5 4 3 3" xfId="22150"/>
    <cellStyle name="Normal 33 2 2 2 5 4 4" xfId="22151"/>
    <cellStyle name="Normal 33 2 2 2 5 4 5" xfId="22152"/>
    <cellStyle name="Normal 33 2 2 2 5 5" xfId="22153"/>
    <cellStyle name="Normal 33 2 2 2 5 5 2" xfId="22154"/>
    <cellStyle name="Normal 33 2 2 2 5 5 2 2" xfId="22155"/>
    <cellStyle name="Normal 33 2 2 2 5 5 2 3" xfId="22156"/>
    <cellStyle name="Normal 33 2 2 2 5 5 3" xfId="22157"/>
    <cellStyle name="Normal 33 2 2 2 5 5 4" xfId="22158"/>
    <cellStyle name="Normal 33 2 2 2 5 6" xfId="22159"/>
    <cellStyle name="Normal 33 2 2 2 5 6 2" xfId="22160"/>
    <cellStyle name="Normal 33 2 2 2 5 6 3" xfId="22161"/>
    <cellStyle name="Normal 33 2 2 2 5 7" xfId="22162"/>
    <cellStyle name="Normal 33 2 2 2 5 8" xfId="22163"/>
    <cellStyle name="Normal 33 2 2 2 5_Schs" xfId="22164"/>
    <cellStyle name="Normal 33 2 2 2 6" xfId="22165"/>
    <cellStyle name="Normal 33 2 2 2 6 2" xfId="22166"/>
    <cellStyle name="Normal 33 2 2 2 6 2 2" xfId="22167"/>
    <cellStyle name="Normal 33 2 2 2 6 2 2 2" xfId="22168"/>
    <cellStyle name="Normal 33 2 2 2 6 2 2 3" xfId="22169"/>
    <cellStyle name="Normal 33 2 2 2 6 2 3" xfId="22170"/>
    <cellStyle name="Normal 33 2 2 2 6 2 4" xfId="22171"/>
    <cellStyle name="Normal 33 2 2 2 6 3" xfId="22172"/>
    <cellStyle name="Normal 33 2 2 2 6 3 2" xfId="22173"/>
    <cellStyle name="Normal 33 2 2 2 6 3 3" xfId="22174"/>
    <cellStyle name="Normal 33 2 2 2 6 4" xfId="22175"/>
    <cellStyle name="Normal 33 2 2 2 6 5" xfId="22176"/>
    <cellStyle name="Normal 33 2 2 2 7" xfId="22177"/>
    <cellStyle name="Normal 33 2 2 2 7 2" xfId="22178"/>
    <cellStyle name="Normal 33 2 2 2 7 2 2" xfId="22179"/>
    <cellStyle name="Normal 33 2 2 2 7 2 2 2" xfId="22180"/>
    <cellStyle name="Normal 33 2 2 2 7 2 2 3" xfId="22181"/>
    <cellStyle name="Normal 33 2 2 2 7 2 3" xfId="22182"/>
    <cellStyle name="Normal 33 2 2 2 7 2 4" xfId="22183"/>
    <cellStyle name="Normal 33 2 2 2 7 3" xfId="22184"/>
    <cellStyle name="Normal 33 2 2 2 7 3 2" xfId="22185"/>
    <cellStyle name="Normal 33 2 2 2 7 3 3" xfId="22186"/>
    <cellStyle name="Normal 33 2 2 2 7 4" xfId="22187"/>
    <cellStyle name="Normal 33 2 2 2 7 5" xfId="22188"/>
    <cellStyle name="Normal 33 2 2 2 8" xfId="22189"/>
    <cellStyle name="Normal 33 2 2 2 8 2" xfId="22190"/>
    <cellStyle name="Normal 33 2 2 2 8 2 2" xfId="22191"/>
    <cellStyle name="Normal 33 2 2 2 8 2 2 2" xfId="22192"/>
    <cellStyle name="Normal 33 2 2 2 8 2 2 3" xfId="22193"/>
    <cellStyle name="Normal 33 2 2 2 8 2 3" xfId="22194"/>
    <cellStyle name="Normal 33 2 2 2 8 2 4" xfId="22195"/>
    <cellStyle name="Normal 33 2 2 2 8 3" xfId="22196"/>
    <cellStyle name="Normal 33 2 2 2 8 3 2" xfId="22197"/>
    <cellStyle name="Normal 33 2 2 2 8 3 3" xfId="22198"/>
    <cellStyle name="Normal 33 2 2 2 8 4" xfId="22199"/>
    <cellStyle name="Normal 33 2 2 2 8 5" xfId="22200"/>
    <cellStyle name="Normal 33 2 2 2 9" xfId="22201"/>
    <cellStyle name="Normal 33 2 2 2 9 2" xfId="22202"/>
    <cellStyle name="Normal 33 2 2 2 9 2 2" xfId="22203"/>
    <cellStyle name="Normal 33 2 2 2 9 2 3" xfId="22204"/>
    <cellStyle name="Normal 33 2 2 2 9 3" xfId="22205"/>
    <cellStyle name="Normal 33 2 2 2 9 4" xfId="22206"/>
    <cellStyle name="Normal 33 2 2 2_Schs" xfId="22207"/>
    <cellStyle name="Normal 33 2 2 3" xfId="22208"/>
    <cellStyle name="Normal 33 2 2 3 10" xfId="22209"/>
    <cellStyle name="Normal 33 2 2 3 11" xfId="22210"/>
    <cellStyle name="Normal 33 2 2 3 2" xfId="22211"/>
    <cellStyle name="Normal 33 2 2 3 2 10" xfId="22212"/>
    <cellStyle name="Normal 33 2 2 3 2 2" xfId="22213"/>
    <cellStyle name="Normal 33 2 2 3 2 2 2" xfId="22214"/>
    <cellStyle name="Normal 33 2 2 3 2 2 2 2" xfId="22215"/>
    <cellStyle name="Normal 33 2 2 3 2 2 2 2 2" xfId="22216"/>
    <cellStyle name="Normal 33 2 2 3 2 2 2 2 2 2" xfId="22217"/>
    <cellStyle name="Normal 33 2 2 3 2 2 2 2 2 2 2" xfId="22218"/>
    <cellStyle name="Normal 33 2 2 3 2 2 2 2 2 2 3" xfId="22219"/>
    <cellStyle name="Normal 33 2 2 3 2 2 2 2 2 3" xfId="22220"/>
    <cellStyle name="Normal 33 2 2 3 2 2 2 2 2 4" xfId="22221"/>
    <cellStyle name="Normal 33 2 2 3 2 2 2 2 3" xfId="22222"/>
    <cellStyle name="Normal 33 2 2 3 2 2 2 2 3 2" xfId="22223"/>
    <cellStyle name="Normal 33 2 2 3 2 2 2 2 3 3" xfId="22224"/>
    <cellStyle name="Normal 33 2 2 3 2 2 2 2 4" xfId="22225"/>
    <cellStyle name="Normal 33 2 2 3 2 2 2 2 5" xfId="22226"/>
    <cellStyle name="Normal 33 2 2 3 2 2 2 3" xfId="22227"/>
    <cellStyle name="Normal 33 2 2 3 2 2 2 3 2" xfId="22228"/>
    <cellStyle name="Normal 33 2 2 3 2 2 2 3 2 2" xfId="22229"/>
    <cellStyle name="Normal 33 2 2 3 2 2 2 3 2 2 2" xfId="22230"/>
    <cellStyle name="Normal 33 2 2 3 2 2 2 3 2 2 3" xfId="22231"/>
    <cellStyle name="Normal 33 2 2 3 2 2 2 3 2 3" xfId="22232"/>
    <cellStyle name="Normal 33 2 2 3 2 2 2 3 2 4" xfId="22233"/>
    <cellStyle name="Normal 33 2 2 3 2 2 2 3 3" xfId="22234"/>
    <cellStyle name="Normal 33 2 2 3 2 2 2 3 3 2" xfId="22235"/>
    <cellStyle name="Normal 33 2 2 3 2 2 2 3 3 3" xfId="22236"/>
    <cellStyle name="Normal 33 2 2 3 2 2 2 3 4" xfId="22237"/>
    <cellStyle name="Normal 33 2 2 3 2 2 2 3 5" xfId="22238"/>
    <cellStyle name="Normal 33 2 2 3 2 2 2 4" xfId="22239"/>
    <cellStyle name="Normal 33 2 2 3 2 2 2 4 2" xfId="22240"/>
    <cellStyle name="Normal 33 2 2 3 2 2 2 4 2 2" xfId="22241"/>
    <cellStyle name="Normal 33 2 2 3 2 2 2 4 2 2 2" xfId="22242"/>
    <cellStyle name="Normal 33 2 2 3 2 2 2 4 2 2 3" xfId="22243"/>
    <cellStyle name="Normal 33 2 2 3 2 2 2 4 2 3" xfId="22244"/>
    <cellStyle name="Normal 33 2 2 3 2 2 2 4 2 4" xfId="22245"/>
    <cellStyle name="Normal 33 2 2 3 2 2 2 4 3" xfId="22246"/>
    <cellStyle name="Normal 33 2 2 3 2 2 2 4 3 2" xfId="22247"/>
    <cellStyle name="Normal 33 2 2 3 2 2 2 4 3 3" xfId="22248"/>
    <cellStyle name="Normal 33 2 2 3 2 2 2 4 4" xfId="22249"/>
    <cellStyle name="Normal 33 2 2 3 2 2 2 4 5" xfId="22250"/>
    <cellStyle name="Normal 33 2 2 3 2 2 2 5" xfId="22251"/>
    <cellStyle name="Normal 33 2 2 3 2 2 2 5 2" xfId="22252"/>
    <cellStyle name="Normal 33 2 2 3 2 2 2 5 2 2" xfId="22253"/>
    <cellStyle name="Normal 33 2 2 3 2 2 2 5 2 3" xfId="22254"/>
    <cellStyle name="Normal 33 2 2 3 2 2 2 5 3" xfId="22255"/>
    <cellStyle name="Normal 33 2 2 3 2 2 2 5 4" xfId="22256"/>
    <cellStyle name="Normal 33 2 2 3 2 2 2 6" xfId="22257"/>
    <cellStyle name="Normal 33 2 2 3 2 2 2 6 2" xfId="22258"/>
    <cellStyle name="Normal 33 2 2 3 2 2 2 6 3" xfId="22259"/>
    <cellStyle name="Normal 33 2 2 3 2 2 2 7" xfId="22260"/>
    <cellStyle name="Normal 33 2 2 3 2 2 2 8" xfId="22261"/>
    <cellStyle name="Normal 33 2 2 3 2 2 2_Schs" xfId="22262"/>
    <cellStyle name="Normal 33 2 2 3 2 2 3" xfId="22263"/>
    <cellStyle name="Normal 33 2 2 3 2 2 3 2" xfId="22264"/>
    <cellStyle name="Normal 33 2 2 3 2 2 3 2 2" xfId="22265"/>
    <cellStyle name="Normal 33 2 2 3 2 2 3 2 2 2" xfId="22266"/>
    <cellStyle name="Normal 33 2 2 3 2 2 3 2 2 3" xfId="22267"/>
    <cellStyle name="Normal 33 2 2 3 2 2 3 2 3" xfId="22268"/>
    <cellStyle name="Normal 33 2 2 3 2 2 3 2 4" xfId="22269"/>
    <cellStyle name="Normal 33 2 2 3 2 2 3 3" xfId="22270"/>
    <cellStyle name="Normal 33 2 2 3 2 2 3 3 2" xfId="22271"/>
    <cellStyle name="Normal 33 2 2 3 2 2 3 3 3" xfId="22272"/>
    <cellStyle name="Normal 33 2 2 3 2 2 3 4" xfId="22273"/>
    <cellStyle name="Normal 33 2 2 3 2 2 3 5" xfId="22274"/>
    <cellStyle name="Normal 33 2 2 3 2 2 4" xfId="22275"/>
    <cellStyle name="Normal 33 2 2 3 2 2 4 2" xfId="22276"/>
    <cellStyle name="Normal 33 2 2 3 2 2 4 2 2" xfId="22277"/>
    <cellStyle name="Normal 33 2 2 3 2 2 4 2 2 2" xfId="22278"/>
    <cellStyle name="Normal 33 2 2 3 2 2 4 2 2 3" xfId="22279"/>
    <cellStyle name="Normal 33 2 2 3 2 2 4 2 3" xfId="22280"/>
    <cellStyle name="Normal 33 2 2 3 2 2 4 2 4" xfId="22281"/>
    <cellStyle name="Normal 33 2 2 3 2 2 4 3" xfId="22282"/>
    <cellStyle name="Normal 33 2 2 3 2 2 4 3 2" xfId="22283"/>
    <cellStyle name="Normal 33 2 2 3 2 2 4 3 3" xfId="22284"/>
    <cellStyle name="Normal 33 2 2 3 2 2 4 4" xfId="22285"/>
    <cellStyle name="Normal 33 2 2 3 2 2 4 5" xfId="22286"/>
    <cellStyle name="Normal 33 2 2 3 2 2 5" xfId="22287"/>
    <cellStyle name="Normal 33 2 2 3 2 2 5 2" xfId="22288"/>
    <cellStyle name="Normal 33 2 2 3 2 2 5 2 2" xfId="22289"/>
    <cellStyle name="Normal 33 2 2 3 2 2 5 2 2 2" xfId="22290"/>
    <cellStyle name="Normal 33 2 2 3 2 2 5 2 2 3" xfId="22291"/>
    <cellStyle name="Normal 33 2 2 3 2 2 5 2 3" xfId="22292"/>
    <cellStyle name="Normal 33 2 2 3 2 2 5 2 4" xfId="22293"/>
    <cellStyle name="Normal 33 2 2 3 2 2 5 3" xfId="22294"/>
    <cellStyle name="Normal 33 2 2 3 2 2 5 3 2" xfId="22295"/>
    <cellStyle name="Normal 33 2 2 3 2 2 5 3 3" xfId="22296"/>
    <cellStyle name="Normal 33 2 2 3 2 2 5 4" xfId="22297"/>
    <cellStyle name="Normal 33 2 2 3 2 2 5 5" xfId="22298"/>
    <cellStyle name="Normal 33 2 2 3 2 2 6" xfId="22299"/>
    <cellStyle name="Normal 33 2 2 3 2 2 6 2" xfId="22300"/>
    <cellStyle name="Normal 33 2 2 3 2 2 6 2 2" xfId="22301"/>
    <cellStyle name="Normal 33 2 2 3 2 2 6 2 3" xfId="22302"/>
    <cellStyle name="Normal 33 2 2 3 2 2 6 3" xfId="22303"/>
    <cellStyle name="Normal 33 2 2 3 2 2 6 4" xfId="22304"/>
    <cellStyle name="Normal 33 2 2 3 2 2 7" xfId="22305"/>
    <cellStyle name="Normal 33 2 2 3 2 2 7 2" xfId="22306"/>
    <cellStyle name="Normal 33 2 2 3 2 2 7 3" xfId="22307"/>
    <cellStyle name="Normal 33 2 2 3 2 2 8" xfId="22308"/>
    <cellStyle name="Normal 33 2 2 3 2 2 9" xfId="22309"/>
    <cellStyle name="Normal 33 2 2 3 2 2_Schs" xfId="22310"/>
    <cellStyle name="Normal 33 2 2 3 2 3" xfId="22311"/>
    <cellStyle name="Normal 33 2 2 3 2 3 2" xfId="22312"/>
    <cellStyle name="Normal 33 2 2 3 2 3 2 2" xfId="22313"/>
    <cellStyle name="Normal 33 2 2 3 2 3 2 2 2" xfId="22314"/>
    <cellStyle name="Normal 33 2 2 3 2 3 2 2 2 2" xfId="22315"/>
    <cellStyle name="Normal 33 2 2 3 2 3 2 2 2 3" xfId="22316"/>
    <cellStyle name="Normal 33 2 2 3 2 3 2 2 3" xfId="22317"/>
    <cellStyle name="Normal 33 2 2 3 2 3 2 2 4" xfId="22318"/>
    <cellStyle name="Normal 33 2 2 3 2 3 2 3" xfId="22319"/>
    <cellStyle name="Normal 33 2 2 3 2 3 2 3 2" xfId="22320"/>
    <cellStyle name="Normal 33 2 2 3 2 3 2 3 3" xfId="22321"/>
    <cellStyle name="Normal 33 2 2 3 2 3 2 4" xfId="22322"/>
    <cellStyle name="Normal 33 2 2 3 2 3 2 5" xfId="22323"/>
    <cellStyle name="Normal 33 2 2 3 2 3 3" xfId="22324"/>
    <cellStyle name="Normal 33 2 2 3 2 3 3 2" xfId="22325"/>
    <cellStyle name="Normal 33 2 2 3 2 3 3 2 2" xfId="22326"/>
    <cellStyle name="Normal 33 2 2 3 2 3 3 2 2 2" xfId="22327"/>
    <cellStyle name="Normal 33 2 2 3 2 3 3 2 2 3" xfId="22328"/>
    <cellStyle name="Normal 33 2 2 3 2 3 3 2 3" xfId="22329"/>
    <cellStyle name="Normal 33 2 2 3 2 3 3 2 4" xfId="22330"/>
    <cellStyle name="Normal 33 2 2 3 2 3 3 3" xfId="22331"/>
    <cellStyle name="Normal 33 2 2 3 2 3 3 3 2" xfId="22332"/>
    <cellStyle name="Normal 33 2 2 3 2 3 3 3 3" xfId="22333"/>
    <cellStyle name="Normal 33 2 2 3 2 3 3 4" xfId="22334"/>
    <cellStyle name="Normal 33 2 2 3 2 3 3 5" xfId="22335"/>
    <cellStyle name="Normal 33 2 2 3 2 3 4" xfId="22336"/>
    <cellStyle name="Normal 33 2 2 3 2 3 4 2" xfId="22337"/>
    <cellStyle name="Normal 33 2 2 3 2 3 4 2 2" xfId="22338"/>
    <cellStyle name="Normal 33 2 2 3 2 3 4 2 2 2" xfId="22339"/>
    <cellStyle name="Normal 33 2 2 3 2 3 4 2 2 3" xfId="22340"/>
    <cellStyle name="Normal 33 2 2 3 2 3 4 2 3" xfId="22341"/>
    <cellStyle name="Normal 33 2 2 3 2 3 4 2 4" xfId="22342"/>
    <cellStyle name="Normal 33 2 2 3 2 3 4 3" xfId="22343"/>
    <cellStyle name="Normal 33 2 2 3 2 3 4 3 2" xfId="22344"/>
    <cellStyle name="Normal 33 2 2 3 2 3 4 3 3" xfId="22345"/>
    <cellStyle name="Normal 33 2 2 3 2 3 4 4" xfId="22346"/>
    <cellStyle name="Normal 33 2 2 3 2 3 4 5" xfId="22347"/>
    <cellStyle name="Normal 33 2 2 3 2 3 5" xfId="22348"/>
    <cellStyle name="Normal 33 2 2 3 2 3 5 2" xfId="22349"/>
    <cellStyle name="Normal 33 2 2 3 2 3 5 2 2" xfId="22350"/>
    <cellStyle name="Normal 33 2 2 3 2 3 5 2 3" xfId="22351"/>
    <cellStyle name="Normal 33 2 2 3 2 3 5 3" xfId="22352"/>
    <cellStyle name="Normal 33 2 2 3 2 3 5 4" xfId="22353"/>
    <cellStyle name="Normal 33 2 2 3 2 3 6" xfId="22354"/>
    <cellStyle name="Normal 33 2 2 3 2 3 6 2" xfId="22355"/>
    <cellStyle name="Normal 33 2 2 3 2 3 6 3" xfId="22356"/>
    <cellStyle name="Normal 33 2 2 3 2 3 7" xfId="22357"/>
    <cellStyle name="Normal 33 2 2 3 2 3 8" xfId="22358"/>
    <cellStyle name="Normal 33 2 2 3 2 3_Schs" xfId="22359"/>
    <cellStyle name="Normal 33 2 2 3 2 4" xfId="22360"/>
    <cellStyle name="Normal 33 2 2 3 2 4 2" xfId="22361"/>
    <cellStyle name="Normal 33 2 2 3 2 4 2 2" xfId="22362"/>
    <cellStyle name="Normal 33 2 2 3 2 4 2 2 2" xfId="22363"/>
    <cellStyle name="Normal 33 2 2 3 2 4 2 2 3" xfId="22364"/>
    <cellStyle name="Normal 33 2 2 3 2 4 2 3" xfId="22365"/>
    <cellStyle name="Normal 33 2 2 3 2 4 2 4" xfId="22366"/>
    <cellStyle name="Normal 33 2 2 3 2 4 3" xfId="22367"/>
    <cellStyle name="Normal 33 2 2 3 2 4 3 2" xfId="22368"/>
    <cellStyle name="Normal 33 2 2 3 2 4 3 3" xfId="22369"/>
    <cellStyle name="Normal 33 2 2 3 2 4 4" xfId="22370"/>
    <cellStyle name="Normal 33 2 2 3 2 4 5" xfId="22371"/>
    <cellStyle name="Normal 33 2 2 3 2 5" xfId="22372"/>
    <cellStyle name="Normal 33 2 2 3 2 5 2" xfId="22373"/>
    <cellStyle name="Normal 33 2 2 3 2 5 2 2" xfId="22374"/>
    <cellStyle name="Normal 33 2 2 3 2 5 2 2 2" xfId="22375"/>
    <cellStyle name="Normal 33 2 2 3 2 5 2 2 3" xfId="22376"/>
    <cellStyle name="Normal 33 2 2 3 2 5 2 3" xfId="22377"/>
    <cellStyle name="Normal 33 2 2 3 2 5 2 4" xfId="22378"/>
    <cellStyle name="Normal 33 2 2 3 2 5 3" xfId="22379"/>
    <cellStyle name="Normal 33 2 2 3 2 5 3 2" xfId="22380"/>
    <cellStyle name="Normal 33 2 2 3 2 5 3 3" xfId="22381"/>
    <cellStyle name="Normal 33 2 2 3 2 5 4" xfId="22382"/>
    <cellStyle name="Normal 33 2 2 3 2 5 5" xfId="22383"/>
    <cellStyle name="Normal 33 2 2 3 2 6" xfId="22384"/>
    <cellStyle name="Normal 33 2 2 3 2 6 2" xfId="22385"/>
    <cellStyle name="Normal 33 2 2 3 2 6 2 2" xfId="22386"/>
    <cellStyle name="Normal 33 2 2 3 2 6 2 2 2" xfId="22387"/>
    <cellStyle name="Normal 33 2 2 3 2 6 2 2 3" xfId="22388"/>
    <cellStyle name="Normal 33 2 2 3 2 6 2 3" xfId="22389"/>
    <cellStyle name="Normal 33 2 2 3 2 6 2 4" xfId="22390"/>
    <cellStyle name="Normal 33 2 2 3 2 6 3" xfId="22391"/>
    <cellStyle name="Normal 33 2 2 3 2 6 3 2" xfId="22392"/>
    <cellStyle name="Normal 33 2 2 3 2 6 3 3" xfId="22393"/>
    <cellStyle name="Normal 33 2 2 3 2 6 4" xfId="22394"/>
    <cellStyle name="Normal 33 2 2 3 2 6 5" xfId="22395"/>
    <cellStyle name="Normal 33 2 2 3 2 7" xfId="22396"/>
    <cellStyle name="Normal 33 2 2 3 2 7 2" xfId="22397"/>
    <cellStyle name="Normal 33 2 2 3 2 7 2 2" xfId="22398"/>
    <cellStyle name="Normal 33 2 2 3 2 7 2 3" xfId="22399"/>
    <cellStyle name="Normal 33 2 2 3 2 7 3" xfId="22400"/>
    <cellStyle name="Normal 33 2 2 3 2 7 4" xfId="22401"/>
    <cellStyle name="Normal 33 2 2 3 2 8" xfId="22402"/>
    <cellStyle name="Normal 33 2 2 3 2 8 2" xfId="22403"/>
    <cellStyle name="Normal 33 2 2 3 2 8 3" xfId="22404"/>
    <cellStyle name="Normal 33 2 2 3 2 9" xfId="22405"/>
    <cellStyle name="Normal 33 2 2 3 2_Schs" xfId="22406"/>
    <cellStyle name="Normal 33 2 2 3 3" xfId="22407"/>
    <cellStyle name="Normal 33 2 2 3 3 2" xfId="22408"/>
    <cellStyle name="Normal 33 2 2 3 3 2 2" xfId="22409"/>
    <cellStyle name="Normal 33 2 2 3 3 2 2 2" xfId="22410"/>
    <cellStyle name="Normal 33 2 2 3 3 2 2 2 2" xfId="22411"/>
    <cellStyle name="Normal 33 2 2 3 3 2 2 2 2 2" xfId="22412"/>
    <cellStyle name="Normal 33 2 2 3 3 2 2 2 2 3" xfId="22413"/>
    <cellStyle name="Normal 33 2 2 3 3 2 2 2 3" xfId="22414"/>
    <cellStyle name="Normal 33 2 2 3 3 2 2 2 4" xfId="22415"/>
    <cellStyle name="Normal 33 2 2 3 3 2 2 3" xfId="22416"/>
    <cellStyle name="Normal 33 2 2 3 3 2 2 3 2" xfId="22417"/>
    <cellStyle name="Normal 33 2 2 3 3 2 2 3 3" xfId="22418"/>
    <cellStyle name="Normal 33 2 2 3 3 2 2 4" xfId="22419"/>
    <cellStyle name="Normal 33 2 2 3 3 2 2 5" xfId="22420"/>
    <cellStyle name="Normal 33 2 2 3 3 2 3" xfId="22421"/>
    <cellStyle name="Normal 33 2 2 3 3 2 3 2" xfId="22422"/>
    <cellStyle name="Normal 33 2 2 3 3 2 3 2 2" xfId="22423"/>
    <cellStyle name="Normal 33 2 2 3 3 2 3 2 2 2" xfId="22424"/>
    <cellStyle name="Normal 33 2 2 3 3 2 3 2 2 3" xfId="22425"/>
    <cellStyle name="Normal 33 2 2 3 3 2 3 2 3" xfId="22426"/>
    <cellStyle name="Normal 33 2 2 3 3 2 3 2 4" xfId="22427"/>
    <cellStyle name="Normal 33 2 2 3 3 2 3 3" xfId="22428"/>
    <cellStyle name="Normal 33 2 2 3 3 2 3 3 2" xfId="22429"/>
    <cellStyle name="Normal 33 2 2 3 3 2 3 3 3" xfId="22430"/>
    <cellStyle name="Normal 33 2 2 3 3 2 3 4" xfId="22431"/>
    <cellStyle name="Normal 33 2 2 3 3 2 3 5" xfId="22432"/>
    <cellStyle name="Normal 33 2 2 3 3 2 4" xfId="22433"/>
    <cellStyle name="Normal 33 2 2 3 3 2 4 2" xfId="22434"/>
    <cellStyle name="Normal 33 2 2 3 3 2 4 2 2" xfId="22435"/>
    <cellStyle name="Normal 33 2 2 3 3 2 4 2 2 2" xfId="22436"/>
    <cellStyle name="Normal 33 2 2 3 3 2 4 2 2 3" xfId="22437"/>
    <cellStyle name="Normal 33 2 2 3 3 2 4 2 3" xfId="22438"/>
    <cellStyle name="Normal 33 2 2 3 3 2 4 2 4" xfId="22439"/>
    <cellStyle name="Normal 33 2 2 3 3 2 4 3" xfId="22440"/>
    <cellStyle name="Normal 33 2 2 3 3 2 4 3 2" xfId="22441"/>
    <cellStyle name="Normal 33 2 2 3 3 2 4 3 3" xfId="22442"/>
    <cellStyle name="Normal 33 2 2 3 3 2 4 4" xfId="22443"/>
    <cellStyle name="Normal 33 2 2 3 3 2 4 5" xfId="22444"/>
    <cellStyle name="Normal 33 2 2 3 3 2 5" xfId="22445"/>
    <cellStyle name="Normal 33 2 2 3 3 2 5 2" xfId="22446"/>
    <cellStyle name="Normal 33 2 2 3 3 2 5 2 2" xfId="22447"/>
    <cellStyle name="Normal 33 2 2 3 3 2 5 2 3" xfId="22448"/>
    <cellStyle name="Normal 33 2 2 3 3 2 5 3" xfId="22449"/>
    <cellStyle name="Normal 33 2 2 3 3 2 5 4" xfId="22450"/>
    <cellStyle name="Normal 33 2 2 3 3 2 6" xfId="22451"/>
    <cellStyle name="Normal 33 2 2 3 3 2 6 2" xfId="22452"/>
    <cellStyle name="Normal 33 2 2 3 3 2 6 3" xfId="22453"/>
    <cellStyle name="Normal 33 2 2 3 3 2 7" xfId="22454"/>
    <cellStyle name="Normal 33 2 2 3 3 2 8" xfId="22455"/>
    <cellStyle name="Normal 33 2 2 3 3 2_Schs" xfId="22456"/>
    <cellStyle name="Normal 33 2 2 3 3 3" xfId="22457"/>
    <cellStyle name="Normal 33 2 2 3 3 3 2" xfId="22458"/>
    <cellStyle name="Normal 33 2 2 3 3 3 2 2" xfId="22459"/>
    <cellStyle name="Normal 33 2 2 3 3 3 2 2 2" xfId="22460"/>
    <cellStyle name="Normal 33 2 2 3 3 3 2 2 3" xfId="22461"/>
    <cellStyle name="Normal 33 2 2 3 3 3 2 3" xfId="22462"/>
    <cellStyle name="Normal 33 2 2 3 3 3 2 4" xfId="22463"/>
    <cellStyle name="Normal 33 2 2 3 3 3 3" xfId="22464"/>
    <cellStyle name="Normal 33 2 2 3 3 3 3 2" xfId="22465"/>
    <cellStyle name="Normal 33 2 2 3 3 3 3 3" xfId="22466"/>
    <cellStyle name="Normal 33 2 2 3 3 3 4" xfId="22467"/>
    <cellStyle name="Normal 33 2 2 3 3 3 5" xfId="22468"/>
    <cellStyle name="Normal 33 2 2 3 3 4" xfId="22469"/>
    <cellStyle name="Normal 33 2 2 3 3 4 2" xfId="22470"/>
    <cellStyle name="Normal 33 2 2 3 3 4 2 2" xfId="22471"/>
    <cellStyle name="Normal 33 2 2 3 3 4 2 2 2" xfId="22472"/>
    <cellStyle name="Normal 33 2 2 3 3 4 2 2 3" xfId="22473"/>
    <cellStyle name="Normal 33 2 2 3 3 4 2 3" xfId="22474"/>
    <cellStyle name="Normal 33 2 2 3 3 4 2 4" xfId="22475"/>
    <cellStyle name="Normal 33 2 2 3 3 4 3" xfId="22476"/>
    <cellStyle name="Normal 33 2 2 3 3 4 3 2" xfId="22477"/>
    <cellStyle name="Normal 33 2 2 3 3 4 3 3" xfId="22478"/>
    <cellStyle name="Normal 33 2 2 3 3 4 4" xfId="22479"/>
    <cellStyle name="Normal 33 2 2 3 3 4 5" xfId="22480"/>
    <cellStyle name="Normal 33 2 2 3 3 5" xfId="22481"/>
    <cellStyle name="Normal 33 2 2 3 3 5 2" xfId="22482"/>
    <cellStyle name="Normal 33 2 2 3 3 5 2 2" xfId="22483"/>
    <cellStyle name="Normal 33 2 2 3 3 5 2 2 2" xfId="22484"/>
    <cellStyle name="Normal 33 2 2 3 3 5 2 2 3" xfId="22485"/>
    <cellStyle name="Normal 33 2 2 3 3 5 2 3" xfId="22486"/>
    <cellStyle name="Normal 33 2 2 3 3 5 2 4" xfId="22487"/>
    <cellStyle name="Normal 33 2 2 3 3 5 3" xfId="22488"/>
    <cellStyle name="Normal 33 2 2 3 3 5 3 2" xfId="22489"/>
    <cellStyle name="Normal 33 2 2 3 3 5 3 3" xfId="22490"/>
    <cellStyle name="Normal 33 2 2 3 3 5 4" xfId="22491"/>
    <cellStyle name="Normal 33 2 2 3 3 5 5" xfId="22492"/>
    <cellStyle name="Normal 33 2 2 3 3 6" xfId="22493"/>
    <cellStyle name="Normal 33 2 2 3 3 6 2" xfId="22494"/>
    <cellStyle name="Normal 33 2 2 3 3 6 2 2" xfId="22495"/>
    <cellStyle name="Normal 33 2 2 3 3 6 2 3" xfId="22496"/>
    <cellStyle name="Normal 33 2 2 3 3 6 3" xfId="22497"/>
    <cellStyle name="Normal 33 2 2 3 3 6 4" xfId="22498"/>
    <cellStyle name="Normal 33 2 2 3 3 7" xfId="22499"/>
    <cellStyle name="Normal 33 2 2 3 3 7 2" xfId="22500"/>
    <cellStyle name="Normal 33 2 2 3 3 7 3" xfId="22501"/>
    <cellStyle name="Normal 33 2 2 3 3 8" xfId="22502"/>
    <cellStyle name="Normal 33 2 2 3 3 9" xfId="22503"/>
    <cellStyle name="Normal 33 2 2 3 3_Schs" xfId="22504"/>
    <cellStyle name="Normal 33 2 2 3 4" xfId="22505"/>
    <cellStyle name="Normal 33 2 2 3 4 2" xfId="22506"/>
    <cellStyle name="Normal 33 2 2 3 4 2 2" xfId="22507"/>
    <cellStyle name="Normal 33 2 2 3 4 2 2 2" xfId="22508"/>
    <cellStyle name="Normal 33 2 2 3 4 2 2 2 2" xfId="22509"/>
    <cellStyle name="Normal 33 2 2 3 4 2 2 2 3" xfId="22510"/>
    <cellStyle name="Normal 33 2 2 3 4 2 2 3" xfId="22511"/>
    <cellStyle name="Normal 33 2 2 3 4 2 2 4" xfId="22512"/>
    <cellStyle name="Normal 33 2 2 3 4 2 3" xfId="22513"/>
    <cellStyle name="Normal 33 2 2 3 4 2 3 2" xfId="22514"/>
    <cellStyle name="Normal 33 2 2 3 4 2 3 3" xfId="22515"/>
    <cellStyle name="Normal 33 2 2 3 4 2 4" xfId="22516"/>
    <cellStyle name="Normal 33 2 2 3 4 2 5" xfId="22517"/>
    <cellStyle name="Normal 33 2 2 3 4 3" xfId="22518"/>
    <cellStyle name="Normal 33 2 2 3 4 3 2" xfId="22519"/>
    <cellStyle name="Normal 33 2 2 3 4 3 2 2" xfId="22520"/>
    <cellStyle name="Normal 33 2 2 3 4 3 2 2 2" xfId="22521"/>
    <cellStyle name="Normal 33 2 2 3 4 3 2 2 3" xfId="22522"/>
    <cellStyle name="Normal 33 2 2 3 4 3 2 3" xfId="22523"/>
    <cellStyle name="Normal 33 2 2 3 4 3 2 4" xfId="22524"/>
    <cellStyle name="Normal 33 2 2 3 4 3 3" xfId="22525"/>
    <cellStyle name="Normal 33 2 2 3 4 3 3 2" xfId="22526"/>
    <cellStyle name="Normal 33 2 2 3 4 3 3 3" xfId="22527"/>
    <cellStyle name="Normal 33 2 2 3 4 3 4" xfId="22528"/>
    <cellStyle name="Normal 33 2 2 3 4 3 5" xfId="22529"/>
    <cellStyle name="Normal 33 2 2 3 4 4" xfId="22530"/>
    <cellStyle name="Normal 33 2 2 3 4 4 2" xfId="22531"/>
    <cellStyle name="Normal 33 2 2 3 4 4 2 2" xfId="22532"/>
    <cellStyle name="Normal 33 2 2 3 4 4 2 2 2" xfId="22533"/>
    <cellStyle name="Normal 33 2 2 3 4 4 2 2 3" xfId="22534"/>
    <cellStyle name="Normal 33 2 2 3 4 4 2 3" xfId="22535"/>
    <cellStyle name="Normal 33 2 2 3 4 4 2 4" xfId="22536"/>
    <cellStyle name="Normal 33 2 2 3 4 4 3" xfId="22537"/>
    <cellStyle name="Normal 33 2 2 3 4 4 3 2" xfId="22538"/>
    <cellStyle name="Normal 33 2 2 3 4 4 3 3" xfId="22539"/>
    <cellStyle name="Normal 33 2 2 3 4 4 4" xfId="22540"/>
    <cellStyle name="Normal 33 2 2 3 4 4 5" xfId="22541"/>
    <cellStyle name="Normal 33 2 2 3 4 5" xfId="22542"/>
    <cellStyle name="Normal 33 2 2 3 4 5 2" xfId="22543"/>
    <cellStyle name="Normal 33 2 2 3 4 5 2 2" xfId="22544"/>
    <cellStyle name="Normal 33 2 2 3 4 5 2 3" xfId="22545"/>
    <cellStyle name="Normal 33 2 2 3 4 5 3" xfId="22546"/>
    <cellStyle name="Normal 33 2 2 3 4 5 4" xfId="22547"/>
    <cellStyle name="Normal 33 2 2 3 4 6" xfId="22548"/>
    <cellStyle name="Normal 33 2 2 3 4 6 2" xfId="22549"/>
    <cellStyle name="Normal 33 2 2 3 4 6 3" xfId="22550"/>
    <cellStyle name="Normal 33 2 2 3 4 7" xfId="22551"/>
    <cellStyle name="Normal 33 2 2 3 4 8" xfId="22552"/>
    <cellStyle name="Normal 33 2 2 3 4_Schs" xfId="22553"/>
    <cellStyle name="Normal 33 2 2 3 5" xfId="22554"/>
    <cellStyle name="Normal 33 2 2 3 5 2" xfId="22555"/>
    <cellStyle name="Normal 33 2 2 3 5 2 2" xfId="22556"/>
    <cellStyle name="Normal 33 2 2 3 5 2 2 2" xfId="22557"/>
    <cellStyle name="Normal 33 2 2 3 5 2 2 3" xfId="22558"/>
    <cellStyle name="Normal 33 2 2 3 5 2 3" xfId="22559"/>
    <cellStyle name="Normal 33 2 2 3 5 2 4" xfId="22560"/>
    <cellStyle name="Normal 33 2 2 3 5 3" xfId="22561"/>
    <cellStyle name="Normal 33 2 2 3 5 3 2" xfId="22562"/>
    <cellStyle name="Normal 33 2 2 3 5 3 3" xfId="22563"/>
    <cellStyle name="Normal 33 2 2 3 5 4" xfId="22564"/>
    <cellStyle name="Normal 33 2 2 3 5 5" xfId="22565"/>
    <cellStyle name="Normal 33 2 2 3 6" xfId="22566"/>
    <cellStyle name="Normal 33 2 2 3 6 2" xfId="22567"/>
    <cellStyle name="Normal 33 2 2 3 6 2 2" xfId="22568"/>
    <cellStyle name="Normal 33 2 2 3 6 2 2 2" xfId="22569"/>
    <cellStyle name="Normal 33 2 2 3 6 2 2 3" xfId="22570"/>
    <cellStyle name="Normal 33 2 2 3 6 2 3" xfId="22571"/>
    <cellStyle name="Normal 33 2 2 3 6 2 4" xfId="22572"/>
    <cellStyle name="Normal 33 2 2 3 6 3" xfId="22573"/>
    <cellStyle name="Normal 33 2 2 3 6 3 2" xfId="22574"/>
    <cellStyle name="Normal 33 2 2 3 6 3 3" xfId="22575"/>
    <cellStyle name="Normal 33 2 2 3 6 4" xfId="22576"/>
    <cellStyle name="Normal 33 2 2 3 6 5" xfId="22577"/>
    <cellStyle name="Normal 33 2 2 3 7" xfId="22578"/>
    <cellStyle name="Normal 33 2 2 3 7 2" xfId="22579"/>
    <cellStyle name="Normal 33 2 2 3 7 2 2" xfId="22580"/>
    <cellStyle name="Normal 33 2 2 3 7 2 2 2" xfId="22581"/>
    <cellStyle name="Normal 33 2 2 3 7 2 2 3" xfId="22582"/>
    <cellStyle name="Normal 33 2 2 3 7 2 3" xfId="22583"/>
    <cellStyle name="Normal 33 2 2 3 7 2 4" xfId="22584"/>
    <cellStyle name="Normal 33 2 2 3 7 3" xfId="22585"/>
    <cellStyle name="Normal 33 2 2 3 7 3 2" xfId="22586"/>
    <cellStyle name="Normal 33 2 2 3 7 3 3" xfId="22587"/>
    <cellStyle name="Normal 33 2 2 3 7 4" xfId="22588"/>
    <cellStyle name="Normal 33 2 2 3 7 5" xfId="22589"/>
    <cellStyle name="Normal 33 2 2 3 8" xfId="22590"/>
    <cellStyle name="Normal 33 2 2 3 8 2" xfId="22591"/>
    <cellStyle name="Normal 33 2 2 3 8 2 2" xfId="22592"/>
    <cellStyle name="Normal 33 2 2 3 8 2 3" xfId="22593"/>
    <cellStyle name="Normal 33 2 2 3 8 3" xfId="22594"/>
    <cellStyle name="Normal 33 2 2 3 8 4" xfId="22595"/>
    <cellStyle name="Normal 33 2 2 3 9" xfId="22596"/>
    <cellStyle name="Normal 33 2 2 3 9 2" xfId="22597"/>
    <cellStyle name="Normal 33 2 2 3 9 3" xfId="22598"/>
    <cellStyle name="Normal 33 2 2 3_Schs" xfId="22599"/>
    <cellStyle name="Normal 33 2 2 4" xfId="22600"/>
    <cellStyle name="Normal 33 2 2 4 10" xfId="22601"/>
    <cellStyle name="Normal 33 2 2 4 2" xfId="22602"/>
    <cellStyle name="Normal 33 2 2 4 2 2" xfId="22603"/>
    <cellStyle name="Normal 33 2 2 4 2 2 2" xfId="22604"/>
    <cellStyle name="Normal 33 2 2 4 2 2 2 2" xfId="22605"/>
    <cellStyle name="Normal 33 2 2 4 2 2 2 2 2" xfId="22606"/>
    <cellStyle name="Normal 33 2 2 4 2 2 2 2 2 2" xfId="22607"/>
    <cellStyle name="Normal 33 2 2 4 2 2 2 2 2 3" xfId="22608"/>
    <cellStyle name="Normal 33 2 2 4 2 2 2 2 3" xfId="22609"/>
    <cellStyle name="Normal 33 2 2 4 2 2 2 2 4" xfId="22610"/>
    <cellStyle name="Normal 33 2 2 4 2 2 2 3" xfId="22611"/>
    <cellStyle name="Normal 33 2 2 4 2 2 2 3 2" xfId="22612"/>
    <cellStyle name="Normal 33 2 2 4 2 2 2 3 3" xfId="22613"/>
    <cellStyle name="Normal 33 2 2 4 2 2 2 4" xfId="22614"/>
    <cellStyle name="Normal 33 2 2 4 2 2 2 5" xfId="22615"/>
    <cellStyle name="Normal 33 2 2 4 2 2 3" xfId="22616"/>
    <cellStyle name="Normal 33 2 2 4 2 2 3 2" xfId="22617"/>
    <cellStyle name="Normal 33 2 2 4 2 2 3 2 2" xfId="22618"/>
    <cellStyle name="Normal 33 2 2 4 2 2 3 2 2 2" xfId="22619"/>
    <cellStyle name="Normal 33 2 2 4 2 2 3 2 2 3" xfId="22620"/>
    <cellStyle name="Normal 33 2 2 4 2 2 3 2 3" xfId="22621"/>
    <cellStyle name="Normal 33 2 2 4 2 2 3 2 4" xfId="22622"/>
    <cellStyle name="Normal 33 2 2 4 2 2 3 3" xfId="22623"/>
    <cellStyle name="Normal 33 2 2 4 2 2 3 3 2" xfId="22624"/>
    <cellStyle name="Normal 33 2 2 4 2 2 3 3 3" xfId="22625"/>
    <cellStyle name="Normal 33 2 2 4 2 2 3 4" xfId="22626"/>
    <cellStyle name="Normal 33 2 2 4 2 2 3 5" xfId="22627"/>
    <cellStyle name="Normal 33 2 2 4 2 2 4" xfId="22628"/>
    <cellStyle name="Normal 33 2 2 4 2 2 4 2" xfId="22629"/>
    <cellStyle name="Normal 33 2 2 4 2 2 4 2 2" xfId="22630"/>
    <cellStyle name="Normal 33 2 2 4 2 2 4 2 2 2" xfId="22631"/>
    <cellStyle name="Normal 33 2 2 4 2 2 4 2 2 3" xfId="22632"/>
    <cellStyle name="Normal 33 2 2 4 2 2 4 2 3" xfId="22633"/>
    <cellStyle name="Normal 33 2 2 4 2 2 4 2 4" xfId="22634"/>
    <cellStyle name="Normal 33 2 2 4 2 2 4 3" xfId="22635"/>
    <cellStyle name="Normal 33 2 2 4 2 2 4 3 2" xfId="22636"/>
    <cellStyle name="Normal 33 2 2 4 2 2 4 3 3" xfId="22637"/>
    <cellStyle name="Normal 33 2 2 4 2 2 4 4" xfId="22638"/>
    <cellStyle name="Normal 33 2 2 4 2 2 4 5" xfId="22639"/>
    <cellStyle name="Normal 33 2 2 4 2 2 5" xfId="22640"/>
    <cellStyle name="Normal 33 2 2 4 2 2 5 2" xfId="22641"/>
    <cellStyle name="Normal 33 2 2 4 2 2 5 2 2" xfId="22642"/>
    <cellStyle name="Normal 33 2 2 4 2 2 5 2 3" xfId="22643"/>
    <cellStyle name="Normal 33 2 2 4 2 2 5 3" xfId="22644"/>
    <cellStyle name="Normal 33 2 2 4 2 2 5 4" xfId="22645"/>
    <cellStyle name="Normal 33 2 2 4 2 2 6" xfId="22646"/>
    <cellStyle name="Normal 33 2 2 4 2 2 6 2" xfId="22647"/>
    <cellStyle name="Normal 33 2 2 4 2 2 6 3" xfId="22648"/>
    <cellStyle name="Normal 33 2 2 4 2 2 7" xfId="22649"/>
    <cellStyle name="Normal 33 2 2 4 2 2 8" xfId="22650"/>
    <cellStyle name="Normal 33 2 2 4 2 2_Schs" xfId="22651"/>
    <cellStyle name="Normal 33 2 2 4 2 3" xfId="22652"/>
    <cellStyle name="Normal 33 2 2 4 2 3 2" xfId="22653"/>
    <cellStyle name="Normal 33 2 2 4 2 3 2 2" xfId="22654"/>
    <cellStyle name="Normal 33 2 2 4 2 3 2 2 2" xfId="22655"/>
    <cellStyle name="Normal 33 2 2 4 2 3 2 2 3" xfId="22656"/>
    <cellStyle name="Normal 33 2 2 4 2 3 2 3" xfId="22657"/>
    <cellStyle name="Normal 33 2 2 4 2 3 2 4" xfId="22658"/>
    <cellStyle name="Normal 33 2 2 4 2 3 3" xfId="22659"/>
    <cellStyle name="Normal 33 2 2 4 2 3 3 2" xfId="22660"/>
    <cellStyle name="Normal 33 2 2 4 2 3 3 3" xfId="22661"/>
    <cellStyle name="Normal 33 2 2 4 2 3 4" xfId="22662"/>
    <cellStyle name="Normal 33 2 2 4 2 3 5" xfId="22663"/>
    <cellStyle name="Normal 33 2 2 4 2 4" xfId="22664"/>
    <cellStyle name="Normal 33 2 2 4 2 4 2" xfId="22665"/>
    <cellStyle name="Normal 33 2 2 4 2 4 2 2" xfId="22666"/>
    <cellStyle name="Normal 33 2 2 4 2 4 2 2 2" xfId="22667"/>
    <cellStyle name="Normal 33 2 2 4 2 4 2 2 3" xfId="22668"/>
    <cellStyle name="Normal 33 2 2 4 2 4 2 3" xfId="22669"/>
    <cellStyle name="Normal 33 2 2 4 2 4 2 4" xfId="22670"/>
    <cellStyle name="Normal 33 2 2 4 2 4 3" xfId="22671"/>
    <cellStyle name="Normal 33 2 2 4 2 4 3 2" xfId="22672"/>
    <cellStyle name="Normal 33 2 2 4 2 4 3 3" xfId="22673"/>
    <cellStyle name="Normal 33 2 2 4 2 4 4" xfId="22674"/>
    <cellStyle name="Normal 33 2 2 4 2 4 5" xfId="22675"/>
    <cellStyle name="Normal 33 2 2 4 2 5" xfId="22676"/>
    <cellStyle name="Normal 33 2 2 4 2 5 2" xfId="22677"/>
    <cellStyle name="Normal 33 2 2 4 2 5 2 2" xfId="22678"/>
    <cellStyle name="Normal 33 2 2 4 2 5 2 2 2" xfId="22679"/>
    <cellStyle name="Normal 33 2 2 4 2 5 2 2 3" xfId="22680"/>
    <cellStyle name="Normal 33 2 2 4 2 5 2 3" xfId="22681"/>
    <cellStyle name="Normal 33 2 2 4 2 5 2 4" xfId="22682"/>
    <cellStyle name="Normal 33 2 2 4 2 5 3" xfId="22683"/>
    <cellStyle name="Normal 33 2 2 4 2 5 3 2" xfId="22684"/>
    <cellStyle name="Normal 33 2 2 4 2 5 3 3" xfId="22685"/>
    <cellStyle name="Normal 33 2 2 4 2 5 4" xfId="22686"/>
    <cellStyle name="Normal 33 2 2 4 2 5 5" xfId="22687"/>
    <cellStyle name="Normal 33 2 2 4 2 6" xfId="22688"/>
    <cellStyle name="Normal 33 2 2 4 2 6 2" xfId="22689"/>
    <cellStyle name="Normal 33 2 2 4 2 6 2 2" xfId="22690"/>
    <cellStyle name="Normal 33 2 2 4 2 6 2 3" xfId="22691"/>
    <cellStyle name="Normal 33 2 2 4 2 6 3" xfId="22692"/>
    <cellStyle name="Normal 33 2 2 4 2 6 4" xfId="22693"/>
    <cellStyle name="Normal 33 2 2 4 2 7" xfId="22694"/>
    <cellStyle name="Normal 33 2 2 4 2 7 2" xfId="22695"/>
    <cellStyle name="Normal 33 2 2 4 2 7 3" xfId="22696"/>
    <cellStyle name="Normal 33 2 2 4 2 8" xfId="22697"/>
    <cellStyle name="Normal 33 2 2 4 2 9" xfId="22698"/>
    <cellStyle name="Normal 33 2 2 4 2_Schs" xfId="22699"/>
    <cellStyle name="Normal 33 2 2 4 3" xfId="22700"/>
    <cellStyle name="Normal 33 2 2 4 3 2" xfId="22701"/>
    <cellStyle name="Normal 33 2 2 4 3 2 2" xfId="22702"/>
    <cellStyle name="Normal 33 2 2 4 3 2 2 2" xfId="22703"/>
    <cellStyle name="Normal 33 2 2 4 3 2 2 2 2" xfId="22704"/>
    <cellStyle name="Normal 33 2 2 4 3 2 2 2 3" xfId="22705"/>
    <cellStyle name="Normal 33 2 2 4 3 2 2 3" xfId="22706"/>
    <cellStyle name="Normal 33 2 2 4 3 2 2 4" xfId="22707"/>
    <cellStyle name="Normal 33 2 2 4 3 2 3" xfId="22708"/>
    <cellStyle name="Normal 33 2 2 4 3 2 3 2" xfId="22709"/>
    <cellStyle name="Normal 33 2 2 4 3 2 3 3" xfId="22710"/>
    <cellStyle name="Normal 33 2 2 4 3 2 4" xfId="22711"/>
    <cellStyle name="Normal 33 2 2 4 3 2 5" xfId="22712"/>
    <cellStyle name="Normal 33 2 2 4 3 3" xfId="22713"/>
    <cellStyle name="Normal 33 2 2 4 3 3 2" xfId="22714"/>
    <cellStyle name="Normal 33 2 2 4 3 3 2 2" xfId="22715"/>
    <cellStyle name="Normal 33 2 2 4 3 3 2 2 2" xfId="22716"/>
    <cellStyle name="Normal 33 2 2 4 3 3 2 2 3" xfId="22717"/>
    <cellStyle name="Normal 33 2 2 4 3 3 2 3" xfId="22718"/>
    <cellStyle name="Normal 33 2 2 4 3 3 2 4" xfId="22719"/>
    <cellStyle name="Normal 33 2 2 4 3 3 3" xfId="22720"/>
    <cellStyle name="Normal 33 2 2 4 3 3 3 2" xfId="22721"/>
    <cellStyle name="Normal 33 2 2 4 3 3 3 3" xfId="22722"/>
    <cellStyle name="Normal 33 2 2 4 3 3 4" xfId="22723"/>
    <cellStyle name="Normal 33 2 2 4 3 3 5" xfId="22724"/>
    <cellStyle name="Normal 33 2 2 4 3 4" xfId="22725"/>
    <cellStyle name="Normal 33 2 2 4 3 4 2" xfId="22726"/>
    <cellStyle name="Normal 33 2 2 4 3 4 2 2" xfId="22727"/>
    <cellStyle name="Normal 33 2 2 4 3 4 2 2 2" xfId="22728"/>
    <cellStyle name="Normal 33 2 2 4 3 4 2 2 3" xfId="22729"/>
    <cellStyle name="Normal 33 2 2 4 3 4 2 3" xfId="22730"/>
    <cellStyle name="Normal 33 2 2 4 3 4 2 4" xfId="22731"/>
    <cellStyle name="Normal 33 2 2 4 3 4 3" xfId="22732"/>
    <cellStyle name="Normal 33 2 2 4 3 4 3 2" xfId="22733"/>
    <cellStyle name="Normal 33 2 2 4 3 4 3 3" xfId="22734"/>
    <cellStyle name="Normal 33 2 2 4 3 4 4" xfId="22735"/>
    <cellStyle name="Normal 33 2 2 4 3 4 5" xfId="22736"/>
    <cellStyle name="Normal 33 2 2 4 3 5" xfId="22737"/>
    <cellStyle name="Normal 33 2 2 4 3 5 2" xfId="22738"/>
    <cellStyle name="Normal 33 2 2 4 3 5 2 2" xfId="22739"/>
    <cellStyle name="Normal 33 2 2 4 3 5 2 3" xfId="22740"/>
    <cellStyle name="Normal 33 2 2 4 3 5 3" xfId="22741"/>
    <cellStyle name="Normal 33 2 2 4 3 5 4" xfId="22742"/>
    <cellStyle name="Normal 33 2 2 4 3 6" xfId="22743"/>
    <cellStyle name="Normal 33 2 2 4 3 6 2" xfId="22744"/>
    <cellStyle name="Normal 33 2 2 4 3 6 3" xfId="22745"/>
    <cellStyle name="Normal 33 2 2 4 3 7" xfId="22746"/>
    <cellStyle name="Normal 33 2 2 4 3 8" xfId="22747"/>
    <cellStyle name="Normal 33 2 2 4 3_Schs" xfId="22748"/>
    <cellStyle name="Normal 33 2 2 4 4" xfId="22749"/>
    <cellStyle name="Normal 33 2 2 4 4 2" xfId="22750"/>
    <cellStyle name="Normal 33 2 2 4 4 2 2" xfId="22751"/>
    <cellStyle name="Normal 33 2 2 4 4 2 2 2" xfId="22752"/>
    <cellStyle name="Normal 33 2 2 4 4 2 2 3" xfId="22753"/>
    <cellStyle name="Normal 33 2 2 4 4 2 3" xfId="22754"/>
    <cellStyle name="Normal 33 2 2 4 4 2 4" xfId="22755"/>
    <cellStyle name="Normal 33 2 2 4 4 3" xfId="22756"/>
    <cellStyle name="Normal 33 2 2 4 4 3 2" xfId="22757"/>
    <cellStyle name="Normal 33 2 2 4 4 3 3" xfId="22758"/>
    <cellStyle name="Normal 33 2 2 4 4 4" xfId="22759"/>
    <cellStyle name="Normal 33 2 2 4 4 5" xfId="22760"/>
    <cellStyle name="Normal 33 2 2 4 5" xfId="22761"/>
    <cellStyle name="Normal 33 2 2 4 5 2" xfId="22762"/>
    <cellStyle name="Normal 33 2 2 4 5 2 2" xfId="22763"/>
    <cellStyle name="Normal 33 2 2 4 5 2 2 2" xfId="22764"/>
    <cellStyle name="Normal 33 2 2 4 5 2 2 3" xfId="22765"/>
    <cellStyle name="Normal 33 2 2 4 5 2 3" xfId="22766"/>
    <cellStyle name="Normal 33 2 2 4 5 2 4" xfId="22767"/>
    <cellStyle name="Normal 33 2 2 4 5 3" xfId="22768"/>
    <cellStyle name="Normal 33 2 2 4 5 3 2" xfId="22769"/>
    <cellStyle name="Normal 33 2 2 4 5 3 3" xfId="22770"/>
    <cellStyle name="Normal 33 2 2 4 5 4" xfId="22771"/>
    <cellStyle name="Normal 33 2 2 4 5 5" xfId="22772"/>
    <cellStyle name="Normal 33 2 2 4 6" xfId="22773"/>
    <cellStyle name="Normal 33 2 2 4 6 2" xfId="22774"/>
    <cellStyle name="Normal 33 2 2 4 6 2 2" xfId="22775"/>
    <cellStyle name="Normal 33 2 2 4 6 2 2 2" xfId="22776"/>
    <cellStyle name="Normal 33 2 2 4 6 2 2 3" xfId="22777"/>
    <cellStyle name="Normal 33 2 2 4 6 2 3" xfId="22778"/>
    <cellStyle name="Normal 33 2 2 4 6 2 4" xfId="22779"/>
    <cellStyle name="Normal 33 2 2 4 6 3" xfId="22780"/>
    <cellStyle name="Normal 33 2 2 4 6 3 2" xfId="22781"/>
    <cellStyle name="Normal 33 2 2 4 6 3 3" xfId="22782"/>
    <cellStyle name="Normal 33 2 2 4 6 4" xfId="22783"/>
    <cellStyle name="Normal 33 2 2 4 6 5" xfId="22784"/>
    <cellStyle name="Normal 33 2 2 4 7" xfId="22785"/>
    <cellStyle name="Normal 33 2 2 4 7 2" xfId="22786"/>
    <cellStyle name="Normal 33 2 2 4 7 2 2" xfId="22787"/>
    <cellStyle name="Normal 33 2 2 4 7 2 3" xfId="22788"/>
    <cellStyle name="Normal 33 2 2 4 7 3" xfId="22789"/>
    <cellStyle name="Normal 33 2 2 4 7 4" xfId="22790"/>
    <cellStyle name="Normal 33 2 2 4 8" xfId="22791"/>
    <cellStyle name="Normal 33 2 2 4 8 2" xfId="22792"/>
    <cellStyle name="Normal 33 2 2 4 8 3" xfId="22793"/>
    <cellStyle name="Normal 33 2 2 4 9" xfId="22794"/>
    <cellStyle name="Normal 33 2 2 4_Schs" xfId="22795"/>
    <cellStyle name="Normal 33 2 2 5" xfId="22796"/>
    <cellStyle name="Normal 33 2 2 5 2" xfId="22797"/>
    <cellStyle name="Normal 33 2 2 5 2 2" xfId="22798"/>
    <cellStyle name="Normal 33 2 2 5 2 2 2" xfId="22799"/>
    <cellStyle name="Normal 33 2 2 5 2 2 2 2" xfId="22800"/>
    <cellStyle name="Normal 33 2 2 5 2 2 2 2 2" xfId="22801"/>
    <cellStyle name="Normal 33 2 2 5 2 2 2 2 3" xfId="22802"/>
    <cellStyle name="Normal 33 2 2 5 2 2 2 3" xfId="22803"/>
    <cellStyle name="Normal 33 2 2 5 2 2 2 4" xfId="22804"/>
    <cellStyle name="Normal 33 2 2 5 2 2 3" xfId="22805"/>
    <cellStyle name="Normal 33 2 2 5 2 2 3 2" xfId="22806"/>
    <cellStyle name="Normal 33 2 2 5 2 2 3 3" xfId="22807"/>
    <cellStyle name="Normal 33 2 2 5 2 2 4" xfId="22808"/>
    <cellStyle name="Normal 33 2 2 5 2 2 5" xfId="22809"/>
    <cellStyle name="Normal 33 2 2 5 2 3" xfId="22810"/>
    <cellStyle name="Normal 33 2 2 5 2 3 2" xfId="22811"/>
    <cellStyle name="Normal 33 2 2 5 2 3 2 2" xfId="22812"/>
    <cellStyle name="Normal 33 2 2 5 2 3 2 2 2" xfId="22813"/>
    <cellStyle name="Normal 33 2 2 5 2 3 2 2 3" xfId="22814"/>
    <cellStyle name="Normal 33 2 2 5 2 3 2 3" xfId="22815"/>
    <cellStyle name="Normal 33 2 2 5 2 3 2 4" xfId="22816"/>
    <cellStyle name="Normal 33 2 2 5 2 3 3" xfId="22817"/>
    <cellStyle name="Normal 33 2 2 5 2 3 3 2" xfId="22818"/>
    <cellStyle name="Normal 33 2 2 5 2 3 3 3" xfId="22819"/>
    <cellStyle name="Normal 33 2 2 5 2 3 4" xfId="22820"/>
    <cellStyle name="Normal 33 2 2 5 2 3 5" xfId="22821"/>
    <cellStyle name="Normal 33 2 2 5 2 4" xfId="22822"/>
    <cellStyle name="Normal 33 2 2 5 2 4 2" xfId="22823"/>
    <cellStyle name="Normal 33 2 2 5 2 4 2 2" xfId="22824"/>
    <cellStyle name="Normal 33 2 2 5 2 4 2 2 2" xfId="22825"/>
    <cellStyle name="Normal 33 2 2 5 2 4 2 2 3" xfId="22826"/>
    <cellStyle name="Normal 33 2 2 5 2 4 2 3" xfId="22827"/>
    <cellStyle name="Normal 33 2 2 5 2 4 2 4" xfId="22828"/>
    <cellStyle name="Normal 33 2 2 5 2 4 3" xfId="22829"/>
    <cellStyle name="Normal 33 2 2 5 2 4 3 2" xfId="22830"/>
    <cellStyle name="Normal 33 2 2 5 2 4 3 3" xfId="22831"/>
    <cellStyle name="Normal 33 2 2 5 2 4 4" xfId="22832"/>
    <cellStyle name="Normal 33 2 2 5 2 4 5" xfId="22833"/>
    <cellStyle name="Normal 33 2 2 5 2 5" xfId="22834"/>
    <cellStyle name="Normal 33 2 2 5 2 5 2" xfId="22835"/>
    <cellStyle name="Normal 33 2 2 5 2 5 2 2" xfId="22836"/>
    <cellStyle name="Normal 33 2 2 5 2 5 2 3" xfId="22837"/>
    <cellStyle name="Normal 33 2 2 5 2 5 3" xfId="22838"/>
    <cellStyle name="Normal 33 2 2 5 2 5 4" xfId="22839"/>
    <cellStyle name="Normal 33 2 2 5 2 6" xfId="22840"/>
    <cellStyle name="Normal 33 2 2 5 2 6 2" xfId="22841"/>
    <cellStyle name="Normal 33 2 2 5 2 6 3" xfId="22842"/>
    <cellStyle name="Normal 33 2 2 5 2 7" xfId="22843"/>
    <cellStyle name="Normal 33 2 2 5 2 8" xfId="22844"/>
    <cellStyle name="Normal 33 2 2 5 2_Schs" xfId="22845"/>
    <cellStyle name="Normal 33 2 2 5 3" xfId="22846"/>
    <cellStyle name="Normal 33 2 2 5 3 2" xfId="22847"/>
    <cellStyle name="Normal 33 2 2 5 3 2 2" xfId="22848"/>
    <cellStyle name="Normal 33 2 2 5 3 2 2 2" xfId="22849"/>
    <cellStyle name="Normal 33 2 2 5 3 2 2 3" xfId="22850"/>
    <cellStyle name="Normal 33 2 2 5 3 2 3" xfId="22851"/>
    <cellStyle name="Normal 33 2 2 5 3 2 4" xfId="22852"/>
    <cellStyle name="Normal 33 2 2 5 3 3" xfId="22853"/>
    <cellStyle name="Normal 33 2 2 5 3 3 2" xfId="22854"/>
    <cellStyle name="Normal 33 2 2 5 3 3 3" xfId="22855"/>
    <cellStyle name="Normal 33 2 2 5 3 4" xfId="22856"/>
    <cellStyle name="Normal 33 2 2 5 3 5" xfId="22857"/>
    <cellStyle name="Normal 33 2 2 5 4" xfId="22858"/>
    <cellStyle name="Normal 33 2 2 5 4 2" xfId="22859"/>
    <cellStyle name="Normal 33 2 2 5 4 2 2" xfId="22860"/>
    <cellStyle name="Normal 33 2 2 5 4 2 2 2" xfId="22861"/>
    <cellStyle name="Normal 33 2 2 5 4 2 2 3" xfId="22862"/>
    <cellStyle name="Normal 33 2 2 5 4 2 3" xfId="22863"/>
    <cellStyle name="Normal 33 2 2 5 4 2 4" xfId="22864"/>
    <cellStyle name="Normal 33 2 2 5 4 3" xfId="22865"/>
    <cellStyle name="Normal 33 2 2 5 4 3 2" xfId="22866"/>
    <cellStyle name="Normal 33 2 2 5 4 3 3" xfId="22867"/>
    <cellStyle name="Normal 33 2 2 5 4 4" xfId="22868"/>
    <cellStyle name="Normal 33 2 2 5 4 5" xfId="22869"/>
    <cellStyle name="Normal 33 2 2 5 5" xfId="22870"/>
    <cellStyle name="Normal 33 2 2 5 5 2" xfId="22871"/>
    <cellStyle name="Normal 33 2 2 5 5 2 2" xfId="22872"/>
    <cellStyle name="Normal 33 2 2 5 5 2 2 2" xfId="22873"/>
    <cellStyle name="Normal 33 2 2 5 5 2 2 3" xfId="22874"/>
    <cellStyle name="Normal 33 2 2 5 5 2 3" xfId="22875"/>
    <cellStyle name="Normal 33 2 2 5 5 2 4" xfId="22876"/>
    <cellStyle name="Normal 33 2 2 5 5 3" xfId="22877"/>
    <cellStyle name="Normal 33 2 2 5 5 3 2" xfId="22878"/>
    <cellStyle name="Normal 33 2 2 5 5 3 3" xfId="22879"/>
    <cellStyle name="Normal 33 2 2 5 5 4" xfId="22880"/>
    <cellStyle name="Normal 33 2 2 5 5 5" xfId="22881"/>
    <cellStyle name="Normal 33 2 2 5 6" xfId="22882"/>
    <cellStyle name="Normal 33 2 2 5 6 2" xfId="22883"/>
    <cellStyle name="Normal 33 2 2 5 6 2 2" xfId="22884"/>
    <cellStyle name="Normal 33 2 2 5 6 2 3" xfId="22885"/>
    <cellStyle name="Normal 33 2 2 5 6 3" xfId="22886"/>
    <cellStyle name="Normal 33 2 2 5 6 4" xfId="22887"/>
    <cellStyle name="Normal 33 2 2 5 7" xfId="22888"/>
    <cellStyle name="Normal 33 2 2 5 7 2" xfId="22889"/>
    <cellStyle name="Normal 33 2 2 5 7 3" xfId="22890"/>
    <cellStyle name="Normal 33 2 2 5 8" xfId="22891"/>
    <cellStyle name="Normal 33 2 2 5 9" xfId="22892"/>
    <cellStyle name="Normal 33 2 2 5_Schs" xfId="22893"/>
    <cellStyle name="Normal 33 2 2 6" xfId="22894"/>
    <cellStyle name="Normal 33 2 2 6 2" xfId="22895"/>
    <cellStyle name="Normal 33 2 2 6 2 2" xfId="22896"/>
    <cellStyle name="Normal 33 2 2 6 2 2 2" xfId="22897"/>
    <cellStyle name="Normal 33 2 2 6 2 2 2 2" xfId="22898"/>
    <cellStyle name="Normal 33 2 2 6 2 2 2 3" xfId="22899"/>
    <cellStyle name="Normal 33 2 2 6 2 2 3" xfId="22900"/>
    <cellStyle name="Normal 33 2 2 6 2 2 4" xfId="22901"/>
    <cellStyle name="Normal 33 2 2 6 2 3" xfId="22902"/>
    <cellStyle name="Normal 33 2 2 6 2 3 2" xfId="22903"/>
    <cellStyle name="Normal 33 2 2 6 2 3 3" xfId="22904"/>
    <cellStyle name="Normal 33 2 2 6 2 4" xfId="22905"/>
    <cellStyle name="Normal 33 2 2 6 2 5" xfId="22906"/>
    <cellStyle name="Normal 33 2 2 6 3" xfId="22907"/>
    <cellStyle name="Normal 33 2 2 6 3 2" xfId="22908"/>
    <cellStyle name="Normal 33 2 2 6 3 2 2" xfId="22909"/>
    <cellStyle name="Normal 33 2 2 6 3 2 2 2" xfId="22910"/>
    <cellStyle name="Normal 33 2 2 6 3 2 2 3" xfId="22911"/>
    <cellStyle name="Normal 33 2 2 6 3 2 3" xfId="22912"/>
    <cellStyle name="Normal 33 2 2 6 3 2 4" xfId="22913"/>
    <cellStyle name="Normal 33 2 2 6 3 3" xfId="22914"/>
    <cellStyle name="Normal 33 2 2 6 3 3 2" xfId="22915"/>
    <cellStyle name="Normal 33 2 2 6 3 3 3" xfId="22916"/>
    <cellStyle name="Normal 33 2 2 6 3 4" xfId="22917"/>
    <cellStyle name="Normal 33 2 2 6 3 5" xfId="22918"/>
    <cellStyle name="Normal 33 2 2 6 4" xfId="22919"/>
    <cellStyle name="Normal 33 2 2 6 4 2" xfId="22920"/>
    <cellStyle name="Normal 33 2 2 6 4 2 2" xfId="22921"/>
    <cellStyle name="Normal 33 2 2 6 4 2 2 2" xfId="22922"/>
    <cellStyle name="Normal 33 2 2 6 4 2 2 3" xfId="22923"/>
    <cellStyle name="Normal 33 2 2 6 4 2 3" xfId="22924"/>
    <cellStyle name="Normal 33 2 2 6 4 2 4" xfId="22925"/>
    <cellStyle name="Normal 33 2 2 6 4 3" xfId="22926"/>
    <cellStyle name="Normal 33 2 2 6 4 3 2" xfId="22927"/>
    <cellStyle name="Normal 33 2 2 6 4 3 3" xfId="22928"/>
    <cellStyle name="Normal 33 2 2 6 4 4" xfId="22929"/>
    <cellStyle name="Normal 33 2 2 6 4 5" xfId="22930"/>
    <cellStyle name="Normal 33 2 2 6 5" xfId="22931"/>
    <cellStyle name="Normal 33 2 2 6 5 2" xfId="22932"/>
    <cellStyle name="Normal 33 2 2 6 5 2 2" xfId="22933"/>
    <cellStyle name="Normal 33 2 2 6 5 2 3" xfId="22934"/>
    <cellStyle name="Normal 33 2 2 6 5 3" xfId="22935"/>
    <cellStyle name="Normal 33 2 2 6 5 4" xfId="22936"/>
    <cellStyle name="Normal 33 2 2 6 6" xfId="22937"/>
    <cellStyle name="Normal 33 2 2 6 6 2" xfId="22938"/>
    <cellStyle name="Normal 33 2 2 6 6 3" xfId="22939"/>
    <cellStyle name="Normal 33 2 2 6 7" xfId="22940"/>
    <cellStyle name="Normal 33 2 2 6 8" xfId="22941"/>
    <cellStyle name="Normal 33 2 2 6_Schs" xfId="22942"/>
    <cellStyle name="Normal 33 2 2 7" xfId="22943"/>
    <cellStyle name="Normal 33 2 2 7 2" xfId="22944"/>
    <cellStyle name="Normal 33 2 2 7 2 2" xfId="22945"/>
    <cellStyle name="Normal 33 2 2 7 2 2 2" xfId="22946"/>
    <cellStyle name="Normal 33 2 2 7 2 2 3" xfId="22947"/>
    <cellStyle name="Normal 33 2 2 7 2 3" xfId="22948"/>
    <cellStyle name="Normal 33 2 2 7 2 4" xfId="22949"/>
    <cellStyle name="Normal 33 2 2 7 3" xfId="22950"/>
    <cellStyle name="Normal 33 2 2 7 3 2" xfId="22951"/>
    <cellStyle name="Normal 33 2 2 7 3 3" xfId="22952"/>
    <cellStyle name="Normal 33 2 2 7 4" xfId="22953"/>
    <cellStyle name="Normal 33 2 2 7 5" xfId="22954"/>
    <cellStyle name="Normal 33 2 2 8" xfId="22955"/>
    <cellStyle name="Normal 33 2 2 8 2" xfId="22956"/>
    <cellStyle name="Normal 33 2 2 8 2 2" xfId="22957"/>
    <cellStyle name="Normal 33 2 2 8 2 2 2" xfId="22958"/>
    <cellStyle name="Normal 33 2 2 8 2 2 3" xfId="22959"/>
    <cellStyle name="Normal 33 2 2 8 2 3" xfId="22960"/>
    <cellStyle name="Normal 33 2 2 8 2 4" xfId="22961"/>
    <cellStyle name="Normal 33 2 2 8 3" xfId="22962"/>
    <cellStyle name="Normal 33 2 2 8 3 2" xfId="22963"/>
    <cellStyle name="Normal 33 2 2 8 3 3" xfId="22964"/>
    <cellStyle name="Normal 33 2 2 8 4" xfId="22965"/>
    <cellStyle name="Normal 33 2 2 8 5" xfId="22966"/>
    <cellStyle name="Normal 33 2 2 9" xfId="22967"/>
    <cellStyle name="Normal 33 2 2 9 2" xfId="22968"/>
    <cellStyle name="Normal 33 2 2 9 2 2" xfId="22969"/>
    <cellStyle name="Normal 33 2 2 9 2 2 2" xfId="22970"/>
    <cellStyle name="Normal 33 2 2 9 2 2 3" xfId="22971"/>
    <cellStyle name="Normal 33 2 2 9 2 3" xfId="22972"/>
    <cellStyle name="Normal 33 2 2 9 2 4" xfId="22973"/>
    <cellStyle name="Normal 33 2 2 9 3" xfId="22974"/>
    <cellStyle name="Normal 33 2 2 9 3 2" xfId="22975"/>
    <cellStyle name="Normal 33 2 2 9 3 3" xfId="22976"/>
    <cellStyle name="Normal 33 2 2 9 4" xfId="22977"/>
    <cellStyle name="Normal 33 2 2 9 5" xfId="22978"/>
    <cellStyle name="Normal 33 2 2_Schs" xfId="22979"/>
    <cellStyle name="Normal 33 2 20" xfId="22980"/>
    <cellStyle name="Normal 33 2 21" xfId="22981"/>
    <cellStyle name="Normal 33 2 3" xfId="22982"/>
    <cellStyle name="Normal 33 2 3 10" xfId="22983"/>
    <cellStyle name="Normal 33 2 3 10 2" xfId="22984"/>
    <cellStyle name="Normal 33 2 3 10 2 2" xfId="22985"/>
    <cellStyle name="Normal 33 2 3 10 2 3" xfId="22986"/>
    <cellStyle name="Normal 33 2 3 10 3" xfId="22987"/>
    <cellStyle name="Normal 33 2 3 10 4" xfId="22988"/>
    <cellStyle name="Normal 33 2 3 11" xfId="22989"/>
    <cellStyle name="Normal 33 2 3 11 2" xfId="22990"/>
    <cellStyle name="Normal 33 2 3 11 3" xfId="22991"/>
    <cellStyle name="Normal 33 2 3 12" xfId="22992"/>
    <cellStyle name="Normal 33 2 3 13" xfId="22993"/>
    <cellStyle name="Normal 33 2 3 14" xfId="22994"/>
    <cellStyle name="Normal 33 2 3 2" xfId="22995"/>
    <cellStyle name="Normal 33 2 3 2 10" xfId="22996"/>
    <cellStyle name="Normal 33 2 3 2 10 2" xfId="22997"/>
    <cellStyle name="Normal 33 2 3 2 10 3" xfId="22998"/>
    <cellStyle name="Normal 33 2 3 2 11" xfId="22999"/>
    <cellStyle name="Normal 33 2 3 2 12" xfId="23000"/>
    <cellStyle name="Normal 33 2 3 2 13" xfId="23001"/>
    <cellStyle name="Normal 33 2 3 2 2" xfId="23002"/>
    <cellStyle name="Normal 33 2 3 2 2 10" xfId="23003"/>
    <cellStyle name="Normal 33 2 3 2 2 11" xfId="23004"/>
    <cellStyle name="Normal 33 2 3 2 2 2" xfId="23005"/>
    <cellStyle name="Normal 33 2 3 2 2 2 10" xfId="23006"/>
    <cellStyle name="Normal 33 2 3 2 2 2 2" xfId="23007"/>
    <cellStyle name="Normal 33 2 3 2 2 2 2 2" xfId="23008"/>
    <cellStyle name="Normal 33 2 3 2 2 2 2 2 2" xfId="23009"/>
    <cellStyle name="Normal 33 2 3 2 2 2 2 2 2 2" xfId="23010"/>
    <cellStyle name="Normal 33 2 3 2 2 2 2 2 2 2 2" xfId="23011"/>
    <cellStyle name="Normal 33 2 3 2 2 2 2 2 2 2 2 2" xfId="23012"/>
    <cellStyle name="Normal 33 2 3 2 2 2 2 2 2 2 2 3" xfId="23013"/>
    <cellStyle name="Normal 33 2 3 2 2 2 2 2 2 2 3" xfId="23014"/>
    <cellStyle name="Normal 33 2 3 2 2 2 2 2 2 2 4" xfId="23015"/>
    <cellStyle name="Normal 33 2 3 2 2 2 2 2 2 3" xfId="23016"/>
    <cellStyle name="Normal 33 2 3 2 2 2 2 2 2 3 2" xfId="23017"/>
    <cellStyle name="Normal 33 2 3 2 2 2 2 2 2 3 3" xfId="23018"/>
    <cellStyle name="Normal 33 2 3 2 2 2 2 2 2 4" xfId="23019"/>
    <cellStyle name="Normal 33 2 3 2 2 2 2 2 2 5" xfId="23020"/>
    <cellStyle name="Normal 33 2 3 2 2 2 2 2 3" xfId="23021"/>
    <cellStyle name="Normal 33 2 3 2 2 2 2 2 3 2" xfId="23022"/>
    <cellStyle name="Normal 33 2 3 2 2 2 2 2 3 2 2" xfId="23023"/>
    <cellStyle name="Normal 33 2 3 2 2 2 2 2 3 2 2 2" xfId="23024"/>
    <cellStyle name="Normal 33 2 3 2 2 2 2 2 3 2 2 3" xfId="23025"/>
    <cellStyle name="Normal 33 2 3 2 2 2 2 2 3 2 3" xfId="23026"/>
    <cellStyle name="Normal 33 2 3 2 2 2 2 2 3 2 4" xfId="23027"/>
    <cellStyle name="Normal 33 2 3 2 2 2 2 2 3 3" xfId="23028"/>
    <cellStyle name="Normal 33 2 3 2 2 2 2 2 3 3 2" xfId="23029"/>
    <cellStyle name="Normal 33 2 3 2 2 2 2 2 3 3 3" xfId="23030"/>
    <cellStyle name="Normal 33 2 3 2 2 2 2 2 3 4" xfId="23031"/>
    <cellStyle name="Normal 33 2 3 2 2 2 2 2 3 5" xfId="23032"/>
    <cellStyle name="Normal 33 2 3 2 2 2 2 2 4" xfId="23033"/>
    <cellStyle name="Normal 33 2 3 2 2 2 2 2 4 2" xfId="23034"/>
    <cellStyle name="Normal 33 2 3 2 2 2 2 2 4 2 2" xfId="23035"/>
    <cellStyle name="Normal 33 2 3 2 2 2 2 2 4 2 2 2" xfId="23036"/>
    <cellStyle name="Normal 33 2 3 2 2 2 2 2 4 2 2 3" xfId="23037"/>
    <cellStyle name="Normal 33 2 3 2 2 2 2 2 4 2 3" xfId="23038"/>
    <cellStyle name="Normal 33 2 3 2 2 2 2 2 4 2 4" xfId="23039"/>
    <cellStyle name="Normal 33 2 3 2 2 2 2 2 4 3" xfId="23040"/>
    <cellStyle name="Normal 33 2 3 2 2 2 2 2 4 3 2" xfId="23041"/>
    <cellStyle name="Normal 33 2 3 2 2 2 2 2 4 3 3" xfId="23042"/>
    <cellStyle name="Normal 33 2 3 2 2 2 2 2 4 4" xfId="23043"/>
    <cellStyle name="Normal 33 2 3 2 2 2 2 2 4 5" xfId="23044"/>
    <cellStyle name="Normal 33 2 3 2 2 2 2 2 5" xfId="23045"/>
    <cellStyle name="Normal 33 2 3 2 2 2 2 2 5 2" xfId="23046"/>
    <cellStyle name="Normal 33 2 3 2 2 2 2 2 5 2 2" xfId="23047"/>
    <cellStyle name="Normal 33 2 3 2 2 2 2 2 5 2 3" xfId="23048"/>
    <cellStyle name="Normal 33 2 3 2 2 2 2 2 5 3" xfId="23049"/>
    <cellStyle name="Normal 33 2 3 2 2 2 2 2 5 4" xfId="23050"/>
    <cellStyle name="Normal 33 2 3 2 2 2 2 2 6" xfId="23051"/>
    <cellStyle name="Normal 33 2 3 2 2 2 2 2 6 2" xfId="23052"/>
    <cellStyle name="Normal 33 2 3 2 2 2 2 2 6 3" xfId="23053"/>
    <cellStyle name="Normal 33 2 3 2 2 2 2 2 7" xfId="23054"/>
    <cellStyle name="Normal 33 2 3 2 2 2 2 2 8" xfId="23055"/>
    <cellStyle name="Normal 33 2 3 2 2 2 2 2_Schs" xfId="23056"/>
    <cellStyle name="Normal 33 2 3 2 2 2 2 3" xfId="23057"/>
    <cellStyle name="Normal 33 2 3 2 2 2 2 3 2" xfId="23058"/>
    <cellStyle name="Normal 33 2 3 2 2 2 2 3 2 2" xfId="23059"/>
    <cellStyle name="Normal 33 2 3 2 2 2 2 3 2 2 2" xfId="23060"/>
    <cellStyle name="Normal 33 2 3 2 2 2 2 3 2 2 3" xfId="23061"/>
    <cellStyle name="Normal 33 2 3 2 2 2 2 3 2 3" xfId="23062"/>
    <cellStyle name="Normal 33 2 3 2 2 2 2 3 2 4" xfId="23063"/>
    <cellStyle name="Normal 33 2 3 2 2 2 2 3 3" xfId="23064"/>
    <cellStyle name="Normal 33 2 3 2 2 2 2 3 3 2" xfId="23065"/>
    <cellStyle name="Normal 33 2 3 2 2 2 2 3 3 3" xfId="23066"/>
    <cellStyle name="Normal 33 2 3 2 2 2 2 3 4" xfId="23067"/>
    <cellStyle name="Normal 33 2 3 2 2 2 2 3 5" xfId="23068"/>
    <cellStyle name="Normal 33 2 3 2 2 2 2 4" xfId="23069"/>
    <cellStyle name="Normal 33 2 3 2 2 2 2 4 2" xfId="23070"/>
    <cellStyle name="Normal 33 2 3 2 2 2 2 4 2 2" xfId="23071"/>
    <cellStyle name="Normal 33 2 3 2 2 2 2 4 2 2 2" xfId="23072"/>
    <cellStyle name="Normal 33 2 3 2 2 2 2 4 2 2 3" xfId="23073"/>
    <cellStyle name="Normal 33 2 3 2 2 2 2 4 2 3" xfId="23074"/>
    <cellStyle name="Normal 33 2 3 2 2 2 2 4 2 4" xfId="23075"/>
    <cellStyle name="Normal 33 2 3 2 2 2 2 4 3" xfId="23076"/>
    <cellStyle name="Normal 33 2 3 2 2 2 2 4 3 2" xfId="23077"/>
    <cellStyle name="Normal 33 2 3 2 2 2 2 4 3 3" xfId="23078"/>
    <cellStyle name="Normal 33 2 3 2 2 2 2 4 4" xfId="23079"/>
    <cellStyle name="Normal 33 2 3 2 2 2 2 4 5" xfId="23080"/>
    <cellStyle name="Normal 33 2 3 2 2 2 2 5" xfId="23081"/>
    <cellStyle name="Normal 33 2 3 2 2 2 2 5 2" xfId="23082"/>
    <cellStyle name="Normal 33 2 3 2 2 2 2 5 2 2" xfId="23083"/>
    <cellStyle name="Normal 33 2 3 2 2 2 2 5 2 2 2" xfId="23084"/>
    <cellStyle name="Normal 33 2 3 2 2 2 2 5 2 2 3" xfId="23085"/>
    <cellStyle name="Normal 33 2 3 2 2 2 2 5 2 3" xfId="23086"/>
    <cellStyle name="Normal 33 2 3 2 2 2 2 5 2 4" xfId="23087"/>
    <cellStyle name="Normal 33 2 3 2 2 2 2 5 3" xfId="23088"/>
    <cellStyle name="Normal 33 2 3 2 2 2 2 5 3 2" xfId="23089"/>
    <cellStyle name="Normal 33 2 3 2 2 2 2 5 3 3" xfId="23090"/>
    <cellStyle name="Normal 33 2 3 2 2 2 2 5 4" xfId="23091"/>
    <cellStyle name="Normal 33 2 3 2 2 2 2 5 5" xfId="23092"/>
    <cellStyle name="Normal 33 2 3 2 2 2 2 6" xfId="23093"/>
    <cellStyle name="Normal 33 2 3 2 2 2 2 6 2" xfId="23094"/>
    <cellStyle name="Normal 33 2 3 2 2 2 2 6 2 2" xfId="23095"/>
    <cellStyle name="Normal 33 2 3 2 2 2 2 6 2 3" xfId="23096"/>
    <cellStyle name="Normal 33 2 3 2 2 2 2 6 3" xfId="23097"/>
    <cellStyle name="Normal 33 2 3 2 2 2 2 6 4" xfId="23098"/>
    <cellStyle name="Normal 33 2 3 2 2 2 2 7" xfId="23099"/>
    <cellStyle name="Normal 33 2 3 2 2 2 2 7 2" xfId="23100"/>
    <cellStyle name="Normal 33 2 3 2 2 2 2 7 3" xfId="23101"/>
    <cellStyle name="Normal 33 2 3 2 2 2 2 8" xfId="23102"/>
    <cellStyle name="Normal 33 2 3 2 2 2 2 9" xfId="23103"/>
    <cellStyle name="Normal 33 2 3 2 2 2 2_Schs" xfId="23104"/>
    <cellStyle name="Normal 33 2 3 2 2 2 3" xfId="23105"/>
    <cellStyle name="Normal 33 2 3 2 2 2 3 2" xfId="23106"/>
    <cellStyle name="Normal 33 2 3 2 2 2 3 2 2" xfId="23107"/>
    <cellStyle name="Normal 33 2 3 2 2 2 3 2 2 2" xfId="23108"/>
    <cellStyle name="Normal 33 2 3 2 2 2 3 2 2 2 2" xfId="23109"/>
    <cellStyle name="Normal 33 2 3 2 2 2 3 2 2 2 3" xfId="23110"/>
    <cellStyle name="Normal 33 2 3 2 2 2 3 2 2 3" xfId="23111"/>
    <cellStyle name="Normal 33 2 3 2 2 2 3 2 2 4" xfId="23112"/>
    <cellStyle name="Normal 33 2 3 2 2 2 3 2 3" xfId="23113"/>
    <cellStyle name="Normal 33 2 3 2 2 2 3 2 3 2" xfId="23114"/>
    <cellStyle name="Normal 33 2 3 2 2 2 3 2 3 3" xfId="23115"/>
    <cellStyle name="Normal 33 2 3 2 2 2 3 2 4" xfId="23116"/>
    <cellStyle name="Normal 33 2 3 2 2 2 3 2 5" xfId="23117"/>
    <cellStyle name="Normal 33 2 3 2 2 2 3 3" xfId="23118"/>
    <cellStyle name="Normal 33 2 3 2 2 2 3 3 2" xfId="23119"/>
    <cellStyle name="Normal 33 2 3 2 2 2 3 3 2 2" xfId="23120"/>
    <cellStyle name="Normal 33 2 3 2 2 2 3 3 2 2 2" xfId="23121"/>
    <cellStyle name="Normal 33 2 3 2 2 2 3 3 2 2 3" xfId="23122"/>
    <cellStyle name="Normal 33 2 3 2 2 2 3 3 2 3" xfId="23123"/>
    <cellStyle name="Normal 33 2 3 2 2 2 3 3 2 4" xfId="23124"/>
    <cellStyle name="Normal 33 2 3 2 2 2 3 3 3" xfId="23125"/>
    <cellStyle name="Normal 33 2 3 2 2 2 3 3 3 2" xfId="23126"/>
    <cellStyle name="Normal 33 2 3 2 2 2 3 3 3 3" xfId="23127"/>
    <cellStyle name="Normal 33 2 3 2 2 2 3 3 4" xfId="23128"/>
    <cellStyle name="Normal 33 2 3 2 2 2 3 3 5" xfId="23129"/>
    <cellStyle name="Normal 33 2 3 2 2 2 3 4" xfId="23130"/>
    <cellStyle name="Normal 33 2 3 2 2 2 3 4 2" xfId="23131"/>
    <cellStyle name="Normal 33 2 3 2 2 2 3 4 2 2" xfId="23132"/>
    <cellStyle name="Normal 33 2 3 2 2 2 3 4 2 2 2" xfId="23133"/>
    <cellStyle name="Normal 33 2 3 2 2 2 3 4 2 2 3" xfId="23134"/>
    <cellStyle name="Normal 33 2 3 2 2 2 3 4 2 3" xfId="23135"/>
    <cellStyle name="Normal 33 2 3 2 2 2 3 4 2 4" xfId="23136"/>
    <cellStyle name="Normal 33 2 3 2 2 2 3 4 3" xfId="23137"/>
    <cellStyle name="Normal 33 2 3 2 2 2 3 4 3 2" xfId="23138"/>
    <cellStyle name="Normal 33 2 3 2 2 2 3 4 3 3" xfId="23139"/>
    <cellStyle name="Normal 33 2 3 2 2 2 3 4 4" xfId="23140"/>
    <cellStyle name="Normal 33 2 3 2 2 2 3 4 5" xfId="23141"/>
    <cellStyle name="Normal 33 2 3 2 2 2 3 5" xfId="23142"/>
    <cellStyle name="Normal 33 2 3 2 2 2 3 5 2" xfId="23143"/>
    <cellStyle name="Normal 33 2 3 2 2 2 3 5 2 2" xfId="23144"/>
    <cellStyle name="Normal 33 2 3 2 2 2 3 5 2 3" xfId="23145"/>
    <cellStyle name="Normal 33 2 3 2 2 2 3 5 3" xfId="23146"/>
    <cellStyle name="Normal 33 2 3 2 2 2 3 5 4" xfId="23147"/>
    <cellStyle name="Normal 33 2 3 2 2 2 3 6" xfId="23148"/>
    <cellStyle name="Normal 33 2 3 2 2 2 3 6 2" xfId="23149"/>
    <cellStyle name="Normal 33 2 3 2 2 2 3 6 3" xfId="23150"/>
    <cellStyle name="Normal 33 2 3 2 2 2 3 7" xfId="23151"/>
    <cellStyle name="Normal 33 2 3 2 2 2 3 8" xfId="23152"/>
    <cellStyle name="Normal 33 2 3 2 2 2 3_Schs" xfId="23153"/>
    <cellStyle name="Normal 33 2 3 2 2 2 4" xfId="23154"/>
    <cellStyle name="Normal 33 2 3 2 2 2 4 2" xfId="23155"/>
    <cellStyle name="Normal 33 2 3 2 2 2 4 2 2" xfId="23156"/>
    <cellStyle name="Normal 33 2 3 2 2 2 4 2 2 2" xfId="23157"/>
    <cellStyle name="Normal 33 2 3 2 2 2 4 2 2 3" xfId="23158"/>
    <cellStyle name="Normal 33 2 3 2 2 2 4 2 3" xfId="23159"/>
    <cellStyle name="Normal 33 2 3 2 2 2 4 2 4" xfId="23160"/>
    <cellStyle name="Normal 33 2 3 2 2 2 4 3" xfId="23161"/>
    <cellStyle name="Normal 33 2 3 2 2 2 4 3 2" xfId="23162"/>
    <cellStyle name="Normal 33 2 3 2 2 2 4 3 3" xfId="23163"/>
    <cellStyle name="Normal 33 2 3 2 2 2 4 4" xfId="23164"/>
    <cellStyle name="Normal 33 2 3 2 2 2 4 5" xfId="23165"/>
    <cellStyle name="Normal 33 2 3 2 2 2 5" xfId="23166"/>
    <cellStyle name="Normal 33 2 3 2 2 2 5 2" xfId="23167"/>
    <cellStyle name="Normal 33 2 3 2 2 2 5 2 2" xfId="23168"/>
    <cellStyle name="Normal 33 2 3 2 2 2 5 2 2 2" xfId="23169"/>
    <cellStyle name="Normal 33 2 3 2 2 2 5 2 2 3" xfId="23170"/>
    <cellStyle name="Normal 33 2 3 2 2 2 5 2 3" xfId="23171"/>
    <cellStyle name="Normal 33 2 3 2 2 2 5 2 4" xfId="23172"/>
    <cellStyle name="Normal 33 2 3 2 2 2 5 3" xfId="23173"/>
    <cellStyle name="Normal 33 2 3 2 2 2 5 3 2" xfId="23174"/>
    <cellStyle name="Normal 33 2 3 2 2 2 5 3 3" xfId="23175"/>
    <cellStyle name="Normal 33 2 3 2 2 2 5 4" xfId="23176"/>
    <cellStyle name="Normal 33 2 3 2 2 2 5 5" xfId="23177"/>
    <cellStyle name="Normal 33 2 3 2 2 2 6" xfId="23178"/>
    <cellStyle name="Normal 33 2 3 2 2 2 6 2" xfId="23179"/>
    <cellStyle name="Normal 33 2 3 2 2 2 6 2 2" xfId="23180"/>
    <cellStyle name="Normal 33 2 3 2 2 2 6 2 2 2" xfId="23181"/>
    <cellStyle name="Normal 33 2 3 2 2 2 6 2 2 3" xfId="23182"/>
    <cellStyle name="Normal 33 2 3 2 2 2 6 2 3" xfId="23183"/>
    <cellStyle name="Normal 33 2 3 2 2 2 6 2 4" xfId="23184"/>
    <cellStyle name="Normal 33 2 3 2 2 2 6 3" xfId="23185"/>
    <cellStyle name="Normal 33 2 3 2 2 2 6 3 2" xfId="23186"/>
    <cellStyle name="Normal 33 2 3 2 2 2 6 3 3" xfId="23187"/>
    <cellStyle name="Normal 33 2 3 2 2 2 6 4" xfId="23188"/>
    <cellStyle name="Normal 33 2 3 2 2 2 6 5" xfId="23189"/>
    <cellStyle name="Normal 33 2 3 2 2 2 7" xfId="23190"/>
    <cellStyle name="Normal 33 2 3 2 2 2 7 2" xfId="23191"/>
    <cellStyle name="Normal 33 2 3 2 2 2 7 2 2" xfId="23192"/>
    <cellStyle name="Normal 33 2 3 2 2 2 7 2 3" xfId="23193"/>
    <cellStyle name="Normal 33 2 3 2 2 2 7 3" xfId="23194"/>
    <cellStyle name="Normal 33 2 3 2 2 2 7 4" xfId="23195"/>
    <cellStyle name="Normal 33 2 3 2 2 2 8" xfId="23196"/>
    <cellStyle name="Normal 33 2 3 2 2 2 8 2" xfId="23197"/>
    <cellStyle name="Normal 33 2 3 2 2 2 8 3" xfId="23198"/>
    <cellStyle name="Normal 33 2 3 2 2 2 9" xfId="23199"/>
    <cellStyle name="Normal 33 2 3 2 2 2_Schs" xfId="23200"/>
    <cellStyle name="Normal 33 2 3 2 2 3" xfId="23201"/>
    <cellStyle name="Normal 33 2 3 2 2 3 2" xfId="23202"/>
    <cellStyle name="Normal 33 2 3 2 2 3 2 2" xfId="23203"/>
    <cellStyle name="Normal 33 2 3 2 2 3 2 2 2" xfId="23204"/>
    <cellStyle name="Normal 33 2 3 2 2 3 2 2 2 2" xfId="23205"/>
    <cellStyle name="Normal 33 2 3 2 2 3 2 2 2 2 2" xfId="23206"/>
    <cellStyle name="Normal 33 2 3 2 2 3 2 2 2 2 3" xfId="23207"/>
    <cellStyle name="Normal 33 2 3 2 2 3 2 2 2 3" xfId="23208"/>
    <cellStyle name="Normal 33 2 3 2 2 3 2 2 2 4" xfId="23209"/>
    <cellStyle name="Normal 33 2 3 2 2 3 2 2 3" xfId="23210"/>
    <cellStyle name="Normal 33 2 3 2 2 3 2 2 3 2" xfId="23211"/>
    <cellStyle name="Normal 33 2 3 2 2 3 2 2 3 3" xfId="23212"/>
    <cellStyle name="Normal 33 2 3 2 2 3 2 2 4" xfId="23213"/>
    <cellStyle name="Normal 33 2 3 2 2 3 2 2 5" xfId="23214"/>
    <cellStyle name="Normal 33 2 3 2 2 3 2 3" xfId="23215"/>
    <cellStyle name="Normal 33 2 3 2 2 3 2 3 2" xfId="23216"/>
    <cellStyle name="Normal 33 2 3 2 2 3 2 3 2 2" xfId="23217"/>
    <cellStyle name="Normal 33 2 3 2 2 3 2 3 2 2 2" xfId="23218"/>
    <cellStyle name="Normal 33 2 3 2 2 3 2 3 2 2 3" xfId="23219"/>
    <cellStyle name="Normal 33 2 3 2 2 3 2 3 2 3" xfId="23220"/>
    <cellStyle name="Normal 33 2 3 2 2 3 2 3 2 4" xfId="23221"/>
    <cellStyle name="Normal 33 2 3 2 2 3 2 3 3" xfId="23222"/>
    <cellStyle name="Normal 33 2 3 2 2 3 2 3 3 2" xfId="23223"/>
    <cellStyle name="Normal 33 2 3 2 2 3 2 3 3 3" xfId="23224"/>
    <cellStyle name="Normal 33 2 3 2 2 3 2 3 4" xfId="23225"/>
    <cellStyle name="Normal 33 2 3 2 2 3 2 3 5" xfId="23226"/>
    <cellStyle name="Normal 33 2 3 2 2 3 2 4" xfId="23227"/>
    <cellStyle name="Normal 33 2 3 2 2 3 2 4 2" xfId="23228"/>
    <cellStyle name="Normal 33 2 3 2 2 3 2 4 2 2" xfId="23229"/>
    <cellStyle name="Normal 33 2 3 2 2 3 2 4 2 2 2" xfId="23230"/>
    <cellStyle name="Normal 33 2 3 2 2 3 2 4 2 2 3" xfId="23231"/>
    <cellStyle name="Normal 33 2 3 2 2 3 2 4 2 3" xfId="23232"/>
    <cellStyle name="Normal 33 2 3 2 2 3 2 4 2 4" xfId="23233"/>
    <cellStyle name="Normal 33 2 3 2 2 3 2 4 3" xfId="23234"/>
    <cellStyle name="Normal 33 2 3 2 2 3 2 4 3 2" xfId="23235"/>
    <cellStyle name="Normal 33 2 3 2 2 3 2 4 3 3" xfId="23236"/>
    <cellStyle name="Normal 33 2 3 2 2 3 2 4 4" xfId="23237"/>
    <cellStyle name="Normal 33 2 3 2 2 3 2 4 5" xfId="23238"/>
    <cellStyle name="Normal 33 2 3 2 2 3 2 5" xfId="23239"/>
    <cellStyle name="Normal 33 2 3 2 2 3 2 5 2" xfId="23240"/>
    <cellStyle name="Normal 33 2 3 2 2 3 2 5 2 2" xfId="23241"/>
    <cellStyle name="Normal 33 2 3 2 2 3 2 5 2 3" xfId="23242"/>
    <cellStyle name="Normal 33 2 3 2 2 3 2 5 3" xfId="23243"/>
    <cellStyle name="Normal 33 2 3 2 2 3 2 5 4" xfId="23244"/>
    <cellStyle name="Normal 33 2 3 2 2 3 2 6" xfId="23245"/>
    <cellStyle name="Normal 33 2 3 2 2 3 2 6 2" xfId="23246"/>
    <cellStyle name="Normal 33 2 3 2 2 3 2 6 3" xfId="23247"/>
    <cellStyle name="Normal 33 2 3 2 2 3 2 7" xfId="23248"/>
    <cellStyle name="Normal 33 2 3 2 2 3 2 8" xfId="23249"/>
    <cellStyle name="Normal 33 2 3 2 2 3 2_Schs" xfId="23250"/>
    <cellStyle name="Normal 33 2 3 2 2 3 3" xfId="23251"/>
    <cellStyle name="Normal 33 2 3 2 2 3 3 2" xfId="23252"/>
    <cellStyle name="Normal 33 2 3 2 2 3 3 2 2" xfId="23253"/>
    <cellStyle name="Normal 33 2 3 2 2 3 3 2 2 2" xfId="23254"/>
    <cellStyle name="Normal 33 2 3 2 2 3 3 2 2 3" xfId="23255"/>
    <cellStyle name="Normal 33 2 3 2 2 3 3 2 3" xfId="23256"/>
    <cellStyle name="Normal 33 2 3 2 2 3 3 2 4" xfId="23257"/>
    <cellStyle name="Normal 33 2 3 2 2 3 3 3" xfId="23258"/>
    <cellStyle name="Normal 33 2 3 2 2 3 3 3 2" xfId="23259"/>
    <cellStyle name="Normal 33 2 3 2 2 3 3 3 3" xfId="23260"/>
    <cellStyle name="Normal 33 2 3 2 2 3 3 4" xfId="23261"/>
    <cellStyle name="Normal 33 2 3 2 2 3 3 5" xfId="23262"/>
    <cellStyle name="Normal 33 2 3 2 2 3 4" xfId="23263"/>
    <cellStyle name="Normal 33 2 3 2 2 3 4 2" xfId="23264"/>
    <cellStyle name="Normal 33 2 3 2 2 3 4 2 2" xfId="23265"/>
    <cellStyle name="Normal 33 2 3 2 2 3 4 2 2 2" xfId="23266"/>
    <cellStyle name="Normal 33 2 3 2 2 3 4 2 2 3" xfId="23267"/>
    <cellStyle name="Normal 33 2 3 2 2 3 4 2 3" xfId="23268"/>
    <cellStyle name="Normal 33 2 3 2 2 3 4 2 4" xfId="23269"/>
    <cellStyle name="Normal 33 2 3 2 2 3 4 3" xfId="23270"/>
    <cellStyle name="Normal 33 2 3 2 2 3 4 3 2" xfId="23271"/>
    <cellStyle name="Normal 33 2 3 2 2 3 4 3 3" xfId="23272"/>
    <cellStyle name="Normal 33 2 3 2 2 3 4 4" xfId="23273"/>
    <cellStyle name="Normal 33 2 3 2 2 3 4 5" xfId="23274"/>
    <cellStyle name="Normal 33 2 3 2 2 3 5" xfId="23275"/>
    <cellStyle name="Normal 33 2 3 2 2 3 5 2" xfId="23276"/>
    <cellStyle name="Normal 33 2 3 2 2 3 5 2 2" xfId="23277"/>
    <cellStyle name="Normal 33 2 3 2 2 3 5 2 2 2" xfId="23278"/>
    <cellStyle name="Normal 33 2 3 2 2 3 5 2 2 3" xfId="23279"/>
    <cellStyle name="Normal 33 2 3 2 2 3 5 2 3" xfId="23280"/>
    <cellStyle name="Normal 33 2 3 2 2 3 5 2 4" xfId="23281"/>
    <cellStyle name="Normal 33 2 3 2 2 3 5 3" xfId="23282"/>
    <cellStyle name="Normal 33 2 3 2 2 3 5 3 2" xfId="23283"/>
    <cellStyle name="Normal 33 2 3 2 2 3 5 3 3" xfId="23284"/>
    <cellStyle name="Normal 33 2 3 2 2 3 5 4" xfId="23285"/>
    <cellStyle name="Normal 33 2 3 2 2 3 5 5" xfId="23286"/>
    <cellStyle name="Normal 33 2 3 2 2 3 6" xfId="23287"/>
    <cellStyle name="Normal 33 2 3 2 2 3 6 2" xfId="23288"/>
    <cellStyle name="Normal 33 2 3 2 2 3 6 2 2" xfId="23289"/>
    <cellStyle name="Normal 33 2 3 2 2 3 6 2 3" xfId="23290"/>
    <cellStyle name="Normal 33 2 3 2 2 3 6 3" xfId="23291"/>
    <cellStyle name="Normal 33 2 3 2 2 3 6 4" xfId="23292"/>
    <cellStyle name="Normal 33 2 3 2 2 3 7" xfId="23293"/>
    <cellStyle name="Normal 33 2 3 2 2 3 7 2" xfId="23294"/>
    <cellStyle name="Normal 33 2 3 2 2 3 7 3" xfId="23295"/>
    <cellStyle name="Normal 33 2 3 2 2 3 8" xfId="23296"/>
    <cellStyle name="Normal 33 2 3 2 2 3 9" xfId="23297"/>
    <cellStyle name="Normal 33 2 3 2 2 3_Schs" xfId="23298"/>
    <cellStyle name="Normal 33 2 3 2 2 4" xfId="23299"/>
    <cellStyle name="Normal 33 2 3 2 2 4 2" xfId="23300"/>
    <cellStyle name="Normal 33 2 3 2 2 4 2 2" xfId="23301"/>
    <cellStyle name="Normal 33 2 3 2 2 4 2 2 2" xfId="23302"/>
    <cellStyle name="Normal 33 2 3 2 2 4 2 2 2 2" xfId="23303"/>
    <cellStyle name="Normal 33 2 3 2 2 4 2 2 2 3" xfId="23304"/>
    <cellStyle name="Normal 33 2 3 2 2 4 2 2 3" xfId="23305"/>
    <cellStyle name="Normal 33 2 3 2 2 4 2 2 4" xfId="23306"/>
    <cellStyle name="Normal 33 2 3 2 2 4 2 3" xfId="23307"/>
    <cellStyle name="Normal 33 2 3 2 2 4 2 3 2" xfId="23308"/>
    <cellStyle name="Normal 33 2 3 2 2 4 2 3 3" xfId="23309"/>
    <cellStyle name="Normal 33 2 3 2 2 4 2 4" xfId="23310"/>
    <cellStyle name="Normal 33 2 3 2 2 4 2 5" xfId="23311"/>
    <cellStyle name="Normal 33 2 3 2 2 4 3" xfId="23312"/>
    <cellStyle name="Normal 33 2 3 2 2 4 3 2" xfId="23313"/>
    <cellStyle name="Normal 33 2 3 2 2 4 3 2 2" xfId="23314"/>
    <cellStyle name="Normal 33 2 3 2 2 4 3 2 2 2" xfId="23315"/>
    <cellStyle name="Normal 33 2 3 2 2 4 3 2 2 3" xfId="23316"/>
    <cellStyle name="Normal 33 2 3 2 2 4 3 2 3" xfId="23317"/>
    <cellStyle name="Normal 33 2 3 2 2 4 3 2 4" xfId="23318"/>
    <cellStyle name="Normal 33 2 3 2 2 4 3 3" xfId="23319"/>
    <cellStyle name="Normal 33 2 3 2 2 4 3 3 2" xfId="23320"/>
    <cellStyle name="Normal 33 2 3 2 2 4 3 3 3" xfId="23321"/>
    <cellStyle name="Normal 33 2 3 2 2 4 3 4" xfId="23322"/>
    <cellStyle name="Normal 33 2 3 2 2 4 3 5" xfId="23323"/>
    <cellStyle name="Normal 33 2 3 2 2 4 4" xfId="23324"/>
    <cellStyle name="Normal 33 2 3 2 2 4 4 2" xfId="23325"/>
    <cellStyle name="Normal 33 2 3 2 2 4 4 2 2" xfId="23326"/>
    <cellStyle name="Normal 33 2 3 2 2 4 4 2 2 2" xfId="23327"/>
    <cellStyle name="Normal 33 2 3 2 2 4 4 2 2 3" xfId="23328"/>
    <cellStyle name="Normal 33 2 3 2 2 4 4 2 3" xfId="23329"/>
    <cellStyle name="Normal 33 2 3 2 2 4 4 2 4" xfId="23330"/>
    <cellStyle name="Normal 33 2 3 2 2 4 4 3" xfId="23331"/>
    <cellStyle name="Normal 33 2 3 2 2 4 4 3 2" xfId="23332"/>
    <cellStyle name="Normal 33 2 3 2 2 4 4 3 3" xfId="23333"/>
    <cellStyle name="Normal 33 2 3 2 2 4 4 4" xfId="23334"/>
    <cellStyle name="Normal 33 2 3 2 2 4 4 5" xfId="23335"/>
    <cellStyle name="Normal 33 2 3 2 2 4 5" xfId="23336"/>
    <cellStyle name="Normal 33 2 3 2 2 4 5 2" xfId="23337"/>
    <cellStyle name="Normal 33 2 3 2 2 4 5 2 2" xfId="23338"/>
    <cellStyle name="Normal 33 2 3 2 2 4 5 2 3" xfId="23339"/>
    <cellStyle name="Normal 33 2 3 2 2 4 5 3" xfId="23340"/>
    <cellStyle name="Normal 33 2 3 2 2 4 5 4" xfId="23341"/>
    <cellStyle name="Normal 33 2 3 2 2 4 6" xfId="23342"/>
    <cellStyle name="Normal 33 2 3 2 2 4 6 2" xfId="23343"/>
    <cellStyle name="Normal 33 2 3 2 2 4 6 3" xfId="23344"/>
    <cellStyle name="Normal 33 2 3 2 2 4 7" xfId="23345"/>
    <cellStyle name="Normal 33 2 3 2 2 4 8" xfId="23346"/>
    <cellStyle name="Normal 33 2 3 2 2 4_Schs" xfId="23347"/>
    <cellStyle name="Normal 33 2 3 2 2 5" xfId="23348"/>
    <cellStyle name="Normal 33 2 3 2 2 5 2" xfId="23349"/>
    <cellStyle name="Normal 33 2 3 2 2 5 2 2" xfId="23350"/>
    <cellStyle name="Normal 33 2 3 2 2 5 2 2 2" xfId="23351"/>
    <cellStyle name="Normal 33 2 3 2 2 5 2 2 3" xfId="23352"/>
    <cellStyle name="Normal 33 2 3 2 2 5 2 3" xfId="23353"/>
    <cellStyle name="Normal 33 2 3 2 2 5 2 4" xfId="23354"/>
    <cellStyle name="Normal 33 2 3 2 2 5 3" xfId="23355"/>
    <cellStyle name="Normal 33 2 3 2 2 5 3 2" xfId="23356"/>
    <cellStyle name="Normal 33 2 3 2 2 5 3 3" xfId="23357"/>
    <cellStyle name="Normal 33 2 3 2 2 5 4" xfId="23358"/>
    <cellStyle name="Normal 33 2 3 2 2 5 5" xfId="23359"/>
    <cellStyle name="Normal 33 2 3 2 2 6" xfId="23360"/>
    <cellStyle name="Normal 33 2 3 2 2 6 2" xfId="23361"/>
    <cellStyle name="Normal 33 2 3 2 2 6 2 2" xfId="23362"/>
    <cellStyle name="Normal 33 2 3 2 2 6 2 2 2" xfId="23363"/>
    <cellStyle name="Normal 33 2 3 2 2 6 2 2 3" xfId="23364"/>
    <cellStyle name="Normal 33 2 3 2 2 6 2 3" xfId="23365"/>
    <cellStyle name="Normal 33 2 3 2 2 6 2 4" xfId="23366"/>
    <cellStyle name="Normal 33 2 3 2 2 6 3" xfId="23367"/>
    <cellStyle name="Normal 33 2 3 2 2 6 3 2" xfId="23368"/>
    <cellStyle name="Normal 33 2 3 2 2 6 3 3" xfId="23369"/>
    <cellStyle name="Normal 33 2 3 2 2 6 4" xfId="23370"/>
    <cellStyle name="Normal 33 2 3 2 2 6 5" xfId="23371"/>
    <cellStyle name="Normal 33 2 3 2 2 7" xfId="23372"/>
    <cellStyle name="Normal 33 2 3 2 2 7 2" xfId="23373"/>
    <cellStyle name="Normal 33 2 3 2 2 7 2 2" xfId="23374"/>
    <cellStyle name="Normal 33 2 3 2 2 7 2 2 2" xfId="23375"/>
    <cellStyle name="Normal 33 2 3 2 2 7 2 2 3" xfId="23376"/>
    <cellStyle name="Normal 33 2 3 2 2 7 2 3" xfId="23377"/>
    <cellStyle name="Normal 33 2 3 2 2 7 2 4" xfId="23378"/>
    <cellStyle name="Normal 33 2 3 2 2 7 3" xfId="23379"/>
    <cellStyle name="Normal 33 2 3 2 2 7 3 2" xfId="23380"/>
    <cellStyle name="Normal 33 2 3 2 2 7 3 3" xfId="23381"/>
    <cellStyle name="Normal 33 2 3 2 2 7 4" xfId="23382"/>
    <cellStyle name="Normal 33 2 3 2 2 7 5" xfId="23383"/>
    <cellStyle name="Normal 33 2 3 2 2 8" xfId="23384"/>
    <cellStyle name="Normal 33 2 3 2 2 8 2" xfId="23385"/>
    <cellStyle name="Normal 33 2 3 2 2 8 2 2" xfId="23386"/>
    <cellStyle name="Normal 33 2 3 2 2 8 2 3" xfId="23387"/>
    <cellStyle name="Normal 33 2 3 2 2 8 3" xfId="23388"/>
    <cellStyle name="Normal 33 2 3 2 2 8 4" xfId="23389"/>
    <cellStyle name="Normal 33 2 3 2 2 9" xfId="23390"/>
    <cellStyle name="Normal 33 2 3 2 2 9 2" xfId="23391"/>
    <cellStyle name="Normal 33 2 3 2 2 9 3" xfId="23392"/>
    <cellStyle name="Normal 33 2 3 2 2_Schs" xfId="23393"/>
    <cellStyle name="Normal 33 2 3 2 3" xfId="23394"/>
    <cellStyle name="Normal 33 2 3 2 3 10" xfId="23395"/>
    <cellStyle name="Normal 33 2 3 2 3 2" xfId="23396"/>
    <cellStyle name="Normal 33 2 3 2 3 2 2" xfId="23397"/>
    <cellStyle name="Normal 33 2 3 2 3 2 2 2" xfId="23398"/>
    <cellStyle name="Normal 33 2 3 2 3 2 2 2 2" xfId="23399"/>
    <cellStyle name="Normal 33 2 3 2 3 2 2 2 2 2" xfId="23400"/>
    <cellStyle name="Normal 33 2 3 2 3 2 2 2 2 2 2" xfId="23401"/>
    <cellStyle name="Normal 33 2 3 2 3 2 2 2 2 2 3" xfId="23402"/>
    <cellStyle name="Normal 33 2 3 2 3 2 2 2 2 3" xfId="23403"/>
    <cellStyle name="Normal 33 2 3 2 3 2 2 2 2 4" xfId="23404"/>
    <cellStyle name="Normal 33 2 3 2 3 2 2 2 3" xfId="23405"/>
    <cellStyle name="Normal 33 2 3 2 3 2 2 2 3 2" xfId="23406"/>
    <cellStyle name="Normal 33 2 3 2 3 2 2 2 3 3" xfId="23407"/>
    <cellStyle name="Normal 33 2 3 2 3 2 2 2 4" xfId="23408"/>
    <cellStyle name="Normal 33 2 3 2 3 2 2 2 5" xfId="23409"/>
    <cellStyle name="Normal 33 2 3 2 3 2 2 3" xfId="23410"/>
    <cellStyle name="Normal 33 2 3 2 3 2 2 3 2" xfId="23411"/>
    <cellStyle name="Normal 33 2 3 2 3 2 2 3 2 2" xfId="23412"/>
    <cellStyle name="Normal 33 2 3 2 3 2 2 3 2 2 2" xfId="23413"/>
    <cellStyle name="Normal 33 2 3 2 3 2 2 3 2 2 3" xfId="23414"/>
    <cellStyle name="Normal 33 2 3 2 3 2 2 3 2 3" xfId="23415"/>
    <cellStyle name="Normal 33 2 3 2 3 2 2 3 2 4" xfId="23416"/>
    <cellStyle name="Normal 33 2 3 2 3 2 2 3 3" xfId="23417"/>
    <cellStyle name="Normal 33 2 3 2 3 2 2 3 3 2" xfId="23418"/>
    <cellStyle name="Normal 33 2 3 2 3 2 2 3 3 3" xfId="23419"/>
    <cellStyle name="Normal 33 2 3 2 3 2 2 3 4" xfId="23420"/>
    <cellStyle name="Normal 33 2 3 2 3 2 2 3 5" xfId="23421"/>
    <cellStyle name="Normal 33 2 3 2 3 2 2 4" xfId="23422"/>
    <cellStyle name="Normal 33 2 3 2 3 2 2 4 2" xfId="23423"/>
    <cellStyle name="Normal 33 2 3 2 3 2 2 4 2 2" xfId="23424"/>
    <cellStyle name="Normal 33 2 3 2 3 2 2 4 2 2 2" xfId="23425"/>
    <cellStyle name="Normal 33 2 3 2 3 2 2 4 2 2 3" xfId="23426"/>
    <cellStyle name="Normal 33 2 3 2 3 2 2 4 2 3" xfId="23427"/>
    <cellStyle name="Normal 33 2 3 2 3 2 2 4 2 4" xfId="23428"/>
    <cellStyle name="Normal 33 2 3 2 3 2 2 4 3" xfId="23429"/>
    <cellStyle name="Normal 33 2 3 2 3 2 2 4 3 2" xfId="23430"/>
    <cellStyle name="Normal 33 2 3 2 3 2 2 4 3 3" xfId="23431"/>
    <cellStyle name="Normal 33 2 3 2 3 2 2 4 4" xfId="23432"/>
    <cellStyle name="Normal 33 2 3 2 3 2 2 4 5" xfId="23433"/>
    <cellStyle name="Normal 33 2 3 2 3 2 2 5" xfId="23434"/>
    <cellStyle name="Normal 33 2 3 2 3 2 2 5 2" xfId="23435"/>
    <cellStyle name="Normal 33 2 3 2 3 2 2 5 2 2" xfId="23436"/>
    <cellStyle name="Normal 33 2 3 2 3 2 2 5 2 3" xfId="23437"/>
    <cellStyle name="Normal 33 2 3 2 3 2 2 5 3" xfId="23438"/>
    <cellStyle name="Normal 33 2 3 2 3 2 2 5 4" xfId="23439"/>
    <cellStyle name="Normal 33 2 3 2 3 2 2 6" xfId="23440"/>
    <cellStyle name="Normal 33 2 3 2 3 2 2 6 2" xfId="23441"/>
    <cellStyle name="Normal 33 2 3 2 3 2 2 6 3" xfId="23442"/>
    <cellStyle name="Normal 33 2 3 2 3 2 2 7" xfId="23443"/>
    <cellStyle name="Normal 33 2 3 2 3 2 2 8" xfId="23444"/>
    <cellStyle name="Normal 33 2 3 2 3 2 2_Schs" xfId="23445"/>
    <cellStyle name="Normal 33 2 3 2 3 2 3" xfId="23446"/>
    <cellStyle name="Normal 33 2 3 2 3 2 3 2" xfId="23447"/>
    <cellStyle name="Normal 33 2 3 2 3 2 3 2 2" xfId="23448"/>
    <cellStyle name="Normal 33 2 3 2 3 2 3 2 2 2" xfId="23449"/>
    <cellStyle name="Normal 33 2 3 2 3 2 3 2 2 3" xfId="23450"/>
    <cellStyle name="Normal 33 2 3 2 3 2 3 2 3" xfId="23451"/>
    <cellStyle name="Normal 33 2 3 2 3 2 3 2 4" xfId="23452"/>
    <cellStyle name="Normal 33 2 3 2 3 2 3 3" xfId="23453"/>
    <cellStyle name="Normal 33 2 3 2 3 2 3 3 2" xfId="23454"/>
    <cellStyle name="Normal 33 2 3 2 3 2 3 3 3" xfId="23455"/>
    <cellStyle name="Normal 33 2 3 2 3 2 3 4" xfId="23456"/>
    <cellStyle name="Normal 33 2 3 2 3 2 3 5" xfId="23457"/>
    <cellStyle name="Normal 33 2 3 2 3 2 4" xfId="23458"/>
    <cellStyle name="Normal 33 2 3 2 3 2 4 2" xfId="23459"/>
    <cellStyle name="Normal 33 2 3 2 3 2 4 2 2" xfId="23460"/>
    <cellStyle name="Normal 33 2 3 2 3 2 4 2 2 2" xfId="23461"/>
    <cellStyle name="Normal 33 2 3 2 3 2 4 2 2 3" xfId="23462"/>
    <cellStyle name="Normal 33 2 3 2 3 2 4 2 3" xfId="23463"/>
    <cellStyle name="Normal 33 2 3 2 3 2 4 2 4" xfId="23464"/>
    <cellStyle name="Normal 33 2 3 2 3 2 4 3" xfId="23465"/>
    <cellStyle name="Normal 33 2 3 2 3 2 4 3 2" xfId="23466"/>
    <cellStyle name="Normal 33 2 3 2 3 2 4 3 3" xfId="23467"/>
    <cellStyle name="Normal 33 2 3 2 3 2 4 4" xfId="23468"/>
    <cellStyle name="Normal 33 2 3 2 3 2 4 5" xfId="23469"/>
    <cellStyle name="Normal 33 2 3 2 3 2 5" xfId="23470"/>
    <cellStyle name="Normal 33 2 3 2 3 2 5 2" xfId="23471"/>
    <cellStyle name="Normal 33 2 3 2 3 2 5 2 2" xfId="23472"/>
    <cellStyle name="Normal 33 2 3 2 3 2 5 2 2 2" xfId="23473"/>
    <cellStyle name="Normal 33 2 3 2 3 2 5 2 2 3" xfId="23474"/>
    <cellStyle name="Normal 33 2 3 2 3 2 5 2 3" xfId="23475"/>
    <cellStyle name="Normal 33 2 3 2 3 2 5 2 4" xfId="23476"/>
    <cellStyle name="Normal 33 2 3 2 3 2 5 3" xfId="23477"/>
    <cellStyle name="Normal 33 2 3 2 3 2 5 3 2" xfId="23478"/>
    <cellStyle name="Normal 33 2 3 2 3 2 5 3 3" xfId="23479"/>
    <cellStyle name="Normal 33 2 3 2 3 2 5 4" xfId="23480"/>
    <cellStyle name="Normal 33 2 3 2 3 2 5 5" xfId="23481"/>
    <cellStyle name="Normal 33 2 3 2 3 2 6" xfId="23482"/>
    <cellStyle name="Normal 33 2 3 2 3 2 6 2" xfId="23483"/>
    <cellStyle name="Normal 33 2 3 2 3 2 6 2 2" xfId="23484"/>
    <cellStyle name="Normal 33 2 3 2 3 2 6 2 3" xfId="23485"/>
    <cellStyle name="Normal 33 2 3 2 3 2 6 3" xfId="23486"/>
    <cellStyle name="Normal 33 2 3 2 3 2 6 4" xfId="23487"/>
    <cellStyle name="Normal 33 2 3 2 3 2 7" xfId="23488"/>
    <cellStyle name="Normal 33 2 3 2 3 2 7 2" xfId="23489"/>
    <cellStyle name="Normal 33 2 3 2 3 2 7 3" xfId="23490"/>
    <cellStyle name="Normal 33 2 3 2 3 2 8" xfId="23491"/>
    <cellStyle name="Normal 33 2 3 2 3 2 9" xfId="23492"/>
    <cellStyle name="Normal 33 2 3 2 3 2_Schs" xfId="23493"/>
    <cellStyle name="Normal 33 2 3 2 3 3" xfId="23494"/>
    <cellStyle name="Normal 33 2 3 2 3 3 2" xfId="23495"/>
    <cellStyle name="Normal 33 2 3 2 3 3 2 2" xfId="23496"/>
    <cellStyle name="Normal 33 2 3 2 3 3 2 2 2" xfId="23497"/>
    <cellStyle name="Normal 33 2 3 2 3 3 2 2 2 2" xfId="23498"/>
    <cellStyle name="Normal 33 2 3 2 3 3 2 2 2 3" xfId="23499"/>
    <cellStyle name="Normal 33 2 3 2 3 3 2 2 3" xfId="23500"/>
    <cellStyle name="Normal 33 2 3 2 3 3 2 2 4" xfId="23501"/>
    <cellStyle name="Normal 33 2 3 2 3 3 2 3" xfId="23502"/>
    <cellStyle name="Normal 33 2 3 2 3 3 2 3 2" xfId="23503"/>
    <cellStyle name="Normal 33 2 3 2 3 3 2 3 3" xfId="23504"/>
    <cellStyle name="Normal 33 2 3 2 3 3 2 4" xfId="23505"/>
    <cellStyle name="Normal 33 2 3 2 3 3 2 5" xfId="23506"/>
    <cellStyle name="Normal 33 2 3 2 3 3 3" xfId="23507"/>
    <cellStyle name="Normal 33 2 3 2 3 3 3 2" xfId="23508"/>
    <cellStyle name="Normal 33 2 3 2 3 3 3 2 2" xfId="23509"/>
    <cellStyle name="Normal 33 2 3 2 3 3 3 2 2 2" xfId="23510"/>
    <cellStyle name="Normal 33 2 3 2 3 3 3 2 2 3" xfId="23511"/>
    <cellStyle name="Normal 33 2 3 2 3 3 3 2 3" xfId="23512"/>
    <cellStyle name="Normal 33 2 3 2 3 3 3 2 4" xfId="23513"/>
    <cellStyle name="Normal 33 2 3 2 3 3 3 3" xfId="23514"/>
    <cellStyle name="Normal 33 2 3 2 3 3 3 3 2" xfId="23515"/>
    <cellStyle name="Normal 33 2 3 2 3 3 3 3 3" xfId="23516"/>
    <cellStyle name="Normal 33 2 3 2 3 3 3 4" xfId="23517"/>
    <cellStyle name="Normal 33 2 3 2 3 3 3 5" xfId="23518"/>
    <cellStyle name="Normal 33 2 3 2 3 3 4" xfId="23519"/>
    <cellStyle name="Normal 33 2 3 2 3 3 4 2" xfId="23520"/>
    <cellStyle name="Normal 33 2 3 2 3 3 4 2 2" xfId="23521"/>
    <cellStyle name="Normal 33 2 3 2 3 3 4 2 2 2" xfId="23522"/>
    <cellStyle name="Normal 33 2 3 2 3 3 4 2 2 3" xfId="23523"/>
    <cellStyle name="Normal 33 2 3 2 3 3 4 2 3" xfId="23524"/>
    <cellStyle name="Normal 33 2 3 2 3 3 4 2 4" xfId="23525"/>
    <cellStyle name="Normal 33 2 3 2 3 3 4 3" xfId="23526"/>
    <cellStyle name="Normal 33 2 3 2 3 3 4 3 2" xfId="23527"/>
    <cellStyle name="Normal 33 2 3 2 3 3 4 3 3" xfId="23528"/>
    <cellStyle name="Normal 33 2 3 2 3 3 4 4" xfId="23529"/>
    <cellStyle name="Normal 33 2 3 2 3 3 4 5" xfId="23530"/>
    <cellStyle name="Normal 33 2 3 2 3 3 5" xfId="23531"/>
    <cellStyle name="Normal 33 2 3 2 3 3 5 2" xfId="23532"/>
    <cellStyle name="Normal 33 2 3 2 3 3 5 2 2" xfId="23533"/>
    <cellStyle name="Normal 33 2 3 2 3 3 5 2 3" xfId="23534"/>
    <cellStyle name="Normal 33 2 3 2 3 3 5 3" xfId="23535"/>
    <cellStyle name="Normal 33 2 3 2 3 3 5 4" xfId="23536"/>
    <cellStyle name="Normal 33 2 3 2 3 3 6" xfId="23537"/>
    <cellStyle name="Normal 33 2 3 2 3 3 6 2" xfId="23538"/>
    <cellStyle name="Normal 33 2 3 2 3 3 6 3" xfId="23539"/>
    <cellStyle name="Normal 33 2 3 2 3 3 7" xfId="23540"/>
    <cellStyle name="Normal 33 2 3 2 3 3 8" xfId="23541"/>
    <cellStyle name="Normal 33 2 3 2 3 3_Schs" xfId="23542"/>
    <cellStyle name="Normal 33 2 3 2 3 4" xfId="23543"/>
    <cellStyle name="Normal 33 2 3 2 3 4 2" xfId="23544"/>
    <cellStyle name="Normal 33 2 3 2 3 4 2 2" xfId="23545"/>
    <cellStyle name="Normal 33 2 3 2 3 4 2 2 2" xfId="23546"/>
    <cellStyle name="Normal 33 2 3 2 3 4 2 2 3" xfId="23547"/>
    <cellStyle name="Normal 33 2 3 2 3 4 2 3" xfId="23548"/>
    <cellStyle name="Normal 33 2 3 2 3 4 2 4" xfId="23549"/>
    <cellStyle name="Normal 33 2 3 2 3 4 3" xfId="23550"/>
    <cellStyle name="Normal 33 2 3 2 3 4 3 2" xfId="23551"/>
    <cellStyle name="Normal 33 2 3 2 3 4 3 3" xfId="23552"/>
    <cellStyle name="Normal 33 2 3 2 3 4 4" xfId="23553"/>
    <cellStyle name="Normal 33 2 3 2 3 4 5" xfId="23554"/>
    <cellStyle name="Normal 33 2 3 2 3 5" xfId="23555"/>
    <cellStyle name="Normal 33 2 3 2 3 5 2" xfId="23556"/>
    <cellStyle name="Normal 33 2 3 2 3 5 2 2" xfId="23557"/>
    <cellStyle name="Normal 33 2 3 2 3 5 2 2 2" xfId="23558"/>
    <cellStyle name="Normal 33 2 3 2 3 5 2 2 3" xfId="23559"/>
    <cellStyle name="Normal 33 2 3 2 3 5 2 3" xfId="23560"/>
    <cellStyle name="Normal 33 2 3 2 3 5 2 4" xfId="23561"/>
    <cellStyle name="Normal 33 2 3 2 3 5 3" xfId="23562"/>
    <cellStyle name="Normal 33 2 3 2 3 5 3 2" xfId="23563"/>
    <cellStyle name="Normal 33 2 3 2 3 5 3 3" xfId="23564"/>
    <cellStyle name="Normal 33 2 3 2 3 5 4" xfId="23565"/>
    <cellStyle name="Normal 33 2 3 2 3 5 5" xfId="23566"/>
    <cellStyle name="Normal 33 2 3 2 3 6" xfId="23567"/>
    <cellStyle name="Normal 33 2 3 2 3 6 2" xfId="23568"/>
    <cellStyle name="Normal 33 2 3 2 3 6 2 2" xfId="23569"/>
    <cellStyle name="Normal 33 2 3 2 3 6 2 2 2" xfId="23570"/>
    <cellStyle name="Normal 33 2 3 2 3 6 2 2 3" xfId="23571"/>
    <cellStyle name="Normal 33 2 3 2 3 6 2 3" xfId="23572"/>
    <cellStyle name="Normal 33 2 3 2 3 6 2 4" xfId="23573"/>
    <cellStyle name="Normal 33 2 3 2 3 6 3" xfId="23574"/>
    <cellStyle name="Normal 33 2 3 2 3 6 3 2" xfId="23575"/>
    <cellStyle name="Normal 33 2 3 2 3 6 3 3" xfId="23576"/>
    <cellStyle name="Normal 33 2 3 2 3 6 4" xfId="23577"/>
    <cellStyle name="Normal 33 2 3 2 3 6 5" xfId="23578"/>
    <cellStyle name="Normal 33 2 3 2 3 7" xfId="23579"/>
    <cellStyle name="Normal 33 2 3 2 3 7 2" xfId="23580"/>
    <cellStyle name="Normal 33 2 3 2 3 7 2 2" xfId="23581"/>
    <cellStyle name="Normal 33 2 3 2 3 7 2 3" xfId="23582"/>
    <cellStyle name="Normal 33 2 3 2 3 7 3" xfId="23583"/>
    <cellStyle name="Normal 33 2 3 2 3 7 4" xfId="23584"/>
    <cellStyle name="Normal 33 2 3 2 3 8" xfId="23585"/>
    <cellStyle name="Normal 33 2 3 2 3 8 2" xfId="23586"/>
    <cellStyle name="Normal 33 2 3 2 3 8 3" xfId="23587"/>
    <cellStyle name="Normal 33 2 3 2 3 9" xfId="23588"/>
    <cellStyle name="Normal 33 2 3 2 3_Schs" xfId="23589"/>
    <cellStyle name="Normal 33 2 3 2 4" xfId="23590"/>
    <cellStyle name="Normal 33 2 3 2 4 2" xfId="23591"/>
    <cellStyle name="Normal 33 2 3 2 4 2 2" xfId="23592"/>
    <cellStyle name="Normal 33 2 3 2 4 2 2 2" xfId="23593"/>
    <cellStyle name="Normal 33 2 3 2 4 2 2 2 2" xfId="23594"/>
    <cellStyle name="Normal 33 2 3 2 4 2 2 2 2 2" xfId="23595"/>
    <cellStyle name="Normal 33 2 3 2 4 2 2 2 2 3" xfId="23596"/>
    <cellStyle name="Normal 33 2 3 2 4 2 2 2 3" xfId="23597"/>
    <cellStyle name="Normal 33 2 3 2 4 2 2 2 4" xfId="23598"/>
    <cellStyle name="Normal 33 2 3 2 4 2 2 3" xfId="23599"/>
    <cellStyle name="Normal 33 2 3 2 4 2 2 3 2" xfId="23600"/>
    <cellStyle name="Normal 33 2 3 2 4 2 2 3 3" xfId="23601"/>
    <cellStyle name="Normal 33 2 3 2 4 2 2 4" xfId="23602"/>
    <cellStyle name="Normal 33 2 3 2 4 2 2 5" xfId="23603"/>
    <cellStyle name="Normal 33 2 3 2 4 2 3" xfId="23604"/>
    <cellStyle name="Normal 33 2 3 2 4 2 3 2" xfId="23605"/>
    <cellStyle name="Normal 33 2 3 2 4 2 3 2 2" xfId="23606"/>
    <cellStyle name="Normal 33 2 3 2 4 2 3 2 2 2" xfId="23607"/>
    <cellStyle name="Normal 33 2 3 2 4 2 3 2 2 3" xfId="23608"/>
    <cellStyle name="Normal 33 2 3 2 4 2 3 2 3" xfId="23609"/>
    <cellStyle name="Normal 33 2 3 2 4 2 3 2 4" xfId="23610"/>
    <cellStyle name="Normal 33 2 3 2 4 2 3 3" xfId="23611"/>
    <cellStyle name="Normal 33 2 3 2 4 2 3 3 2" xfId="23612"/>
    <cellStyle name="Normal 33 2 3 2 4 2 3 3 3" xfId="23613"/>
    <cellStyle name="Normal 33 2 3 2 4 2 3 4" xfId="23614"/>
    <cellStyle name="Normal 33 2 3 2 4 2 3 5" xfId="23615"/>
    <cellStyle name="Normal 33 2 3 2 4 2 4" xfId="23616"/>
    <cellStyle name="Normal 33 2 3 2 4 2 4 2" xfId="23617"/>
    <cellStyle name="Normal 33 2 3 2 4 2 4 2 2" xfId="23618"/>
    <cellStyle name="Normal 33 2 3 2 4 2 4 2 2 2" xfId="23619"/>
    <cellStyle name="Normal 33 2 3 2 4 2 4 2 2 3" xfId="23620"/>
    <cellStyle name="Normal 33 2 3 2 4 2 4 2 3" xfId="23621"/>
    <cellStyle name="Normal 33 2 3 2 4 2 4 2 4" xfId="23622"/>
    <cellStyle name="Normal 33 2 3 2 4 2 4 3" xfId="23623"/>
    <cellStyle name="Normal 33 2 3 2 4 2 4 3 2" xfId="23624"/>
    <cellStyle name="Normal 33 2 3 2 4 2 4 3 3" xfId="23625"/>
    <cellStyle name="Normal 33 2 3 2 4 2 4 4" xfId="23626"/>
    <cellStyle name="Normal 33 2 3 2 4 2 4 5" xfId="23627"/>
    <cellStyle name="Normal 33 2 3 2 4 2 5" xfId="23628"/>
    <cellStyle name="Normal 33 2 3 2 4 2 5 2" xfId="23629"/>
    <cellStyle name="Normal 33 2 3 2 4 2 5 2 2" xfId="23630"/>
    <cellStyle name="Normal 33 2 3 2 4 2 5 2 3" xfId="23631"/>
    <cellStyle name="Normal 33 2 3 2 4 2 5 3" xfId="23632"/>
    <cellStyle name="Normal 33 2 3 2 4 2 5 4" xfId="23633"/>
    <cellStyle name="Normal 33 2 3 2 4 2 6" xfId="23634"/>
    <cellStyle name="Normal 33 2 3 2 4 2 6 2" xfId="23635"/>
    <cellStyle name="Normal 33 2 3 2 4 2 6 3" xfId="23636"/>
    <cellStyle name="Normal 33 2 3 2 4 2 7" xfId="23637"/>
    <cellStyle name="Normal 33 2 3 2 4 2 8" xfId="23638"/>
    <cellStyle name="Normal 33 2 3 2 4 2_Schs" xfId="23639"/>
    <cellStyle name="Normal 33 2 3 2 4 3" xfId="23640"/>
    <cellStyle name="Normal 33 2 3 2 4 3 2" xfId="23641"/>
    <cellStyle name="Normal 33 2 3 2 4 3 2 2" xfId="23642"/>
    <cellStyle name="Normal 33 2 3 2 4 3 2 2 2" xfId="23643"/>
    <cellStyle name="Normal 33 2 3 2 4 3 2 2 3" xfId="23644"/>
    <cellStyle name="Normal 33 2 3 2 4 3 2 3" xfId="23645"/>
    <cellStyle name="Normal 33 2 3 2 4 3 2 4" xfId="23646"/>
    <cellStyle name="Normal 33 2 3 2 4 3 3" xfId="23647"/>
    <cellStyle name="Normal 33 2 3 2 4 3 3 2" xfId="23648"/>
    <cellStyle name="Normal 33 2 3 2 4 3 3 3" xfId="23649"/>
    <cellStyle name="Normal 33 2 3 2 4 3 4" xfId="23650"/>
    <cellStyle name="Normal 33 2 3 2 4 3 5" xfId="23651"/>
    <cellStyle name="Normal 33 2 3 2 4 4" xfId="23652"/>
    <cellStyle name="Normal 33 2 3 2 4 4 2" xfId="23653"/>
    <cellStyle name="Normal 33 2 3 2 4 4 2 2" xfId="23654"/>
    <cellStyle name="Normal 33 2 3 2 4 4 2 2 2" xfId="23655"/>
    <cellStyle name="Normal 33 2 3 2 4 4 2 2 3" xfId="23656"/>
    <cellStyle name="Normal 33 2 3 2 4 4 2 3" xfId="23657"/>
    <cellStyle name="Normal 33 2 3 2 4 4 2 4" xfId="23658"/>
    <cellStyle name="Normal 33 2 3 2 4 4 3" xfId="23659"/>
    <cellStyle name="Normal 33 2 3 2 4 4 3 2" xfId="23660"/>
    <cellStyle name="Normal 33 2 3 2 4 4 3 3" xfId="23661"/>
    <cellStyle name="Normal 33 2 3 2 4 4 4" xfId="23662"/>
    <cellStyle name="Normal 33 2 3 2 4 4 5" xfId="23663"/>
    <cellStyle name="Normal 33 2 3 2 4 5" xfId="23664"/>
    <cellStyle name="Normal 33 2 3 2 4 5 2" xfId="23665"/>
    <cellStyle name="Normal 33 2 3 2 4 5 2 2" xfId="23666"/>
    <cellStyle name="Normal 33 2 3 2 4 5 2 2 2" xfId="23667"/>
    <cellStyle name="Normal 33 2 3 2 4 5 2 2 3" xfId="23668"/>
    <cellStyle name="Normal 33 2 3 2 4 5 2 3" xfId="23669"/>
    <cellStyle name="Normal 33 2 3 2 4 5 2 4" xfId="23670"/>
    <cellStyle name="Normal 33 2 3 2 4 5 3" xfId="23671"/>
    <cellStyle name="Normal 33 2 3 2 4 5 3 2" xfId="23672"/>
    <cellStyle name="Normal 33 2 3 2 4 5 3 3" xfId="23673"/>
    <cellStyle name="Normal 33 2 3 2 4 5 4" xfId="23674"/>
    <cellStyle name="Normal 33 2 3 2 4 5 5" xfId="23675"/>
    <cellStyle name="Normal 33 2 3 2 4 6" xfId="23676"/>
    <cellStyle name="Normal 33 2 3 2 4 6 2" xfId="23677"/>
    <cellStyle name="Normal 33 2 3 2 4 6 2 2" xfId="23678"/>
    <cellStyle name="Normal 33 2 3 2 4 6 2 3" xfId="23679"/>
    <cellStyle name="Normal 33 2 3 2 4 6 3" xfId="23680"/>
    <cellStyle name="Normal 33 2 3 2 4 6 4" xfId="23681"/>
    <cellStyle name="Normal 33 2 3 2 4 7" xfId="23682"/>
    <cellStyle name="Normal 33 2 3 2 4 7 2" xfId="23683"/>
    <cellStyle name="Normal 33 2 3 2 4 7 3" xfId="23684"/>
    <cellStyle name="Normal 33 2 3 2 4 8" xfId="23685"/>
    <cellStyle name="Normal 33 2 3 2 4 9" xfId="23686"/>
    <cellStyle name="Normal 33 2 3 2 4_Schs" xfId="23687"/>
    <cellStyle name="Normal 33 2 3 2 5" xfId="23688"/>
    <cellStyle name="Normal 33 2 3 2 5 2" xfId="23689"/>
    <cellStyle name="Normal 33 2 3 2 5 2 2" xfId="23690"/>
    <cellStyle name="Normal 33 2 3 2 5 2 2 2" xfId="23691"/>
    <cellStyle name="Normal 33 2 3 2 5 2 2 2 2" xfId="23692"/>
    <cellStyle name="Normal 33 2 3 2 5 2 2 2 3" xfId="23693"/>
    <cellStyle name="Normal 33 2 3 2 5 2 2 3" xfId="23694"/>
    <cellStyle name="Normal 33 2 3 2 5 2 2 4" xfId="23695"/>
    <cellStyle name="Normal 33 2 3 2 5 2 3" xfId="23696"/>
    <cellStyle name="Normal 33 2 3 2 5 2 3 2" xfId="23697"/>
    <cellStyle name="Normal 33 2 3 2 5 2 3 3" xfId="23698"/>
    <cellStyle name="Normal 33 2 3 2 5 2 4" xfId="23699"/>
    <cellStyle name="Normal 33 2 3 2 5 2 5" xfId="23700"/>
    <cellStyle name="Normal 33 2 3 2 5 3" xfId="23701"/>
    <cellStyle name="Normal 33 2 3 2 5 3 2" xfId="23702"/>
    <cellStyle name="Normal 33 2 3 2 5 3 2 2" xfId="23703"/>
    <cellStyle name="Normal 33 2 3 2 5 3 2 2 2" xfId="23704"/>
    <cellStyle name="Normal 33 2 3 2 5 3 2 2 3" xfId="23705"/>
    <cellStyle name="Normal 33 2 3 2 5 3 2 3" xfId="23706"/>
    <cellStyle name="Normal 33 2 3 2 5 3 2 4" xfId="23707"/>
    <cellStyle name="Normal 33 2 3 2 5 3 3" xfId="23708"/>
    <cellStyle name="Normal 33 2 3 2 5 3 3 2" xfId="23709"/>
    <cellStyle name="Normal 33 2 3 2 5 3 3 3" xfId="23710"/>
    <cellStyle name="Normal 33 2 3 2 5 3 4" xfId="23711"/>
    <cellStyle name="Normal 33 2 3 2 5 3 5" xfId="23712"/>
    <cellStyle name="Normal 33 2 3 2 5 4" xfId="23713"/>
    <cellStyle name="Normal 33 2 3 2 5 4 2" xfId="23714"/>
    <cellStyle name="Normal 33 2 3 2 5 4 2 2" xfId="23715"/>
    <cellStyle name="Normal 33 2 3 2 5 4 2 2 2" xfId="23716"/>
    <cellStyle name="Normal 33 2 3 2 5 4 2 2 3" xfId="23717"/>
    <cellStyle name="Normal 33 2 3 2 5 4 2 3" xfId="23718"/>
    <cellStyle name="Normal 33 2 3 2 5 4 2 4" xfId="23719"/>
    <cellStyle name="Normal 33 2 3 2 5 4 3" xfId="23720"/>
    <cellStyle name="Normal 33 2 3 2 5 4 3 2" xfId="23721"/>
    <cellStyle name="Normal 33 2 3 2 5 4 3 3" xfId="23722"/>
    <cellStyle name="Normal 33 2 3 2 5 4 4" xfId="23723"/>
    <cellStyle name="Normal 33 2 3 2 5 4 5" xfId="23724"/>
    <cellStyle name="Normal 33 2 3 2 5 5" xfId="23725"/>
    <cellStyle name="Normal 33 2 3 2 5 5 2" xfId="23726"/>
    <cellStyle name="Normal 33 2 3 2 5 5 2 2" xfId="23727"/>
    <cellStyle name="Normal 33 2 3 2 5 5 2 3" xfId="23728"/>
    <cellStyle name="Normal 33 2 3 2 5 5 3" xfId="23729"/>
    <cellStyle name="Normal 33 2 3 2 5 5 4" xfId="23730"/>
    <cellStyle name="Normal 33 2 3 2 5 6" xfId="23731"/>
    <cellStyle name="Normal 33 2 3 2 5 6 2" xfId="23732"/>
    <cellStyle name="Normal 33 2 3 2 5 6 3" xfId="23733"/>
    <cellStyle name="Normal 33 2 3 2 5 7" xfId="23734"/>
    <cellStyle name="Normal 33 2 3 2 5 8" xfId="23735"/>
    <cellStyle name="Normal 33 2 3 2 5_Schs" xfId="23736"/>
    <cellStyle name="Normal 33 2 3 2 6" xfId="23737"/>
    <cellStyle name="Normal 33 2 3 2 6 2" xfId="23738"/>
    <cellStyle name="Normal 33 2 3 2 6 2 2" xfId="23739"/>
    <cellStyle name="Normal 33 2 3 2 6 2 2 2" xfId="23740"/>
    <cellStyle name="Normal 33 2 3 2 6 2 2 3" xfId="23741"/>
    <cellStyle name="Normal 33 2 3 2 6 2 3" xfId="23742"/>
    <cellStyle name="Normal 33 2 3 2 6 2 4" xfId="23743"/>
    <cellStyle name="Normal 33 2 3 2 6 3" xfId="23744"/>
    <cellStyle name="Normal 33 2 3 2 6 3 2" xfId="23745"/>
    <cellStyle name="Normal 33 2 3 2 6 3 3" xfId="23746"/>
    <cellStyle name="Normal 33 2 3 2 6 4" xfId="23747"/>
    <cellStyle name="Normal 33 2 3 2 6 5" xfId="23748"/>
    <cellStyle name="Normal 33 2 3 2 7" xfId="23749"/>
    <cellStyle name="Normal 33 2 3 2 7 2" xfId="23750"/>
    <cellStyle name="Normal 33 2 3 2 7 2 2" xfId="23751"/>
    <cellStyle name="Normal 33 2 3 2 7 2 2 2" xfId="23752"/>
    <cellStyle name="Normal 33 2 3 2 7 2 2 3" xfId="23753"/>
    <cellStyle name="Normal 33 2 3 2 7 2 3" xfId="23754"/>
    <cellStyle name="Normal 33 2 3 2 7 2 4" xfId="23755"/>
    <cellStyle name="Normal 33 2 3 2 7 3" xfId="23756"/>
    <cellStyle name="Normal 33 2 3 2 7 3 2" xfId="23757"/>
    <cellStyle name="Normal 33 2 3 2 7 3 3" xfId="23758"/>
    <cellStyle name="Normal 33 2 3 2 7 4" xfId="23759"/>
    <cellStyle name="Normal 33 2 3 2 7 5" xfId="23760"/>
    <cellStyle name="Normal 33 2 3 2 8" xfId="23761"/>
    <cellStyle name="Normal 33 2 3 2 8 2" xfId="23762"/>
    <cellStyle name="Normal 33 2 3 2 8 2 2" xfId="23763"/>
    <cellStyle name="Normal 33 2 3 2 8 2 2 2" xfId="23764"/>
    <cellStyle name="Normal 33 2 3 2 8 2 2 3" xfId="23765"/>
    <cellStyle name="Normal 33 2 3 2 8 2 3" xfId="23766"/>
    <cellStyle name="Normal 33 2 3 2 8 2 4" xfId="23767"/>
    <cellStyle name="Normal 33 2 3 2 8 3" xfId="23768"/>
    <cellStyle name="Normal 33 2 3 2 8 3 2" xfId="23769"/>
    <cellStyle name="Normal 33 2 3 2 8 3 3" xfId="23770"/>
    <cellStyle name="Normal 33 2 3 2 8 4" xfId="23771"/>
    <cellStyle name="Normal 33 2 3 2 8 5" xfId="23772"/>
    <cellStyle name="Normal 33 2 3 2 9" xfId="23773"/>
    <cellStyle name="Normal 33 2 3 2 9 2" xfId="23774"/>
    <cellStyle name="Normal 33 2 3 2 9 2 2" xfId="23775"/>
    <cellStyle name="Normal 33 2 3 2 9 2 3" xfId="23776"/>
    <cellStyle name="Normal 33 2 3 2 9 3" xfId="23777"/>
    <cellStyle name="Normal 33 2 3 2 9 4" xfId="23778"/>
    <cellStyle name="Normal 33 2 3 2_Schs" xfId="23779"/>
    <cellStyle name="Normal 33 2 3 3" xfId="23780"/>
    <cellStyle name="Normal 33 2 3 3 10" xfId="23781"/>
    <cellStyle name="Normal 33 2 3 3 11" xfId="23782"/>
    <cellStyle name="Normal 33 2 3 3 2" xfId="23783"/>
    <cellStyle name="Normal 33 2 3 3 2 10" xfId="23784"/>
    <cellStyle name="Normal 33 2 3 3 2 2" xfId="23785"/>
    <cellStyle name="Normal 33 2 3 3 2 2 2" xfId="23786"/>
    <cellStyle name="Normal 33 2 3 3 2 2 2 2" xfId="23787"/>
    <cellStyle name="Normal 33 2 3 3 2 2 2 2 2" xfId="23788"/>
    <cellStyle name="Normal 33 2 3 3 2 2 2 2 2 2" xfId="23789"/>
    <cellStyle name="Normal 33 2 3 3 2 2 2 2 2 2 2" xfId="23790"/>
    <cellStyle name="Normal 33 2 3 3 2 2 2 2 2 2 3" xfId="23791"/>
    <cellStyle name="Normal 33 2 3 3 2 2 2 2 2 3" xfId="23792"/>
    <cellStyle name="Normal 33 2 3 3 2 2 2 2 2 4" xfId="23793"/>
    <cellStyle name="Normal 33 2 3 3 2 2 2 2 3" xfId="23794"/>
    <cellStyle name="Normal 33 2 3 3 2 2 2 2 3 2" xfId="23795"/>
    <cellStyle name="Normal 33 2 3 3 2 2 2 2 3 3" xfId="23796"/>
    <cellStyle name="Normal 33 2 3 3 2 2 2 2 4" xfId="23797"/>
    <cellStyle name="Normal 33 2 3 3 2 2 2 2 5" xfId="23798"/>
    <cellStyle name="Normal 33 2 3 3 2 2 2 3" xfId="23799"/>
    <cellStyle name="Normal 33 2 3 3 2 2 2 3 2" xfId="23800"/>
    <cellStyle name="Normal 33 2 3 3 2 2 2 3 2 2" xfId="23801"/>
    <cellStyle name="Normal 33 2 3 3 2 2 2 3 2 2 2" xfId="23802"/>
    <cellStyle name="Normal 33 2 3 3 2 2 2 3 2 2 3" xfId="23803"/>
    <cellStyle name="Normal 33 2 3 3 2 2 2 3 2 3" xfId="23804"/>
    <cellStyle name="Normal 33 2 3 3 2 2 2 3 2 4" xfId="23805"/>
    <cellStyle name="Normal 33 2 3 3 2 2 2 3 3" xfId="23806"/>
    <cellStyle name="Normal 33 2 3 3 2 2 2 3 3 2" xfId="23807"/>
    <cellStyle name="Normal 33 2 3 3 2 2 2 3 3 3" xfId="23808"/>
    <cellStyle name="Normal 33 2 3 3 2 2 2 3 4" xfId="23809"/>
    <cellStyle name="Normal 33 2 3 3 2 2 2 3 5" xfId="23810"/>
    <cellStyle name="Normal 33 2 3 3 2 2 2 4" xfId="23811"/>
    <cellStyle name="Normal 33 2 3 3 2 2 2 4 2" xfId="23812"/>
    <cellStyle name="Normal 33 2 3 3 2 2 2 4 2 2" xfId="23813"/>
    <cellStyle name="Normal 33 2 3 3 2 2 2 4 2 2 2" xfId="23814"/>
    <cellStyle name="Normal 33 2 3 3 2 2 2 4 2 2 3" xfId="23815"/>
    <cellStyle name="Normal 33 2 3 3 2 2 2 4 2 3" xfId="23816"/>
    <cellStyle name="Normal 33 2 3 3 2 2 2 4 2 4" xfId="23817"/>
    <cellStyle name="Normal 33 2 3 3 2 2 2 4 3" xfId="23818"/>
    <cellStyle name="Normal 33 2 3 3 2 2 2 4 3 2" xfId="23819"/>
    <cellStyle name="Normal 33 2 3 3 2 2 2 4 3 3" xfId="23820"/>
    <cellStyle name="Normal 33 2 3 3 2 2 2 4 4" xfId="23821"/>
    <cellStyle name="Normal 33 2 3 3 2 2 2 4 5" xfId="23822"/>
    <cellStyle name="Normal 33 2 3 3 2 2 2 5" xfId="23823"/>
    <cellStyle name="Normal 33 2 3 3 2 2 2 5 2" xfId="23824"/>
    <cellStyle name="Normal 33 2 3 3 2 2 2 5 2 2" xfId="23825"/>
    <cellStyle name="Normal 33 2 3 3 2 2 2 5 2 3" xfId="23826"/>
    <cellStyle name="Normal 33 2 3 3 2 2 2 5 3" xfId="23827"/>
    <cellStyle name="Normal 33 2 3 3 2 2 2 5 4" xfId="23828"/>
    <cellStyle name="Normal 33 2 3 3 2 2 2 6" xfId="23829"/>
    <cellStyle name="Normal 33 2 3 3 2 2 2 6 2" xfId="23830"/>
    <cellStyle name="Normal 33 2 3 3 2 2 2 6 3" xfId="23831"/>
    <cellStyle name="Normal 33 2 3 3 2 2 2 7" xfId="23832"/>
    <cellStyle name="Normal 33 2 3 3 2 2 2 8" xfId="23833"/>
    <cellStyle name="Normal 33 2 3 3 2 2 2_Schs" xfId="23834"/>
    <cellStyle name="Normal 33 2 3 3 2 2 3" xfId="23835"/>
    <cellStyle name="Normal 33 2 3 3 2 2 3 2" xfId="23836"/>
    <cellStyle name="Normal 33 2 3 3 2 2 3 2 2" xfId="23837"/>
    <cellStyle name="Normal 33 2 3 3 2 2 3 2 2 2" xfId="23838"/>
    <cellStyle name="Normal 33 2 3 3 2 2 3 2 2 3" xfId="23839"/>
    <cellStyle name="Normal 33 2 3 3 2 2 3 2 3" xfId="23840"/>
    <cellStyle name="Normal 33 2 3 3 2 2 3 2 4" xfId="23841"/>
    <cellStyle name="Normal 33 2 3 3 2 2 3 3" xfId="23842"/>
    <cellStyle name="Normal 33 2 3 3 2 2 3 3 2" xfId="23843"/>
    <cellStyle name="Normal 33 2 3 3 2 2 3 3 3" xfId="23844"/>
    <cellStyle name="Normal 33 2 3 3 2 2 3 4" xfId="23845"/>
    <cellStyle name="Normal 33 2 3 3 2 2 3 5" xfId="23846"/>
    <cellStyle name="Normal 33 2 3 3 2 2 4" xfId="23847"/>
    <cellStyle name="Normal 33 2 3 3 2 2 4 2" xfId="23848"/>
    <cellStyle name="Normal 33 2 3 3 2 2 4 2 2" xfId="23849"/>
    <cellStyle name="Normal 33 2 3 3 2 2 4 2 2 2" xfId="23850"/>
    <cellStyle name="Normal 33 2 3 3 2 2 4 2 2 3" xfId="23851"/>
    <cellStyle name="Normal 33 2 3 3 2 2 4 2 3" xfId="23852"/>
    <cellStyle name="Normal 33 2 3 3 2 2 4 2 4" xfId="23853"/>
    <cellStyle name="Normal 33 2 3 3 2 2 4 3" xfId="23854"/>
    <cellStyle name="Normal 33 2 3 3 2 2 4 3 2" xfId="23855"/>
    <cellStyle name="Normal 33 2 3 3 2 2 4 3 3" xfId="23856"/>
    <cellStyle name="Normal 33 2 3 3 2 2 4 4" xfId="23857"/>
    <cellStyle name="Normal 33 2 3 3 2 2 4 5" xfId="23858"/>
    <cellStyle name="Normal 33 2 3 3 2 2 5" xfId="23859"/>
    <cellStyle name="Normal 33 2 3 3 2 2 5 2" xfId="23860"/>
    <cellStyle name="Normal 33 2 3 3 2 2 5 2 2" xfId="23861"/>
    <cellStyle name="Normal 33 2 3 3 2 2 5 2 2 2" xfId="23862"/>
    <cellStyle name="Normal 33 2 3 3 2 2 5 2 2 3" xfId="23863"/>
    <cellStyle name="Normal 33 2 3 3 2 2 5 2 3" xfId="23864"/>
    <cellStyle name="Normal 33 2 3 3 2 2 5 2 4" xfId="23865"/>
    <cellStyle name="Normal 33 2 3 3 2 2 5 3" xfId="23866"/>
    <cellStyle name="Normal 33 2 3 3 2 2 5 3 2" xfId="23867"/>
    <cellStyle name="Normal 33 2 3 3 2 2 5 3 3" xfId="23868"/>
    <cellStyle name="Normal 33 2 3 3 2 2 5 4" xfId="23869"/>
    <cellStyle name="Normal 33 2 3 3 2 2 5 5" xfId="23870"/>
    <cellStyle name="Normal 33 2 3 3 2 2 6" xfId="23871"/>
    <cellStyle name="Normal 33 2 3 3 2 2 6 2" xfId="23872"/>
    <cellStyle name="Normal 33 2 3 3 2 2 6 2 2" xfId="23873"/>
    <cellStyle name="Normal 33 2 3 3 2 2 6 2 3" xfId="23874"/>
    <cellStyle name="Normal 33 2 3 3 2 2 6 3" xfId="23875"/>
    <cellStyle name="Normal 33 2 3 3 2 2 6 4" xfId="23876"/>
    <cellStyle name="Normal 33 2 3 3 2 2 7" xfId="23877"/>
    <cellStyle name="Normal 33 2 3 3 2 2 7 2" xfId="23878"/>
    <cellStyle name="Normal 33 2 3 3 2 2 7 3" xfId="23879"/>
    <cellStyle name="Normal 33 2 3 3 2 2 8" xfId="23880"/>
    <cellStyle name="Normal 33 2 3 3 2 2 9" xfId="23881"/>
    <cellStyle name="Normal 33 2 3 3 2 2_Schs" xfId="23882"/>
    <cellStyle name="Normal 33 2 3 3 2 3" xfId="23883"/>
    <cellStyle name="Normal 33 2 3 3 2 3 2" xfId="23884"/>
    <cellStyle name="Normal 33 2 3 3 2 3 2 2" xfId="23885"/>
    <cellStyle name="Normal 33 2 3 3 2 3 2 2 2" xfId="23886"/>
    <cellStyle name="Normal 33 2 3 3 2 3 2 2 2 2" xfId="23887"/>
    <cellStyle name="Normal 33 2 3 3 2 3 2 2 2 3" xfId="23888"/>
    <cellStyle name="Normal 33 2 3 3 2 3 2 2 3" xfId="23889"/>
    <cellStyle name="Normal 33 2 3 3 2 3 2 2 4" xfId="23890"/>
    <cellStyle name="Normal 33 2 3 3 2 3 2 3" xfId="23891"/>
    <cellStyle name="Normal 33 2 3 3 2 3 2 3 2" xfId="23892"/>
    <cellStyle name="Normal 33 2 3 3 2 3 2 3 3" xfId="23893"/>
    <cellStyle name="Normal 33 2 3 3 2 3 2 4" xfId="23894"/>
    <cellStyle name="Normal 33 2 3 3 2 3 2 5" xfId="23895"/>
    <cellStyle name="Normal 33 2 3 3 2 3 3" xfId="23896"/>
    <cellStyle name="Normal 33 2 3 3 2 3 3 2" xfId="23897"/>
    <cellStyle name="Normal 33 2 3 3 2 3 3 2 2" xfId="23898"/>
    <cellStyle name="Normal 33 2 3 3 2 3 3 2 2 2" xfId="23899"/>
    <cellStyle name="Normal 33 2 3 3 2 3 3 2 2 3" xfId="23900"/>
    <cellStyle name="Normal 33 2 3 3 2 3 3 2 3" xfId="23901"/>
    <cellStyle name="Normal 33 2 3 3 2 3 3 2 4" xfId="23902"/>
    <cellStyle name="Normal 33 2 3 3 2 3 3 3" xfId="23903"/>
    <cellStyle name="Normal 33 2 3 3 2 3 3 3 2" xfId="23904"/>
    <cellStyle name="Normal 33 2 3 3 2 3 3 3 3" xfId="23905"/>
    <cellStyle name="Normal 33 2 3 3 2 3 3 4" xfId="23906"/>
    <cellStyle name="Normal 33 2 3 3 2 3 3 5" xfId="23907"/>
    <cellStyle name="Normal 33 2 3 3 2 3 4" xfId="23908"/>
    <cellStyle name="Normal 33 2 3 3 2 3 4 2" xfId="23909"/>
    <cellStyle name="Normal 33 2 3 3 2 3 4 2 2" xfId="23910"/>
    <cellStyle name="Normal 33 2 3 3 2 3 4 2 2 2" xfId="23911"/>
    <cellStyle name="Normal 33 2 3 3 2 3 4 2 2 3" xfId="23912"/>
    <cellStyle name="Normal 33 2 3 3 2 3 4 2 3" xfId="23913"/>
    <cellStyle name="Normal 33 2 3 3 2 3 4 2 4" xfId="23914"/>
    <cellStyle name="Normal 33 2 3 3 2 3 4 3" xfId="23915"/>
    <cellStyle name="Normal 33 2 3 3 2 3 4 3 2" xfId="23916"/>
    <cellStyle name="Normal 33 2 3 3 2 3 4 3 3" xfId="23917"/>
    <cellStyle name="Normal 33 2 3 3 2 3 4 4" xfId="23918"/>
    <cellStyle name="Normal 33 2 3 3 2 3 4 5" xfId="23919"/>
    <cellStyle name="Normal 33 2 3 3 2 3 5" xfId="23920"/>
    <cellStyle name="Normal 33 2 3 3 2 3 5 2" xfId="23921"/>
    <cellStyle name="Normal 33 2 3 3 2 3 5 2 2" xfId="23922"/>
    <cellStyle name="Normal 33 2 3 3 2 3 5 2 3" xfId="23923"/>
    <cellStyle name="Normal 33 2 3 3 2 3 5 3" xfId="23924"/>
    <cellStyle name="Normal 33 2 3 3 2 3 5 4" xfId="23925"/>
    <cellStyle name="Normal 33 2 3 3 2 3 6" xfId="23926"/>
    <cellStyle name="Normal 33 2 3 3 2 3 6 2" xfId="23927"/>
    <cellStyle name="Normal 33 2 3 3 2 3 6 3" xfId="23928"/>
    <cellStyle name="Normal 33 2 3 3 2 3 7" xfId="23929"/>
    <cellStyle name="Normal 33 2 3 3 2 3 8" xfId="23930"/>
    <cellStyle name="Normal 33 2 3 3 2 3_Schs" xfId="23931"/>
    <cellStyle name="Normal 33 2 3 3 2 4" xfId="23932"/>
    <cellStyle name="Normal 33 2 3 3 2 4 2" xfId="23933"/>
    <cellStyle name="Normal 33 2 3 3 2 4 2 2" xfId="23934"/>
    <cellStyle name="Normal 33 2 3 3 2 4 2 2 2" xfId="23935"/>
    <cellStyle name="Normal 33 2 3 3 2 4 2 2 3" xfId="23936"/>
    <cellStyle name="Normal 33 2 3 3 2 4 2 3" xfId="23937"/>
    <cellStyle name="Normal 33 2 3 3 2 4 2 4" xfId="23938"/>
    <cellStyle name="Normal 33 2 3 3 2 4 3" xfId="23939"/>
    <cellStyle name="Normal 33 2 3 3 2 4 3 2" xfId="23940"/>
    <cellStyle name="Normal 33 2 3 3 2 4 3 3" xfId="23941"/>
    <cellStyle name="Normal 33 2 3 3 2 4 4" xfId="23942"/>
    <cellStyle name="Normal 33 2 3 3 2 4 5" xfId="23943"/>
    <cellStyle name="Normal 33 2 3 3 2 5" xfId="23944"/>
    <cellStyle name="Normal 33 2 3 3 2 5 2" xfId="23945"/>
    <cellStyle name="Normal 33 2 3 3 2 5 2 2" xfId="23946"/>
    <cellStyle name="Normal 33 2 3 3 2 5 2 2 2" xfId="23947"/>
    <cellStyle name="Normal 33 2 3 3 2 5 2 2 3" xfId="23948"/>
    <cellStyle name="Normal 33 2 3 3 2 5 2 3" xfId="23949"/>
    <cellStyle name="Normal 33 2 3 3 2 5 2 4" xfId="23950"/>
    <cellStyle name="Normal 33 2 3 3 2 5 3" xfId="23951"/>
    <cellStyle name="Normal 33 2 3 3 2 5 3 2" xfId="23952"/>
    <cellStyle name="Normal 33 2 3 3 2 5 3 3" xfId="23953"/>
    <cellStyle name="Normal 33 2 3 3 2 5 4" xfId="23954"/>
    <cellStyle name="Normal 33 2 3 3 2 5 5" xfId="23955"/>
    <cellStyle name="Normal 33 2 3 3 2 6" xfId="23956"/>
    <cellStyle name="Normal 33 2 3 3 2 6 2" xfId="23957"/>
    <cellStyle name="Normal 33 2 3 3 2 6 2 2" xfId="23958"/>
    <cellStyle name="Normal 33 2 3 3 2 6 2 2 2" xfId="23959"/>
    <cellStyle name="Normal 33 2 3 3 2 6 2 2 3" xfId="23960"/>
    <cellStyle name="Normal 33 2 3 3 2 6 2 3" xfId="23961"/>
    <cellStyle name="Normal 33 2 3 3 2 6 2 4" xfId="23962"/>
    <cellStyle name="Normal 33 2 3 3 2 6 3" xfId="23963"/>
    <cellStyle name="Normal 33 2 3 3 2 6 3 2" xfId="23964"/>
    <cellStyle name="Normal 33 2 3 3 2 6 3 3" xfId="23965"/>
    <cellStyle name="Normal 33 2 3 3 2 6 4" xfId="23966"/>
    <cellStyle name="Normal 33 2 3 3 2 6 5" xfId="23967"/>
    <cellStyle name="Normal 33 2 3 3 2 7" xfId="23968"/>
    <cellStyle name="Normal 33 2 3 3 2 7 2" xfId="23969"/>
    <cellStyle name="Normal 33 2 3 3 2 7 2 2" xfId="23970"/>
    <cellStyle name="Normal 33 2 3 3 2 7 2 3" xfId="23971"/>
    <cellStyle name="Normal 33 2 3 3 2 7 3" xfId="23972"/>
    <cellStyle name="Normal 33 2 3 3 2 7 4" xfId="23973"/>
    <cellStyle name="Normal 33 2 3 3 2 8" xfId="23974"/>
    <cellStyle name="Normal 33 2 3 3 2 8 2" xfId="23975"/>
    <cellStyle name="Normal 33 2 3 3 2 8 3" xfId="23976"/>
    <cellStyle name="Normal 33 2 3 3 2 9" xfId="23977"/>
    <cellStyle name="Normal 33 2 3 3 2_Schs" xfId="23978"/>
    <cellStyle name="Normal 33 2 3 3 3" xfId="23979"/>
    <cellStyle name="Normal 33 2 3 3 3 2" xfId="23980"/>
    <cellStyle name="Normal 33 2 3 3 3 2 2" xfId="23981"/>
    <cellStyle name="Normal 33 2 3 3 3 2 2 2" xfId="23982"/>
    <cellStyle name="Normal 33 2 3 3 3 2 2 2 2" xfId="23983"/>
    <cellStyle name="Normal 33 2 3 3 3 2 2 2 2 2" xfId="23984"/>
    <cellStyle name="Normal 33 2 3 3 3 2 2 2 2 3" xfId="23985"/>
    <cellStyle name="Normal 33 2 3 3 3 2 2 2 3" xfId="23986"/>
    <cellStyle name="Normal 33 2 3 3 3 2 2 2 4" xfId="23987"/>
    <cellStyle name="Normal 33 2 3 3 3 2 2 3" xfId="23988"/>
    <cellStyle name="Normal 33 2 3 3 3 2 2 3 2" xfId="23989"/>
    <cellStyle name="Normal 33 2 3 3 3 2 2 3 3" xfId="23990"/>
    <cellStyle name="Normal 33 2 3 3 3 2 2 4" xfId="23991"/>
    <cellStyle name="Normal 33 2 3 3 3 2 2 5" xfId="23992"/>
    <cellStyle name="Normal 33 2 3 3 3 2 3" xfId="23993"/>
    <cellStyle name="Normal 33 2 3 3 3 2 3 2" xfId="23994"/>
    <cellStyle name="Normal 33 2 3 3 3 2 3 2 2" xfId="23995"/>
    <cellStyle name="Normal 33 2 3 3 3 2 3 2 2 2" xfId="23996"/>
    <cellStyle name="Normal 33 2 3 3 3 2 3 2 2 3" xfId="23997"/>
    <cellStyle name="Normal 33 2 3 3 3 2 3 2 3" xfId="23998"/>
    <cellStyle name="Normal 33 2 3 3 3 2 3 2 4" xfId="23999"/>
    <cellStyle name="Normal 33 2 3 3 3 2 3 3" xfId="24000"/>
    <cellStyle name="Normal 33 2 3 3 3 2 3 3 2" xfId="24001"/>
    <cellStyle name="Normal 33 2 3 3 3 2 3 3 3" xfId="24002"/>
    <cellStyle name="Normal 33 2 3 3 3 2 3 4" xfId="24003"/>
    <cellStyle name="Normal 33 2 3 3 3 2 3 5" xfId="24004"/>
    <cellStyle name="Normal 33 2 3 3 3 2 4" xfId="24005"/>
    <cellStyle name="Normal 33 2 3 3 3 2 4 2" xfId="24006"/>
    <cellStyle name="Normal 33 2 3 3 3 2 4 2 2" xfId="24007"/>
    <cellStyle name="Normal 33 2 3 3 3 2 4 2 2 2" xfId="24008"/>
    <cellStyle name="Normal 33 2 3 3 3 2 4 2 2 3" xfId="24009"/>
    <cellStyle name="Normal 33 2 3 3 3 2 4 2 3" xfId="24010"/>
    <cellStyle name="Normal 33 2 3 3 3 2 4 2 4" xfId="24011"/>
    <cellStyle name="Normal 33 2 3 3 3 2 4 3" xfId="24012"/>
    <cellStyle name="Normal 33 2 3 3 3 2 4 3 2" xfId="24013"/>
    <cellStyle name="Normal 33 2 3 3 3 2 4 3 3" xfId="24014"/>
    <cellStyle name="Normal 33 2 3 3 3 2 4 4" xfId="24015"/>
    <cellStyle name="Normal 33 2 3 3 3 2 4 5" xfId="24016"/>
    <cellStyle name="Normal 33 2 3 3 3 2 5" xfId="24017"/>
    <cellStyle name="Normal 33 2 3 3 3 2 5 2" xfId="24018"/>
    <cellStyle name="Normal 33 2 3 3 3 2 5 2 2" xfId="24019"/>
    <cellStyle name="Normal 33 2 3 3 3 2 5 2 3" xfId="24020"/>
    <cellStyle name="Normal 33 2 3 3 3 2 5 3" xfId="24021"/>
    <cellStyle name="Normal 33 2 3 3 3 2 5 4" xfId="24022"/>
    <cellStyle name="Normal 33 2 3 3 3 2 6" xfId="24023"/>
    <cellStyle name="Normal 33 2 3 3 3 2 6 2" xfId="24024"/>
    <cellStyle name="Normal 33 2 3 3 3 2 6 3" xfId="24025"/>
    <cellStyle name="Normal 33 2 3 3 3 2 7" xfId="24026"/>
    <cellStyle name="Normal 33 2 3 3 3 2 8" xfId="24027"/>
    <cellStyle name="Normal 33 2 3 3 3 2_Schs" xfId="24028"/>
    <cellStyle name="Normal 33 2 3 3 3 3" xfId="24029"/>
    <cellStyle name="Normal 33 2 3 3 3 3 2" xfId="24030"/>
    <cellStyle name="Normal 33 2 3 3 3 3 2 2" xfId="24031"/>
    <cellStyle name="Normal 33 2 3 3 3 3 2 2 2" xfId="24032"/>
    <cellStyle name="Normal 33 2 3 3 3 3 2 2 3" xfId="24033"/>
    <cellStyle name="Normal 33 2 3 3 3 3 2 3" xfId="24034"/>
    <cellStyle name="Normal 33 2 3 3 3 3 2 4" xfId="24035"/>
    <cellStyle name="Normal 33 2 3 3 3 3 3" xfId="24036"/>
    <cellStyle name="Normal 33 2 3 3 3 3 3 2" xfId="24037"/>
    <cellStyle name="Normal 33 2 3 3 3 3 3 3" xfId="24038"/>
    <cellStyle name="Normal 33 2 3 3 3 3 4" xfId="24039"/>
    <cellStyle name="Normal 33 2 3 3 3 3 5" xfId="24040"/>
    <cellStyle name="Normal 33 2 3 3 3 4" xfId="24041"/>
    <cellStyle name="Normal 33 2 3 3 3 4 2" xfId="24042"/>
    <cellStyle name="Normal 33 2 3 3 3 4 2 2" xfId="24043"/>
    <cellStyle name="Normal 33 2 3 3 3 4 2 2 2" xfId="24044"/>
    <cellStyle name="Normal 33 2 3 3 3 4 2 2 3" xfId="24045"/>
    <cellStyle name="Normal 33 2 3 3 3 4 2 3" xfId="24046"/>
    <cellStyle name="Normal 33 2 3 3 3 4 2 4" xfId="24047"/>
    <cellStyle name="Normal 33 2 3 3 3 4 3" xfId="24048"/>
    <cellStyle name="Normal 33 2 3 3 3 4 3 2" xfId="24049"/>
    <cellStyle name="Normal 33 2 3 3 3 4 3 3" xfId="24050"/>
    <cellStyle name="Normal 33 2 3 3 3 4 4" xfId="24051"/>
    <cellStyle name="Normal 33 2 3 3 3 4 5" xfId="24052"/>
    <cellStyle name="Normal 33 2 3 3 3 5" xfId="24053"/>
    <cellStyle name="Normal 33 2 3 3 3 5 2" xfId="24054"/>
    <cellStyle name="Normal 33 2 3 3 3 5 2 2" xfId="24055"/>
    <cellStyle name="Normal 33 2 3 3 3 5 2 2 2" xfId="24056"/>
    <cellStyle name="Normal 33 2 3 3 3 5 2 2 3" xfId="24057"/>
    <cellStyle name="Normal 33 2 3 3 3 5 2 3" xfId="24058"/>
    <cellStyle name="Normal 33 2 3 3 3 5 2 4" xfId="24059"/>
    <cellStyle name="Normal 33 2 3 3 3 5 3" xfId="24060"/>
    <cellStyle name="Normal 33 2 3 3 3 5 3 2" xfId="24061"/>
    <cellStyle name="Normal 33 2 3 3 3 5 3 3" xfId="24062"/>
    <cellStyle name="Normal 33 2 3 3 3 5 4" xfId="24063"/>
    <cellStyle name="Normal 33 2 3 3 3 5 5" xfId="24064"/>
    <cellStyle name="Normal 33 2 3 3 3 6" xfId="24065"/>
    <cellStyle name="Normal 33 2 3 3 3 6 2" xfId="24066"/>
    <cellStyle name="Normal 33 2 3 3 3 6 2 2" xfId="24067"/>
    <cellStyle name="Normal 33 2 3 3 3 6 2 3" xfId="24068"/>
    <cellStyle name="Normal 33 2 3 3 3 6 3" xfId="24069"/>
    <cellStyle name="Normal 33 2 3 3 3 6 4" xfId="24070"/>
    <cellStyle name="Normal 33 2 3 3 3 7" xfId="24071"/>
    <cellStyle name="Normal 33 2 3 3 3 7 2" xfId="24072"/>
    <cellStyle name="Normal 33 2 3 3 3 7 3" xfId="24073"/>
    <cellStyle name="Normal 33 2 3 3 3 8" xfId="24074"/>
    <cellStyle name="Normal 33 2 3 3 3 9" xfId="24075"/>
    <cellStyle name="Normal 33 2 3 3 3_Schs" xfId="24076"/>
    <cellStyle name="Normal 33 2 3 3 4" xfId="24077"/>
    <cellStyle name="Normal 33 2 3 3 4 2" xfId="24078"/>
    <cellStyle name="Normal 33 2 3 3 4 2 2" xfId="24079"/>
    <cellStyle name="Normal 33 2 3 3 4 2 2 2" xfId="24080"/>
    <cellStyle name="Normal 33 2 3 3 4 2 2 2 2" xfId="24081"/>
    <cellStyle name="Normal 33 2 3 3 4 2 2 2 3" xfId="24082"/>
    <cellStyle name="Normal 33 2 3 3 4 2 2 3" xfId="24083"/>
    <cellStyle name="Normal 33 2 3 3 4 2 2 4" xfId="24084"/>
    <cellStyle name="Normal 33 2 3 3 4 2 3" xfId="24085"/>
    <cellStyle name="Normal 33 2 3 3 4 2 3 2" xfId="24086"/>
    <cellStyle name="Normal 33 2 3 3 4 2 3 3" xfId="24087"/>
    <cellStyle name="Normal 33 2 3 3 4 2 4" xfId="24088"/>
    <cellStyle name="Normal 33 2 3 3 4 2 5" xfId="24089"/>
    <cellStyle name="Normal 33 2 3 3 4 3" xfId="24090"/>
    <cellStyle name="Normal 33 2 3 3 4 3 2" xfId="24091"/>
    <cellStyle name="Normal 33 2 3 3 4 3 2 2" xfId="24092"/>
    <cellStyle name="Normal 33 2 3 3 4 3 2 2 2" xfId="24093"/>
    <cellStyle name="Normal 33 2 3 3 4 3 2 2 3" xfId="24094"/>
    <cellStyle name="Normal 33 2 3 3 4 3 2 3" xfId="24095"/>
    <cellStyle name="Normal 33 2 3 3 4 3 2 4" xfId="24096"/>
    <cellStyle name="Normal 33 2 3 3 4 3 3" xfId="24097"/>
    <cellStyle name="Normal 33 2 3 3 4 3 3 2" xfId="24098"/>
    <cellStyle name="Normal 33 2 3 3 4 3 3 3" xfId="24099"/>
    <cellStyle name="Normal 33 2 3 3 4 3 4" xfId="24100"/>
    <cellStyle name="Normal 33 2 3 3 4 3 5" xfId="24101"/>
    <cellStyle name="Normal 33 2 3 3 4 4" xfId="24102"/>
    <cellStyle name="Normal 33 2 3 3 4 4 2" xfId="24103"/>
    <cellStyle name="Normal 33 2 3 3 4 4 2 2" xfId="24104"/>
    <cellStyle name="Normal 33 2 3 3 4 4 2 2 2" xfId="24105"/>
    <cellStyle name="Normal 33 2 3 3 4 4 2 2 3" xfId="24106"/>
    <cellStyle name="Normal 33 2 3 3 4 4 2 3" xfId="24107"/>
    <cellStyle name="Normal 33 2 3 3 4 4 2 4" xfId="24108"/>
    <cellStyle name="Normal 33 2 3 3 4 4 3" xfId="24109"/>
    <cellStyle name="Normal 33 2 3 3 4 4 3 2" xfId="24110"/>
    <cellStyle name="Normal 33 2 3 3 4 4 3 3" xfId="24111"/>
    <cellStyle name="Normal 33 2 3 3 4 4 4" xfId="24112"/>
    <cellStyle name="Normal 33 2 3 3 4 4 5" xfId="24113"/>
    <cellStyle name="Normal 33 2 3 3 4 5" xfId="24114"/>
    <cellStyle name="Normal 33 2 3 3 4 5 2" xfId="24115"/>
    <cellStyle name="Normal 33 2 3 3 4 5 2 2" xfId="24116"/>
    <cellStyle name="Normal 33 2 3 3 4 5 2 3" xfId="24117"/>
    <cellStyle name="Normal 33 2 3 3 4 5 3" xfId="24118"/>
    <cellStyle name="Normal 33 2 3 3 4 5 4" xfId="24119"/>
    <cellStyle name="Normal 33 2 3 3 4 6" xfId="24120"/>
    <cellStyle name="Normal 33 2 3 3 4 6 2" xfId="24121"/>
    <cellStyle name="Normal 33 2 3 3 4 6 3" xfId="24122"/>
    <cellStyle name="Normal 33 2 3 3 4 7" xfId="24123"/>
    <cellStyle name="Normal 33 2 3 3 4 8" xfId="24124"/>
    <cellStyle name="Normal 33 2 3 3 4_Schs" xfId="24125"/>
    <cellStyle name="Normal 33 2 3 3 5" xfId="24126"/>
    <cellStyle name="Normal 33 2 3 3 5 2" xfId="24127"/>
    <cellStyle name="Normal 33 2 3 3 5 2 2" xfId="24128"/>
    <cellStyle name="Normal 33 2 3 3 5 2 2 2" xfId="24129"/>
    <cellStyle name="Normal 33 2 3 3 5 2 2 3" xfId="24130"/>
    <cellStyle name="Normal 33 2 3 3 5 2 3" xfId="24131"/>
    <cellStyle name="Normal 33 2 3 3 5 2 4" xfId="24132"/>
    <cellStyle name="Normal 33 2 3 3 5 3" xfId="24133"/>
    <cellStyle name="Normal 33 2 3 3 5 3 2" xfId="24134"/>
    <cellStyle name="Normal 33 2 3 3 5 3 3" xfId="24135"/>
    <cellStyle name="Normal 33 2 3 3 5 4" xfId="24136"/>
    <cellStyle name="Normal 33 2 3 3 5 5" xfId="24137"/>
    <cellStyle name="Normal 33 2 3 3 6" xfId="24138"/>
    <cellStyle name="Normal 33 2 3 3 6 2" xfId="24139"/>
    <cellStyle name="Normal 33 2 3 3 6 2 2" xfId="24140"/>
    <cellStyle name="Normal 33 2 3 3 6 2 2 2" xfId="24141"/>
    <cellStyle name="Normal 33 2 3 3 6 2 2 3" xfId="24142"/>
    <cellStyle name="Normal 33 2 3 3 6 2 3" xfId="24143"/>
    <cellStyle name="Normal 33 2 3 3 6 2 4" xfId="24144"/>
    <cellStyle name="Normal 33 2 3 3 6 3" xfId="24145"/>
    <cellStyle name="Normal 33 2 3 3 6 3 2" xfId="24146"/>
    <cellStyle name="Normal 33 2 3 3 6 3 3" xfId="24147"/>
    <cellStyle name="Normal 33 2 3 3 6 4" xfId="24148"/>
    <cellStyle name="Normal 33 2 3 3 6 5" xfId="24149"/>
    <cellStyle name="Normal 33 2 3 3 7" xfId="24150"/>
    <cellStyle name="Normal 33 2 3 3 7 2" xfId="24151"/>
    <cellStyle name="Normal 33 2 3 3 7 2 2" xfId="24152"/>
    <cellStyle name="Normal 33 2 3 3 7 2 2 2" xfId="24153"/>
    <cellStyle name="Normal 33 2 3 3 7 2 2 3" xfId="24154"/>
    <cellStyle name="Normal 33 2 3 3 7 2 3" xfId="24155"/>
    <cellStyle name="Normal 33 2 3 3 7 2 4" xfId="24156"/>
    <cellStyle name="Normal 33 2 3 3 7 3" xfId="24157"/>
    <cellStyle name="Normal 33 2 3 3 7 3 2" xfId="24158"/>
    <cellStyle name="Normal 33 2 3 3 7 3 3" xfId="24159"/>
    <cellStyle name="Normal 33 2 3 3 7 4" xfId="24160"/>
    <cellStyle name="Normal 33 2 3 3 7 5" xfId="24161"/>
    <cellStyle name="Normal 33 2 3 3 8" xfId="24162"/>
    <cellStyle name="Normal 33 2 3 3 8 2" xfId="24163"/>
    <cellStyle name="Normal 33 2 3 3 8 2 2" xfId="24164"/>
    <cellStyle name="Normal 33 2 3 3 8 2 3" xfId="24165"/>
    <cellStyle name="Normal 33 2 3 3 8 3" xfId="24166"/>
    <cellStyle name="Normal 33 2 3 3 8 4" xfId="24167"/>
    <cellStyle name="Normal 33 2 3 3 9" xfId="24168"/>
    <cellStyle name="Normal 33 2 3 3 9 2" xfId="24169"/>
    <cellStyle name="Normal 33 2 3 3 9 3" xfId="24170"/>
    <cellStyle name="Normal 33 2 3 3_Schs" xfId="24171"/>
    <cellStyle name="Normal 33 2 3 4" xfId="24172"/>
    <cellStyle name="Normal 33 2 3 4 10" xfId="24173"/>
    <cellStyle name="Normal 33 2 3 4 2" xfId="24174"/>
    <cellStyle name="Normal 33 2 3 4 2 2" xfId="24175"/>
    <cellStyle name="Normal 33 2 3 4 2 2 2" xfId="24176"/>
    <cellStyle name="Normal 33 2 3 4 2 2 2 2" xfId="24177"/>
    <cellStyle name="Normal 33 2 3 4 2 2 2 2 2" xfId="24178"/>
    <cellStyle name="Normal 33 2 3 4 2 2 2 2 2 2" xfId="24179"/>
    <cellStyle name="Normal 33 2 3 4 2 2 2 2 2 3" xfId="24180"/>
    <cellStyle name="Normal 33 2 3 4 2 2 2 2 3" xfId="24181"/>
    <cellStyle name="Normal 33 2 3 4 2 2 2 2 4" xfId="24182"/>
    <cellStyle name="Normal 33 2 3 4 2 2 2 3" xfId="24183"/>
    <cellStyle name="Normal 33 2 3 4 2 2 2 3 2" xfId="24184"/>
    <cellStyle name="Normal 33 2 3 4 2 2 2 3 3" xfId="24185"/>
    <cellStyle name="Normal 33 2 3 4 2 2 2 4" xfId="24186"/>
    <cellStyle name="Normal 33 2 3 4 2 2 2 5" xfId="24187"/>
    <cellStyle name="Normal 33 2 3 4 2 2 3" xfId="24188"/>
    <cellStyle name="Normal 33 2 3 4 2 2 3 2" xfId="24189"/>
    <cellStyle name="Normal 33 2 3 4 2 2 3 2 2" xfId="24190"/>
    <cellStyle name="Normal 33 2 3 4 2 2 3 2 2 2" xfId="24191"/>
    <cellStyle name="Normal 33 2 3 4 2 2 3 2 2 3" xfId="24192"/>
    <cellStyle name="Normal 33 2 3 4 2 2 3 2 3" xfId="24193"/>
    <cellStyle name="Normal 33 2 3 4 2 2 3 2 4" xfId="24194"/>
    <cellStyle name="Normal 33 2 3 4 2 2 3 3" xfId="24195"/>
    <cellStyle name="Normal 33 2 3 4 2 2 3 3 2" xfId="24196"/>
    <cellStyle name="Normal 33 2 3 4 2 2 3 3 3" xfId="24197"/>
    <cellStyle name="Normal 33 2 3 4 2 2 3 4" xfId="24198"/>
    <cellStyle name="Normal 33 2 3 4 2 2 3 5" xfId="24199"/>
    <cellStyle name="Normal 33 2 3 4 2 2 4" xfId="24200"/>
    <cellStyle name="Normal 33 2 3 4 2 2 4 2" xfId="24201"/>
    <cellStyle name="Normal 33 2 3 4 2 2 4 2 2" xfId="24202"/>
    <cellStyle name="Normal 33 2 3 4 2 2 4 2 2 2" xfId="24203"/>
    <cellStyle name="Normal 33 2 3 4 2 2 4 2 2 3" xfId="24204"/>
    <cellStyle name="Normal 33 2 3 4 2 2 4 2 3" xfId="24205"/>
    <cellStyle name="Normal 33 2 3 4 2 2 4 2 4" xfId="24206"/>
    <cellStyle name="Normal 33 2 3 4 2 2 4 3" xfId="24207"/>
    <cellStyle name="Normal 33 2 3 4 2 2 4 3 2" xfId="24208"/>
    <cellStyle name="Normal 33 2 3 4 2 2 4 3 3" xfId="24209"/>
    <cellStyle name="Normal 33 2 3 4 2 2 4 4" xfId="24210"/>
    <cellStyle name="Normal 33 2 3 4 2 2 4 5" xfId="24211"/>
    <cellStyle name="Normal 33 2 3 4 2 2 5" xfId="24212"/>
    <cellStyle name="Normal 33 2 3 4 2 2 5 2" xfId="24213"/>
    <cellStyle name="Normal 33 2 3 4 2 2 5 2 2" xfId="24214"/>
    <cellStyle name="Normal 33 2 3 4 2 2 5 2 3" xfId="24215"/>
    <cellStyle name="Normal 33 2 3 4 2 2 5 3" xfId="24216"/>
    <cellStyle name="Normal 33 2 3 4 2 2 5 4" xfId="24217"/>
    <cellStyle name="Normal 33 2 3 4 2 2 6" xfId="24218"/>
    <cellStyle name="Normal 33 2 3 4 2 2 6 2" xfId="24219"/>
    <cellStyle name="Normal 33 2 3 4 2 2 6 3" xfId="24220"/>
    <cellStyle name="Normal 33 2 3 4 2 2 7" xfId="24221"/>
    <cellStyle name="Normal 33 2 3 4 2 2 8" xfId="24222"/>
    <cellStyle name="Normal 33 2 3 4 2 2_Schs" xfId="24223"/>
    <cellStyle name="Normal 33 2 3 4 2 3" xfId="24224"/>
    <cellStyle name="Normal 33 2 3 4 2 3 2" xfId="24225"/>
    <cellStyle name="Normal 33 2 3 4 2 3 2 2" xfId="24226"/>
    <cellStyle name="Normal 33 2 3 4 2 3 2 2 2" xfId="24227"/>
    <cellStyle name="Normal 33 2 3 4 2 3 2 2 3" xfId="24228"/>
    <cellStyle name="Normal 33 2 3 4 2 3 2 3" xfId="24229"/>
    <cellStyle name="Normal 33 2 3 4 2 3 2 4" xfId="24230"/>
    <cellStyle name="Normal 33 2 3 4 2 3 3" xfId="24231"/>
    <cellStyle name="Normal 33 2 3 4 2 3 3 2" xfId="24232"/>
    <cellStyle name="Normal 33 2 3 4 2 3 3 3" xfId="24233"/>
    <cellStyle name="Normal 33 2 3 4 2 3 4" xfId="24234"/>
    <cellStyle name="Normal 33 2 3 4 2 3 5" xfId="24235"/>
    <cellStyle name="Normal 33 2 3 4 2 4" xfId="24236"/>
    <cellStyle name="Normal 33 2 3 4 2 4 2" xfId="24237"/>
    <cellStyle name="Normal 33 2 3 4 2 4 2 2" xfId="24238"/>
    <cellStyle name="Normal 33 2 3 4 2 4 2 2 2" xfId="24239"/>
    <cellStyle name="Normal 33 2 3 4 2 4 2 2 3" xfId="24240"/>
    <cellStyle name="Normal 33 2 3 4 2 4 2 3" xfId="24241"/>
    <cellStyle name="Normal 33 2 3 4 2 4 2 4" xfId="24242"/>
    <cellStyle name="Normal 33 2 3 4 2 4 3" xfId="24243"/>
    <cellStyle name="Normal 33 2 3 4 2 4 3 2" xfId="24244"/>
    <cellStyle name="Normal 33 2 3 4 2 4 3 3" xfId="24245"/>
    <cellStyle name="Normal 33 2 3 4 2 4 4" xfId="24246"/>
    <cellStyle name="Normal 33 2 3 4 2 4 5" xfId="24247"/>
    <cellStyle name="Normal 33 2 3 4 2 5" xfId="24248"/>
    <cellStyle name="Normal 33 2 3 4 2 5 2" xfId="24249"/>
    <cellStyle name="Normal 33 2 3 4 2 5 2 2" xfId="24250"/>
    <cellStyle name="Normal 33 2 3 4 2 5 2 2 2" xfId="24251"/>
    <cellStyle name="Normal 33 2 3 4 2 5 2 2 3" xfId="24252"/>
    <cellStyle name="Normal 33 2 3 4 2 5 2 3" xfId="24253"/>
    <cellStyle name="Normal 33 2 3 4 2 5 2 4" xfId="24254"/>
    <cellStyle name="Normal 33 2 3 4 2 5 3" xfId="24255"/>
    <cellStyle name="Normal 33 2 3 4 2 5 3 2" xfId="24256"/>
    <cellStyle name="Normal 33 2 3 4 2 5 3 3" xfId="24257"/>
    <cellStyle name="Normal 33 2 3 4 2 5 4" xfId="24258"/>
    <cellStyle name="Normal 33 2 3 4 2 5 5" xfId="24259"/>
    <cellStyle name="Normal 33 2 3 4 2 6" xfId="24260"/>
    <cellStyle name="Normal 33 2 3 4 2 6 2" xfId="24261"/>
    <cellStyle name="Normal 33 2 3 4 2 6 2 2" xfId="24262"/>
    <cellStyle name="Normal 33 2 3 4 2 6 2 3" xfId="24263"/>
    <cellStyle name="Normal 33 2 3 4 2 6 3" xfId="24264"/>
    <cellStyle name="Normal 33 2 3 4 2 6 4" xfId="24265"/>
    <cellStyle name="Normal 33 2 3 4 2 7" xfId="24266"/>
    <cellStyle name="Normal 33 2 3 4 2 7 2" xfId="24267"/>
    <cellStyle name="Normal 33 2 3 4 2 7 3" xfId="24268"/>
    <cellStyle name="Normal 33 2 3 4 2 8" xfId="24269"/>
    <cellStyle name="Normal 33 2 3 4 2 9" xfId="24270"/>
    <cellStyle name="Normal 33 2 3 4 2_Schs" xfId="24271"/>
    <cellStyle name="Normal 33 2 3 4 3" xfId="24272"/>
    <cellStyle name="Normal 33 2 3 4 3 2" xfId="24273"/>
    <cellStyle name="Normal 33 2 3 4 3 2 2" xfId="24274"/>
    <cellStyle name="Normal 33 2 3 4 3 2 2 2" xfId="24275"/>
    <cellStyle name="Normal 33 2 3 4 3 2 2 2 2" xfId="24276"/>
    <cellStyle name="Normal 33 2 3 4 3 2 2 2 3" xfId="24277"/>
    <cellStyle name="Normal 33 2 3 4 3 2 2 3" xfId="24278"/>
    <cellStyle name="Normal 33 2 3 4 3 2 2 4" xfId="24279"/>
    <cellStyle name="Normal 33 2 3 4 3 2 3" xfId="24280"/>
    <cellStyle name="Normal 33 2 3 4 3 2 3 2" xfId="24281"/>
    <cellStyle name="Normal 33 2 3 4 3 2 3 3" xfId="24282"/>
    <cellStyle name="Normal 33 2 3 4 3 2 4" xfId="24283"/>
    <cellStyle name="Normal 33 2 3 4 3 2 5" xfId="24284"/>
    <cellStyle name="Normal 33 2 3 4 3 3" xfId="24285"/>
    <cellStyle name="Normal 33 2 3 4 3 3 2" xfId="24286"/>
    <cellStyle name="Normal 33 2 3 4 3 3 2 2" xfId="24287"/>
    <cellStyle name="Normal 33 2 3 4 3 3 2 2 2" xfId="24288"/>
    <cellStyle name="Normal 33 2 3 4 3 3 2 2 3" xfId="24289"/>
    <cellStyle name="Normal 33 2 3 4 3 3 2 3" xfId="24290"/>
    <cellStyle name="Normal 33 2 3 4 3 3 2 4" xfId="24291"/>
    <cellStyle name="Normal 33 2 3 4 3 3 3" xfId="24292"/>
    <cellStyle name="Normal 33 2 3 4 3 3 3 2" xfId="24293"/>
    <cellStyle name="Normal 33 2 3 4 3 3 3 3" xfId="24294"/>
    <cellStyle name="Normal 33 2 3 4 3 3 4" xfId="24295"/>
    <cellStyle name="Normal 33 2 3 4 3 3 5" xfId="24296"/>
    <cellStyle name="Normal 33 2 3 4 3 4" xfId="24297"/>
    <cellStyle name="Normal 33 2 3 4 3 4 2" xfId="24298"/>
    <cellStyle name="Normal 33 2 3 4 3 4 2 2" xfId="24299"/>
    <cellStyle name="Normal 33 2 3 4 3 4 2 2 2" xfId="24300"/>
    <cellStyle name="Normal 33 2 3 4 3 4 2 2 3" xfId="24301"/>
    <cellStyle name="Normal 33 2 3 4 3 4 2 3" xfId="24302"/>
    <cellStyle name="Normal 33 2 3 4 3 4 2 4" xfId="24303"/>
    <cellStyle name="Normal 33 2 3 4 3 4 3" xfId="24304"/>
    <cellStyle name="Normal 33 2 3 4 3 4 3 2" xfId="24305"/>
    <cellStyle name="Normal 33 2 3 4 3 4 3 3" xfId="24306"/>
    <cellStyle name="Normal 33 2 3 4 3 4 4" xfId="24307"/>
    <cellStyle name="Normal 33 2 3 4 3 4 5" xfId="24308"/>
    <cellStyle name="Normal 33 2 3 4 3 5" xfId="24309"/>
    <cellStyle name="Normal 33 2 3 4 3 5 2" xfId="24310"/>
    <cellStyle name="Normal 33 2 3 4 3 5 2 2" xfId="24311"/>
    <cellStyle name="Normal 33 2 3 4 3 5 2 3" xfId="24312"/>
    <cellStyle name="Normal 33 2 3 4 3 5 3" xfId="24313"/>
    <cellStyle name="Normal 33 2 3 4 3 5 4" xfId="24314"/>
    <cellStyle name="Normal 33 2 3 4 3 6" xfId="24315"/>
    <cellStyle name="Normal 33 2 3 4 3 6 2" xfId="24316"/>
    <cellStyle name="Normal 33 2 3 4 3 6 3" xfId="24317"/>
    <cellStyle name="Normal 33 2 3 4 3 7" xfId="24318"/>
    <cellStyle name="Normal 33 2 3 4 3 8" xfId="24319"/>
    <cellStyle name="Normal 33 2 3 4 3_Schs" xfId="24320"/>
    <cellStyle name="Normal 33 2 3 4 4" xfId="24321"/>
    <cellStyle name="Normal 33 2 3 4 4 2" xfId="24322"/>
    <cellStyle name="Normal 33 2 3 4 4 2 2" xfId="24323"/>
    <cellStyle name="Normal 33 2 3 4 4 2 2 2" xfId="24324"/>
    <cellStyle name="Normal 33 2 3 4 4 2 2 3" xfId="24325"/>
    <cellStyle name="Normal 33 2 3 4 4 2 3" xfId="24326"/>
    <cellStyle name="Normal 33 2 3 4 4 2 4" xfId="24327"/>
    <cellStyle name="Normal 33 2 3 4 4 3" xfId="24328"/>
    <cellStyle name="Normal 33 2 3 4 4 3 2" xfId="24329"/>
    <cellStyle name="Normal 33 2 3 4 4 3 3" xfId="24330"/>
    <cellStyle name="Normal 33 2 3 4 4 4" xfId="24331"/>
    <cellStyle name="Normal 33 2 3 4 4 5" xfId="24332"/>
    <cellStyle name="Normal 33 2 3 4 5" xfId="24333"/>
    <cellStyle name="Normal 33 2 3 4 5 2" xfId="24334"/>
    <cellStyle name="Normal 33 2 3 4 5 2 2" xfId="24335"/>
    <cellStyle name="Normal 33 2 3 4 5 2 2 2" xfId="24336"/>
    <cellStyle name="Normal 33 2 3 4 5 2 2 3" xfId="24337"/>
    <cellStyle name="Normal 33 2 3 4 5 2 3" xfId="24338"/>
    <cellStyle name="Normal 33 2 3 4 5 2 4" xfId="24339"/>
    <cellStyle name="Normal 33 2 3 4 5 3" xfId="24340"/>
    <cellStyle name="Normal 33 2 3 4 5 3 2" xfId="24341"/>
    <cellStyle name="Normal 33 2 3 4 5 3 3" xfId="24342"/>
    <cellStyle name="Normal 33 2 3 4 5 4" xfId="24343"/>
    <cellStyle name="Normal 33 2 3 4 5 5" xfId="24344"/>
    <cellStyle name="Normal 33 2 3 4 6" xfId="24345"/>
    <cellStyle name="Normal 33 2 3 4 6 2" xfId="24346"/>
    <cellStyle name="Normal 33 2 3 4 6 2 2" xfId="24347"/>
    <cellStyle name="Normal 33 2 3 4 6 2 2 2" xfId="24348"/>
    <cellStyle name="Normal 33 2 3 4 6 2 2 3" xfId="24349"/>
    <cellStyle name="Normal 33 2 3 4 6 2 3" xfId="24350"/>
    <cellStyle name="Normal 33 2 3 4 6 2 4" xfId="24351"/>
    <cellStyle name="Normal 33 2 3 4 6 3" xfId="24352"/>
    <cellStyle name="Normal 33 2 3 4 6 3 2" xfId="24353"/>
    <cellStyle name="Normal 33 2 3 4 6 3 3" xfId="24354"/>
    <cellStyle name="Normal 33 2 3 4 6 4" xfId="24355"/>
    <cellStyle name="Normal 33 2 3 4 6 5" xfId="24356"/>
    <cellStyle name="Normal 33 2 3 4 7" xfId="24357"/>
    <cellStyle name="Normal 33 2 3 4 7 2" xfId="24358"/>
    <cellStyle name="Normal 33 2 3 4 7 2 2" xfId="24359"/>
    <cellStyle name="Normal 33 2 3 4 7 2 3" xfId="24360"/>
    <cellStyle name="Normal 33 2 3 4 7 3" xfId="24361"/>
    <cellStyle name="Normal 33 2 3 4 7 4" xfId="24362"/>
    <cellStyle name="Normal 33 2 3 4 8" xfId="24363"/>
    <cellStyle name="Normal 33 2 3 4 8 2" xfId="24364"/>
    <cellStyle name="Normal 33 2 3 4 8 3" xfId="24365"/>
    <cellStyle name="Normal 33 2 3 4 9" xfId="24366"/>
    <cellStyle name="Normal 33 2 3 4_Schs" xfId="24367"/>
    <cellStyle name="Normal 33 2 3 5" xfId="24368"/>
    <cellStyle name="Normal 33 2 3 5 2" xfId="24369"/>
    <cellStyle name="Normal 33 2 3 5 2 2" xfId="24370"/>
    <cellStyle name="Normal 33 2 3 5 2 2 2" xfId="24371"/>
    <cellStyle name="Normal 33 2 3 5 2 2 2 2" xfId="24372"/>
    <cellStyle name="Normal 33 2 3 5 2 2 2 2 2" xfId="24373"/>
    <cellStyle name="Normal 33 2 3 5 2 2 2 2 3" xfId="24374"/>
    <cellStyle name="Normal 33 2 3 5 2 2 2 3" xfId="24375"/>
    <cellStyle name="Normal 33 2 3 5 2 2 2 4" xfId="24376"/>
    <cellStyle name="Normal 33 2 3 5 2 2 3" xfId="24377"/>
    <cellStyle name="Normal 33 2 3 5 2 2 3 2" xfId="24378"/>
    <cellStyle name="Normal 33 2 3 5 2 2 3 3" xfId="24379"/>
    <cellStyle name="Normal 33 2 3 5 2 2 4" xfId="24380"/>
    <cellStyle name="Normal 33 2 3 5 2 2 5" xfId="24381"/>
    <cellStyle name="Normal 33 2 3 5 2 3" xfId="24382"/>
    <cellStyle name="Normal 33 2 3 5 2 3 2" xfId="24383"/>
    <cellStyle name="Normal 33 2 3 5 2 3 2 2" xfId="24384"/>
    <cellStyle name="Normal 33 2 3 5 2 3 2 2 2" xfId="24385"/>
    <cellStyle name="Normal 33 2 3 5 2 3 2 2 3" xfId="24386"/>
    <cellStyle name="Normal 33 2 3 5 2 3 2 3" xfId="24387"/>
    <cellStyle name="Normal 33 2 3 5 2 3 2 4" xfId="24388"/>
    <cellStyle name="Normal 33 2 3 5 2 3 3" xfId="24389"/>
    <cellStyle name="Normal 33 2 3 5 2 3 3 2" xfId="24390"/>
    <cellStyle name="Normal 33 2 3 5 2 3 3 3" xfId="24391"/>
    <cellStyle name="Normal 33 2 3 5 2 3 4" xfId="24392"/>
    <cellStyle name="Normal 33 2 3 5 2 3 5" xfId="24393"/>
    <cellStyle name="Normal 33 2 3 5 2 4" xfId="24394"/>
    <cellStyle name="Normal 33 2 3 5 2 4 2" xfId="24395"/>
    <cellStyle name="Normal 33 2 3 5 2 4 2 2" xfId="24396"/>
    <cellStyle name="Normal 33 2 3 5 2 4 2 2 2" xfId="24397"/>
    <cellStyle name="Normal 33 2 3 5 2 4 2 2 3" xfId="24398"/>
    <cellStyle name="Normal 33 2 3 5 2 4 2 3" xfId="24399"/>
    <cellStyle name="Normal 33 2 3 5 2 4 2 4" xfId="24400"/>
    <cellStyle name="Normal 33 2 3 5 2 4 3" xfId="24401"/>
    <cellStyle name="Normal 33 2 3 5 2 4 3 2" xfId="24402"/>
    <cellStyle name="Normal 33 2 3 5 2 4 3 3" xfId="24403"/>
    <cellStyle name="Normal 33 2 3 5 2 4 4" xfId="24404"/>
    <cellStyle name="Normal 33 2 3 5 2 4 5" xfId="24405"/>
    <cellStyle name="Normal 33 2 3 5 2 5" xfId="24406"/>
    <cellStyle name="Normal 33 2 3 5 2 5 2" xfId="24407"/>
    <cellStyle name="Normal 33 2 3 5 2 5 2 2" xfId="24408"/>
    <cellStyle name="Normal 33 2 3 5 2 5 2 3" xfId="24409"/>
    <cellStyle name="Normal 33 2 3 5 2 5 3" xfId="24410"/>
    <cellStyle name="Normal 33 2 3 5 2 5 4" xfId="24411"/>
    <cellStyle name="Normal 33 2 3 5 2 6" xfId="24412"/>
    <cellStyle name="Normal 33 2 3 5 2 6 2" xfId="24413"/>
    <cellStyle name="Normal 33 2 3 5 2 6 3" xfId="24414"/>
    <cellStyle name="Normal 33 2 3 5 2 7" xfId="24415"/>
    <cellStyle name="Normal 33 2 3 5 2 8" xfId="24416"/>
    <cellStyle name="Normal 33 2 3 5 2_Schs" xfId="24417"/>
    <cellStyle name="Normal 33 2 3 5 3" xfId="24418"/>
    <cellStyle name="Normal 33 2 3 5 3 2" xfId="24419"/>
    <cellStyle name="Normal 33 2 3 5 3 2 2" xfId="24420"/>
    <cellStyle name="Normal 33 2 3 5 3 2 2 2" xfId="24421"/>
    <cellStyle name="Normal 33 2 3 5 3 2 2 3" xfId="24422"/>
    <cellStyle name="Normal 33 2 3 5 3 2 3" xfId="24423"/>
    <cellStyle name="Normal 33 2 3 5 3 2 4" xfId="24424"/>
    <cellStyle name="Normal 33 2 3 5 3 3" xfId="24425"/>
    <cellStyle name="Normal 33 2 3 5 3 3 2" xfId="24426"/>
    <cellStyle name="Normal 33 2 3 5 3 3 3" xfId="24427"/>
    <cellStyle name="Normal 33 2 3 5 3 4" xfId="24428"/>
    <cellStyle name="Normal 33 2 3 5 3 5" xfId="24429"/>
    <cellStyle name="Normal 33 2 3 5 4" xfId="24430"/>
    <cellStyle name="Normal 33 2 3 5 4 2" xfId="24431"/>
    <cellStyle name="Normal 33 2 3 5 4 2 2" xfId="24432"/>
    <cellStyle name="Normal 33 2 3 5 4 2 2 2" xfId="24433"/>
    <cellStyle name="Normal 33 2 3 5 4 2 2 3" xfId="24434"/>
    <cellStyle name="Normal 33 2 3 5 4 2 3" xfId="24435"/>
    <cellStyle name="Normal 33 2 3 5 4 2 4" xfId="24436"/>
    <cellStyle name="Normal 33 2 3 5 4 3" xfId="24437"/>
    <cellStyle name="Normal 33 2 3 5 4 3 2" xfId="24438"/>
    <cellStyle name="Normal 33 2 3 5 4 3 3" xfId="24439"/>
    <cellStyle name="Normal 33 2 3 5 4 4" xfId="24440"/>
    <cellStyle name="Normal 33 2 3 5 4 5" xfId="24441"/>
    <cellStyle name="Normal 33 2 3 5 5" xfId="24442"/>
    <cellStyle name="Normal 33 2 3 5 5 2" xfId="24443"/>
    <cellStyle name="Normal 33 2 3 5 5 2 2" xfId="24444"/>
    <cellStyle name="Normal 33 2 3 5 5 2 2 2" xfId="24445"/>
    <cellStyle name="Normal 33 2 3 5 5 2 2 3" xfId="24446"/>
    <cellStyle name="Normal 33 2 3 5 5 2 3" xfId="24447"/>
    <cellStyle name="Normal 33 2 3 5 5 2 4" xfId="24448"/>
    <cellStyle name="Normal 33 2 3 5 5 3" xfId="24449"/>
    <cellStyle name="Normal 33 2 3 5 5 3 2" xfId="24450"/>
    <cellStyle name="Normal 33 2 3 5 5 3 3" xfId="24451"/>
    <cellStyle name="Normal 33 2 3 5 5 4" xfId="24452"/>
    <cellStyle name="Normal 33 2 3 5 5 5" xfId="24453"/>
    <cellStyle name="Normal 33 2 3 5 6" xfId="24454"/>
    <cellStyle name="Normal 33 2 3 5 6 2" xfId="24455"/>
    <cellStyle name="Normal 33 2 3 5 6 2 2" xfId="24456"/>
    <cellStyle name="Normal 33 2 3 5 6 2 3" xfId="24457"/>
    <cellStyle name="Normal 33 2 3 5 6 3" xfId="24458"/>
    <cellStyle name="Normal 33 2 3 5 6 4" xfId="24459"/>
    <cellStyle name="Normal 33 2 3 5 7" xfId="24460"/>
    <cellStyle name="Normal 33 2 3 5 7 2" xfId="24461"/>
    <cellStyle name="Normal 33 2 3 5 7 3" xfId="24462"/>
    <cellStyle name="Normal 33 2 3 5 8" xfId="24463"/>
    <cellStyle name="Normal 33 2 3 5 9" xfId="24464"/>
    <cellStyle name="Normal 33 2 3 5_Schs" xfId="24465"/>
    <cellStyle name="Normal 33 2 3 6" xfId="24466"/>
    <cellStyle name="Normal 33 2 3 6 2" xfId="24467"/>
    <cellStyle name="Normal 33 2 3 6 2 2" xfId="24468"/>
    <cellStyle name="Normal 33 2 3 6 2 2 2" xfId="24469"/>
    <cellStyle name="Normal 33 2 3 6 2 2 2 2" xfId="24470"/>
    <cellStyle name="Normal 33 2 3 6 2 2 2 3" xfId="24471"/>
    <cellStyle name="Normal 33 2 3 6 2 2 3" xfId="24472"/>
    <cellStyle name="Normal 33 2 3 6 2 2 4" xfId="24473"/>
    <cellStyle name="Normal 33 2 3 6 2 3" xfId="24474"/>
    <cellStyle name="Normal 33 2 3 6 2 3 2" xfId="24475"/>
    <cellStyle name="Normal 33 2 3 6 2 3 3" xfId="24476"/>
    <cellStyle name="Normal 33 2 3 6 2 4" xfId="24477"/>
    <cellStyle name="Normal 33 2 3 6 2 5" xfId="24478"/>
    <cellStyle name="Normal 33 2 3 6 3" xfId="24479"/>
    <cellStyle name="Normal 33 2 3 6 3 2" xfId="24480"/>
    <cellStyle name="Normal 33 2 3 6 3 2 2" xfId="24481"/>
    <cellStyle name="Normal 33 2 3 6 3 2 2 2" xfId="24482"/>
    <cellStyle name="Normal 33 2 3 6 3 2 2 3" xfId="24483"/>
    <cellStyle name="Normal 33 2 3 6 3 2 3" xfId="24484"/>
    <cellStyle name="Normal 33 2 3 6 3 2 4" xfId="24485"/>
    <cellStyle name="Normal 33 2 3 6 3 3" xfId="24486"/>
    <cellStyle name="Normal 33 2 3 6 3 3 2" xfId="24487"/>
    <cellStyle name="Normal 33 2 3 6 3 3 3" xfId="24488"/>
    <cellStyle name="Normal 33 2 3 6 3 4" xfId="24489"/>
    <cellStyle name="Normal 33 2 3 6 3 5" xfId="24490"/>
    <cellStyle name="Normal 33 2 3 6 4" xfId="24491"/>
    <cellStyle name="Normal 33 2 3 6 4 2" xfId="24492"/>
    <cellStyle name="Normal 33 2 3 6 4 2 2" xfId="24493"/>
    <cellStyle name="Normal 33 2 3 6 4 2 2 2" xfId="24494"/>
    <cellStyle name="Normal 33 2 3 6 4 2 2 3" xfId="24495"/>
    <cellStyle name="Normal 33 2 3 6 4 2 3" xfId="24496"/>
    <cellStyle name="Normal 33 2 3 6 4 2 4" xfId="24497"/>
    <cellStyle name="Normal 33 2 3 6 4 3" xfId="24498"/>
    <cellStyle name="Normal 33 2 3 6 4 3 2" xfId="24499"/>
    <cellStyle name="Normal 33 2 3 6 4 3 3" xfId="24500"/>
    <cellStyle name="Normal 33 2 3 6 4 4" xfId="24501"/>
    <cellStyle name="Normal 33 2 3 6 4 5" xfId="24502"/>
    <cellStyle name="Normal 33 2 3 6 5" xfId="24503"/>
    <cellStyle name="Normal 33 2 3 6 5 2" xfId="24504"/>
    <cellStyle name="Normal 33 2 3 6 5 2 2" xfId="24505"/>
    <cellStyle name="Normal 33 2 3 6 5 2 3" xfId="24506"/>
    <cellStyle name="Normal 33 2 3 6 5 3" xfId="24507"/>
    <cellStyle name="Normal 33 2 3 6 5 4" xfId="24508"/>
    <cellStyle name="Normal 33 2 3 6 6" xfId="24509"/>
    <cellStyle name="Normal 33 2 3 6 6 2" xfId="24510"/>
    <cellStyle name="Normal 33 2 3 6 6 3" xfId="24511"/>
    <cellStyle name="Normal 33 2 3 6 7" xfId="24512"/>
    <cellStyle name="Normal 33 2 3 6 8" xfId="24513"/>
    <cellStyle name="Normal 33 2 3 6_Schs" xfId="24514"/>
    <cellStyle name="Normal 33 2 3 7" xfId="24515"/>
    <cellStyle name="Normal 33 2 3 7 2" xfId="24516"/>
    <cellStyle name="Normal 33 2 3 7 2 2" xfId="24517"/>
    <cellStyle name="Normal 33 2 3 7 2 2 2" xfId="24518"/>
    <cellStyle name="Normal 33 2 3 7 2 2 3" xfId="24519"/>
    <cellStyle name="Normal 33 2 3 7 2 3" xfId="24520"/>
    <cellStyle name="Normal 33 2 3 7 2 4" xfId="24521"/>
    <cellStyle name="Normal 33 2 3 7 3" xfId="24522"/>
    <cellStyle name="Normal 33 2 3 7 3 2" xfId="24523"/>
    <cellStyle name="Normal 33 2 3 7 3 3" xfId="24524"/>
    <cellStyle name="Normal 33 2 3 7 4" xfId="24525"/>
    <cellStyle name="Normal 33 2 3 7 5" xfId="24526"/>
    <cellStyle name="Normal 33 2 3 8" xfId="24527"/>
    <cellStyle name="Normal 33 2 3 8 2" xfId="24528"/>
    <cellStyle name="Normal 33 2 3 8 2 2" xfId="24529"/>
    <cellStyle name="Normal 33 2 3 8 2 2 2" xfId="24530"/>
    <cellStyle name="Normal 33 2 3 8 2 2 3" xfId="24531"/>
    <cellStyle name="Normal 33 2 3 8 2 3" xfId="24532"/>
    <cellStyle name="Normal 33 2 3 8 2 4" xfId="24533"/>
    <cellStyle name="Normal 33 2 3 8 3" xfId="24534"/>
    <cellStyle name="Normal 33 2 3 8 3 2" xfId="24535"/>
    <cellStyle name="Normal 33 2 3 8 3 3" xfId="24536"/>
    <cellStyle name="Normal 33 2 3 8 4" xfId="24537"/>
    <cellStyle name="Normal 33 2 3 8 5" xfId="24538"/>
    <cellStyle name="Normal 33 2 3 9" xfId="24539"/>
    <cellStyle name="Normal 33 2 3 9 2" xfId="24540"/>
    <cellStyle name="Normal 33 2 3 9 2 2" xfId="24541"/>
    <cellStyle name="Normal 33 2 3 9 2 2 2" xfId="24542"/>
    <cellStyle name="Normal 33 2 3 9 2 2 3" xfId="24543"/>
    <cellStyle name="Normal 33 2 3 9 2 3" xfId="24544"/>
    <cellStyle name="Normal 33 2 3 9 2 4" xfId="24545"/>
    <cellStyle name="Normal 33 2 3 9 3" xfId="24546"/>
    <cellStyle name="Normal 33 2 3 9 3 2" xfId="24547"/>
    <cellStyle name="Normal 33 2 3 9 3 3" xfId="24548"/>
    <cellStyle name="Normal 33 2 3 9 4" xfId="24549"/>
    <cellStyle name="Normal 33 2 3 9 5" xfId="24550"/>
    <cellStyle name="Normal 33 2 3_Schs" xfId="24551"/>
    <cellStyle name="Normal 33 2 4" xfId="24552"/>
    <cellStyle name="Normal 33 2 4 10" xfId="24553"/>
    <cellStyle name="Normal 33 2 4 10 2" xfId="24554"/>
    <cellStyle name="Normal 33 2 4 10 3" xfId="24555"/>
    <cellStyle name="Normal 33 2 4 11" xfId="24556"/>
    <cellStyle name="Normal 33 2 4 12" xfId="24557"/>
    <cellStyle name="Normal 33 2 4 13" xfId="24558"/>
    <cellStyle name="Normal 33 2 4 2" xfId="24559"/>
    <cellStyle name="Normal 33 2 4 2 10" xfId="24560"/>
    <cellStyle name="Normal 33 2 4 2 11" xfId="24561"/>
    <cellStyle name="Normal 33 2 4 2 2" xfId="24562"/>
    <cellStyle name="Normal 33 2 4 2 2 10" xfId="24563"/>
    <cellStyle name="Normal 33 2 4 2 2 2" xfId="24564"/>
    <cellStyle name="Normal 33 2 4 2 2 2 2" xfId="24565"/>
    <cellStyle name="Normal 33 2 4 2 2 2 2 2" xfId="24566"/>
    <cellStyle name="Normal 33 2 4 2 2 2 2 2 2" xfId="24567"/>
    <cellStyle name="Normal 33 2 4 2 2 2 2 2 2 2" xfId="24568"/>
    <cellStyle name="Normal 33 2 4 2 2 2 2 2 2 2 2" xfId="24569"/>
    <cellStyle name="Normal 33 2 4 2 2 2 2 2 2 2 3" xfId="24570"/>
    <cellStyle name="Normal 33 2 4 2 2 2 2 2 2 3" xfId="24571"/>
    <cellStyle name="Normal 33 2 4 2 2 2 2 2 2 4" xfId="24572"/>
    <cellStyle name="Normal 33 2 4 2 2 2 2 2 3" xfId="24573"/>
    <cellStyle name="Normal 33 2 4 2 2 2 2 2 3 2" xfId="24574"/>
    <cellStyle name="Normal 33 2 4 2 2 2 2 2 3 3" xfId="24575"/>
    <cellStyle name="Normal 33 2 4 2 2 2 2 2 4" xfId="24576"/>
    <cellStyle name="Normal 33 2 4 2 2 2 2 2 5" xfId="24577"/>
    <cellStyle name="Normal 33 2 4 2 2 2 2 3" xfId="24578"/>
    <cellStyle name="Normal 33 2 4 2 2 2 2 3 2" xfId="24579"/>
    <cellStyle name="Normal 33 2 4 2 2 2 2 3 2 2" xfId="24580"/>
    <cellStyle name="Normal 33 2 4 2 2 2 2 3 2 2 2" xfId="24581"/>
    <cellStyle name="Normal 33 2 4 2 2 2 2 3 2 2 3" xfId="24582"/>
    <cellStyle name="Normal 33 2 4 2 2 2 2 3 2 3" xfId="24583"/>
    <cellStyle name="Normal 33 2 4 2 2 2 2 3 2 4" xfId="24584"/>
    <cellStyle name="Normal 33 2 4 2 2 2 2 3 3" xfId="24585"/>
    <cellStyle name="Normal 33 2 4 2 2 2 2 3 3 2" xfId="24586"/>
    <cellStyle name="Normal 33 2 4 2 2 2 2 3 3 3" xfId="24587"/>
    <cellStyle name="Normal 33 2 4 2 2 2 2 3 4" xfId="24588"/>
    <cellStyle name="Normal 33 2 4 2 2 2 2 3 5" xfId="24589"/>
    <cellStyle name="Normal 33 2 4 2 2 2 2 4" xfId="24590"/>
    <cellStyle name="Normal 33 2 4 2 2 2 2 4 2" xfId="24591"/>
    <cellStyle name="Normal 33 2 4 2 2 2 2 4 2 2" xfId="24592"/>
    <cellStyle name="Normal 33 2 4 2 2 2 2 4 2 2 2" xfId="24593"/>
    <cellStyle name="Normal 33 2 4 2 2 2 2 4 2 2 3" xfId="24594"/>
    <cellStyle name="Normal 33 2 4 2 2 2 2 4 2 3" xfId="24595"/>
    <cellStyle name="Normal 33 2 4 2 2 2 2 4 2 4" xfId="24596"/>
    <cellStyle name="Normal 33 2 4 2 2 2 2 4 3" xfId="24597"/>
    <cellStyle name="Normal 33 2 4 2 2 2 2 4 3 2" xfId="24598"/>
    <cellStyle name="Normal 33 2 4 2 2 2 2 4 3 3" xfId="24599"/>
    <cellStyle name="Normal 33 2 4 2 2 2 2 4 4" xfId="24600"/>
    <cellStyle name="Normal 33 2 4 2 2 2 2 4 5" xfId="24601"/>
    <cellStyle name="Normal 33 2 4 2 2 2 2 5" xfId="24602"/>
    <cellStyle name="Normal 33 2 4 2 2 2 2 5 2" xfId="24603"/>
    <cellStyle name="Normal 33 2 4 2 2 2 2 5 2 2" xfId="24604"/>
    <cellStyle name="Normal 33 2 4 2 2 2 2 5 2 3" xfId="24605"/>
    <cellStyle name="Normal 33 2 4 2 2 2 2 5 3" xfId="24606"/>
    <cellStyle name="Normal 33 2 4 2 2 2 2 5 4" xfId="24607"/>
    <cellStyle name="Normal 33 2 4 2 2 2 2 6" xfId="24608"/>
    <cellStyle name="Normal 33 2 4 2 2 2 2 6 2" xfId="24609"/>
    <cellStyle name="Normal 33 2 4 2 2 2 2 6 3" xfId="24610"/>
    <cellStyle name="Normal 33 2 4 2 2 2 2 7" xfId="24611"/>
    <cellStyle name="Normal 33 2 4 2 2 2 2 8" xfId="24612"/>
    <cellStyle name="Normal 33 2 4 2 2 2 2_Schs" xfId="24613"/>
    <cellStyle name="Normal 33 2 4 2 2 2 3" xfId="24614"/>
    <cellStyle name="Normal 33 2 4 2 2 2 3 2" xfId="24615"/>
    <cellStyle name="Normal 33 2 4 2 2 2 3 2 2" xfId="24616"/>
    <cellStyle name="Normal 33 2 4 2 2 2 3 2 2 2" xfId="24617"/>
    <cellStyle name="Normal 33 2 4 2 2 2 3 2 2 3" xfId="24618"/>
    <cellStyle name="Normal 33 2 4 2 2 2 3 2 3" xfId="24619"/>
    <cellStyle name="Normal 33 2 4 2 2 2 3 2 4" xfId="24620"/>
    <cellStyle name="Normal 33 2 4 2 2 2 3 3" xfId="24621"/>
    <cellStyle name="Normal 33 2 4 2 2 2 3 3 2" xfId="24622"/>
    <cellStyle name="Normal 33 2 4 2 2 2 3 3 3" xfId="24623"/>
    <cellStyle name="Normal 33 2 4 2 2 2 3 4" xfId="24624"/>
    <cellStyle name="Normal 33 2 4 2 2 2 3 5" xfId="24625"/>
    <cellStyle name="Normal 33 2 4 2 2 2 4" xfId="24626"/>
    <cellStyle name="Normal 33 2 4 2 2 2 4 2" xfId="24627"/>
    <cellStyle name="Normal 33 2 4 2 2 2 4 2 2" xfId="24628"/>
    <cellStyle name="Normal 33 2 4 2 2 2 4 2 2 2" xfId="24629"/>
    <cellStyle name="Normal 33 2 4 2 2 2 4 2 2 3" xfId="24630"/>
    <cellStyle name="Normal 33 2 4 2 2 2 4 2 3" xfId="24631"/>
    <cellStyle name="Normal 33 2 4 2 2 2 4 2 4" xfId="24632"/>
    <cellStyle name="Normal 33 2 4 2 2 2 4 3" xfId="24633"/>
    <cellStyle name="Normal 33 2 4 2 2 2 4 3 2" xfId="24634"/>
    <cellStyle name="Normal 33 2 4 2 2 2 4 3 3" xfId="24635"/>
    <cellStyle name="Normal 33 2 4 2 2 2 4 4" xfId="24636"/>
    <cellStyle name="Normal 33 2 4 2 2 2 4 5" xfId="24637"/>
    <cellStyle name="Normal 33 2 4 2 2 2 5" xfId="24638"/>
    <cellStyle name="Normal 33 2 4 2 2 2 5 2" xfId="24639"/>
    <cellStyle name="Normal 33 2 4 2 2 2 5 2 2" xfId="24640"/>
    <cellStyle name="Normal 33 2 4 2 2 2 5 2 2 2" xfId="24641"/>
    <cellStyle name="Normal 33 2 4 2 2 2 5 2 2 3" xfId="24642"/>
    <cellStyle name="Normal 33 2 4 2 2 2 5 2 3" xfId="24643"/>
    <cellStyle name="Normal 33 2 4 2 2 2 5 2 4" xfId="24644"/>
    <cellStyle name="Normal 33 2 4 2 2 2 5 3" xfId="24645"/>
    <cellStyle name="Normal 33 2 4 2 2 2 5 3 2" xfId="24646"/>
    <cellStyle name="Normal 33 2 4 2 2 2 5 3 3" xfId="24647"/>
    <cellStyle name="Normal 33 2 4 2 2 2 5 4" xfId="24648"/>
    <cellStyle name="Normal 33 2 4 2 2 2 5 5" xfId="24649"/>
    <cellStyle name="Normal 33 2 4 2 2 2 6" xfId="24650"/>
    <cellStyle name="Normal 33 2 4 2 2 2 6 2" xfId="24651"/>
    <cellStyle name="Normal 33 2 4 2 2 2 6 2 2" xfId="24652"/>
    <cellStyle name="Normal 33 2 4 2 2 2 6 2 3" xfId="24653"/>
    <cellStyle name="Normal 33 2 4 2 2 2 6 3" xfId="24654"/>
    <cellStyle name="Normal 33 2 4 2 2 2 6 4" xfId="24655"/>
    <cellStyle name="Normal 33 2 4 2 2 2 7" xfId="24656"/>
    <cellStyle name="Normal 33 2 4 2 2 2 7 2" xfId="24657"/>
    <cellStyle name="Normal 33 2 4 2 2 2 7 3" xfId="24658"/>
    <cellStyle name="Normal 33 2 4 2 2 2 8" xfId="24659"/>
    <cellStyle name="Normal 33 2 4 2 2 2 9" xfId="24660"/>
    <cellStyle name="Normal 33 2 4 2 2 2_Schs" xfId="24661"/>
    <cellStyle name="Normal 33 2 4 2 2 3" xfId="24662"/>
    <cellStyle name="Normal 33 2 4 2 2 3 2" xfId="24663"/>
    <cellStyle name="Normal 33 2 4 2 2 3 2 2" xfId="24664"/>
    <cellStyle name="Normal 33 2 4 2 2 3 2 2 2" xfId="24665"/>
    <cellStyle name="Normal 33 2 4 2 2 3 2 2 2 2" xfId="24666"/>
    <cellStyle name="Normal 33 2 4 2 2 3 2 2 2 3" xfId="24667"/>
    <cellStyle name="Normal 33 2 4 2 2 3 2 2 3" xfId="24668"/>
    <cellStyle name="Normal 33 2 4 2 2 3 2 2 4" xfId="24669"/>
    <cellStyle name="Normal 33 2 4 2 2 3 2 3" xfId="24670"/>
    <cellStyle name="Normal 33 2 4 2 2 3 2 3 2" xfId="24671"/>
    <cellStyle name="Normal 33 2 4 2 2 3 2 3 3" xfId="24672"/>
    <cellStyle name="Normal 33 2 4 2 2 3 2 4" xfId="24673"/>
    <cellStyle name="Normal 33 2 4 2 2 3 2 5" xfId="24674"/>
    <cellStyle name="Normal 33 2 4 2 2 3 3" xfId="24675"/>
    <cellStyle name="Normal 33 2 4 2 2 3 3 2" xfId="24676"/>
    <cellStyle name="Normal 33 2 4 2 2 3 3 2 2" xfId="24677"/>
    <cellStyle name="Normal 33 2 4 2 2 3 3 2 2 2" xfId="24678"/>
    <cellStyle name="Normal 33 2 4 2 2 3 3 2 2 3" xfId="24679"/>
    <cellStyle name="Normal 33 2 4 2 2 3 3 2 3" xfId="24680"/>
    <cellStyle name="Normal 33 2 4 2 2 3 3 2 4" xfId="24681"/>
    <cellStyle name="Normal 33 2 4 2 2 3 3 3" xfId="24682"/>
    <cellStyle name="Normal 33 2 4 2 2 3 3 3 2" xfId="24683"/>
    <cellStyle name="Normal 33 2 4 2 2 3 3 3 3" xfId="24684"/>
    <cellStyle name="Normal 33 2 4 2 2 3 3 4" xfId="24685"/>
    <cellStyle name="Normal 33 2 4 2 2 3 3 5" xfId="24686"/>
    <cellStyle name="Normal 33 2 4 2 2 3 4" xfId="24687"/>
    <cellStyle name="Normal 33 2 4 2 2 3 4 2" xfId="24688"/>
    <cellStyle name="Normal 33 2 4 2 2 3 4 2 2" xfId="24689"/>
    <cellStyle name="Normal 33 2 4 2 2 3 4 2 2 2" xfId="24690"/>
    <cellStyle name="Normal 33 2 4 2 2 3 4 2 2 3" xfId="24691"/>
    <cellStyle name="Normal 33 2 4 2 2 3 4 2 3" xfId="24692"/>
    <cellStyle name="Normal 33 2 4 2 2 3 4 2 4" xfId="24693"/>
    <cellStyle name="Normal 33 2 4 2 2 3 4 3" xfId="24694"/>
    <cellStyle name="Normal 33 2 4 2 2 3 4 3 2" xfId="24695"/>
    <cellStyle name="Normal 33 2 4 2 2 3 4 3 3" xfId="24696"/>
    <cellStyle name="Normal 33 2 4 2 2 3 4 4" xfId="24697"/>
    <cellStyle name="Normal 33 2 4 2 2 3 4 5" xfId="24698"/>
    <cellStyle name="Normal 33 2 4 2 2 3 5" xfId="24699"/>
    <cellStyle name="Normal 33 2 4 2 2 3 5 2" xfId="24700"/>
    <cellStyle name="Normal 33 2 4 2 2 3 5 2 2" xfId="24701"/>
    <cellStyle name="Normal 33 2 4 2 2 3 5 2 3" xfId="24702"/>
    <cellStyle name="Normal 33 2 4 2 2 3 5 3" xfId="24703"/>
    <cellStyle name="Normal 33 2 4 2 2 3 5 4" xfId="24704"/>
    <cellStyle name="Normal 33 2 4 2 2 3 6" xfId="24705"/>
    <cellStyle name="Normal 33 2 4 2 2 3 6 2" xfId="24706"/>
    <cellStyle name="Normal 33 2 4 2 2 3 6 3" xfId="24707"/>
    <cellStyle name="Normal 33 2 4 2 2 3 7" xfId="24708"/>
    <cellStyle name="Normal 33 2 4 2 2 3 8" xfId="24709"/>
    <cellStyle name="Normal 33 2 4 2 2 3_Schs" xfId="24710"/>
    <cellStyle name="Normal 33 2 4 2 2 4" xfId="24711"/>
    <cellStyle name="Normal 33 2 4 2 2 4 2" xfId="24712"/>
    <cellStyle name="Normal 33 2 4 2 2 4 2 2" xfId="24713"/>
    <cellStyle name="Normal 33 2 4 2 2 4 2 2 2" xfId="24714"/>
    <cellStyle name="Normal 33 2 4 2 2 4 2 2 3" xfId="24715"/>
    <cellStyle name="Normal 33 2 4 2 2 4 2 3" xfId="24716"/>
    <cellStyle name="Normal 33 2 4 2 2 4 2 4" xfId="24717"/>
    <cellStyle name="Normal 33 2 4 2 2 4 3" xfId="24718"/>
    <cellStyle name="Normal 33 2 4 2 2 4 3 2" xfId="24719"/>
    <cellStyle name="Normal 33 2 4 2 2 4 3 3" xfId="24720"/>
    <cellStyle name="Normal 33 2 4 2 2 4 4" xfId="24721"/>
    <cellStyle name="Normal 33 2 4 2 2 4 5" xfId="24722"/>
    <cellStyle name="Normal 33 2 4 2 2 5" xfId="24723"/>
    <cellStyle name="Normal 33 2 4 2 2 5 2" xfId="24724"/>
    <cellStyle name="Normal 33 2 4 2 2 5 2 2" xfId="24725"/>
    <cellStyle name="Normal 33 2 4 2 2 5 2 2 2" xfId="24726"/>
    <cellStyle name="Normal 33 2 4 2 2 5 2 2 3" xfId="24727"/>
    <cellStyle name="Normal 33 2 4 2 2 5 2 3" xfId="24728"/>
    <cellStyle name="Normal 33 2 4 2 2 5 2 4" xfId="24729"/>
    <cellStyle name="Normal 33 2 4 2 2 5 3" xfId="24730"/>
    <cellStyle name="Normal 33 2 4 2 2 5 3 2" xfId="24731"/>
    <cellStyle name="Normal 33 2 4 2 2 5 3 3" xfId="24732"/>
    <cellStyle name="Normal 33 2 4 2 2 5 4" xfId="24733"/>
    <cellStyle name="Normal 33 2 4 2 2 5 5" xfId="24734"/>
    <cellStyle name="Normal 33 2 4 2 2 6" xfId="24735"/>
    <cellStyle name="Normal 33 2 4 2 2 6 2" xfId="24736"/>
    <cellStyle name="Normal 33 2 4 2 2 6 2 2" xfId="24737"/>
    <cellStyle name="Normal 33 2 4 2 2 6 2 2 2" xfId="24738"/>
    <cellStyle name="Normal 33 2 4 2 2 6 2 2 3" xfId="24739"/>
    <cellStyle name="Normal 33 2 4 2 2 6 2 3" xfId="24740"/>
    <cellStyle name="Normal 33 2 4 2 2 6 2 4" xfId="24741"/>
    <cellStyle name="Normal 33 2 4 2 2 6 3" xfId="24742"/>
    <cellStyle name="Normal 33 2 4 2 2 6 3 2" xfId="24743"/>
    <cellStyle name="Normal 33 2 4 2 2 6 3 3" xfId="24744"/>
    <cellStyle name="Normal 33 2 4 2 2 6 4" xfId="24745"/>
    <cellStyle name="Normal 33 2 4 2 2 6 5" xfId="24746"/>
    <cellStyle name="Normal 33 2 4 2 2 7" xfId="24747"/>
    <cellStyle name="Normal 33 2 4 2 2 7 2" xfId="24748"/>
    <cellStyle name="Normal 33 2 4 2 2 7 2 2" xfId="24749"/>
    <cellStyle name="Normal 33 2 4 2 2 7 2 3" xfId="24750"/>
    <cellStyle name="Normal 33 2 4 2 2 7 3" xfId="24751"/>
    <cellStyle name="Normal 33 2 4 2 2 7 4" xfId="24752"/>
    <cellStyle name="Normal 33 2 4 2 2 8" xfId="24753"/>
    <cellStyle name="Normal 33 2 4 2 2 8 2" xfId="24754"/>
    <cellStyle name="Normal 33 2 4 2 2 8 3" xfId="24755"/>
    <cellStyle name="Normal 33 2 4 2 2 9" xfId="24756"/>
    <cellStyle name="Normal 33 2 4 2 2_Schs" xfId="24757"/>
    <cellStyle name="Normal 33 2 4 2 3" xfId="24758"/>
    <cellStyle name="Normal 33 2 4 2 3 2" xfId="24759"/>
    <cellStyle name="Normal 33 2 4 2 3 2 2" xfId="24760"/>
    <cellStyle name="Normal 33 2 4 2 3 2 2 2" xfId="24761"/>
    <cellStyle name="Normal 33 2 4 2 3 2 2 2 2" xfId="24762"/>
    <cellStyle name="Normal 33 2 4 2 3 2 2 2 2 2" xfId="24763"/>
    <cellStyle name="Normal 33 2 4 2 3 2 2 2 2 3" xfId="24764"/>
    <cellStyle name="Normal 33 2 4 2 3 2 2 2 3" xfId="24765"/>
    <cellStyle name="Normal 33 2 4 2 3 2 2 2 4" xfId="24766"/>
    <cellStyle name="Normal 33 2 4 2 3 2 2 3" xfId="24767"/>
    <cellStyle name="Normal 33 2 4 2 3 2 2 3 2" xfId="24768"/>
    <cellStyle name="Normal 33 2 4 2 3 2 2 3 3" xfId="24769"/>
    <cellStyle name="Normal 33 2 4 2 3 2 2 4" xfId="24770"/>
    <cellStyle name="Normal 33 2 4 2 3 2 2 5" xfId="24771"/>
    <cellStyle name="Normal 33 2 4 2 3 2 3" xfId="24772"/>
    <cellStyle name="Normal 33 2 4 2 3 2 3 2" xfId="24773"/>
    <cellStyle name="Normal 33 2 4 2 3 2 3 2 2" xfId="24774"/>
    <cellStyle name="Normal 33 2 4 2 3 2 3 2 2 2" xfId="24775"/>
    <cellStyle name="Normal 33 2 4 2 3 2 3 2 2 3" xfId="24776"/>
    <cellStyle name="Normal 33 2 4 2 3 2 3 2 3" xfId="24777"/>
    <cellStyle name="Normal 33 2 4 2 3 2 3 2 4" xfId="24778"/>
    <cellStyle name="Normal 33 2 4 2 3 2 3 3" xfId="24779"/>
    <cellStyle name="Normal 33 2 4 2 3 2 3 3 2" xfId="24780"/>
    <cellStyle name="Normal 33 2 4 2 3 2 3 3 3" xfId="24781"/>
    <cellStyle name="Normal 33 2 4 2 3 2 3 4" xfId="24782"/>
    <cellStyle name="Normal 33 2 4 2 3 2 3 5" xfId="24783"/>
    <cellStyle name="Normal 33 2 4 2 3 2 4" xfId="24784"/>
    <cellStyle name="Normal 33 2 4 2 3 2 4 2" xfId="24785"/>
    <cellStyle name="Normal 33 2 4 2 3 2 4 2 2" xfId="24786"/>
    <cellStyle name="Normal 33 2 4 2 3 2 4 2 2 2" xfId="24787"/>
    <cellStyle name="Normal 33 2 4 2 3 2 4 2 2 3" xfId="24788"/>
    <cellStyle name="Normal 33 2 4 2 3 2 4 2 3" xfId="24789"/>
    <cellStyle name="Normal 33 2 4 2 3 2 4 2 4" xfId="24790"/>
    <cellStyle name="Normal 33 2 4 2 3 2 4 3" xfId="24791"/>
    <cellStyle name="Normal 33 2 4 2 3 2 4 3 2" xfId="24792"/>
    <cellStyle name="Normal 33 2 4 2 3 2 4 3 3" xfId="24793"/>
    <cellStyle name="Normal 33 2 4 2 3 2 4 4" xfId="24794"/>
    <cellStyle name="Normal 33 2 4 2 3 2 4 5" xfId="24795"/>
    <cellStyle name="Normal 33 2 4 2 3 2 5" xfId="24796"/>
    <cellStyle name="Normal 33 2 4 2 3 2 5 2" xfId="24797"/>
    <cellStyle name="Normal 33 2 4 2 3 2 5 2 2" xfId="24798"/>
    <cellStyle name="Normal 33 2 4 2 3 2 5 2 3" xfId="24799"/>
    <cellStyle name="Normal 33 2 4 2 3 2 5 3" xfId="24800"/>
    <cellStyle name="Normal 33 2 4 2 3 2 5 4" xfId="24801"/>
    <cellStyle name="Normal 33 2 4 2 3 2 6" xfId="24802"/>
    <cellStyle name="Normal 33 2 4 2 3 2 6 2" xfId="24803"/>
    <cellStyle name="Normal 33 2 4 2 3 2 6 3" xfId="24804"/>
    <cellStyle name="Normal 33 2 4 2 3 2 7" xfId="24805"/>
    <cellStyle name="Normal 33 2 4 2 3 2 8" xfId="24806"/>
    <cellStyle name="Normal 33 2 4 2 3 2_Schs" xfId="24807"/>
    <cellStyle name="Normal 33 2 4 2 3 3" xfId="24808"/>
    <cellStyle name="Normal 33 2 4 2 3 3 2" xfId="24809"/>
    <cellStyle name="Normal 33 2 4 2 3 3 2 2" xfId="24810"/>
    <cellStyle name="Normal 33 2 4 2 3 3 2 2 2" xfId="24811"/>
    <cellStyle name="Normal 33 2 4 2 3 3 2 2 3" xfId="24812"/>
    <cellStyle name="Normal 33 2 4 2 3 3 2 3" xfId="24813"/>
    <cellStyle name="Normal 33 2 4 2 3 3 2 4" xfId="24814"/>
    <cellStyle name="Normal 33 2 4 2 3 3 3" xfId="24815"/>
    <cellStyle name="Normal 33 2 4 2 3 3 3 2" xfId="24816"/>
    <cellStyle name="Normal 33 2 4 2 3 3 3 3" xfId="24817"/>
    <cellStyle name="Normal 33 2 4 2 3 3 4" xfId="24818"/>
    <cellStyle name="Normal 33 2 4 2 3 3 5" xfId="24819"/>
    <cellStyle name="Normal 33 2 4 2 3 4" xfId="24820"/>
    <cellStyle name="Normal 33 2 4 2 3 4 2" xfId="24821"/>
    <cellStyle name="Normal 33 2 4 2 3 4 2 2" xfId="24822"/>
    <cellStyle name="Normal 33 2 4 2 3 4 2 2 2" xfId="24823"/>
    <cellStyle name="Normal 33 2 4 2 3 4 2 2 3" xfId="24824"/>
    <cellStyle name="Normal 33 2 4 2 3 4 2 3" xfId="24825"/>
    <cellStyle name="Normal 33 2 4 2 3 4 2 4" xfId="24826"/>
    <cellStyle name="Normal 33 2 4 2 3 4 3" xfId="24827"/>
    <cellStyle name="Normal 33 2 4 2 3 4 3 2" xfId="24828"/>
    <cellStyle name="Normal 33 2 4 2 3 4 3 3" xfId="24829"/>
    <cellStyle name="Normal 33 2 4 2 3 4 4" xfId="24830"/>
    <cellStyle name="Normal 33 2 4 2 3 4 5" xfId="24831"/>
    <cellStyle name="Normal 33 2 4 2 3 5" xfId="24832"/>
    <cellStyle name="Normal 33 2 4 2 3 5 2" xfId="24833"/>
    <cellStyle name="Normal 33 2 4 2 3 5 2 2" xfId="24834"/>
    <cellStyle name="Normal 33 2 4 2 3 5 2 2 2" xfId="24835"/>
    <cellStyle name="Normal 33 2 4 2 3 5 2 2 3" xfId="24836"/>
    <cellStyle name="Normal 33 2 4 2 3 5 2 3" xfId="24837"/>
    <cellStyle name="Normal 33 2 4 2 3 5 2 4" xfId="24838"/>
    <cellStyle name="Normal 33 2 4 2 3 5 3" xfId="24839"/>
    <cellStyle name="Normal 33 2 4 2 3 5 3 2" xfId="24840"/>
    <cellStyle name="Normal 33 2 4 2 3 5 3 3" xfId="24841"/>
    <cellStyle name="Normal 33 2 4 2 3 5 4" xfId="24842"/>
    <cellStyle name="Normal 33 2 4 2 3 5 5" xfId="24843"/>
    <cellStyle name="Normal 33 2 4 2 3 6" xfId="24844"/>
    <cellStyle name="Normal 33 2 4 2 3 6 2" xfId="24845"/>
    <cellStyle name="Normal 33 2 4 2 3 6 2 2" xfId="24846"/>
    <cellStyle name="Normal 33 2 4 2 3 6 2 3" xfId="24847"/>
    <cellStyle name="Normal 33 2 4 2 3 6 3" xfId="24848"/>
    <cellStyle name="Normal 33 2 4 2 3 6 4" xfId="24849"/>
    <cellStyle name="Normal 33 2 4 2 3 7" xfId="24850"/>
    <cellStyle name="Normal 33 2 4 2 3 7 2" xfId="24851"/>
    <cellStyle name="Normal 33 2 4 2 3 7 3" xfId="24852"/>
    <cellStyle name="Normal 33 2 4 2 3 8" xfId="24853"/>
    <cellStyle name="Normal 33 2 4 2 3 9" xfId="24854"/>
    <cellStyle name="Normal 33 2 4 2 3_Schs" xfId="24855"/>
    <cellStyle name="Normal 33 2 4 2 4" xfId="24856"/>
    <cellStyle name="Normal 33 2 4 2 4 2" xfId="24857"/>
    <cellStyle name="Normal 33 2 4 2 4 2 2" xfId="24858"/>
    <cellStyle name="Normal 33 2 4 2 4 2 2 2" xfId="24859"/>
    <cellStyle name="Normal 33 2 4 2 4 2 2 2 2" xfId="24860"/>
    <cellStyle name="Normal 33 2 4 2 4 2 2 2 3" xfId="24861"/>
    <cellStyle name="Normal 33 2 4 2 4 2 2 3" xfId="24862"/>
    <cellStyle name="Normal 33 2 4 2 4 2 2 4" xfId="24863"/>
    <cellStyle name="Normal 33 2 4 2 4 2 3" xfId="24864"/>
    <cellStyle name="Normal 33 2 4 2 4 2 3 2" xfId="24865"/>
    <cellStyle name="Normal 33 2 4 2 4 2 3 3" xfId="24866"/>
    <cellStyle name="Normal 33 2 4 2 4 2 4" xfId="24867"/>
    <cellStyle name="Normal 33 2 4 2 4 2 5" xfId="24868"/>
    <cellStyle name="Normal 33 2 4 2 4 3" xfId="24869"/>
    <cellStyle name="Normal 33 2 4 2 4 3 2" xfId="24870"/>
    <cellStyle name="Normal 33 2 4 2 4 3 2 2" xfId="24871"/>
    <cellStyle name="Normal 33 2 4 2 4 3 2 2 2" xfId="24872"/>
    <cellStyle name="Normal 33 2 4 2 4 3 2 2 3" xfId="24873"/>
    <cellStyle name="Normal 33 2 4 2 4 3 2 3" xfId="24874"/>
    <cellStyle name="Normal 33 2 4 2 4 3 2 4" xfId="24875"/>
    <cellStyle name="Normal 33 2 4 2 4 3 3" xfId="24876"/>
    <cellStyle name="Normal 33 2 4 2 4 3 3 2" xfId="24877"/>
    <cellStyle name="Normal 33 2 4 2 4 3 3 3" xfId="24878"/>
    <cellStyle name="Normal 33 2 4 2 4 3 4" xfId="24879"/>
    <cellStyle name="Normal 33 2 4 2 4 3 5" xfId="24880"/>
    <cellStyle name="Normal 33 2 4 2 4 4" xfId="24881"/>
    <cellStyle name="Normal 33 2 4 2 4 4 2" xfId="24882"/>
    <cellStyle name="Normal 33 2 4 2 4 4 2 2" xfId="24883"/>
    <cellStyle name="Normal 33 2 4 2 4 4 2 2 2" xfId="24884"/>
    <cellStyle name="Normal 33 2 4 2 4 4 2 2 3" xfId="24885"/>
    <cellStyle name="Normal 33 2 4 2 4 4 2 3" xfId="24886"/>
    <cellStyle name="Normal 33 2 4 2 4 4 2 4" xfId="24887"/>
    <cellStyle name="Normal 33 2 4 2 4 4 3" xfId="24888"/>
    <cellStyle name="Normal 33 2 4 2 4 4 3 2" xfId="24889"/>
    <cellStyle name="Normal 33 2 4 2 4 4 3 3" xfId="24890"/>
    <cellStyle name="Normal 33 2 4 2 4 4 4" xfId="24891"/>
    <cellStyle name="Normal 33 2 4 2 4 4 5" xfId="24892"/>
    <cellStyle name="Normal 33 2 4 2 4 5" xfId="24893"/>
    <cellStyle name="Normal 33 2 4 2 4 5 2" xfId="24894"/>
    <cellStyle name="Normal 33 2 4 2 4 5 2 2" xfId="24895"/>
    <cellStyle name="Normal 33 2 4 2 4 5 2 3" xfId="24896"/>
    <cellStyle name="Normal 33 2 4 2 4 5 3" xfId="24897"/>
    <cellStyle name="Normal 33 2 4 2 4 5 4" xfId="24898"/>
    <cellStyle name="Normal 33 2 4 2 4 6" xfId="24899"/>
    <cellStyle name="Normal 33 2 4 2 4 6 2" xfId="24900"/>
    <cellStyle name="Normal 33 2 4 2 4 6 3" xfId="24901"/>
    <cellStyle name="Normal 33 2 4 2 4 7" xfId="24902"/>
    <cellStyle name="Normal 33 2 4 2 4 8" xfId="24903"/>
    <cellStyle name="Normal 33 2 4 2 4_Schs" xfId="24904"/>
    <cellStyle name="Normal 33 2 4 2 5" xfId="24905"/>
    <cellStyle name="Normal 33 2 4 2 5 2" xfId="24906"/>
    <cellStyle name="Normal 33 2 4 2 5 2 2" xfId="24907"/>
    <cellStyle name="Normal 33 2 4 2 5 2 2 2" xfId="24908"/>
    <cellStyle name="Normal 33 2 4 2 5 2 2 3" xfId="24909"/>
    <cellStyle name="Normal 33 2 4 2 5 2 3" xfId="24910"/>
    <cellStyle name="Normal 33 2 4 2 5 2 4" xfId="24911"/>
    <cellStyle name="Normal 33 2 4 2 5 3" xfId="24912"/>
    <cellStyle name="Normal 33 2 4 2 5 3 2" xfId="24913"/>
    <cellStyle name="Normal 33 2 4 2 5 3 3" xfId="24914"/>
    <cellStyle name="Normal 33 2 4 2 5 4" xfId="24915"/>
    <cellStyle name="Normal 33 2 4 2 5 5" xfId="24916"/>
    <cellStyle name="Normal 33 2 4 2 6" xfId="24917"/>
    <cellStyle name="Normal 33 2 4 2 6 2" xfId="24918"/>
    <cellStyle name="Normal 33 2 4 2 6 2 2" xfId="24919"/>
    <cellStyle name="Normal 33 2 4 2 6 2 2 2" xfId="24920"/>
    <cellStyle name="Normal 33 2 4 2 6 2 2 3" xfId="24921"/>
    <cellStyle name="Normal 33 2 4 2 6 2 3" xfId="24922"/>
    <cellStyle name="Normal 33 2 4 2 6 2 4" xfId="24923"/>
    <cellStyle name="Normal 33 2 4 2 6 3" xfId="24924"/>
    <cellStyle name="Normal 33 2 4 2 6 3 2" xfId="24925"/>
    <cellStyle name="Normal 33 2 4 2 6 3 3" xfId="24926"/>
    <cellStyle name="Normal 33 2 4 2 6 4" xfId="24927"/>
    <cellStyle name="Normal 33 2 4 2 6 5" xfId="24928"/>
    <cellStyle name="Normal 33 2 4 2 7" xfId="24929"/>
    <cellStyle name="Normal 33 2 4 2 7 2" xfId="24930"/>
    <cellStyle name="Normal 33 2 4 2 7 2 2" xfId="24931"/>
    <cellStyle name="Normal 33 2 4 2 7 2 2 2" xfId="24932"/>
    <cellStyle name="Normal 33 2 4 2 7 2 2 3" xfId="24933"/>
    <cellStyle name="Normal 33 2 4 2 7 2 3" xfId="24934"/>
    <cellStyle name="Normal 33 2 4 2 7 2 4" xfId="24935"/>
    <cellStyle name="Normal 33 2 4 2 7 3" xfId="24936"/>
    <cellStyle name="Normal 33 2 4 2 7 3 2" xfId="24937"/>
    <cellStyle name="Normal 33 2 4 2 7 3 3" xfId="24938"/>
    <cellStyle name="Normal 33 2 4 2 7 4" xfId="24939"/>
    <cellStyle name="Normal 33 2 4 2 7 5" xfId="24940"/>
    <cellStyle name="Normal 33 2 4 2 8" xfId="24941"/>
    <cellStyle name="Normal 33 2 4 2 8 2" xfId="24942"/>
    <cellStyle name="Normal 33 2 4 2 8 2 2" xfId="24943"/>
    <cellStyle name="Normal 33 2 4 2 8 2 3" xfId="24944"/>
    <cellStyle name="Normal 33 2 4 2 8 3" xfId="24945"/>
    <cellStyle name="Normal 33 2 4 2 8 4" xfId="24946"/>
    <cellStyle name="Normal 33 2 4 2 9" xfId="24947"/>
    <cellStyle name="Normal 33 2 4 2 9 2" xfId="24948"/>
    <cellStyle name="Normal 33 2 4 2 9 3" xfId="24949"/>
    <cellStyle name="Normal 33 2 4 2_Schs" xfId="24950"/>
    <cellStyle name="Normal 33 2 4 3" xfId="24951"/>
    <cellStyle name="Normal 33 2 4 3 10" xfId="24952"/>
    <cellStyle name="Normal 33 2 4 3 2" xfId="24953"/>
    <cellStyle name="Normal 33 2 4 3 2 2" xfId="24954"/>
    <cellStyle name="Normal 33 2 4 3 2 2 2" xfId="24955"/>
    <cellStyle name="Normal 33 2 4 3 2 2 2 2" xfId="24956"/>
    <cellStyle name="Normal 33 2 4 3 2 2 2 2 2" xfId="24957"/>
    <cellStyle name="Normal 33 2 4 3 2 2 2 2 2 2" xfId="24958"/>
    <cellStyle name="Normal 33 2 4 3 2 2 2 2 2 3" xfId="24959"/>
    <cellStyle name="Normal 33 2 4 3 2 2 2 2 3" xfId="24960"/>
    <cellStyle name="Normal 33 2 4 3 2 2 2 2 4" xfId="24961"/>
    <cellStyle name="Normal 33 2 4 3 2 2 2 3" xfId="24962"/>
    <cellStyle name="Normal 33 2 4 3 2 2 2 3 2" xfId="24963"/>
    <cellStyle name="Normal 33 2 4 3 2 2 2 3 3" xfId="24964"/>
    <cellStyle name="Normal 33 2 4 3 2 2 2 4" xfId="24965"/>
    <cellStyle name="Normal 33 2 4 3 2 2 2 5" xfId="24966"/>
    <cellStyle name="Normal 33 2 4 3 2 2 3" xfId="24967"/>
    <cellStyle name="Normal 33 2 4 3 2 2 3 2" xfId="24968"/>
    <cellStyle name="Normal 33 2 4 3 2 2 3 2 2" xfId="24969"/>
    <cellStyle name="Normal 33 2 4 3 2 2 3 2 2 2" xfId="24970"/>
    <cellStyle name="Normal 33 2 4 3 2 2 3 2 2 3" xfId="24971"/>
    <cellStyle name="Normal 33 2 4 3 2 2 3 2 3" xfId="24972"/>
    <cellStyle name="Normal 33 2 4 3 2 2 3 2 4" xfId="24973"/>
    <cellStyle name="Normal 33 2 4 3 2 2 3 3" xfId="24974"/>
    <cellStyle name="Normal 33 2 4 3 2 2 3 3 2" xfId="24975"/>
    <cellStyle name="Normal 33 2 4 3 2 2 3 3 3" xfId="24976"/>
    <cellStyle name="Normal 33 2 4 3 2 2 3 4" xfId="24977"/>
    <cellStyle name="Normal 33 2 4 3 2 2 3 5" xfId="24978"/>
    <cellStyle name="Normal 33 2 4 3 2 2 4" xfId="24979"/>
    <cellStyle name="Normal 33 2 4 3 2 2 4 2" xfId="24980"/>
    <cellStyle name="Normal 33 2 4 3 2 2 4 2 2" xfId="24981"/>
    <cellStyle name="Normal 33 2 4 3 2 2 4 2 2 2" xfId="24982"/>
    <cellStyle name="Normal 33 2 4 3 2 2 4 2 2 3" xfId="24983"/>
    <cellStyle name="Normal 33 2 4 3 2 2 4 2 3" xfId="24984"/>
    <cellStyle name="Normal 33 2 4 3 2 2 4 2 4" xfId="24985"/>
    <cellStyle name="Normal 33 2 4 3 2 2 4 3" xfId="24986"/>
    <cellStyle name="Normal 33 2 4 3 2 2 4 3 2" xfId="24987"/>
    <cellStyle name="Normal 33 2 4 3 2 2 4 3 3" xfId="24988"/>
    <cellStyle name="Normal 33 2 4 3 2 2 4 4" xfId="24989"/>
    <cellStyle name="Normal 33 2 4 3 2 2 4 5" xfId="24990"/>
    <cellStyle name="Normal 33 2 4 3 2 2 5" xfId="24991"/>
    <cellStyle name="Normal 33 2 4 3 2 2 5 2" xfId="24992"/>
    <cellStyle name="Normal 33 2 4 3 2 2 5 2 2" xfId="24993"/>
    <cellStyle name="Normal 33 2 4 3 2 2 5 2 3" xfId="24994"/>
    <cellStyle name="Normal 33 2 4 3 2 2 5 3" xfId="24995"/>
    <cellStyle name="Normal 33 2 4 3 2 2 5 4" xfId="24996"/>
    <cellStyle name="Normal 33 2 4 3 2 2 6" xfId="24997"/>
    <cellStyle name="Normal 33 2 4 3 2 2 6 2" xfId="24998"/>
    <cellStyle name="Normal 33 2 4 3 2 2 6 3" xfId="24999"/>
    <cellStyle name="Normal 33 2 4 3 2 2 7" xfId="25000"/>
    <cellStyle name="Normal 33 2 4 3 2 2 8" xfId="25001"/>
    <cellStyle name="Normal 33 2 4 3 2 2_Schs" xfId="25002"/>
    <cellStyle name="Normal 33 2 4 3 2 3" xfId="25003"/>
    <cellStyle name="Normal 33 2 4 3 2 3 2" xfId="25004"/>
    <cellStyle name="Normal 33 2 4 3 2 3 2 2" xfId="25005"/>
    <cellStyle name="Normal 33 2 4 3 2 3 2 2 2" xfId="25006"/>
    <cellStyle name="Normal 33 2 4 3 2 3 2 2 3" xfId="25007"/>
    <cellStyle name="Normal 33 2 4 3 2 3 2 3" xfId="25008"/>
    <cellStyle name="Normal 33 2 4 3 2 3 2 4" xfId="25009"/>
    <cellStyle name="Normal 33 2 4 3 2 3 3" xfId="25010"/>
    <cellStyle name="Normal 33 2 4 3 2 3 3 2" xfId="25011"/>
    <cellStyle name="Normal 33 2 4 3 2 3 3 3" xfId="25012"/>
    <cellStyle name="Normal 33 2 4 3 2 3 4" xfId="25013"/>
    <cellStyle name="Normal 33 2 4 3 2 3 5" xfId="25014"/>
    <cellStyle name="Normal 33 2 4 3 2 4" xfId="25015"/>
    <cellStyle name="Normal 33 2 4 3 2 4 2" xfId="25016"/>
    <cellStyle name="Normal 33 2 4 3 2 4 2 2" xfId="25017"/>
    <cellStyle name="Normal 33 2 4 3 2 4 2 2 2" xfId="25018"/>
    <cellStyle name="Normal 33 2 4 3 2 4 2 2 3" xfId="25019"/>
    <cellStyle name="Normal 33 2 4 3 2 4 2 3" xfId="25020"/>
    <cellStyle name="Normal 33 2 4 3 2 4 2 4" xfId="25021"/>
    <cellStyle name="Normal 33 2 4 3 2 4 3" xfId="25022"/>
    <cellStyle name="Normal 33 2 4 3 2 4 3 2" xfId="25023"/>
    <cellStyle name="Normal 33 2 4 3 2 4 3 3" xfId="25024"/>
    <cellStyle name="Normal 33 2 4 3 2 4 4" xfId="25025"/>
    <cellStyle name="Normal 33 2 4 3 2 4 5" xfId="25026"/>
    <cellStyle name="Normal 33 2 4 3 2 5" xfId="25027"/>
    <cellStyle name="Normal 33 2 4 3 2 5 2" xfId="25028"/>
    <cellStyle name="Normal 33 2 4 3 2 5 2 2" xfId="25029"/>
    <cellStyle name="Normal 33 2 4 3 2 5 2 2 2" xfId="25030"/>
    <cellStyle name="Normal 33 2 4 3 2 5 2 2 3" xfId="25031"/>
    <cellStyle name="Normal 33 2 4 3 2 5 2 3" xfId="25032"/>
    <cellStyle name="Normal 33 2 4 3 2 5 2 4" xfId="25033"/>
    <cellStyle name="Normal 33 2 4 3 2 5 3" xfId="25034"/>
    <cellStyle name="Normal 33 2 4 3 2 5 3 2" xfId="25035"/>
    <cellStyle name="Normal 33 2 4 3 2 5 3 3" xfId="25036"/>
    <cellStyle name="Normal 33 2 4 3 2 5 4" xfId="25037"/>
    <cellStyle name="Normal 33 2 4 3 2 5 5" xfId="25038"/>
    <cellStyle name="Normal 33 2 4 3 2 6" xfId="25039"/>
    <cellStyle name="Normal 33 2 4 3 2 6 2" xfId="25040"/>
    <cellStyle name="Normal 33 2 4 3 2 6 2 2" xfId="25041"/>
    <cellStyle name="Normal 33 2 4 3 2 6 2 3" xfId="25042"/>
    <cellStyle name="Normal 33 2 4 3 2 6 3" xfId="25043"/>
    <cellStyle name="Normal 33 2 4 3 2 6 4" xfId="25044"/>
    <cellStyle name="Normal 33 2 4 3 2 7" xfId="25045"/>
    <cellStyle name="Normal 33 2 4 3 2 7 2" xfId="25046"/>
    <cellStyle name="Normal 33 2 4 3 2 7 3" xfId="25047"/>
    <cellStyle name="Normal 33 2 4 3 2 8" xfId="25048"/>
    <cellStyle name="Normal 33 2 4 3 2 9" xfId="25049"/>
    <cellStyle name="Normal 33 2 4 3 2_Schs" xfId="25050"/>
    <cellStyle name="Normal 33 2 4 3 3" xfId="25051"/>
    <cellStyle name="Normal 33 2 4 3 3 2" xfId="25052"/>
    <cellStyle name="Normal 33 2 4 3 3 2 2" xfId="25053"/>
    <cellStyle name="Normal 33 2 4 3 3 2 2 2" xfId="25054"/>
    <cellStyle name="Normal 33 2 4 3 3 2 2 2 2" xfId="25055"/>
    <cellStyle name="Normal 33 2 4 3 3 2 2 2 3" xfId="25056"/>
    <cellStyle name="Normal 33 2 4 3 3 2 2 3" xfId="25057"/>
    <cellStyle name="Normal 33 2 4 3 3 2 2 4" xfId="25058"/>
    <cellStyle name="Normal 33 2 4 3 3 2 3" xfId="25059"/>
    <cellStyle name="Normal 33 2 4 3 3 2 3 2" xfId="25060"/>
    <cellStyle name="Normal 33 2 4 3 3 2 3 3" xfId="25061"/>
    <cellStyle name="Normal 33 2 4 3 3 2 4" xfId="25062"/>
    <cellStyle name="Normal 33 2 4 3 3 2 5" xfId="25063"/>
    <cellStyle name="Normal 33 2 4 3 3 3" xfId="25064"/>
    <cellStyle name="Normal 33 2 4 3 3 3 2" xfId="25065"/>
    <cellStyle name="Normal 33 2 4 3 3 3 2 2" xfId="25066"/>
    <cellStyle name="Normal 33 2 4 3 3 3 2 2 2" xfId="25067"/>
    <cellStyle name="Normal 33 2 4 3 3 3 2 2 3" xfId="25068"/>
    <cellStyle name="Normal 33 2 4 3 3 3 2 3" xfId="25069"/>
    <cellStyle name="Normal 33 2 4 3 3 3 2 4" xfId="25070"/>
    <cellStyle name="Normal 33 2 4 3 3 3 3" xfId="25071"/>
    <cellStyle name="Normal 33 2 4 3 3 3 3 2" xfId="25072"/>
    <cellStyle name="Normal 33 2 4 3 3 3 3 3" xfId="25073"/>
    <cellStyle name="Normal 33 2 4 3 3 3 4" xfId="25074"/>
    <cellStyle name="Normal 33 2 4 3 3 3 5" xfId="25075"/>
    <cellStyle name="Normal 33 2 4 3 3 4" xfId="25076"/>
    <cellStyle name="Normal 33 2 4 3 3 4 2" xfId="25077"/>
    <cellStyle name="Normal 33 2 4 3 3 4 2 2" xfId="25078"/>
    <cellStyle name="Normal 33 2 4 3 3 4 2 2 2" xfId="25079"/>
    <cellStyle name="Normal 33 2 4 3 3 4 2 2 3" xfId="25080"/>
    <cellStyle name="Normal 33 2 4 3 3 4 2 3" xfId="25081"/>
    <cellStyle name="Normal 33 2 4 3 3 4 2 4" xfId="25082"/>
    <cellStyle name="Normal 33 2 4 3 3 4 3" xfId="25083"/>
    <cellStyle name="Normal 33 2 4 3 3 4 3 2" xfId="25084"/>
    <cellStyle name="Normal 33 2 4 3 3 4 3 3" xfId="25085"/>
    <cellStyle name="Normal 33 2 4 3 3 4 4" xfId="25086"/>
    <cellStyle name="Normal 33 2 4 3 3 4 5" xfId="25087"/>
    <cellStyle name="Normal 33 2 4 3 3 5" xfId="25088"/>
    <cellStyle name="Normal 33 2 4 3 3 5 2" xfId="25089"/>
    <cellStyle name="Normal 33 2 4 3 3 5 2 2" xfId="25090"/>
    <cellStyle name="Normal 33 2 4 3 3 5 2 3" xfId="25091"/>
    <cellStyle name="Normal 33 2 4 3 3 5 3" xfId="25092"/>
    <cellStyle name="Normal 33 2 4 3 3 5 4" xfId="25093"/>
    <cellStyle name="Normal 33 2 4 3 3 6" xfId="25094"/>
    <cellStyle name="Normal 33 2 4 3 3 6 2" xfId="25095"/>
    <cellStyle name="Normal 33 2 4 3 3 6 3" xfId="25096"/>
    <cellStyle name="Normal 33 2 4 3 3 7" xfId="25097"/>
    <cellStyle name="Normal 33 2 4 3 3 8" xfId="25098"/>
    <cellStyle name="Normal 33 2 4 3 3_Schs" xfId="25099"/>
    <cellStyle name="Normal 33 2 4 3 4" xfId="25100"/>
    <cellStyle name="Normal 33 2 4 3 4 2" xfId="25101"/>
    <cellStyle name="Normal 33 2 4 3 4 2 2" xfId="25102"/>
    <cellStyle name="Normal 33 2 4 3 4 2 2 2" xfId="25103"/>
    <cellStyle name="Normal 33 2 4 3 4 2 2 3" xfId="25104"/>
    <cellStyle name="Normal 33 2 4 3 4 2 3" xfId="25105"/>
    <cellStyle name="Normal 33 2 4 3 4 2 4" xfId="25106"/>
    <cellStyle name="Normal 33 2 4 3 4 3" xfId="25107"/>
    <cellStyle name="Normal 33 2 4 3 4 3 2" xfId="25108"/>
    <cellStyle name="Normal 33 2 4 3 4 3 3" xfId="25109"/>
    <cellStyle name="Normal 33 2 4 3 4 4" xfId="25110"/>
    <cellStyle name="Normal 33 2 4 3 4 5" xfId="25111"/>
    <cellStyle name="Normal 33 2 4 3 5" xfId="25112"/>
    <cellStyle name="Normal 33 2 4 3 5 2" xfId="25113"/>
    <cellStyle name="Normal 33 2 4 3 5 2 2" xfId="25114"/>
    <cellStyle name="Normal 33 2 4 3 5 2 2 2" xfId="25115"/>
    <cellStyle name="Normal 33 2 4 3 5 2 2 3" xfId="25116"/>
    <cellStyle name="Normal 33 2 4 3 5 2 3" xfId="25117"/>
    <cellStyle name="Normal 33 2 4 3 5 2 4" xfId="25118"/>
    <cellStyle name="Normal 33 2 4 3 5 3" xfId="25119"/>
    <cellStyle name="Normal 33 2 4 3 5 3 2" xfId="25120"/>
    <cellStyle name="Normal 33 2 4 3 5 3 3" xfId="25121"/>
    <cellStyle name="Normal 33 2 4 3 5 4" xfId="25122"/>
    <cellStyle name="Normal 33 2 4 3 5 5" xfId="25123"/>
    <cellStyle name="Normal 33 2 4 3 6" xfId="25124"/>
    <cellStyle name="Normal 33 2 4 3 6 2" xfId="25125"/>
    <cellStyle name="Normal 33 2 4 3 6 2 2" xfId="25126"/>
    <cellStyle name="Normal 33 2 4 3 6 2 2 2" xfId="25127"/>
    <cellStyle name="Normal 33 2 4 3 6 2 2 3" xfId="25128"/>
    <cellStyle name="Normal 33 2 4 3 6 2 3" xfId="25129"/>
    <cellStyle name="Normal 33 2 4 3 6 2 4" xfId="25130"/>
    <cellStyle name="Normal 33 2 4 3 6 3" xfId="25131"/>
    <cellStyle name="Normal 33 2 4 3 6 3 2" xfId="25132"/>
    <cellStyle name="Normal 33 2 4 3 6 3 3" xfId="25133"/>
    <cellStyle name="Normal 33 2 4 3 6 4" xfId="25134"/>
    <cellStyle name="Normal 33 2 4 3 6 5" xfId="25135"/>
    <cellStyle name="Normal 33 2 4 3 7" xfId="25136"/>
    <cellStyle name="Normal 33 2 4 3 7 2" xfId="25137"/>
    <cellStyle name="Normal 33 2 4 3 7 2 2" xfId="25138"/>
    <cellStyle name="Normal 33 2 4 3 7 2 3" xfId="25139"/>
    <cellStyle name="Normal 33 2 4 3 7 3" xfId="25140"/>
    <cellStyle name="Normal 33 2 4 3 7 4" xfId="25141"/>
    <cellStyle name="Normal 33 2 4 3 8" xfId="25142"/>
    <cellStyle name="Normal 33 2 4 3 8 2" xfId="25143"/>
    <cellStyle name="Normal 33 2 4 3 8 3" xfId="25144"/>
    <cellStyle name="Normal 33 2 4 3 9" xfId="25145"/>
    <cellStyle name="Normal 33 2 4 3_Schs" xfId="25146"/>
    <cellStyle name="Normal 33 2 4 4" xfId="25147"/>
    <cellStyle name="Normal 33 2 4 4 2" xfId="25148"/>
    <cellStyle name="Normal 33 2 4 4 2 2" xfId="25149"/>
    <cellStyle name="Normal 33 2 4 4 2 2 2" xfId="25150"/>
    <cellStyle name="Normal 33 2 4 4 2 2 2 2" xfId="25151"/>
    <cellStyle name="Normal 33 2 4 4 2 2 2 2 2" xfId="25152"/>
    <cellStyle name="Normal 33 2 4 4 2 2 2 2 3" xfId="25153"/>
    <cellStyle name="Normal 33 2 4 4 2 2 2 3" xfId="25154"/>
    <cellStyle name="Normal 33 2 4 4 2 2 2 4" xfId="25155"/>
    <cellStyle name="Normal 33 2 4 4 2 2 3" xfId="25156"/>
    <cellStyle name="Normal 33 2 4 4 2 2 3 2" xfId="25157"/>
    <cellStyle name="Normal 33 2 4 4 2 2 3 3" xfId="25158"/>
    <cellStyle name="Normal 33 2 4 4 2 2 4" xfId="25159"/>
    <cellStyle name="Normal 33 2 4 4 2 2 5" xfId="25160"/>
    <cellStyle name="Normal 33 2 4 4 2 3" xfId="25161"/>
    <cellStyle name="Normal 33 2 4 4 2 3 2" xfId="25162"/>
    <cellStyle name="Normal 33 2 4 4 2 3 2 2" xfId="25163"/>
    <cellStyle name="Normal 33 2 4 4 2 3 2 2 2" xfId="25164"/>
    <cellStyle name="Normal 33 2 4 4 2 3 2 2 3" xfId="25165"/>
    <cellStyle name="Normal 33 2 4 4 2 3 2 3" xfId="25166"/>
    <cellStyle name="Normal 33 2 4 4 2 3 2 4" xfId="25167"/>
    <cellStyle name="Normal 33 2 4 4 2 3 3" xfId="25168"/>
    <cellStyle name="Normal 33 2 4 4 2 3 3 2" xfId="25169"/>
    <cellStyle name="Normal 33 2 4 4 2 3 3 3" xfId="25170"/>
    <cellStyle name="Normal 33 2 4 4 2 3 4" xfId="25171"/>
    <cellStyle name="Normal 33 2 4 4 2 3 5" xfId="25172"/>
    <cellStyle name="Normal 33 2 4 4 2 4" xfId="25173"/>
    <cellStyle name="Normal 33 2 4 4 2 4 2" xfId="25174"/>
    <cellStyle name="Normal 33 2 4 4 2 4 2 2" xfId="25175"/>
    <cellStyle name="Normal 33 2 4 4 2 4 2 2 2" xfId="25176"/>
    <cellStyle name="Normal 33 2 4 4 2 4 2 2 3" xfId="25177"/>
    <cellStyle name="Normal 33 2 4 4 2 4 2 3" xfId="25178"/>
    <cellStyle name="Normal 33 2 4 4 2 4 2 4" xfId="25179"/>
    <cellStyle name="Normal 33 2 4 4 2 4 3" xfId="25180"/>
    <cellStyle name="Normal 33 2 4 4 2 4 3 2" xfId="25181"/>
    <cellStyle name="Normal 33 2 4 4 2 4 3 3" xfId="25182"/>
    <cellStyle name="Normal 33 2 4 4 2 4 4" xfId="25183"/>
    <cellStyle name="Normal 33 2 4 4 2 4 5" xfId="25184"/>
    <cellStyle name="Normal 33 2 4 4 2 5" xfId="25185"/>
    <cellStyle name="Normal 33 2 4 4 2 5 2" xfId="25186"/>
    <cellStyle name="Normal 33 2 4 4 2 5 2 2" xfId="25187"/>
    <cellStyle name="Normal 33 2 4 4 2 5 2 3" xfId="25188"/>
    <cellStyle name="Normal 33 2 4 4 2 5 3" xfId="25189"/>
    <cellStyle name="Normal 33 2 4 4 2 5 4" xfId="25190"/>
    <cellStyle name="Normal 33 2 4 4 2 6" xfId="25191"/>
    <cellStyle name="Normal 33 2 4 4 2 6 2" xfId="25192"/>
    <cellStyle name="Normal 33 2 4 4 2 6 3" xfId="25193"/>
    <cellStyle name="Normal 33 2 4 4 2 7" xfId="25194"/>
    <cellStyle name="Normal 33 2 4 4 2 8" xfId="25195"/>
    <cellStyle name="Normal 33 2 4 4 2_Schs" xfId="25196"/>
    <cellStyle name="Normal 33 2 4 4 3" xfId="25197"/>
    <cellStyle name="Normal 33 2 4 4 3 2" xfId="25198"/>
    <cellStyle name="Normal 33 2 4 4 3 2 2" xfId="25199"/>
    <cellStyle name="Normal 33 2 4 4 3 2 2 2" xfId="25200"/>
    <cellStyle name="Normal 33 2 4 4 3 2 2 3" xfId="25201"/>
    <cellStyle name="Normal 33 2 4 4 3 2 3" xfId="25202"/>
    <cellStyle name="Normal 33 2 4 4 3 2 4" xfId="25203"/>
    <cellStyle name="Normal 33 2 4 4 3 3" xfId="25204"/>
    <cellStyle name="Normal 33 2 4 4 3 3 2" xfId="25205"/>
    <cellStyle name="Normal 33 2 4 4 3 3 3" xfId="25206"/>
    <cellStyle name="Normal 33 2 4 4 3 4" xfId="25207"/>
    <cellStyle name="Normal 33 2 4 4 3 5" xfId="25208"/>
    <cellStyle name="Normal 33 2 4 4 4" xfId="25209"/>
    <cellStyle name="Normal 33 2 4 4 4 2" xfId="25210"/>
    <cellStyle name="Normal 33 2 4 4 4 2 2" xfId="25211"/>
    <cellStyle name="Normal 33 2 4 4 4 2 2 2" xfId="25212"/>
    <cellStyle name="Normal 33 2 4 4 4 2 2 3" xfId="25213"/>
    <cellStyle name="Normal 33 2 4 4 4 2 3" xfId="25214"/>
    <cellStyle name="Normal 33 2 4 4 4 2 4" xfId="25215"/>
    <cellStyle name="Normal 33 2 4 4 4 3" xfId="25216"/>
    <cellStyle name="Normal 33 2 4 4 4 3 2" xfId="25217"/>
    <cellStyle name="Normal 33 2 4 4 4 3 3" xfId="25218"/>
    <cellStyle name="Normal 33 2 4 4 4 4" xfId="25219"/>
    <cellStyle name="Normal 33 2 4 4 4 5" xfId="25220"/>
    <cellStyle name="Normal 33 2 4 4 5" xfId="25221"/>
    <cellStyle name="Normal 33 2 4 4 5 2" xfId="25222"/>
    <cellStyle name="Normal 33 2 4 4 5 2 2" xfId="25223"/>
    <cellStyle name="Normal 33 2 4 4 5 2 2 2" xfId="25224"/>
    <cellStyle name="Normal 33 2 4 4 5 2 2 3" xfId="25225"/>
    <cellStyle name="Normal 33 2 4 4 5 2 3" xfId="25226"/>
    <cellStyle name="Normal 33 2 4 4 5 2 4" xfId="25227"/>
    <cellStyle name="Normal 33 2 4 4 5 3" xfId="25228"/>
    <cellStyle name="Normal 33 2 4 4 5 3 2" xfId="25229"/>
    <cellStyle name="Normal 33 2 4 4 5 3 3" xfId="25230"/>
    <cellStyle name="Normal 33 2 4 4 5 4" xfId="25231"/>
    <cellStyle name="Normal 33 2 4 4 5 5" xfId="25232"/>
    <cellStyle name="Normal 33 2 4 4 6" xfId="25233"/>
    <cellStyle name="Normal 33 2 4 4 6 2" xfId="25234"/>
    <cellStyle name="Normal 33 2 4 4 6 2 2" xfId="25235"/>
    <cellStyle name="Normal 33 2 4 4 6 2 3" xfId="25236"/>
    <cellStyle name="Normal 33 2 4 4 6 3" xfId="25237"/>
    <cellStyle name="Normal 33 2 4 4 6 4" xfId="25238"/>
    <cellStyle name="Normal 33 2 4 4 7" xfId="25239"/>
    <cellStyle name="Normal 33 2 4 4 7 2" xfId="25240"/>
    <cellStyle name="Normal 33 2 4 4 7 3" xfId="25241"/>
    <cellStyle name="Normal 33 2 4 4 8" xfId="25242"/>
    <cellStyle name="Normal 33 2 4 4 9" xfId="25243"/>
    <cellStyle name="Normal 33 2 4 4_Schs" xfId="25244"/>
    <cellStyle name="Normal 33 2 4 5" xfId="25245"/>
    <cellStyle name="Normal 33 2 4 5 2" xfId="25246"/>
    <cellStyle name="Normal 33 2 4 5 2 2" xfId="25247"/>
    <cellStyle name="Normal 33 2 4 5 2 2 2" xfId="25248"/>
    <cellStyle name="Normal 33 2 4 5 2 2 2 2" xfId="25249"/>
    <cellStyle name="Normal 33 2 4 5 2 2 2 3" xfId="25250"/>
    <cellStyle name="Normal 33 2 4 5 2 2 3" xfId="25251"/>
    <cellStyle name="Normal 33 2 4 5 2 2 4" xfId="25252"/>
    <cellStyle name="Normal 33 2 4 5 2 3" xfId="25253"/>
    <cellStyle name="Normal 33 2 4 5 2 3 2" xfId="25254"/>
    <cellStyle name="Normal 33 2 4 5 2 3 3" xfId="25255"/>
    <cellStyle name="Normal 33 2 4 5 2 4" xfId="25256"/>
    <cellStyle name="Normal 33 2 4 5 2 5" xfId="25257"/>
    <cellStyle name="Normal 33 2 4 5 3" xfId="25258"/>
    <cellStyle name="Normal 33 2 4 5 3 2" xfId="25259"/>
    <cellStyle name="Normal 33 2 4 5 3 2 2" xfId="25260"/>
    <cellStyle name="Normal 33 2 4 5 3 2 2 2" xfId="25261"/>
    <cellStyle name="Normal 33 2 4 5 3 2 2 3" xfId="25262"/>
    <cellStyle name="Normal 33 2 4 5 3 2 3" xfId="25263"/>
    <cellStyle name="Normal 33 2 4 5 3 2 4" xfId="25264"/>
    <cellStyle name="Normal 33 2 4 5 3 3" xfId="25265"/>
    <cellStyle name="Normal 33 2 4 5 3 3 2" xfId="25266"/>
    <cellStyle name="Normal 33 2 4 5 3 3 3" xfId="25267"/>
    <cellStyle name="Normal 33 2 4 5 3 4" xfId="25268"/>
    <cellStyle name="Normal 33 2 4 5 3 5" xfId="25269"/>
    <cellStyle name="Normal 33 2 4 5 4" xfId="25270"/>
    <cellStyle name="Normal 33 2 4 5 4 2" xfId="25271"/>
    <cellStyle name="Normal 33 2 4 5 4 2 2" xfId="25272"/>
    <cellStyle name="Normal 33 2 4 5 4 2 2 2" xfId="25273"/>
    <cellStyle name="Normal 33 2 4 5 4 2 2 3" xfId="25274"/>
    <cellStyle name="Normal 33 2 4 5 4 2 3" xfId="25275"/>
    <cellStyle name="Normal 33 2 4 5 4 2 4" xfId="25276"/>
    <cellStyle name="Normal 33 2 4 5 4 3" xfId="25277"/>
    <cellStyle name="Normal 33 2 4 5 4 3 2" xfId="25278"/>
    <cellStyle name="Normal 33 2 4 5 4 3 3" xfId="25279"/>
    <cellStyle name="Normal 33 2 4 5 4 4" xfId="25280"/>
    <cellStyle name="Normal 33 2 4 5 4 5" xfId="25281"/>
    <cellStyle name="Normal 33 2 4 5 5" xfId="25282"/>
    <cellStyle name="Normal 33 2 4 5 5 2" xfId="25283"/>
    <cellStyle name="Normal 33 2 4 5 5 2 2" xfId="25284"/>
    <cellStyle name="Normal 33 2 4 5 5 2 3" xfId="25285"/>
    <cellStyle name="Normal 33 2 4 5 5 3" xfId="25286"/>
    <cellStyle name="Normal 33 2 4 5 5 4" xfId="25287"/>
    <cellStyle name="Normal 33 2 4 5 6" xfId="25288"/>
    <cellStyle name="Normal 33 2 4 5 6 2" xfId="25289"/>
    <cellStyle name="Normal 33 2 4 5 6 3" xfId="25290"/>
    <cellStyle name="Normal 33 2 4 5 7" xfId="25291"/>
    <cellStyle name="Normal 33 2 4 5 8" xfId="25292"/>
    <cellStyle name="Normal 33 2 4 5_Schs" xfId="25293"/>
    <cellStyle name="Normal 33 2 4 6" xfId="25294"/>
    <cellStyle name="Normal 33 2 4 6 2" xfId="25295"/>
    <cellStyle name="Normal 33 2 4 6 2 2" xfId="25296"/>
    <cellStyle name="Normal 33 2 4 6 2 2 2" xfId="25297"/>
    <cellStyle name="Normal 33 2 4 6 2 2 3" xfId="25298"/>
    <cellStyle name="Normal 33 2 4 6 2 3" xfId="25299"/>
    <cellStyle name="Normal 33 2 4 6 2 4" xfId="25300"/>
    <cellStyle name="Normal 33 2 4 6 3" xfId="25301"/>
    <cellStyle name="Normal 33 2 4 6 3 2" xfId="25302"/>
    <cellStyle name="Normal 33 2 4 6 3 3" xfId="25303"/>
    <cellStyle name="Normal 33 2 4 6 4" xfId="25304"/>
    <cellStyle name="Normal 33 2 4 6 5" xfId="25305"/>
    <cellStyle name="Normal 33 2 4 7" xfId="25306"/>
    <cellStyle name="Normal 33 2 4 7 2" xfId="25307"/>
    <cellStyle name="Normal 33 2 4 7 2 2" xfId="25308"/>
    <cellStyle name="Normal 33 2 4 7 2 2 2" xfId="25309"/>
    <cellStyle name="Normal 33 2 4 7 2 2 3" xfId="25310"/>
    <cellStyle name="Normal 33 2 4 7 2 3" xfId="25311"/>
    <cellStyle name="Normal 33 2 4 7 2 4" xfId="25312"/>
    <cellStyle name="Normal 33 2 4 7 3" xfId="25313"/>
    <cellStyle name="Normal 33 2 4 7 3 2" xfId="25314"/>
    <cellStyle name="Normal 33 2 4 7 3 3" xfId="25315"/>
    <cellStyle name="Normal 33 2 4 7 4" xfId="25316"/>
    <cellStyle name="Normal 33 2 4 7 5" xfId="25317"/>
    <cellStyle name="Normal 33 2 4 8" xfId="25318"/>
    <cellStyle name="Normal 33 2 4 8 2" xfId="25319"/>
    <cellStyle name="Normal 33 2 4 8 2 2" xfId="25320"/>
    <cellStyle name="Normal 33 2 4 8 2 2 2" xfId="25321"/>
    <cellStyle name="Normal 33 2 4 8 2 2 3" xfId="25322"/>
    <cellStyle name="Normal 33 2 4 8 2 3" xfId="25323"/>
    <cellStyle name="Normal 33 2 4 8 2 4" xfId="25324"/>
    <cellStyle name="Normal 33 2 4 8 3" xfId="25325"/>
    <cellStyle name="Normal 33 2 4 8 3 2" xfId="25326"/>
    <cellStyle name="Normal 33 2 4 8 3 3" xfId="25327"/>
    <cellStyle name="Normal 33 2 4 8 4" xfId="25328"/>
    <cellStyle name="Normal 33 2 4 8 5" xfId="25329"/>
    <cellStyle name="Normal 33 2 4 9" xfId="25330"/>
    <cellStyle name="Normal 33 2 4 9 2" xfId="25331"/>
    <cellStyle name="Normal 33 2 4 9 2 2" xfId="25332"/>
    <cellStyle name="Normal 33 2 4 9 2 3" xfId="25333"/>
    <cellStyle name="Normal 33 2 4 9 3" xfId="25334"/>
    <cellStyle name="Normal 33 2 4 9 4" xfId="25335"/>
    <cellStyle name="Normal 33 2 4_Schs" xfId="25336"/>
    <cellStyle name="Normal 33 2 5" xfId="25337"/>
    <cellStyle name="Normal 33 2 5 10" xfId="25338"/>
    <cellStyle name="Normal 33 2 5 11" xfId="25339"/>
    <cellStyle name="Normal 33 2 5 2" xfId="25340"/>
    <cellStyle name="Normal 33 2 5 2 10" xfId="25341"/>
    <cellStyle name="Normal 33 2 5 2 2" xfId="25342"/>
    <cellStyle name="Normal 33 2 5 2 2 2" xfId="25343"/>
    <cellStyle name="Normal 33 2 5 2 2 2 2" xfId="25344"/>
    <cellStyle name="Normal 33 2 5 2 2 2 2 2" xfId="25345"/>
    <cellStyle name="Normal 33 2 5 2 2 2 2 2 2" xfId="25346"/>
    <cellStyle name="Normal 33 2 5 2 2 2 2 2 2 2" xfId="25347"/>
    <cellStyle name="Normal 33 2 5 2 2 2 2 2 2 3" xfId="25348"/>
    <cellStyle name="Normal 33 2 5 2 2 2 2 2 3" xfId="25349"/>
    <cellStyle name="Normal 33 2 5 2 2 2 2 2 4" xfId="25350"/>
    <cellStyle name="Normal 33 2 5 2 2 2 2 3" xfId="25351"/>
    <cellStyle name="Normal 33 2 5 2 2 2 2 3 2" xfId="25352"/>
    <cellStyle name="Normal 33 2 5 2 2 2 2 3 3" xfId="25353"/>
    <cellStyle name="Normal 33 2 5 2 2 2 2 4" xfId="25354"/>
    <cellStyle name="Normal 33 2 5 2 2 2 2 5" xfId="25355"/>
    <cellStyle name="Normal 33 2 5 2 2 2 3" xfId="25356"/>
    <cellStyle name="Normal 33 2 5 2 2 2 3 2" xfId="25357"/>
    <cellStyle name="Normal 33 2 5 2 2 2 3 2 2" xfId="25358"/>
    <cellStyle name="Normal 33 2 5 2 2 2 3 2 2 2" xfId="25359"/>
    <cellStyle name="Normal 33 2 5 2 2 2 3 2 2 3" xfId="25360"/>
    <cellStyle name="Normal 33 2 5 2 2 2 3 2 3" xfId="25361"/>
    <cellStyle name="Normal 33 2 5 2 2 2 3 2 4" xfId="25362"/>
    <cellStyle name="Normal 33 2 5 2 2 2 3 3" xfId="25363"/>
    <cellStyle name="Normal 33 2 5 2 2 2 3 3 2" xfId="25364"/>
    <cellStyle name="Normal 33 2 5 2 2 2 3 3 3" xfId="25365"/>
    <cellStyle name="Normal 33 2 5 2 2 2 3 4" xfId="25366"/>
    <cellStyle name="Normal 33 2 5 2 2 2 3 5" xfId="25367"/>
    <cellStyle name="Normal 33 2 5 2 2 2 4" xfId="25368"/>
    <cellStyle name="Normal 33 2 5 2 2 2 4 2" xfId="25369"/>
    <cellStyle name="Normal 33 2 5 2 2 2 4 2 2" xfId="25370"/>
    <cellStyle name="Normal 33 2 5 2 2 2 4 2 2 2" xfId="25371"/>
    <cellStyle name="Normal 33 2 5 2 2 2 4 2 2 3" xfId="25372"/>
    <cellStyle name="Normal 33 2 5 2 2 2 4 2 3" xfId="25373"/>
    <cellStyle name="Normal 33 2 5 2 2 2 4 2 4" xfId="25374"/>
    <cellStyle name="Normal 33 2 5 2 2 2 4 3" xfId="25375"/>
    <cellStyle name="Normal 33 2 5 2 2 2 4 3 2" xfId="25376"/>
    <cellStyle name="Normal 33 2 5 2 2 2 4 3 3" xfId="25377"/>
    <cellStyle name="Normal 33 2 5 2 2 2 4 4" xfId="25378"/>
    <cellStyle name="Normal 33 2 5 2 2 2 4 5" xfId="25379"/>
    <cellStyle name="Normal 33 2 5 2 2 2 5" xfId="25380"/>
    <cellStyle name="Normal 33 2 5 2 2 2 5 2" xfId="25381"/>
    <cellStyle name="Normal 33 2 5 2 2 2 5 2 2" xfId="25382"/>
    <cellStyle name="Normal 33 2 5 2 2 2 5 2 3" xfId="25383"/>
    <cellStyle name="Normal 33 2 5 2 2 2 5 3" xfId="25384"/>
    <cellStyle name="Normal 33 2 5 2 2 2 5 4" xfId="25385"/>
    <cellStyle name="Normal 33 2 5 2 2 2 6" xfId="25386"/>
    <cellStyle name="Normal 33 2 5 2 2 2 6 2" xfId="25387"/>
    <cellStyle name="Normal 33 2 5 2 2 2 6 3" xfId="25388"/>
    <cellStyle name="Normal 33 2 5 2 2 2 7" xfId="25389"/>
    <cellStyle name="Normal 33 2 5 2 2 2 8" xfId="25390"/>
    <cellStyle name="Normal 33 2 5 2 2 2_Schs" xfId="25391"/>
    <cellStyle name="Normal 33 2 5 2 2 3" xfId="25392"/>
    <cellStyle name="Normal 33 2 5 2 2 3 2" xfId="25393"/>
    <cellStyle name="Normal 33 2 5 2 2 3 2 2" xfId="25394"/>
    <cellStyle name="Normal 33 2 5 2 2 3 2 2 2" xfId="25395"/>
    <cellStyle name="Normal 33 2 5 2 2 3 2 2 3" xfId="25396"/>
    <cellStyle name="Normal 33 2 5 2 2 3 2 3" xfId="25397"/>
    <cellStyle name="Normal 33 2 5 2 2 3 2 4" xfId="25398"/>
    <cellStyle name="Normal 33 2 5 2 2 3 3" xfId="25399"/>
    <cellStyle name="Normal 33 2 5 2 2 3 3 2" xfId="25400"/>
    <cellStyle name="Normal 33 2 5 2 2 3 3 3" xfId="25401"/>
    <cellStyle name="Normal 33 2 5 2 2 3 4" xfId="25402"/>
    <cellStyle name="Normal 33 2 5 2 2 3 5" xfId="25403"/>
    <cellStyle name="Normal 33 2 5 2 2 4" xfId="25404"/>
    <cellStyle name="Normal 33 2 5 2 2 4 2" xfId="25405"/>
    <cellStyle name="Normal 33 2 5 2 2 4 2 2" xfId="25406"/>
    <cellStyle name="Normal 33 2 5 2 2 4 2 2 2" xfId="25407"/>
    <cellStyle name="Normal 33 2 5 2 2 4 2 2 3" xfId="25408"/>
    <cellStyle name="Normal 33 2 5 2 2 4 2 3" xfId="25409"/>
    <cellStyle name="Normal 33 2 5 2 2 4 2 4" xfId="25410"/>
    <cellStyle name="Normal 33 2 5 2 2 4 3" xfId="25411"/>
    <cellStyle name="Normal 33 2 5 2 2 4 3 2" xfId="25412"/>
    <cellStyle name="Normal 33 2 5 2 2 4 3 3" xfId="25413"/>
    <cellStyle name="Normal 33 2 5 2 2 4 4" xfId="25414"/>
    <cellStyle name="Normal 33 2 5 2 2 4 5" xfId="25415"/>
    <cellStyle name="Normal 33 2 5 2 2 5" xfId="25416"/>
    <cellStyle name="Normal 33 2 5 2 2 5 2" xfId="25417"/>
    <cellStyle name="Normal 33 2 5 2 2 5 2 2" xfId="25418"/>
    <cellStyle name="Normal 33 2 5 2 2 5 2 2 2" xfId="25419"/>
    <cellStyle name="Normal 33 2 5 2 2 5 2 2 3" xfId="25420"/>
    <cellStyle name="Normal 33 2 5 2 2 5 2 3" xfId="25421"/>
    <cellStyle name="Normal 33 2 5 2 2 5 2 4" xfId="25422"/>
    <cellStyle name="Normal 33 2 5 2 2 5 3" xfId="25423"/>
    <cellStyle name="Normal 33 2 5 2 2 5 3 2" xfId="25424"/>
    <cellStyle name="Normal 33 2 5 2 2 5 3 3" xfId="25425"/>
    <cellStyle name="Normal 33 2 5 2 2 5 4" xfId="25426"/>
    <cellStyle name="Normal 33 2 5 2 2 5 5" xfId="25427"/>
    <cellStyle name="Normal 33 2 5 2 2 6" xfId="25428"/>
    <cellStyle name="Normal 33 2 5 2 2 6 2" xfId="25429"/>
    <cellStyle name="Normal 33 2 5 2 2 6 2 2" xfId="25430"/>
    <cellStyle name="Normal 33 2 5 2 2 6 2 3" xfId="25431"/>
    <cellStyle name="Normal 33 2 5 2 2 6 3" xfId="25432"/>
    <cellStyle name="Normal 33 2 5 2 2 6 4" xfId="25433"/>
    <cellStyle name="Normal 33 2 5 2 2 7" xfId="25434"/>
    <cellStyle name="Normal 33 2 5 2 2 7 2" xfId="25435"/>
    <cellStyle name="Normal 33 2 5 2 2 7 3" xfId="25436"/>
    <cellStyle name="Normal 33 2 5 2 2 8" xfId="25437"/>
    <cellStyle name="Normal 33 2 5 2 2 9" xfId="25438"/>
    <cellStyle name="Normal 33 2 5 2 2_Schs" xfId="25439"/>
    <cellStyle name="Normal 33 2 5 2 3" xfId="25440"/>
    <cellStyle name="Normal 33 2 5 2 3 2" xfId="25441"/>
    <cellStyle name="Normal 33 2 5 2 3 2 2" xfId="25442"/>
    <cellStyle name="Normal 33 2 5 2 3 2 2 2" xfId="25443"/>
    <cellStyle name="Normal 33 2 5 2 3 2 2 2 2" xfId="25444"/>
    <cellStyle name="Normal 33 2 5 2 3 2 2 2 3" xfId="25445"/>
    <cellStyle name="Normal 33 2 5 2 3 2 2 3" xfId="25446"/>
    <cellStyle name="Normal 33 2 5 2 3 2 2 4" xfId="25447"/>
    <cellStyle name="Normal 33 2 5 2 3 2 3" xfId="25448"/>
    <cellStyle name="Normal 33 2 5 2 3 2 3 2" xfId="25449"/>
    <cellStyle name="Normal 33 2 5 2 3 2 3 3" xfId="25450"/>
    <cellStyle name="Normal 33 2 5 2 3 2 4" xfId="25451"/>
    <cellStyle name="Normal 33 2 5 2 3 2 5" xfId="25452"/>
    <cellStyle name="Normal 33 2 5 2 3 3" xfId="25453"/>
    <cellStyle name="Normal 33 2 5 2 3 3 2" xfId="25454"/>
    <cellStyle name="Normal 33 2 5 2 3 3 2 2" xfId="25455"/>
    <cellStyle name="Normal 33 2 5 2 3 3 2 2 2" xfId="25456"/>
    <cellStyle name="Normal 33 2 5 2 3 3 2 2 3" xfId="25457"/>
    <cellStyle name="Normal 33 2 5 2 3 3 2 3" xfId="25458"/>
    <cellStyle name="Normal 33 2 5 2 3 3 2 4" xfId="25459"/>
    <cellStyle name="Normal 33 2 5 2 3 3 3" xfId="25460"/>
    <cellStyle name="Normal 33 2 5 2 3 3 3 2" xfId="25461"/>
    <cellStyle name="Normal 33 2 5 2 3 3 3 3" xfId="25462"/>
    <cellStyle name="Normal 33 2 5 2 3 3 4" xfId="25463"/>
    <cellStyle name="Normal 33 2 5 2 3 3 5" xfId="25464"/>
    <cellStyle name="Normal 33 2 5 2 3 4" xfId="25465"/>
    <cellStyle name="Normal 33 2 5 2 3 4 2" xfId="25466"/>
    <cellStyle name="Normal 33 2 5 2 3 4 2 2" xfId="25467"/>
    <cellStyle name="Normal 33 2 5 2 3 4 2 2 2" xfId="25468"/>
    <cellStyle name="Normal 33 2 5 2 3 4 2 2 3" xfId="25469"/>
    <cellStyle name="Normal 33 2 5 2 3 4 2 3" xfId="25470"/>
    <cellStyle name="Normal 33 2 5 2 3 4 2 4" xfId="25471"/>
    <cellStyle name="Normal 33 2 5 2 3 4 3" xfId="25472"/>
    <cellStyle name="Normal 33 2 5 2 3 4 3 2" xfId="25473"/>
    <cellStyle name="Normal 33 2 5 2 3 4 3 3" xfId="25474"/>
    <cellStyle name="Normal 33 2 5 2 3 4 4" xfId="25475"/>
    <cellStyle name="Normal 33 2 5 2 3 4 5" xfId="25476"/>
    <cellStyle name="Normal 33 2 5 2 3 5" xfId="25477"/>
    <cellStyle name="Normal 33 2 5 2 3 5 2" xfId="25478"/>
    <cellStyle name="Normal 33 2 5 2 3 5 2 2" xfId="25479"/>
    <cellStyle name="Normal 33 2 5 2 3 5 2 3" xfId="25480"/>
    <cellStyle name="Normal 33 2 5 2 3 5 3" xfId="25481"/>
    <cellStyle name="Normal 33 2 5 2 3 5 4" xfId="25482"/>
    <cellStyle name="Normal 33 2 5 2 3 6" xfId="25483"/>
    <cellStyle name="Normal 33 2 5 2 3 6 2" xfId="25484"/>
    <cellStyle name="Normal 33 2 5 2 3 6 3" xfId="25485"/>
    <cellStyle name="Normal 33 2 5 2 3 7" xfId="25486"/>
    <cellStyle name="Normal 33 2 5 2 3 8" xfId="25487"/>
    <cellStyle name="Normal 33 2 5 2 3_Schs" xfId="25488"/>
    <cellStyle name="Normal 33 2 5 2 4" xfId="25489"/>
    <cellStyle name="Normal 33 2 5 2 4 2" xfId="25490"/>
    <cellStyle name="Normal 33 2 5 2 4 2 2" xfId="25491"/>
    <cellStyle name="Normal 33 2 5 2 4 2 2 2" xfId="25492"/>
    <cellStyle name="Normal 33 2 5 2 4 2 2 3" xfId="25493"/>
    <cellStyle name="Normal 33 2 5 2 4 2 3" xfId="25494"/>
    <cellStyle name="Normal 33 2 5 2 4 2 4" xfId="25495"/>
    <cellStyle name="Normal 33 2 5 2 4 3" xfId="25496"/>
    <cellStyle name="Normal 33 2 5 2 4 3 2" xfId="25497"/>
    <cellStyle name="Normal 33 2 5 2 4 3 3" xfId="25498"/>
    <cellStyle name="Normal 33 2 5 2 4 4" xfId="25499"/>
    <cellStyle name="Normal 33 2 5 2 4 5" xfId="25500"/>
    <cellStyle name="Normal 33 2 5 2 5" xfId="25501"/>
    <cellStyle name="Normal 33 2 5 2 5 2" xfId="25502"/>
    <cellStyle name="Normal 33 2 5 2 5 2 2" xfId="25503"/>
    <cellStyle name="Normal 33 2 5 2 5 2 2 2" xfId="25504"/>
    <cellStyle name="Normal 33 2 5 2 5 2 2 3" xfId="25505"/>
    <cellStyle name="Normal 33 2 5 2 5 2 3" xfId="25506"/>
    <cellStyle name="Normal 33 2 5 2 5 2 4" xfId="25507"/>
    <cellStyle name="Normal 33 2 5 2 5 3" xfId="25508"/>
    <cellStyle name="Normal 33 2 5 2 5 3 2" xfId="25509"/>
    <cellStyle name="Normal 33 2 5 2 5 3 3" xfId="25510"/>
    <cellStyle name="Normal 33 2 5 2 5 4" xfId="25511"/>
    <cellStyle name="Normal 33 2 5 2 5 5" xfId="25512"/>
    <cellStyle name="Normal 33 2 5 2 6" xfId="25513"/>
    <cellStyle name="Normal 33 2 5 2 6 2" xfId="25514"/>
    <cellStyle name="Normal 33 2 5 2 6 2 2" xfId="25515"/>
    <cellStyle name="Normal 33 2 5 2 6 2 2 2" xfId="25516"/>
    <cellStyle name="Normal 33 2 5 2 6 2 2 3" xfId="25517"/>
    <cellStyle name="Normal 33 2 5 2 6 2 3" xfId="25518"/>
    <cellStyle name="Normal 33 2 5 2 6 2 4" xfId="25519"/>
    <cellStyle name="Normal 33 2 5 2 6 3" xfId="25520"/>
    <cellStyle name="Normal 33 2 5 2 6 3 2" xfId="25521"/>
    <cellStyle name="Normal 33 2 5 2 6 3 3" xfId="25522"/>
    <cellStyle name="Normal 33 2 5 2 6 4" xfId="25523"/>
    <cellStyle name="Normal 33 2 5 2 6 5" xfId="25524"/>
    <cellStyle name="Normal 33 2 5 2 7" xfId="25525"/>
    <cellStyle name="Normal 33 2 5 2 7 2" xfId="25526"/>
    <cellStyle name="Normal 33 2 5 2 7 2 2" xfId="25527"/>
    <cellStyle name="Normal 33 2 5 2 7 2 3" xfId="25528"/>
    <cellStyle name="Normal 33 2 5 2 7 3" xfId="25529"/>
    <cellStyle name="Normal 33 2 5 2 7 4" xfId="25530"/>
    <cellStyle name="Normal 33 2 5 2 8" xfId="25531"/>
    <cellStyle name="Normal 33 2 5 2 8 2" xfId="25532"/>
    <cellStyle name="Normal 33 2 5 2 8 3" xfId="25533"/>
    <cellStyle name="Normal 33 2 5 2 9" xfId="25534"/>
    <cellStyle name="Normal 33 2 5 2_Schs" xfId="25535"/>
    <cellStyle name="Normal 33 2 5 3" xfId="25536"/>
    <cellStyle name="Normal 33 2 5 3 2" xfId="25537"/>
    <cellStyle name="Normal 33 2 5 3 2 2" xfId="25538"/>
    <cellStyle name="Normal 33 2 5 3 2 2 2" xfId="25539"/>
    <cellStyle name="Normal 33 2 5 3 2 2 2 2" xfId="25540"/>
    <cellStyle name="Normal 33 2 5 3 2 2 2 2 2" xfId="25541"/>
    <cellStyle name="Normal 33 2 5 3 2 2 2 2 3" xfId="25542"/>
    <cellStyle name="Normal 33 2 5 3 2 2 2 3" xfId="25543"/>
    <cellStyle name="Normal 33 2 5 3 2 2 2 4" xfId="25544"/>
    <cellStyle name="Normal 33 2 5 3 2 2 3" xfId="25545"/>
    <cellStyle name="Normal 33 2 5 3 2 2 3 2" xfId="25546"/>
    <cellStyle name="Normal 33 2 5 3 2 2 3 3" xfId="25547"/>
    <cellStyle name="Normal 33 2 5 3 2 2 4" xfId="25548"/>
    <cellStyle name="Normal 33 2 5 3 2 2 5" xfId="25549"/>
    <cellStyle name="Normal 33 2 5 3 2 3" xfId="25550"/>
    <cellStyle name="Normal 33 2 5 3 2 3 2" xfId="25551"/>
    <cellStyle name="Normal 33 2 5 3 2 3 2 2" xfId="25552"/>
    <cellStyle name="Normal 33 2 5 3 2 3 2 2 2" xfId="25553"/>
    <cellStyle name="Normal 33 2 5 3 2 3 2 2 3" xfId="25554"/>
    <cellStyle name="Normal 33 2 5 3 2 3 2 3" xfId="25555"/>
    <cellStyle name="Normal 33 2 5 3 2 3 2 4" xfId="25556"/>
    <cellStyle name="Normal 33 2 5 3 2 3 3" xfId="25557"/>
    <cellStyle name="Normal 33 2 5 3 2 3 3 2" xfId="25558"/>
    <cellStyle name="Normal 33 2 5 3 2 3 3 3" xfId="25559"/>
    <cellStyle name="Normal 33 2 5 3 2 3 4" xfId="25560"/>
    <cellStyle name="Normal 33 2 5 3 2 3 5" xfId="25561"/>
    <cellStyle name="Normal 33 2 5 3 2 4" xfId="25562"/>
    <cellStyle name="Normal 33 2 5 3 2 4 2" xfId="25563"/>
    <cellStyle name="Normal 33 2 5 3 2 4 2 2" xfId="25564"/>
    <cellStyle name="Normal 33 2 5 3 2 4 2 2 2" xfId="25565"/>
    <cellStyle name="Normal 33 2 5 3 2 4 2 2 3" xfId="25566"/>
    <cellStyle name="Normal 33 2 5 3 2 4 2 3" xfId="25567"/>
    <cellStyle name="Normal 33 2 5 3 2 4 2 4" xfId="25568"/>
    <cellStyle name="Normal 33 2 5 3 2 4 3" xfId="25569"/>
    <cellStyle name="Normal 33 2 5 3 2 4 3 2" xfId="25570"/>
    <cellStyle name="Normal 33 2 5 3 2 4 3 3" xfId="25571"/>
    <cellStyle name="Normal 33 2 5 3 2 4 4" xfId="25572"/>
    <cellStyle name="Normal 33 2 5 3 2 4 5" xfId="25573"/>
    <cellStyle name="Normal 33 2 5 3 2 5" xfId="25574"/>
    <cellStyle name="Normal 33 2 5 3 2 5 2" xfId="25575"/>
    <cellStyle name="Normal 33 2 5 3 2 5 2 2" xfId="25576"/>
    <cellStyle name="Normal 33 2 5 3 2 5 2 3" xfId="25577"/>
    <cellStyle name="Normal 33 2 5 3 2 5 3" xfId="25578"/>
    <cellStyle name="Normal 33 2 5 3 2 5 4" xfId="25579"/>
    <cellStyle name="Normal 33 2 5 3 2 6" xfId="25580"/>
    <cellStyle name="Normal 33 2 5 3 2 6 2" xfId="25581"/>
    <cellStyle name="Normal 33 2 5 3 2 6 3" xfId="25582"/>
    <cellStyle name="Normal 33 2 5 3 2 7" xfId="25583"/>
    <cellStyle name="Normal 33 2 5 3 2 8" xfId="25584"/>
    <cellStyle name="Normal 33 2 5 3 2_Schs" xfId="25585"/>
    <cellStyle name="Normal 33 2 5 3 3" xfId="25586"/>
    <cellStyle name="Normal 33 2 5 3 3 2" xfId="25587"/>
    <cellStyle name="Normal 33 2 5 3 3 2 2" xfId="25588"/>
    <cellStyle name="Normal 33 2 5 3 3 2 2 2" xfId="25589"/>
    <cellStyle name="Normal 33 2 5 3 3 2 2 3" xfId="25590"/>
    <cellStyle name="Normal 33 2 5 3 3 2 3" xfId="25591"/>
    <cellStyle name="Normal 33 2 5 3 3 2 4" xfId="25592"/>
    <cellStyle name="Normal 33 2 5 3 3 3" xfId="25593"/>
    <cellStyle name="Normal 33 2 5 3 3 3 2" xfId="25594"/>
    <cellStyle name="Normal 33 2 5 3 3 3 3" xfId="25595"/>
    <cellStyle name="Normal 33 2 5 3 3 4" xfId="25596"/>
    <cellStyle name="Normal 33 2 5 3 3 5" xfId="25597"/>
    <cellStyle name="Normal 33 2 5 3 4" xfId="25598"/>
    <cellStyle name="Normal 33 2 5 3 4 2" xfId="25599"/>
    <cellStyle name="Normal 33 2 5 3 4 2 2" xfId="25600"/>
    <cellStyle name="Normal 33 2 5 3 4 2 2 2" xfId="25601"/>
    <cellStyle name="Normal 33 2 5 3 4 2 2 3" xfId="25602"/>
    <cellStyle name="Normal 33 2 5 3 4 2 3" xfId="25603"/>
    <cellStyle name="Normal 33 2 5 3 4 2 4" xfId="25604"/>
    <cellStyle name="Normal 33 2 5 3 4 3" xfId="25605"/>
    <cellStyle name="Normal 33 2 5 3 4 3 2" xfId="25606"/>
    <cellStyle name="Normal 33 2 5 3 4 3 3" xfId="25607"/>
    <cellStyle name="Normal 33 2 5 3 4 4" xfId="25608"/>
    <cellStyle name="Normal 33 2 5 3 4 5" xfId="25609"/>
    <cellStyle name="Normal 33 2 5 3 5" xfId="25610"/>
    <cellStyle name="Normal 33 2 5 3 5 2" xfId="25611"/>
    <cellStyle name="Normal 33 2 5 3 5 2 2" xfId="25612"/>
    <cellStyle name="Normal 33 2 5 3 5 2 2 2" xfId="25613"/>
    <cellStyle name="Normal 33 2 5 3 5 2 2 3" xfId="25614"/>
    <cellStyle name="Normal 33 2 5 3 5 2 3" xfId="25615"/>
    <cellStyle name="Normal 33 2 5 3 5 2 4" xfId="25616"/>
    <cellStyle name="Normal 33 2 5 3 5 3" xfId="25617"/>
    <cellStyle name="Normal 33 2 5 3 5 3 2" xfId="25618"/>
    <cellStyle name="Normal 33 2 5 3 5 3 3" xfId="25619"/>
    <cellStyle name="Normal 33 2 5 3 5 4" xfId="25620"/>
    <cellStyle name="Normal 33 2 5 3 5 5" xfId="25621"/>
    <cellStyle name="Normal 33 2 5 3 6" xfId="25622"/>
    <cellStyle name="Normal 33 2 5 3 6 2" xfId="25623"/>
    <cellStyle name="Normal 33 2 5 3 6 2 2" xfId="25624"/>
    <cellStyle name="Normal 33 2 5 3 6 2 3" xfId="25625"/>
    <cellStyle name="Normal 33 2 5 3 6 3" xfId="25626"/>
    <cellStyle name="Normal 33 2 5 3 6 4" xfId="25627"/>
    <cellStyle name="Normal 33 2 5 3 7" xfId="25628"/>
    <cellStyle name="Normal 33 2 5 3 7 2" xfId="25629"/>
    <cellStyle name="Normal 33 2 5 3 7 3" xfId="25630"/>
    <cellStyle name="Normal 33 2 5 3 8" xfId="25631"/>
    <cellStyle name="Normal 33 2 5 3 9" xfId="25632"/>
    <cellStyle name="Normal 33 2 5 3_Schs" xfId="25633"/>
    <cellStyle name="Normal 33 2 5 4" xfId="25634"/>
    <cellStyle name="Normal 33 2 5 4 2" xfId="25635"/>
    <cellStyle name="Normal 33 2 5 4 2 2" xfId="25636"/>
    <cellStyle name="Normal 33 2 5 4 2 2 2" xfId="25637"/>
    <cellStyle name="Normal 33 2 5 4 2 2 2 2" xfId="25638"/>
    <cellStyle name="Normal 33 2 5 4 2 2 2 3" xfId="25639"/>
    <cellStyle name="Normal 33 2 5 4 2 2 3" xfId="25640"/>
    <cellStyle name="Normal 33 2 5 4 2 2 4" xfId="25641"/>
    <cellStyle name="Normal 33 2 5 4 2 3" xfId="25642"/>
    <cellStyle name="Normal 33 2 5 4 2 3 2" xfId="25643"/>
    <cellStyle name="Normal 33 2 5 4 2 3 3" xfId="25644"/>
    <cellStyle name="Normal 33 2 5 4 2 4" xfId="25645"/>
    <cellStyle name="Normal 33 2 5 4 2 5" xfId="25646"/>
    <cellStyle name="Normal 33 2 5 4 3" xfId="25647"/>
    <cellStyle name="Normal 33 2 5 4 3 2" xfId="25648"/>
    <cellStyle name="Normal 33 2 5 4 3 2 2" xfId="25649"/>
    <cellStyle name="Normal 33 2 5 4 3 2 2 2" xfId="25650"/>
    <cellStyle name="Normal 33 2 5 4 3 2 2 3" xfId="25651"/>
    <cellStyle name="Normal 33 2 5 4 3 2 3" xfId="25652"/>
    <cellStyle name="Normal 33 2 5 4 3 2 4" xfId="25653"/>
    <cellStyle name="Normal 33 2 5 4 3 3" xfId="25654"/>
    <cellStyle name="Normal 33 2 5 4 3 3 2" xfId="25655"/>
    <cellStyle name="Normal 33 2 5 4 3 3 3" xfId="25656"/>
    <cellStyle name="Normal 33 2 5 4 3 4" xfId="25657"/>
    <cellStyle name="Normal 33 2 5 4 3 5" xfId="25658"/>
    <cellStyle name="Normal 33 2 5 4 4" xfId="25659"/>
    <cellStyle name="Normal 33 2 5 4 4 2" xfId="25660"/>
    <cellStyle name="Normal 33 2 5 4 4 2 2" xfId="25661"/>
    <cellStyle name="Normal 33 2 5 4 4 2 2 2" xfId="25662"/>
    <cellStyle name="Normal 33 2 5 4 4 2 2 3" xfId="25663"/>
    <cellStyle name="Normal 33 2 5 4 4 2 3" xfId="25664"/>
    <cellStyle name="Normal 33 2 5 4 4 2 4" xfId="25665"/>
    <cellStyle name="Normal 33 2 5 4 4 3" xfId="25666"/>
    <cellStyle name="Normal 33 2 5 4 4 3 2" xfId="25667"/>
    <cellStyle name="Normal 33 2 5 4 4 3 3" xfId="25668"/>
    <cellStyle name="Normal 33 2 5 4 4 4" xfId="25669"/>
    <cellStyle name="Normal 33 2 5 4 4 5" xfId="25670"/>
    <cellStyle name="Normal 33 2 5 4 5" xfId="25671"/>
    <cellStyle name="Normal 33 2 5 4 5 2" xfId="25672"/>
    <cellStyle name="Normal 33 2 5 4 5 2 2" xfId="25673"/>
    <cellStyle name="Normal 33 2 5 4 5 2 3" xfId="25674"/>
    <cellStyle name="Normal 33 2 5 4 5 3" xfId="25675"/>
    <cellStyle name="Normal 33 2 5 4 5 4" xfId="25676"/>
    <cellStyle name="Normal 33 2 5 4 6" xfId="25677"/>
    <cellStyle name="Normal 33 2 5 4 6 2" xfId="25678"/>
    <cellStyle name="Normal 33 2 5 4 6 3" xfId="25679"/>
    <cellStyle name="Normal 33 2 5 4 7" xfId="25680"/>
    <cellStyle name="Normal 33 2 5 4 8" xfId="25681"/>
    <cellStyle name="Normal 33 2 5 4_Schs" xfId="25682"/>
    <cellStyle name="Normal 33 2 5 5" xfId="25683"/>
    <cellStyle name="Normal 33 2 5 5 2" xfId="25684"/>
    <cellStyle name="Normal 33 2 5 5 2 2" xfId="25685"/>
    <cellStyle name="Normal 33 2 5 5 2 2 2" xfId="25686"/>
    <cellStyle name="Normal 33 2 5 5 2 2 3" xfId="25687"/>
    <cellStyle name="Normal 33 2 5 5 2 3" xfId="25688"/>
    <cellStyle name="Normal 33 2 5 5 2 4" xfId="25689"/>
    <cellStyle name="Normal 33 2 5 5 3" xfId="25690"/>
    <cellStyle name="Normal 33 2 5 5 3 2" xfId="25691"/>
    <cellStyle name="Normal 33 2 5 5 3 3" xfId="25692"/>
    <cellStyle name="Normal 33 2 5 5 4" xfId="25693"/>
    <cellStyle name="Normal 33 2 5 5 5" xfId="25694"/>
    <cellStyle name="Normal 33 2 5 6" xfId="25695"/>
    <cellStyle name="Normal 33 2 5 6 2" xfId="25696"/>
    <cellStyle name="Normal 33 2 5 6 2 2" xfId="25697"/>
    <cellStyle name="Normal 33 2 5 6 2 2 2" xfId="25698"/>
    <cellStyle name="Normal 33 2 5 6 2 2 3" xfId="25699"/>
    <cellStyle name="Normal 33 2 5 6 2 3" xfId="25700"/>
    <cellStyle name="Normal 33 2 5 6 2 4" xfId="25701"/>
    <cellStyle name="Normal 33 2 5 6 3" xfId="25702"/>
    <cellStyle name="Normal 33 2 5 6 3 2" xfId="25703"/>
    <cellStyle name="Normal 33 2 5 6 3 3" xfId="25704"/>
    <cellStyle name="Normal 33 2 5 6 4" xfId="25705"/>
    <cellStyle name="Normal 33 2 5 6 5" xfId="25706"/>
    <cellStyle name="Normal 33 2 5 7" xfId="25707"/>
    <cellStyle name="Normal 33 2 5 7 2" xfId="25708"/>
    <cellStyle name="Normal 33 2 5 7 2 2" xfId="25709"/>
    <cellStyle name="Normal 33 2 5 7 2 2 2" xfId="25710"/>
    <cellStyle name="Normal 33 2 5 7 2 2 3" xfId="25711"/>
    <cellStyle name="Normal 33 2 5 7 2 3" xfId="25712"/>
    <cellStyle name="Normal 33 2 5 7 2 4" xfId="25713"/>
    <cellStyle name="Normal 33 2 5 7 3" xfId="25714"/>
    <cellStyle name="Normal 33 2 5 7 3 2" xfId="25715"/>
    <cellStyle name="Normal 33 2 5 7 3 3" xfId="25716"/>
    <cellStyle name="Normal 33 2 5 7 4" xfId="25717"/>
    <cellStyle name="Normal 33 2 5 7 5" xfId="25718"/>
    <cellStyle name="Normal 33 2 5 8" xfId="25719"/>
    <cellStyle name="Normal 33 2 5 8 2" xfId="25720"/>
    <cellStyle name="Normal 33 2 5 8 2 2" xfId="25721"/>
    <cellStyle name="Normal 33 2 5 8 2 3" xfId="25722"/>
    <cellStyle name="Normal 33 2 5 8 3" xfId="25723"/>
    <cellStyle name="Normal 33 2 5 8 4" xfId="25724"/>
    <cellStyle name="Normal 33 2 5 9" xfId="25725"/>
    <cellStyle name="Normal 33 2 5 9 2" xfId="25726"/>
    <cellStyle name="Normal 33 2 5 9 3" xfId="25727"/>
    <cellStyle name="Normal 33 2 5_Schs" xfId="25728"/>
    <cellStyle name="Normal 33 2 6" xfId="25729"/>
    <cellStyle name="Normal 33 2 6 10" xfId="25730"/>
    <cellStyle name="Normal 33 2 6 2" xfId="25731"/>
    <cellStyle name="Normal 33 2 6 2 2" xfId="25732"/>
    <cellStyle name="Normal 33 2 6 2 2 2" xfId="25733"/>
    <cellStyle name="Normal 33 2 6 2 2 2 2" xfId="25734"/>
    <cellStyle name="Normal 33 2 6 2 2 2 2 2" xfId="25735"/>
    <cellStyle name="Normal 33 2 6 2 2 2 2 2 2" xfId="25736"/>
    <cellStyle name="Normal 33 2 6 2 2 2 2 2 3" xfId="25737"/>
    <cellStyle name="Normal 33 2 6 2 2 2 2 3" xfId="25738"/>
    <cellStyle name="Normal 33 2 6 2 2 2 2 4" xfId="25739"/>
    <cellStyle name="Normal 33 2 6 2 2 2 3" xfId="25740"/>
    <cellStyle name="Normal 33 2 6 2 2 2 3 2" xfId="25741"/>
    <cellStyle name="Normal 33 2 6 2 2 2 3 3" xfId="25742"/>
    <cellStyle name="Normal 33 2 6 2 2 2 4" xfId="25743"/>
    <cellStyle name="Normal 33 2 6 2 2 2 5" xfId="25744"/>
    <cellStyle name="Normal 33 2 6 2 2 3" xfId="25745"/>
    <cellStyle name="Normal 33 2 6 2 2 3 2" xfId="25746"/>
    <cellStyle name="Normal 33 2 6 2 2 3 2 2" xfId="25747"/>
    <cellStyle name="Normal 33 2 6 2 2 3 2 2 2" xfId="25748"/>
    <cellStyle name="Normal 33 2 6 2 2 3 2 2 3" xfId="25749"/>
    <cellStyle name="Normal 33 2 6 2 2 3 2 3" xfId="25750"/>
    <cellStyle name="Normal 33 2 6 2 2 3 2 4" xfId="25751"/>
    <cellStyle name="Normal 33 2 6 2 2 3 3" xfId="25752"/>
    <cellStyle name="Normal 33 2 6 2 2 3 3 2" xfId="25753"/>
    <cellStyle name="Normal 33 2 6 2 2 3 3 3" xfId="25754"/>
    <cellStyle name="Normal 33 2 6 2 2 3 4" xfId="25755"/>
    <cellStyle name="Normal 33 2 6 2 2 3 5" xfId="25756"/>
    <cellStyle name="Normal 33 2 6 2 2 4" xfId="25757"/>
    <cellStyle name="Normal 33 2 6 2 2 4 2" xfId="25758"/>
    <cellStyle name="Normal 33 2 6 2 2 4 2 2" xfId="25759"/>
    <cellStyle name="Normal 33 2 6 2 2 4 2 2 2" xfId="25760"/>
    <cellStyle name="Normal 33 2 6 2 2 4 2 2 3" xfId="25761"/>
    <cellStyle name="Normal 33 2 6 2 2 4 2 3" xfId="25762"/>
    <cellStyle name="Normal 33 2 6 2 2 4 2 4" xfId="25763"/>
    <cellStyle name="Normal 33 2 6 2 2 4 3" xfId="25764"/>
    <cellStyle name="Normal 33 2 6 2 2 4 3 2" xfId="25765"/>
    <cellStyle name="Normal 33 2 6 2 2 4 3 3" xfId="25766"/>
    <cellStyle name="Normal 33 2 6 2 2 4 4" xfId="25767"/>
    <cellStyle name="Normal 33 2 6 2 2 4 5" xfId="25768"/>
    <cellStyle name="Normal 33 2 6 2 2 5" xfId="25769"/>
    <cellStyle name="Normal 33 2 6 2 2 5 2" xfId="25770"/>
    <cellStyle name="Normal 33 2 6 2 2 5 2 2" xfId="25771"/>
    <cellStyle name="Normal 33 2 6 2 2 5 2 3" xfId="25772"/>
    <cellStyle name="Normal 33 2 6 2 2 5 3" xfId="25773"/>
    <cellStyle name="Normal 33 2 6 2 2 5 4" xfId="25774"/>
    <cellStyle name="Normal 33 2 6 2 2 6" xfId="25775"/>
    <cellStyle name="Normal 33 2 6 2 2 6 2" xfId="25776"/>
    <cellStyle name="Normal 33 2 6 2 2 6 3" xfId="25777"/>
    <cellStyle name="Normal 33 2 6 2 2 7" xfId="25778"/>
    <cellStyle name="Normal 33 2 6 2 2 8" xfId="25779"/>
    <cellStyle name="Normal 33 2 6 2 2_Schs" xfId="25780"/>
    <cellStyle name="Normal 33 2 6 2 3" xfId="25781"/>
    <cellStyle name="Normal 33 2 6 2 3 2" xfId="25782"/>
    <cellStyle name="Normal 33 2 6 2 3 2 2" xfId="25783"/>
    <cellStyle name="Normal 33 2 6 2 3 2 2 2" xfId="25784"/>
    <cellStyle name="Normal 33 2 6 2 3 2 2 3" xfId="25785"/>
    <cellStyle name="Normal 33 2 6 2 3 2 3" xfId="25786"/>
    <cellStyle name="Normal 33 2 6 2 3 2 4" xfId="25787"/>
    <cellStyle name="Normal 33 2 6 2 3 3" xfId="25788"/>
    <cellStyle name="Normal 33 2 6 2 3 3 2" xfId="25789"/>
    <cellStyle name="Normal 33 2 6 2 3 3 3" xfId="25790"/>
    <cellStyle name="Normal 33 2 6 2 3 4" xfId="25791"/>
    <cellStyle name="Normal 33 2 6 2 3 5" xfId="25792"/>
    <cellStyle name="Normal 33 2 6 2 4" xfId="25793"/>
    <cellStyle name="Normal 33 2 6 2 4 2" xfId="25794"/>
    <cellStyle name="Normal 33 2 6 2 4 2 2" xfId="25795"/>
    <cellStyle name="Normal 33 2 6 2 4 2 2 2" xfId="25796"/>
    <cellStyle name="Normal 33 2 6 2 4 2 2 3" xfId="25797"/>
    <cellStyle name="Normal 33 2 6 2 4 2 3" xfId="25798"/>
    <cellStyle name="Normal 33 2 6 2 4 2 4" xfId="25799"/>
    <cellStyle name="Normal 33 2 6 2 4 3" xfId="25800"/>
    <cellStyle name="Normal 33 2 6 2 4 3 2" xfId="25801"/>
    <cellStyle name="Normal 33 2 6 2 4 3 3" xfId="25802"/>
    <cellStyle name="Normal 33 2 6 2 4 4" xfId="25803"/>
    <cellStyle name="Normal 33 2 6 2 4 5" xfId="25804"/>
    <cellStyle name="Normal 33 2 6 2 5" xfId="25805"/>
    <cellStyle name="Normal 33 2 6 2 5 2" xfId="25806"/>
    <cellStyle name="Normal 33 2 6 2 5 2 2" xfId="25807"/>
    <cellStyle name="Normal 33 2 6 2 5 2 2 2" xfId="25808"/>
    <cellStyle name="Normal 33 2 6 2 5 2 2 3" xfId="25809"/>
    <cellStyle name="Normal 33 2 6 2 5 2 3" xfId="25810"/>
    <cellStyle name="Normal 33 2 6 2 5 2 4" xfId="25811"/>
    <cellStyle name="Normal 33 2 6 2 5 3" xfId="25812"/>
    <cellStyle name="Normal 33 2 6 2 5 3 2" xfId="25813"/>
    <cellStyle name="Normal 33 2 6 2 5 3 3" xfId="25814"/>
    <cellStyle name="Normal 33 2 6 2 5 4" xfId="25815"/>
    <cellStyle name="Normal 33 2 6 2 5 5" xfId="25816"/>
    <cellStyle name="Normal 33 2 6 2 6" xfId="25817"/>
    <cellStyle name="Normal 33 2 6 2 6 2" xfId="25818"/>
    <cellStyle name="Normal 33 2 6 2 6 2 2" xfId="25819"/>
    <cellStyle name="Normal 33 2 6 2 6 2 3" xfId="25820"/>
    <cellStyle name="Normal 33 2 6 2 6 3" xfId="25821"/>
    <cellStyle name="Normal 33 2 6 2 6 4" xfId="25822"/>
    <cellStyle name="Normal 33 2 6 2 7" xfId="25823"/>
    <cellStyle name="Normal 33 2 6 2 7 2" xfId="25824"/>
    <cellStyle name="Normal 33 2 6 2 7 3" xfId="25825"/>
    <cellStyle name="Normal 33 2 6 2 8" xfId="25826"/>
    <cellStyle name="Normal 33 2 6 2 9" xfId="25827"/>
    <cellStyle name="Normal 33 2 6 2_Schs" xfId="25828"/>
    <cellStyle name="Normal 33 2 6 3" xfId="25829"/>
    <cellStyle name="Normal 33 2 6 3 2" xfId="25830"/>
    <cellStyle name="Normal 33 2 6 3 2 2" xfId="25831"/>
    <cellStyle name="Normal 33 2 6 3 2 2 2" xfId="25832"/>
    <cellStyle name="Normal 33 2 6 3 2 2 2 2" xfId="25833"/>
    <cellStyle name="Normal 33 2 6 3 2 2 2 3" xfId="25834"/>
    <cellStyle name="Normal 33 2 6 3 2 2 3" xfId="25835"/>
    <cellStyle name="Normal 33 2 6 3 2 2 4" xfId="25836"/>
    <cellStyle name="Normal 33 2 6 3 2 3" xfId="25837"/>
    <cellStyle name="Normal 33 2 6 3 2 3 2" xfId="25838"/>
    <cellStyle name="Normal 33 2 6 3 2 3 3" xfId="25839"/>
    <cellStyle name="Normal 33 2 6 3 2 4" xfId="25840"/>
    <cellStyle name="Normal 33 2 6 3 2 5" xfId="25841"/>
    <cellStyle name="Normal 33 2 6 3 3" xfId="25842"/>
    <cellStyle name="Normal 33 2 6 3 3 2" xfId="25843"/>
    <cellStyle name="Normal 33 2 6 3 3 2 2" xfId="25844"/>
    <cellStyle name="Normal 33 2 6 3 3 2 2 2" xfId="25845"/>
    <cellStyle name="Normal 33 2 6 3 3 2 2 3" xfId="25846"/>
    <cellStyle name="Normal 33 2 6 3 3 2 3" xfId="25847"/>
    <cellStyle name="Normal 33 2 6 3 3 2 4" xfId="25848"/>
    <cellStyle name="Normal 33 2 6 3 3 3" xfId="25849"/>
    <cellStyle name="Normal 33 2 6 3 3 3 2" xfId="25850"/>
    <cellStyle name="Normal 33 2 6 3 3 3 3" xfId="25851"/>
    <cellStyle name="Normal 33 2 6 3 3 4" xfId="25852"/>
    <cellStyle name="Normal 33 2 6 3 3 5" xfId="25853"/>
    <cellStyle name="Normal 33 2 6 3 4" xfId="25854"/>
    <cellStyle name="Normal 33 2 6 3 4 2" xfId="25855"/>
    <cellStyle name="Normal 33 2 6 3 4 2 2" xfId="25856"/>
    <cellStyle name="Normal 33 2 6 3 4 2 2 2" xfId="25857"/>
    <cellStyle name="Normal 33 2 6 3 4 2 2 3" xfId="25858"/>
    <cellStyle name="Normal 33 2 6 3 4 2 3" xfId="25859"/>
    <cellStyle name="Normal 33 2 6 3 4 2 4" xfId="25860"/>
    <cellStyle name="Normal 33 2 6 3 4 3" xfId="25861"/>
    <cellStyle name="Normal 33 2 6 3 4 3 2" xfId="25862"/>
    <cellStyle name="Normal 33 2 6 3 4 3 3" xfId="25863"/>
    <cellStyle name="Normal 33 2 6 3 4 4" xfId="25864"/>
    <cellStyle name="Normal 33 2 6 3 4 5" xfId="25865"/>
    <cellStyle name="Normal 33 2 6 3 5" xfId="25866"/>
    <cellStyle name="Normal 33 2 6 3 5 2" xfId="25867"/>
    <cellStyle name="Normal 33 2 6 3 5 2 2" xfId="25868"/>
    <cellStyle name="Normal 33 2 6 3 5 2 3" xfId="25869"/>
    <cellStyle name="Normal 33 2 6 3 5 3" xfId="25870"/>
    <cellStyle name="Normal 33 2 6 3 5 4" xfId="25871"/>
    <cellStyle name="Normal 33 2 6 3 6" xfId="25872"/>
    <cellStyle name="Normal 33 2 6 3 6 2" xfId="25873"/>
    <cellStyle name="Normal 33 2 6 3 6 3" xfId="25874"/>
    <cellStyle name="Normal 33 2 6 3 7" xfId="25875"/>
    <cellStyle name="Normal 33 2 6 3 8" xfId="25876"/>
    <cellStyle name="Normal 33 2 6 3_Schs" xfId="25877"/>
    <cellStyle name="Normal 33 2 6 4" xfId="25878"/>
    <cellStyle name="Normal 33 2 6 4 2" xfId="25879"/>
    <cellStyle name="Normal 33 2 6 4 2 2" xfId="25880"/>
    <cellStyle name="Normal 33 2 6 4 2 2 2" xfId="25881"/>
    <cellStyle name="Normal 33 2 6 4 2 2 3" xfId="25882"/>
    <cellStyle name="Normal 33 2 6 4 2 3" xfId="25883"/>
    <cellStyle name="Normal 33 2 6 4 2 4" xfId="25884"/>
    <cellStyle name="Normal 33 2 6 4 3" xfId="25885"/>
    <cellStyle name="Normal 33 2 6 4 3 2" xfId="25886"/>
    <cellStyle name="Normal 33 2 6 4 3 3" xfId="25887"/>
    <cellStyle name="Normal 33 2 6 4 4" xfId="25888"/>
    <cellStyle name="Normal 33 2 6 4 5" xfId="25889"/>
    <cellStyle name="Normal 33 2 6 5" xfId="25890"/>
    <cellStyle name="Normal 33 2 6 5 2" xfId="25891"/>
    <cellStyle name="Normal 33 2 6 5 2 2" xfId="25892"/>
    <cellStyle name="Normal 33 2 6 5 2 2 2" xfId="25893"/>
    <cellStyle name="Normal 33 2 6 5 2 2 3" xfId="25894"/>
    <cellStyle name="Normal 33 2 6 5 2 3" xfId="25895"/>
    <cellStyle name="Normal 33 2 6 5 2 4" xfId="25896"/>
    <cellStyle name="Normal 33 2 6 5 3" xfId="25897"/>
    <cellStyle name="Normal 33 2 6 5 3 2" xfId="25898"/>
    <cellStyle name="Normal 33 2 6 5 3 3" xfId="25899"/>
    <cellStyle name="Normal 33 2 6 5 4" xfId="25900"/>
    <cellStyle name="Normal 33 2 6 5 5" xfId="25901"/>
    <cellStyle name="Normal 33 2 6 6" xfId="25902"/>
    <cellStyle name="Normal 33 2 6 6 2" xfId="25903"/>
    <cellStyle name="Normal 33 2 6 6 2 2" xfId="25904"/>
    <cellStyle name="Normal 33 2 6 6 2 2 2" xfId="25905"/>
    <cellStyle name="Normal 33 2 6 6 2 2 3" xfId="25906"/>
    <cellStyle name="Normal 33 2 6 6 2 3" xfId="25907"/>
    <cellStyle name="Normal 33 2 6 6 2 4" xfId="25908"/>
    <cellStyle name="Normal 33 2 6 6 3" xfId="25909"/>
    <cellStyle name="Normal 33 2 6 6 3 2" xfId="25910"/>
    <cellStyle name="Normal 33 2 6 6 3 3" xfId="25911"/>
    <cellStyle name="Normal 33 2 6 6 4" xfId="25912"/>
    <cellStyle name="Normal 33 2 6 6 5" xfId="25913"/>
    <cellStyle name="Normal 33 2 6 7" xfId="25914"/>
    <cellStyle name="Normal 33 2 6 7 2" xfId="25915"/>
    <cellStyle name="Normal 33 2 6 7 2 2" xfId="25916"/>
    <cellStyle name="Normal 33 2 6 7 2 3" xfId="25917"/>
    <cellStyle name="Normal 33 2 6 7 3" xfId="25918"/>
    <cellStyle name="Normal 33 2 6 7 4" xfId="25919"/>
    <cellStyle name="Normal 33 2 6 8" xfId="25920"/>
    <cellStyle name="Normal 33 2 6 8 2" xfId="25921"/>
    <cellStyle name="Normal 33 2 6 8 3" xfId="25922"/>
    <cellStyle name="Normal 33 2 6 9" xfId="25923"/>
    <cellStyle name="Normal 33 2 6_Schs" xfId="25924"/>
    <cellStyle name="Normal 33 2 7" xfId="25925"/>
    <cellStyle name="Normal 33 2 7 10" xfId="25926"/>
    <cellStyle name="Normal 33 2 7 2" xfId="25927"/>
    <cellStyle name="Normal 33 2 7 2 2" xfId="25928"/>
    <cellStyle name="Normal 33 2 7 2 2 2" xfId="25929"/>
    <cellStyle name="Normal 33 2 7 2 2 2 2" xfId="25930"/>
    <cellStyle name="Normal 33 2 7 2 2 2 2 2" xfId="25931"/>
    <cellStyle name="Normal 33 2 7 2 2 2 2 2 2" xfId="25932"/>
    <cellStyle name="Normal 33 2 7 2 2 2 2 2 3" xfId="25933"/>
    <cellStyle name="Normal 33 2 7 2 2 2 2 3" xfId="25934"/>
    <cellStyle name="Normal 33 2 7 2 2 2 2 4" xfId="25935"/>
    <cellStyle name="Normal 33 2 7 2 2 2 3" xfId="25936"/>
    <cellStyle name="Normal 33 2 7 2 2 2 3 2" xfId="25937"/>
    <cellStyle name="Normal 33 2 7 2 2 2 3 3" xfId="25938"/>
    <cellStyle name="Normal 33 2 7 2 2 2 4" xfId="25939"/>
    <cellStyle name="Normal 33 2 7 2 2 2 5" xfId="25940"/>
    <cellStyle name="Normal 33 2 7 2 2 3" xfId="25941"/>
    <cellStyle name="Normal 33 2 7 2 2 3 2" xfId="25942"/>
    <cellStyle name="Normal 33 2 7 2 2 3 2 2" xfId="25943"/>
    <cellStyle name="Normal 33 2 7 2 2 3 2 2 2" xfId="25944"/>
    <cellStyle name="Normal 33 2 7 2 2 3 2 2 3" xfId="25945"/>
    <cellStyle name="Normal 33 2 7 2 2 3 2 3" xfId="25946"/>
    <cellStyle name="Normal 33 2 7 2 2 3 2 4" xfId="25947"/>
    <cellStyle name="Normal 33 2 7 2 2 3 3" xfId="25948"/>
    <cellStyle name="Normal 33 2 7 2 2 3 3 2" xfId="25949"/>
    <cellStyle name="Normal 33 2 7 2 2 3 3 3" xfId="25950"/>
    <cellStyle name="Normal 33 2 7 2 2 3 4" xfId="25951"/>
    <cellStyle name="Normal 33 2 7 2 2 3 5" xfId="25952"/>
    <cellStyle name="Normal 33 2 7 2 2 4" xfId="25953"/>
    <cellStyle name="Normal 33 2 7 2 2 4 2" xfId="25954"/>
    <cellStyle name="Normal 33 2 7 2 2 4 2 2" xfId="25955"/>
    <cellStyle name="Normal 33 2 7 2 2 4 2 2 2" xfId="25956"/>
    <cellStyle name="Normal 33 2 7 2 2 4 2 2 3" xfId="25957"/>
    <cellStyle name="Normal 33 2 7 2 2 4 2 3" xfId="25958"/>
    <cellStyle name="Normal 33 2 7 2 2 4 2 4" xfId="25959"/>
    <cellStyle name="Normal 33 2 7 2 2 4 3" xfId="25960"/>
    <cellStyle name="Normal 33 2 7 2 2 4 3 2" xfId="25961"/>
    <cellStyle name="Normal 33 2 7 2 2 4 3 3" xfId="25962"/>
    <cellStyle name="Normal 33 2 7 2 2 4 4" xfId="25963"/>
    <cellStyle name="Normal 33 2 7 2 2 4 5" xfId="25964"/>
    <cellStyle name="Normal 33 2 7 2 2 5" xfId="25965"/>
    <cellStyle name="Normal 33 2 7 2 2 5 2" xfId="25966"/>
    <cellStyle name="Normal 33 2 7 2 2 5 2 2" xfId="25967"/>
    <cellStyle name="Normal 33 2 7 2 2 5 2 3" xfId="25968"/>
    <cellStyle name="Normal 33 2 7 2 2 5 3" xfId="25969"/>
    <cellStyle name="Normal 33 2 7 2 2 5 4" xfId="25970"/>
    <cellStyle name="Normal 33 2 7 2 2 6" xfId="25971"/>
    <cellStyle name="Normal 33 2 7 2 2 6 2" xfId="25972"/>
    <cellStyle name="Normal 33 2 7 2 2 6 3" xfId="25973"/>
    <cellStyle name="Normal 33 2 7 2 2 7" xfId="25974"/>
    <cellStyle name="Normal 33 2 7 2 2 8" xfId="25975"/>
    <cellStyle name="Normal 33 2 7 2 2_Schs" xfId="25976"/>
    <cellStyle name="Normal 33 2 7 2 3" xfId="25977"/>
    <cellStyle name="Normal 33 2 7 2 3 2" xfId="25978"/>
    <cellStyle name="Normal 33 2 7 2 3 2 2" xfId="25979"/>
    <cellStyle name="Normal 33 2 7 2 3 2 2 2" xfId="25980"/>
    <cellStyle name="Normal 33 2 7 2 3 2 2 3" xfId="25981"/>
    <cellStyle name="Normal 33 2 7 2 3 2 3" xfId="25982"/>
    <cellStyle name="Normal 33 2 7 2 3 2 4" xfId="25983"/>
    <cellStyle name="Normal 33 2 7 2 3 3" xfId="25984"/>
    <cellStyle name="Normal 33 2 7 2 3 3 2" xfId="25985"/>
    <cellStyle name="Normal 33 2 7 2 3 3 3" xfId="25986"/>
    <cellStyle name="Normal 33 2 7 2 3 4" xfId="25987"/>
    <cellStyle name="Normal 33 2 7 2 3 5" xfId="25988"/>
    <cellStyle name="Normal 33 2 7 2 4" xfId="25989"/>
    <cellStyle name="Normal 33 2 7 2 4 2" xfId="25990"/>
    <cellStyle name="Normal 33 2 7 2 4 2 2" xfId="25991"/>
    <cellStyle name="Normal 33 2 7 2 4 2 2 2" xfId="25992"/>
    <cellStyle name="Normal 33 2 7 2 4 2 2 3" xfId="25993"/>
    <cellStyle name="Normal 33 2 7 2 4 2 3" xfId="25994"/>
    <cellStyle name="Normal 33 2 7 2 4 2 4" xfId="25995"/>
    <cellStyle name="Normal 33 2 7 2 4 3" xfId="25996"/>
    <cellStyle name="Normal 33 2 7 2 4 3 2" xfId="25997"/>
    <cellStyle name="Normal 33 2 7 2 4 3 3" xfId="25998"/>
    <cellStyle name="Normal 33 2 7 2 4 4" xfId="25999"/>
    <cellStyle name="Normal 33 2 7 2 4 5" xfId="26000"/>
    <cellStyle name="Normal 33 2 7 2 5" xfId="26001"/>
    <cellStyle name="Normal 33 2 7 2 5 2" xfId="26002"/>
    <cellStyle name="Normal 33 2 7 2 5 2 2" xfId="26003"/>
    <cellStyle name="Normal 33 2 7 2 5 2 2 2" xfId="26004"/>
    <cellStyle name="Normal 33 2 7 2 5 2 2 3" xfId="26005"/>
    <cellStyle name="Normal 33 2 7 2 5 2 3" xfId="26006"/>
    <cellStyle name="Normal 33 2 7 2 5 2 4" xfId="26007"/>
    <cellStyle name="Normal 33 2 7 2 5 3" xfId="26008"/>
    <cellStyle name="Normal 33 2 7 2 5 3 2" xfId="26009"/>
    <cellStyle name="Normal 33 2 7 2 5 3 3" xfId="26010"/>
    <cellStyle name="Normal 33 2 7 2 5 4" xfId="26011"/>
    <cellStyle name="Normal 33 2 7 2 5 5" xfId="26012"/>
    <cellStyle name="Normal 33 2 7 2 6" xfId="26013"/>
    <cellStyle name="Normal 33 2 7 2 6 2" xfId="26014"/>
    <cellStyle name="Normal 33 2 7 2 6 2 2" xfId="26015"/>
    <cellStyle name="Normal 33 2 7 2 6 2 3" xfId="26016"/>
    <cellStyle name="Normal 33 2 7 2 6 3" xfId="26017"/>
    <cellStyle name="Normal 33 2 7 2 6 4" xfId="26018"/>
    <cellStyle name="Normal 33 2 7 2 7" xfId="26019"/>
    <cellStyle name="Normal 33 2 7 2 7 2" xfId="26020"/>
    <cellStyle name="Normal 33 2 7 2 7 3" xfId="26021"/>
    <cellStyle name="Normal 33 2 7 2 8" xfId="26022"/>
    <cellStyle name="Normal 33 2 7 2 9" xfId="26023"/>
    <cellStyle name="Normal 33 2 7 2_Schs" xfId="26024"/>
    <cellStyle name="Normal 33 2 7 3" xfId="26025"/>
    <cellStyle name="Normal 33 2 7 3 2" xfId="26026"/>
    <cellStyle name="Normal 33 2 7 3 2 2" xfId="26027"/>
    <cellStyle name="Normal 33 2 7 3 2 2 2" xfId="26028"/>
    <cellStyle name="Normal 33 2 7 3 2 2 2 2" xfId="26029"/>
    <cellStyle name="Normal 33 2 7 3 2 2 2 3" xfId="26030"/>
    <cellStyle name="Normal 33 2 7 3 2 2 3" xfId="26031"/>
    <cellStyle name="Normal 33 2 7 3 2 2 4" xfId="26032"/>
    <cellStyle name="Normal 33 2 7 3 2 3" xfId="26033"/>
    <cellStyle name="Normal 33 2 7 3 2 3 2" xfId="26034"/>
    <cellStyle name="Normal 33 2 7 3 2 3 3" xfId="26035"/>
    <cellStyle name="Normal 33 2 7 3 2 4" xfId="26036"/>
    <cellStyle name="Normal 33 2 7 3 2 5" xfId="26037"/>
    <cellStyle name="Normal 33 2 7 3 3" xfId="26038"/>
    <cellStyle name="Normal 33 2 7 3 3 2" xfId="26039"/>
    <cellStyle name="Normal 33 2 7 3 3 2 2" xfId="26040"/>
    <cellStyle name="Normal 33 2 7 3 3 2 2 2" xfId="26041"/>
    <cellStyle name="Normal 33 2 7 3 3 2 2 3" xfId="26042"/>
    <cellStyle name="Normal 33 2 7 3 3 2 3" xfId="26043"/>
    <cellStyle name="Normal 33 2 7 3 3 2 4" xfId="26044"/>
    <cellStyle name="Normal 33 2 7 3 3 3" xfId="26045"/>
    <cellStyle name="Normal 33 2 7 3 3 3 2" xfId="26046"/>
    <cellStyle name="Normal 33 2 7 3 3 3 3" xfId="26047"/>
    <cellStyle name="Normal 33 2 7 3 3 4" xfId="26048"/>
    <cellStyle name="Normal 33 2 7 3 3 5" xfId="26049"/>
    <cellStyle name="Normal 33 2 7 3 4" xfId="26050"/>
    <cellStyle name="Normal 33 2 7 3 4 2" xfId="26051"/>
    <cellStyle name="Normal 33 2 7 3 4 2 2" xfId="26052"/>
    <cellStyle name="Normal 33 2 7 3 4 2 2 2" xfId="26053"/>
    <cellStyle name="Normal 33 2 7 3 4 2 2 3" xfId="26054"/>
    <cellStyle name="Normal 33 2 7 3 4 2 3" xfId="26055"/>
    <cellStyle name="Normal 33 2 7 3 4 2 4" xfId="26056"/>
    <cellStyle name="Normal 33 2 7 3 4 3" xfId="26057"/>
    <cellStyle name="Normal 33 2 7 3 4 3 2" xfId="26058"/>
    <cellStyle name="Normal 33 2 7 3 4 3 3" xfId="26059"/>
    <cellStyle name="Normal 33 2 7 3 4 4" xfId="26060"/>
    <cellStyle name="Normal 33 2 7 3 4 5" xfId="26061"/>
    <cellStyle name="Normal 33 2 7 3 5" xfId="26062"/>
    <cellStyle name="Normal 33 2 7 3 5 2" xfId="26063"/>
    <cellStyle name="Normal 33 2 7 3 5 2 2" xfId="26064"/>
    <cellStyle name="Normal 33 2 7 3 5 2 3" xfId="26065"/>
    <cellStyle name="Normal 33 2 7 3 5 3" xfId="26066"/>
    <cellStyle name="Normal 33 2 7 3 5 4" xfId="26067"/>
    <cellStyle name="Normal 33 2 7 3 6" xfId="26068"/>
    <cellStyle name="Normal 33 2 7 3 6 2" xfId="26069"/>
    <cellStyle name="Normal 33 2 7 3 6 3" xfId="26070"/>
    <cellStyle name="Normal 33 2 7 3 7" xfId="26071"/>
    <cellStyle name="Normal 33 2 7 3 8" xfId="26072"/>
    <cellStyle name="Normal 33 2 7 3_Schs" xfId="26073"/>
    <cellStyle name="Normal 33 2 7 4" xfId="26074"/>
    <cellStyle name="Normal 33 2 7 4 2" xfId="26075"/>
    <cellStyle name="Normal 33 2 7 4 2 2" xfId="26076"/>
    <cellStyle name="Normal 33 2 7 4 2 2 2" xfId="26077"/>
    <cellStyle name="Normal 33 2 7 4 2 2 3" xfId="26078"/>
    <cellStyle name="Normal 33 2 7 4 2 3" xfId="26079"/>
    <cellStyle name="Normal 33 2 7 4 2 4" xfId="26080"/>
    <cellStyle name="Normal 33 2 7 4 3" xfId="26081"/>
    <cellStyle name="Normal 33 2 7 4 3 2" xfId="26082"/>
    <cellStyle name="Normal 33 2 7 4 3 3" xfId="26083"/>
    <cellStyle name="Normal 33 2 7 4 4" xfId="26084"/>
    <cellStyle name="Normal 33 2 7 4 5" xfId="26085"/>
    <cellStyle name="Normal 33 2 7 5" xfId="26086"/>
    <cellStyle name="Normal 33 2 7 5 2" xfId="26087"/>
    <cellStyle name="Normal 33 2 7 5 2 2" xfId="26088"/>
    <cellStyle name="Normal 33 2 7 5 2 2 2" xfId="26089"/>
    <cellStyle name="Normal 33 2 7 5 2 2 3" xfId="26090"/>
    <cellStyle name="Normal 33 2 7 5 2 3" xfId="26091"/>
    <cellStyle name="Normal 33 2 7 5 2 4" xfId="26092"/>
    <cellStyle name="Normal 33 2 7 5 3" xfId="26093"/>
    <cellStyle name="Normal 33 2 7 5 3 2" xfId="26094"/>
    <cellStyle name="Normal 33 2 7 5 3 3" xfId="26095"/>
    <cellStyle name="Normal 33 2 7 5 4" xfId="26096"/>
    <cellStyle name="Normal 33 2 7 5 5" xfId="26097"/>
    <cellStyle name="Normal 33 2 7 6" xfId="26098"/>
    <cellStyle name="Normal 33 2 7 6 2" xfId="26099"/>
    <cellStyle name="Normal 33 2 7 6 2 2" xfId="26100"/>
    <cellStyle name="Normal 33 2 7 6 2 2 2" xfId="26101"/>
    <cellStyle name="Normal 33 2 7 6 2 2 3" xfId="26102"/>
    <cellStyle name="Normal 33 2 7 6 2 3" xfId="26103"/>
    <cellStyle name="Normal 33 2 7 6 2 4" xfId="26104"/>
    <cellStyle name="Normal 33 2 7 6 3" xfId="26105"/>
    <cellStyle name="Normal 33 2 7 6 3 2" xfId="26106"/>
    <cellStyle name="Normal 33 2 7 6 3 3" xfId="26107"/>
    <cellStyle name="Normal 33 2 7 6 4" xfId="26108"/>
    <cellStyle name="Normal 33 2 7 6 5" xfId="26109"/>
    <cellStyle name="Normal 33 2 7 7" xfId="26110"/>
    <cellStyle name="Normal 33 2 7 7 2" xfId="26111"/>
    <cellStyle name="Normal 33 2 7 7 2 2" xfId="26112"/>
    <cellStyle name="Normal 33 2 7 7 2 3" xfId="26113"/>
    <cellStyle name="Normal 33 2 7 7 3" xfId="26114"/>
    <cellStyle name="Normal 33 2 7 7 4" xfId="26115"/>
    <cellStyle name="Normal 33 2 7 8" xfId="26116"/>
    <cellStyle name="Normal 33 2 7 8 2" xfId="26117"/>
    <cellStyle name="Normal 33 2 7 8 3" xfId="26118"/>
    <cellStyle name="Normal 33 2 7 9" xfId="26119"/>
    <cellStyle name="Normal 33 2 7_Schs" xfId="26120"/>
    <cellStyle name="Normal 33 2 8" xfId="26121"/>
    <cellStyle name="Normal 33 2 8 10" xfId="26122"/>
    <cellStyle name="Normal 33 2 8 2" xfId="26123"/>
    <cellStyle name="Normal 33 2 8 2 2" xfId="26124"/>
    <cellStyle name="Normal 33 2 8 2 2 2" xfId="26125"/>
    <cellStyle name="Normal 33 2 8 2 2 2 2" xfId="26126"/>
    <cellStyle name="Normal 33 2 8 2 2 2 2 2" xfId="26127"/>
    <cellStyle name="Normal 33 2 8 2 2 2 2 2 2" xfId="26128"/>
    <cellStyle name="Normal 33 2 8 2 2 2 2 2 3" xfId="26129"/>
    <cellStyle name="Normal 33 2 8 2 2 2 2 3" xfId="26130"/>
    <cellStyle name="Normal 33 2 8 2 2 2 2 4" xfId="26131"/>
    <cellStyle name="Normal 33 2 8 2 2 2 3" xfId="26132"/>
    <cellStyle name="Normal 33 2 8 2 2 2 3 2" xfId="26133"/>
    <cellStyle name="Normal 33 2 8 2 2 2 3 3" xfId="26134"/>
    <cellStyle name="Normal 33 2 8 2 2 2 4" xfId="26135"/>
    <cellStyle name="Normal 33 2 8 2 2 2 5" xfId="26136"/>
    <cellStyle name="Normal 33 2 8 2 2 3" xfId="26137"/>
    <cellStyle name="Normal 33 2 8 2 2 3 2" xfId="26138"/>
    <cellStyle name="Normal 33 2 8 2 2 3 2 2" xfId="26139"/>
    <cellStyle name="Normal 33 2 8 2 2 3 2 2 2" xfId="26140"/>
    <cellStyle name="Normal 33 2 8 2 2 3 2 2 3" xfId="26141"/>
    <cellStyle name="Normal 33 2 8 2 2 3 2 3" xfId="26142"/>
    <cellStyle name="Normal 33 2 8 2 2 3 2 4" xfId="26143"/>
    <cellStyle name="Normal 33 2 8 2 2 3 3" xfId="26144"/>
    <cellStyle name="Normal 33 2 8 2 2 3 3 2" xfId="26145"/>
    <cellStyle name="Normal 33 2 8 2 2 3 3 3" xfId="26146"/>
    <cellStyle name="Normal 33 2 8 2 2 3 4" xfId="26147"/>
    <cellStyle name="Normal 33 2 8 2 2 3 5" xfId="26148"/>
    <cellStyle name="Normal 33 2 8 2 2 4" xfId="26149"/>
    <cellStyle name="Normal 33 2 8 2 2 4 2" xfId="26150"/>
    <cellStyle name="Normal 33 2 8 2 2 4 2 2" xfId="26151"/>
    <cellStyle name="Normal 33 2 8 2 2 4 2 2 2" xfId="26152"/>
    <cellStyle name="Normal 33 2 8 2 2 4 2 2 3" xfId="26153"/>
    <cellStyle name="Normal 33 2 8 2 2 4 2 3" xfId="26154"/>
    <cellStyle name="Normal 33 2 8 2 2 4 2 4" xfId="26155"/>
    <cellStyle name="Normal 33 2 8 2 2 4 3" xfId="26156"/>
    <cellStyle name="Normal 33 2 8 2 2 4 3 2" xfId="26157"/>
    <cellStyle name="Normal 33 2 8 2 2 4 3 3" xfId="26158"/>
    <cellStyle name="Normal 33 2 8 2 2 4 4" xfId="26159"/>
    <cellStyle name="Normal 33 2 8 2 2 4 5" xfId="26160"/>
    <cellStyle name="Normal 33 2 8 2 2 5" xfId="26161"/>
    <cellStyle name="Normal 33 2 8 2 2 5 2" xfId="26162"/>
    <cellStyle name="Normal 33 2 8 2 2 5 2 2" xfId="26163"/>
    <cellStyle name="Normal 33 2 8 2 2 5 2 3" xfId="26164"/>
    <cellStyle name="Normal 33 2 8 2 2 5 3" xfId="26165"/>
    <cellStyle name="Normal 33 2 8 2 2 5 4" xfId="26166"/>
    <cellStyle name="Normal 33 2 8 2 2 6" xfId="26167"/>
    <cellStyle name="Normal 33 2 8 2 2 6 2" xfId="26168"/>
    <cellStyle name="Normal 33 2 8 2 2 6 3" xfId="26169"/>
    <cellStyle name="Normal 33 2 8 2 2 7" xfId="26170"/>
    <cellStyle name="Normal 33 2 8 2 2 8" xfId="26171"/>
    <cellStyle name="Normal 33 2 8 2 2_Schs" xfId="26172"/>
    <cellStyle name="Normal 33 2 8 2 3" xfId="26173"/>
    <cellStyle name="Normal 33 2 8 2 3 2" xfId="26174"/>
    <cellStyle name="Normal 33 2 8 2 3 2 2" xfId="26175"/>
    <cellStyle name="Normal 33 2 8 2 3 2 2 2" xfId="26176"/>
    <cellStyle name="Normal 33 2 8 2 3 2 2 3" xfId="26177"/>
    <cellStyle name="Normal 33 2 8 2 3 2 3" xfId="26178"/>
    <cellStyle name="Normal 33 2 8 2 3 2 4" xfId="26179"/>
    <cellStyle name="Normal 33 2 8 2 3 3" xfId="26180"/>
    <cellStyle name="Normal 33 2 8 2 3 3 2" xfId="26181"/>
    <cellStyle name="Normal 33 2 8 2 3 3 3" xfId="26182"/>
    <cellStyle name="Normal 33 2 8 2 3 4" xfId="26183"/>
    <cellStyle name="Normal 33 2 8 2 3 5" xfId="26184"/>
    <cellStyle name="Normal 33 2 8 2 4" xfId="26185"/>
    <cellStyle name="Normal 33 2 8 2 4 2" xfId="26186"/>
    <cellStyle name="Normal 33 2 8 2 4 2 2" xfId="26187"/>
    <cellStyle name="Normal 33 2 8 2 4 2 2 2" xfId="26188"/>
    <cellStyle name="Normal 33 2 8 2 4 2 2 3" xfId="26189"/>
    <cellStyle name="Normal 33 2 8 2 4 2 3" xfId="26190"/>
    <cellStyle name="Normal 33 2 8 2 4 2 4" xfId="26191"/>
    <cellStyle name="Normal 33 2 8 2 4 3" xfId="26192"/>
    <cellStyle name="Normal 33 2 8 2 4 3 2" xfId="26193"/>
    <cellStyle name="Normal 33 2 8 2 4 3 3" xfId="26194"/>
    <cellStyle name="Normal 33 2 8 2 4 4" xfId="26195"/>
    <cellStyle name="Normal 33 2 8 2 4 5" xfId="26196"/>
    <cellStyle name="Normal 33 2 8 2 5" xfId="26197"/>
    <cellStyle name="Normal 33 2 8 2 5 2" xfId="26198"/>
    <cellStyle name="Normal 33 2 8 2 5 2 2" xfId="26199"/>
    <cellStyle name="Normal 33 2 8 2 5 2 2 2" xfId="26200"/>
    <cellStyle name="Normal 33 2 8 2 5 2 2 3" xfId="26201"/>
    <cellStyle name="Normal 33 2 8 2 5 2 3" xfId="26202"/>
    <cellStyle name="Normal 33 2 8 2 5 2 4" xfId="26203"/>
    <cellStyle name="Normal 33 2 8 2 5 3" xfId="26204"/>
    <cellStyle name="Normal 33 2 8 2 5 3 2" xfId="26205"/>
    <cellStyle name="Normal 33 2 8 2 5 3 3" xfId="26206"/>
    <cellStyle name="Normal 33 2 8 2 5 4" xfId="26207"/>
    <cellStyle name="Normal 33 2 8 2 5 5" xfId="26208"/>
    <cellStyle name="Normal 33 2 8 2 6" xfId="26209"/>
    <cellStyle name="Normal 33 2 8 2 6 2" xfId="26210"/>
    <cellStyle name="Normal 33 2 8 2 6 2 2" xfId="26211"/>
    <cellStyle name="Normal 33 2 8 2 6 2 3" xfId="26212"/>
    <cellStyle name="Normal 33 2 8 2 6 3" xfId="26213"/>
    <cellStyle name="Normal 33 2 8 2 6 4" xfId="26214"/>
    <cellStyle name="Normal 33 2 8 2 7" xfId="26215"/>
    <cellStyle name="Normal 33 2 8 2 7 2" xfId="26216"/>
    <cellStyle name="Normal 33 2 8 2 7 3" xfId="26217"/>
    <cellStyle name="Normal 33 2 8 2 8" xfId="26218"/>
    <cellStyle name="Normal 33 2 8 2 9" xfId="26219"/>
    <cellStyle name="Normal 33 2 8 2_Schs" xfId="26220"/>
    <cellStyle name="Normal 33 2 8 3" xfId="26221"/>
    <cellStyle name="Normal 33 2 8 3 2" xfId="26222"/>
    <cellStyle name="Normal 33 2 8 3 2 2" xfId="26223"/>
    <cellStyle name="Normal 33 2 8 3 2 2 2" xfId="26224"/>
    <cellStyle name="Normal 33 2 8 3 2 2 2 2" xfId="26225"/>
    <cellStyle name="Normal 33 2 8 3 2 2 2 3" xfId="26226"/>
    <cellStyle name="Normal 33 2 8 3 2 2 3" xfId="26227"/>
    <cellStyle name="Normal 33 2 8 3 2 2 4" xfId="26228"/>
    <cellStyle name="Normal 33 2 8 3 2 3" xfId="26229"/>
    <cellStyle name="Normal 33 2 8 3 2 3 2" xfId="26230"/>
    <cellStyle name="Normal 33 2 8 3 2 3 3" xfId="26231"/>
    <cellStyle name="Normal 33 2 8 3 2 4" xfId="26232"/>
    <cellStyle name="Normal 33 2 8 3 2 5" xfId="26233"/>
    <cellStyle name="Normal 33 2 8 3 3" xfId="26234"/>
    <cellStyle name="Normal 33 2 8 3 3 2" xfId="26235"/>
    <cellStyle name="Normal 33 2 8 3 3 2 2" xfId="26236"/>
    <cellStyle name="Normal 33 2 8 3 3 2 2 2" xfId="26237"/>
    <cellStyle name="Normal 33 2 8 3 3 2 2 3" xfId="26238"/>
    <cellStyle name="Normal 33 2 8 3 3 2 3" xfId="26239"/>
    <cellStyle name="Normal 33 2 8 3 3 2 4" xfId="26240"/>
    <cellStyle name="Normal 33 2 8 3 3 3" xfId="26241"/>
    <cellStyle name="Normal 33 2 8 3 3 3 2" xfId="26242"/>
    <cellStyle name="Normal 33 2 8 3 3 3 3" xfId="26243"/>
    <cellStyle name="Normal 33 2 8 3 3 4" xfId="26244"/>
    <cellStyle name="Normal 33 2 8 3 3 5" xfId="26245"/>
    <cellStyle name="Normal 33 2 8 3 4" xfId="26246"/>
    <cellStyle name="Normal 33 2 8 3 4 2" xfId="26247"/>
    <cellStyle name="Normal 33 2 8 3 4 2 2" xfId="26248"/>
    <cellStyle name="Normal 33 2 8 3 4 2 2 2" xfId="26249"/>
    <cellStyle name="Normal 33 2 8 3 4 2 2 3" xfId="26250"/>
    <cellStyle name="Normal 33 2 8 3 4 2 3" xfId="26251"/>
    <cellStyle name="Normal 33 2 8 3 4 2 4" xfId="26252"/>
    <cellStyle name="Normal 33 2 8 3 4 3" xfId="26253"/>
    <cellStyle name="Normal 33 2 8 3 4 3 2" xfId="26254"/>
    <cellStyle name="Normal 33 2 8 3 4 3 3" xfId="26255"/>
    <cellStyle name="Normal 33 2 8 3 4 4" xfId="26256"/>
    <cellStyle name="Normal 33 2 8 3 4 5" xfId="26257"/>
    <cellStyle name="Normal 33 2 8 3 5" xfId="26258"/>
    <cellStyle name="Normal 33 2 8 3 5 2" xfId="26259"/>
    <cellStyle name="Normal 33 2 8 3 5 2 2" xfId="26260"/>
    <cellStyle name="Normal 33 2 8 3 5 2 3" xfId="26261"/>
    <cellStyle name="Normal 33 2 8 3 5 3" xfId="26262"/>
    <cellStyle name="Normal 33 2 8 3 5 4" xfId="26263"/>
    <cellStyle name="Normal 33 2 8 3 6" xfId="26264"/>
    <cellStyle name="Normal 33 2 8 3 6 2" xfId="26265"/>
    <cellStyle name="Normal 33 2 8 3 6 3" xfId="26266"/>
    <cellStyle name="Normal 33 2 8 3 7" xfId="26267"/>
    <cellStyle name="Normal 33 2 8 3 8" xfId="26268"/>
    <cellStyle name="Normal 33 2 8 3_Schs" xfId="26269"/>
    <cellStyle name="Normal 33 2 8 4" xfId="26270"/>
    <cellStyle name="Normal 33 2 8 4 2" xfId="26271"/>
    <cellStyle name="Normal 33 2 8 4 2 2" xfId="26272"/>
    <cellStyle name="Normal 33 2 8 4 2 2 2" xfId="26273"/>
    <cellStyle name="Normal 33 2 8 4 2 2 3" xfId="26274"/>
    <cellStyle name="Normal 33 2 8 4 2 3" xfId="26275"/>
    <cellStyle name="Normal 33 2 8 4 2 4" xfId="26276"/>
    <cellStyle name="Normal 33 2 8 4 3" xfId="26277"/>
    <cellStyle name="Normal 33 2 8 4 3 2" xfId="26278"/>
    <cellStyle name="Normal 33 2 8 4 3 3" xfId="26279"/>
    <cellStyle name="Normal 33 2 8 4 4" xfId="26280"/>
    <cellStyle name="Normal 33 2 8 4 5" xfId="26281"/>
    <cellStyle name="Normal 33 2 8 5" xfId="26282"/>
    <cellStyle name="Normal 33 2 8 5 2" xfId="26283"/>
    <cellStyle name="Normal 33 2 8 5 2 2" xfId="26284"/>
    <cellStyle name="Normal 33 2 8 5 2 2 2" xfId="26285"/>
    <cellStyle name="Normal 33 2 8 5 2 2 3" xfId="26286"/>
    <cellStyle name="Normal 33 2 8 5 2 3" xfId="26287"/>
    <cellStyle name="Normal 33 2 8 5 2 4" xfId="26288"/>
    <cellStyle name="Normal 33 2 8 5 3" xfId="26289"/>
    <cellStyle name="Normal 33 2 8 5 3 2" xfId="26290"/>
    <cellStyle name="Normal 33 2 8 5 3 3" xfId="26291"/>
    <cellStyle name="Normal 33 2 8 5 4" xfId="26292"/>
    <cellStyle name="Normal 33 2 8 5 5" xfId="26293"/>
    <cellStyle name="Normal 33 2 8 6" xfId="26294"/>
    <cellStyle name="Normal 33 2 8 6 2" xfId="26295"/>
    <cellStyle name="Normal 33 2 8 6 2 2" xfId="26296"/>
    <cellStyle name="Normal 33 2 8 6 2 2 2" xfId="26297"/>
    <cellStyle name="Normal 33 2 8 6 2 2 3" xfId="26298"/>
    <cellStyle name="Normal 33 2 8 6 2 3" xfId="26299"/>
    <cellStyle name="Normal 33 2 8 6 2 4" xfId="26300"/>
    <cellStyle name="Normal 33 2 8 6 3" xfId="26301"/>
    <cellStyle name="Normal 33 2 8 6 3 2" xfId="26302"/>
    <cellStyle name="Normal 33 2 8 6 3 3" xfId="26303"/>
    <cellStyle name="Normal 33 2 8 6 4" xfId="26304"/>
    <cellStyle name="Normal 33 2 8 6 5" xfId="26305"/>
    <cellStyle name="Normal 33 2 8 7" xfId="26306"/>
    <cellStyle name="Normal 33 2 8 7 2" xfId="26307"/>
    <cellStyle name="Normal 33 2 8 7 2 2" xfId="26308"/>
    <cellStyle name="Normal 33 2 8 7 2 3" xfId="26309"/>
    <cellStyle name="Normal 33 2 8 7 3" xfId="26310"/>
    <cellStyle name="Normal 33 2 8 7 4" xfId="26311"/>
    <cellStyle name="Normal 33 2 8 8" xfId="26312"/>
    <cellStyle name="Normal 33 2 8 8 2" xfId="26313"/>
    <cellStyle name="Normal 33 2 8 8 3" xfId="26314"/>
    <cellStyle name="Normal 33 2 8 9" xfId="26315"/>
    <cellStyle name="Normal 33 2 8_Schs" xfId="26316"/>
    <cellStyle name="Normal 33 2 9" xfId="26317"/>
    <cellStyle name="Normal 33 2 9 2" xfId="26318"/>
    <cellStyle name="Normal 33 2 9 2 2" xfId="26319"/>
    <cellStyle name="Normal 33 2 9 2 2 2" xfId="26320"/>
    <cellStyle name="Normal 33 2 9 2 2 2 2" xfId="26321"/>
    <cellStyle name="Normal 33 2 9 2 2 2 2 2" xfId="26322"/>
    <cellStyle name="Normal 33 2 9 2 2 2 2 3" xfId="26323"/>
    <cellStyle name="Normal 33 2 9 2 2 2 3" xfId="26324"/>
    <cellStyle name="Normal 33 2 9 2 2 2 4" xfId="26325"/>
    <cellStyle name="Normal 33 2 9 2 2 3" xfId="26326"/>
    <cellStyle name="Normal 33 2 9 2 2 3 2" xfId="26327"/>
    <cellStyle name="Normal 33 2 9 2 2 3 3" xfId="26328"/>
    <cellStyle name="Normal 33 2 9 2 2 4" xfId="26329"/>
    <cellStyle name="Normal 33 2 9 2 2 5" xfId="26330"/>
    <cellStyle name="Normal 33 2 9 2 3" xfId="26331"/>
    <cellStyle name="Normal 33 2 9 2 3 2" xfId="26332"/>
    <cellStyle name="Normal 33 2 9 2 3 2 2" xfId="26333"/>
    <cellStyle name="Normal 33 2 9 2 3 2 2 2" xfId="26334"/>
    <cellStyle name="Normal 33 2 9 2 3 2 2 3" xfId="26335"/>
    <cellStyle name="Normal 33 2 9 2 3 2 3" xfId="26336"/>
    <cellStyle name="Normal 33 2 9 2 3 2 4" xfId="26337"/>
    <cellStyle name="Normal 33 2 9 2 3 3" xfId="26338"/>
    <cellStyle name="Normal 33 2 9 2 3 3 2" xfId="26339"/>
    <cellStyle name="Normal 33 2 9 2 3 3 3" xfId="26340"/>
    <cellStyle name="Normal 33 2 9 2 3 4" xfId="26341"/>
    <cellStyle name="Normal 33 2 9 2 3 5" xfId="26342"/>
    <cellStyle name="Normal 33 2 9 2 4" xfId="26343"/>
    <cellStyle name="Normal 33 2 9 2 4 2" xfId="26344"/>
    <cellStyle name="Normal 33 2 9 2 4 2 2" xfId="26345"/>
    <cellStyle name="Normal 33 2 9 2 4 2 2 2" xfId="26346"/>
    <cellStyle name="Normal 33 2 9 2 4 2 2 3" xfId="26347"/>
    <cellStyle name="Normal 33 2 9 2 4 2 3" xfId="26348"/>
    <cellStyle name="Normal 33 2 9 2 4 2 4" xfId="26349"/>
    <cellStyle name="Normal 33 2 9 2 4 3" xfId="26350"/>
    <cellStyle name="Normal 33 2 9 2 4 3 2" xfId="26351"/>
    <cellStyle name="Normal 33 2 9 2 4 3 3" xfId="26352"/>
    <cellStyle name="Normal 33 2 9 2 4 4" xfId="26353"/>
    <cellStyle name="Normal 33 2 9 2 4 5" xfId="26354"/>
    <cellStyle name="Normal 33 2 9 2 5" xfId="26355"/>
    <cellStyle name="Normal 33 2 9 2 5 2" xfId="26356"/>
    <cellStyle name="Normal 33 2 9 2 5 2 2" xfId="26357"/>
    <cellStyle name="Normal 33 2 9 2 5 2 3" xfId="26358"/>
    <cellStyle name="Normal 33 2 9 2 5 3" xfId="26359"/>
    <cellStyle name="Normal 33 2 9 2 5 4" xfId="26360"/>
    <cellStyle name="Normal 33 2 9 2 6" xfId="26361"/>
    <cellStyle name="Normal 33 2 9 2 6 2" xfId="26362"/>
    <cellStyle name="Normal 33 2 9 2 6 3" xfId="26363"/>
    <cellStyle name="Normal 33 2 9 2 7" xfId="26364"/>
    <cellStyle name="Normal 33 2 9 2 8" xfId="26365"/>
    <cellStyle name="Normal 33 2 9 2_Schs" xfId="26366"/>
    <cellStyle name="Normal 33 2 9 3" xfId="26367"/>
    <cellStyle name="Normal 33 2 9 3 2" xfId="26368"/>
    <cellStyle name="Normal 33 2 9 3 2 2" xfId="26369"/>
    <cellStyle name="Normal 33 2 9 3 2 2 2" xfId="26370"/>
    <cellStyle name="Normal 33 2 9 3 2 2 3" xfId="26371"/>
    <cellStyle name="Normal 33 2 9 3 2 3" xfId="26372"/>
    <cellStyle name="Normal 33 2 9 3 2 4" xfId="26373"/>
    <cellStyle name="Normal 33 2 9 3 3" xfId="26374"/>
    <cellStyle name="Normal 33 2 9 3 3 2" xfId="26375"/>
    <cellStyle name="Normal 33 2 9 3 3 3" xfId="26376"/>
    <cellStyle name="Normal 33 2 9 3 4" xfId="26377"/>
    <cellStyle name="Normal 33 2 9 3 5" xfId="26378"/>
    <cellStyle name="Normal 33 2 9 4" xfId="26379"/>
    <cellStyle name="Normal 33 2 9 4 2" xfId="26380"/>
    <cellStyle name="Normal 33 2 9 4 2 2" xfId="26381"/>
    <cellStyle name="Normal 33 2 9 4 2 2 2" xfId="26382"/>
    <cellStyle name="Normal 33 2 9 4 2 2 3" xfId="26383"/>
    <cellStyle name="Normal 33 2 9 4 2 3" xfId="26384"/>
    <cellStyle name="Normal 33 2 9 4 2 4" xfId="26385"/>
    <cellStyle name="Normal 33 2 9 4 3" xfId="26386"/>
    <cellStyle name="Normal 33 2 9 4 3 2" xfId="26387"/>
    <cellStyle name="Normal 33 2 9 4 3 3" xfId="26388"/>
    <cellStyle name="Normal 33 2 9 4 4" xfId="26389"/>
    <cellStyle name="Normal 33 2 9 4 5" xfId="26390"/>
    <cellStyle name="Normal 33 2 9 5" xfId="26391"/>
    <cellStyle name="Normal 33 2 9 5 2" xfId="26392"/>
    <cellStyle name="Normal 33 2 9 5 2 2" xfId="26393"/>
    <cellStyle name="Normal 33 2 9 5 2 2 2" xfId="26394"/>
    <cellStyle name="Normal 33 2 9 5 2 2 3" xfId="26395"/>
    <cellStyle name="Normal 33 2 9 5 2 3" xfId="26396"/>
    <cellStyle name="Normal 33 2 9 5 2 4" xfId="26397"/>
    <cellStyle name="Normal 33 2 9 5 3" xfId="26398"/>
    <cellStyle name="Normal 33 2 9 5 3 2" xfId="26399"/>
    <cellStyle name="Normal 33 2 9 5 3 3" xfId="26400"/>
    <cellStyle name="Normal 33 2 9 5 4" xfId="26401"/>
    <cellStyle name="Normal 33 2 9 5 5" xfId="26402"/>
    <cellStyle name="Normal 33 2 9 6" xfId="26403"/>
    <cellStyle name="Normal 33 2 9 6 2" xfId="26404"/>
    <cellStyle name="Normal 33 2 9 6 2 2" xfId="26405"/>
    <cellStyle name="Normal 33 2 9 6 2 3" xfId="26406"/>
    <cellStyle name="Normal 33 2 9 6 3" xfId="26407"/>
    <cellStyle name="Normal 33 2 9 6 4" xfId="26408"/>
    <cellStyle name="Normal 33 2 9 7" xfId="26409"/>
    <cellStyle name="Normal 33 2 9 7 2" xfId="26410"/>
    <cellStyle name="Normal 33 2 9 7 3" xfId="26411"/>
    <cellStyle name="Normal 33 2 9 8" xfId="26412"/>
    <cellStyle name="Normal 33 2 9 9" xfId="26413"/>
    <cellStyle name="Normal 33 2 9_Schs" xfId="26414"/>
    <cellStyle name="Normal 33 2_Schs" xfId="26415"/>
    <cellStyle name="Normal 33 20" xfId="26416"/>
    <cellStyle name="Normal 33 21" xfId="26417"/>
    <cellStyle name="Normal 33 22" xfId="26418"/>
    <cellStyle name="Normal 33 3" xfId="26419"/>
    <cellStyle name="Normal 33 3 10" xfId="26420"/>
    <cellStyle name="Normal 33 3 10 2" xfId="26421"/>
    <cellStyle name="Normal 33 3 10 2 2" xfId="26422"/>
    <cellStyle name="Normal 33 3 10 2 3" xfId="26423"/>
    <cellStyle name="Normal 33 3 10 3" xfId="26424"/>
    <cellStyle name="Normal 33 3 10 4" xfId="26425"/>
    <cellStyle name="Normal 33 3 11" xfId="26426"/>
    <cellStyle name="Normal 33 3 11 2" xfId="26427"/>
    <cellStyle name="Normal 33 3 11 3" xfId="26428"/>
    <cellStyle name="Normal 33 3 12" xfId="26429"/>
    <cellStyle name="Normal 33 3 13" xfId="26430"/>
    <cellStyle name="Normal 33 3 14" xfId="26431"/>
    <cellStyle name="Normal 33 3 2" xfId="26432"/>
    <cellStyle name="Normal 33 3 2 10" xfId="26433"/>
    <cellStyle name="Normal 33 3 2 10 2" xfId="26434"/>
    <cellStyle name="Normal 33 3 2 10 3" xfId="26435"/>
    <cellStyle name="Normal 33 3 2 11" xfId="26436"/>
    <cellStyle name="Normal 33 3 2 12" xfId="26437"/>
    <cellStyle name="Normal 33 3 2 13" xfId="26438"/>
    <cellStyle name="Normal 33 3 2 2" xfId="26439"/>
    <cellStyle name="Normal 33 3 2 2 10" xfId="26440"/>
    <cellStyle name="Normal 33 3 2 2 11" xfId="26441"/>
    <cellStyle name="Normal 33 3 2 2 2" xfId="26442"/>
    <cellStyle name="Normal 33 3 2 2 2 10" xfId="26443"/>
    <cellStyle name="Normal 33 3 2 2 2 2" xfId="26444"/>
    <cellStyle name="Normal 33 3 2 2 2 2 2" xfId="26445"/>
    <cellStyle name="Normal 33 3 2 2 2 2 2 2" xfId="26446"/>
    <cellStyle name="Normal 33 3 2 2 2 2 2 2 2" xfId="26447"/>
    <cellStyle name="Normal 33 3 2 2 2 2 2 2 2 2" xfId="26448"/>
    <cellStyle name="Normal 33 3 2 2 2 2 2 2 2 2 2" xfId="26449"/>
    <cellStyle name="Normal 33 3 2 2 2 2 2 2 2 2 3" xfId="26450"/>
    <cellStyle name="Normal 33 3 2 2 2 2 2 2 2 3" xfId="26451"/>
    <cellStyle name="Normal 33 3 2 2 2 2 2 2 2 4" xfId="26452"/>
    <cellStyle name="Normal 33 3 2 2 2 2 2 2 3" xfId="26453"/>
    <cellStyle name="Normal 33 3 2 2 2 2 2 2 3 2" xfId="26454"/>
    <cellStyle name="Normal 33 3 2 2 2 2 2 2 3 3" xfId="26455"/>
    <cellStyle name="Normal 33 3 2 2 2 2 2 2 4" xfId="26456"/>
    <cellStyle name="Normal 33 3 2 2 2 2 2 2 5" xfId="26457"/>
    <cellStyle name="Normal 33 3 2 2 2 2 2 3" xfId="26458"/>
    <cellStyle name="Normal 33 3 2 2 2 2 2 3 2" xfId="26459"/>
    <cellStyle name="Normal 33 3 2 2 2 2 2 3 2 2" xfId="26460"/>
    <cellStyle name="Normal 33 3 2 2 2 2 2 3 2 2 2" xfId="26461"/>
    <cellStyle name="Normal 33 3 2 2 2 2 2 3 2 2 3" xfId="26462"/>
    <cellStyle name="Normal 33 3 2 2 2 2 2 3 2 3" xfId="26463"/>
    <cellStyle name="Normal 33 3 2 2 2 2 2 3 2 4" xfId="26464"/>
    <cellStyle name="Normal 33 3 2 2 2 2 2 3 3" xfId="26465"/>
    <cellStyle name="Normal 33 3 2 2 2 2 2 3 3 2" xfId="26466"/>
    <cellStyle name="Normal 33 3 2 2 2 2 2 3 3 3" xfId="26467"/>
    <cellStyle name="Normal 33 3 2 2 2 2 2 3 4" xfId="26468"/>
    <cellStyle name="Normal 33 3 2 2 2 2 2 3 5" xfId="26469"/>
    <cellStyle name="Normal 33 3 2 2 2 2 2 4" xfId="26470"/>
    <cellStyle name="Normal 33 3 2 2 2 2 2 4 2" xfId="26471"/>
    <cellStyle name="Normal 33 3 2 2 2 2 2 4 2 2" xfId="26472"/>
    <cellStyle name="Normal 33 3 2 2 2 2 2 4 2 2 2" xfId="26473"/>
    <cellStyle name="Normal 33 3 2 2 2 2 2 4 2 2 3" xfId="26474"/>
    <cellStyle name="Normal 33 3 2 2 2 2 2 4 2 3" xfId="26475"/>
    <cellStyle name="Normal 33 3 2 2 2 2 2 4 2 4" xfId="26476"/>
    <cellStyle name="Normal 33 3 2 2 2 2 2 4 3" xfId="26477"/>
    <cellStyle name="Normal 33 3 2 2 2 2 2 4 3 2" xfId="26478"/>
    <cellStyle name="Normal 33 3 2 2 2 2 2 4 3 3" xfId="26479"/>
    <cellStyle name="Normal 33 3 2 2 2 2 2 4 4" xfId="26480"/>
    <cellStyle name="Normal 33 3 2 2 2 2 2 4 5" xfId="26481"/>
    <cellStyle name="Normal 33 3 2 2 2 2 2 5" xfId="26482"/>
    <cellStyle name="Normal 33 3 2 2 2 2 2 5 2" xfId="26483"/>
    <cellStyle name="Normal 33 3 2 2 2 2 2 5 2 2" xfId="26484"/>
    <cellStyle name="Normal 33 3 2 2 2 2 2 5 2 3" xfId="26485"/>
    <cellStyle name="Normal 33 3 2 2 2 2 2 5 3" xfId="26486"/>
    <cellStyle name="Normal 33 3 2 2 2 2 2 5 4" xfId="26487"/>
    <cellStyle name="Normal 33 3 2 2 2 2 2 6" xfId="26488"/>
    <cellStyle name="Normal 33 3 2 2 2 2 2 6 2" xfId="26489"/>
    <cellStyle name="Normal 33 3 2 2 2 2 2 6 3" xfId="26490"/>
    <cellStyle name="Normal 33 3 2 2 2 2 2 7" xfId="26491"/>
    <cellStyle name="Normal 33 3 2 2 2 2 2 8" xfId="26492"/>
    <cellStyle name="Normal 33 3 2 2 2 2 2_Schs" xfId="26493"/>
    <cellStyle name="Normal 33 3 2 2 2 2 3" xfId="26494"/>
    <cellStyle name="Normal 33 3 2 2 2 2 3 2" xfId="26495"/>
    <cellStyle name="Normal 33 3 2 2 2 2 3 2 2" xfId="26496"/>
    <cellStyle name="Normal 33 3 2 2 2 2 3 2 2 2" xfId="26497"/>
    <cellStyle name="Normal 33 3 2 2 2 2 3 2 2 3" xfId="26498"/>
    <cellStyle name="Normal 33 3 2 2 2 2 3 2 3" xfId="26499"/>
    <cellStyle name="Normal 33 3 2 2 2 2 3 2 4" xfId="26500"/>
    <cellStyle name="Normal 33 3 2 2 2 2 3 3" xfId="26501"/>
    <cellStyle name="Normal 33 3 2 2 2 2 3 3 2" xfId="26502"/>
    <cellStyle name="Normal 33 3 2 2 2 2 3 3 3" xfId="26503"/>
    <cellStyle name="Normal 33 3 2 2 2 2 3 4" xfId="26504"/>
    <cellStyle name="Normal 33 3 2 2 2 2 3 5" xfId="26505"/>
    <cellStyle name="Normal 33 3 2 2 2 2 4" xfId="26506"/>
    <cellStyle name="Normal 33 3 2 2 2 2 4 2" xfId="26507"/>
    <cellStyle name="Normal 33 3 2 2 2 2 4 2 2" xfId="26508"/>
    <cellStyle name="Normal 33 3 2 2 2 2 4 2 2 2" xfId="26509"/>
    <cellStyle name="Normal 33 3 2 2 2 2 4 2 2 3" xfId="26510"/>
    <cellStyle name="Normal 33 3 2 2 2 2 4 2 3" xfId="26511"/>
    <cellStyle name="Normal 33 3 2 2 2 2 4 2 4" xfId="26512"/>
    <cellStyle name="Normal 33 3 2 2 2 2 4 3" xfId="26513"/>
    <cellStyle name="Normal 33 3 2 2 2 2 4 3 2" xfId="26514"/>
    <cellStyle name="Normal 33 3 2 2 2 2 4 3 3" xfId="26515"/>
    <cellStyle name="Normal 33 3 2 2 2 2 4 4" xfId="26516"/>
    <cellStyle name="Normal 33 3 2 2 2 2 4 5" xfId="26517"/>
    <cellStyle name="Normal 33 3 2 2 2 2 5" xfId="26518"/>
    <cellStyle name="Normal 33 3 2 2 2 2 5 2" xfId="26519"/>
    <cellStyle name="Normal 33 3 2 2 2 2 5 2 2" xfId="26520"/>
    <cellStyle name="Normal 33 3 2 2 2 2 5 2 2 2" xfId="26521"/>
    <cellStyle name="Normal 33 3 2 2 2 2 5 2 2 3" xfId="26522"/>
    <cellStyle name="Normal 33 3 2 2 2 2 5 2 3" xfId="26523"/>
    <cellStyle name="Normal 33 3 2 2 2 2 5 2 4" xfId="26524"/>
    <cellStyle name="Normal 33 3 2 2 2 2 5 3" xfId="26525"/>
    <cellStyle name="Normal 33 3 2 2 2 2 5 3 2" xfId="26526"/>
    <cellStyle name="Normal 33 3 2 2 2 2 5 3 3" xfId="26527"/>
    <cellStyle name="Normal 33 3 2 2 2 2 5 4" xfId="26528"/>
    <cellStyle name="Normal 33 3 2 2 2 2 5 5" xfId="26529"/>
    <cellStyle name="Normal 33 3 2 2 2 2 6" xfId="26530"/>
    <cellStyle name="Normal 33 3 2 2 2 2 6 2" xfId="26531"/>
    <cellStyle name="Normal 33 3 2 2 2 2 6 2 2" xfId="26532"/>
    <cellStyle name="Normal 33 3 2 2 2 2 6 2 3" xfId="26533"/>
    <cellStyle name="Normal 33 3 2 2 2 2 6 3" xfId="26534"/>
    <cellStyle name="Normal 33 3 2 2 2 2 6 4" xfId="26535"/>
    <cellStyle name="Normal 33 3 2 2 2 2 7" xfId="26536"/>
    <cellStyle name="Normal 33 3 2 2 2 2 7 2" xfId="26537"/>
    <cellStyle name="Normal 33 3 2 2 2 2 7 3" xfId="26538"/>
    <cellStyle name="Normal 33 3 2 2 2 2 8" xfId="26539"/>
    <cellStyle name="Normal 33 3 2 2 2 2 9" xfId="26540"/>
    <cellStyle name="Normal 33 3 2 2 2 2_Schs" xfId="26541"/>
    <cellStyle name="Normal 33 3 2 2 2 3" xfId="26542"/>
    <cellStyle name="Normal 33 3 2 2 2 3 2" xfId="26543"/>
    <cellStyle name="Normal 33 3 2 2 2 3 2 2" xfId="26544"/>
    <cellStyle name="Normal 33 3 2 2 2 3 2 2 2" xfId="26545"/>
    <cellStyle name="Normal 33 3 2 2 2 3 2 2 2 2" xfId="26546"/>
    <cellStyle name="Normal 33 3 2 2 2 3 2 2 2 3" xfId="26547"/>
    <cellStyle name="Normal 33 3 2 2 2 3 2 2 3" xfId="26548"/>
    <cellStyle name="Normal 33 3 2 2 2 3 2 2 4" xfId="26549"/>
    <cellStyle name="Normal 33 3 2 2 2 3 2 3" xfId="26550"/>
    <cellStyle name="Normal 33 3 2 2 2 3 2 3 2" xfId="26551"/>
    <cellStyle name="Normal 33 3 2 2 2 3 2 3 3" xfId="26552"/>
    <cellStyle name="Normal 33 3 2 2 2 3 2 4" xfId="26553"/>
    <cellStyle name="Normal 33 3 2 2 2 3 2 5" xfId="26554"/>
    <cellStyle name="Normal 33 3 2 2 2 3 3" xfId="26555"/>
    <cellStyle name="Normal 33 3 2 2 2 3 3 2" xfId="26556"/>
    <cellStyle name="Normal 33 3 2 2 2 3 3 2 2" xfId="26557"/>
    <cellStyle name="Normal 33 3 2 2 2 3 3 2 2 2" xfId="26558"/>
    <cellStyle name="Normal 33 3 2 2 2 3 3 2 2 3" xfId="26559"/>
    <cellStyle name="Normal 33 3 2 2 2 3 3 2 3" xfId="26560"/>
    <cellStyle name="Normal 33 3 2 2 2 3 3 2 4" xfId="26561"/>
    <cellStyle name="Normal 33 3 2 2 2 3 3 3" xfId="26562"/>
    <cellStyle name="Normal 33 3 2 2 2 3 3 3 2" xfId="26563"/>
    <cellStyle name="Normal 33 3 2 2 2 3 3 3 3" xfId="26564"/>
    <cellStyle name="Normal 33 3 2 2 2 3 3 4" xfId="26565"/>
    <cellStyle name="Normal 33 3 2 2 2 3 3 5" xfId="26566"/>
    <cellStyle name="Normal 33 3 2 2 2 3 4" xfId="26567"/>
    <cellStyle name="Normal 33 3 2 2 2 3 4 2" xfId="26568"/>
    <cellStyle name="Normal 33 3 2 2 2 3 4 2 2" xfId="26569"/>
    <cellStyle name="Normal 33 3 2 2 2 3 4 2 2 2" xfId="26570"/>
    <cellStyle name="Normal 33 3 2 2 2 3 4 2 2 3" xfId="26571"/>
    <cellStyle name="Normal 33 3 2 2 2 3 4 2 3" xfId="26572"/>
    <cellStyle name="Normal 33 3 2 2 2 3 4 2 4" xfId="26573"/>
    <cellStyle name="Normal 33 3 2 2 2 3 4 3" xfId="26574"/>
    <cellStyle name="Normal 33 3 2 2 2 3 4 3 2" xfId="26575"/>
    <cellStyle name="Normal 33 3 2 2 2 3 4 3 3" xfId="26576"/>
    <cellStyle name="Normal 33 3 2 2 2 3 4 4" xfId="26577"/>
    <cellStyle name="Normal 33 3 2 2 2 3 4 5" xfId="26578"/>
    <cellStyle name="Normal 33 3 2 2 2 3 5" xfId="26579"/>
    <cellStyle name="Normal 33 3 2 2 2 3 5 2" xfId="26580"/>
    <cellStyle name="Normal 33 3 2 2 2 3 5 2 2" xfId="26581"/>
    <cellStyle name="Normal 33 3 2 2 2 3 5 2 3" xfId="26582"/>
    <cellStyle name="Normal 33 3 2 2 2 3 5 3" xfId="26583"/>
    <cellStyle name="Normal 33 3 2 2 2 3 5 4" xfId="26584"/>
    <cellStyle name="Normal 33 3 2 2 2 3 6" xfId="26585"/>
    <cellStyle name="Normal 33 3 2 2 2 3 6 2" xfId="26586"/>
    <cellStyle name="Normal 33 3 2 2 2 3 6 3" xfId="26587"/>
    <cellStyle name="Normal 33 3 2 2 2 3 7" xfId="26588"/>
    <cellStyle name="Normal 33 3 2 2 2 3 8" xfId="26589"/>
    <cellStyle name="Normal 33 3 2 2 2 3_Schs" xfId="26590"/>
    <cellStyle name="Normal 33 3 2 2 2 4" xfId="26591"/>
    <cellStyle name="Normal 33 3 2 2 2 4 2" xfId="26592"/>
    <cellStyle name="Normal 33 3 2 2 2 4 2 2" xfId="26593"/>
    <cellStyle name="Normal 33 3 2 2 2 4 2 2 2" xfId="26594"/>
    <cellStyle name="Normal 33 3 2 2 2 4 2 2 3" xfId="26595"/>
    <cellStyle name="Normal 33 3 2 2 2 4 2 3" xfId="26596"/>
    <cellStyle name="Normal 33 3 2 2 2 4 2 4" xfId="26597"/>
    <cellStyle name="Normal 33 3 2 2 2 4 3" xfId="26598"/>
    <cellStyle name="Normal 33 3 2 2 2 4 3 2" xfId="26599"/>
    <cellStyle name="Normal 33 3 2 2 2 4 3 3" xfId="26600"/>
    <cellStyle name="Normal 33 3 2 2 2 4 4" xfId="26601"/>
    <cellStyle name="Normal 33 3 2 2 2 4 5" xfId="26602"/>
    <cellStyle name="Normal 33 3 2 2 2 5" xfId="26603"/>
    <cellStyle name="Normal 33 3 2 2 2 5 2" xfId="26604"/>
    <cellStyle name="Normal 33 3 2 2 2 5 2 2" xfId="26605"/>
    <cellStyle name="Normal 33 3 2 2 2 5 2 2 2" xfId="26606"/>
    <cellStyle name="Normal 33 3 2 2 2 5 2 2 3" xfId="26607"/>
    <cellStyle name="Normal 33 3 2 2 2 5 2 3" xfId="26608"/>
    <cellStyle name="Normal 33 3 2 2 2 5 2 4" xfId="26609"/>
    <cellStyle name="Normal 33 3 2 2 2 5 3" xfId="26610"/>
    <cellStyle name="Normal 33 3 2 2 2 5 3 2" xfId="26611"/>
    <cellStyle name="Normal 33 3 2 2 2 5 3 3" xfId="26612"/>
    <cellStyle name="Normal 33 3 2 2 2 5 4" xfId="26613"/>
    <cellStyle name="Normal 33 3 2 2 2 5 5" xfId="26614"/>
    <cellStyle name="Normal 33 3 2 2 2 6" xfId="26615"/>
    <cellStyle name="Normal 33 3 2 2 2 6 2" xfId="26616"/>
    <cellStyle name="Normal 33 3 2 2 2 6 2 2" xfId="26617"/>
    <cellStyle name="Normal 33 3 2 2 2 6 2 2 2" xfId="26618"/>
    <cellStyle name="Normal 33 3 2 2 2 6 2 2 3" xfId="26619"/>
    <cellStyle name="Normal 33 3 2 2 2 6 2 3" xfId="26620"/>
    <cellStyle name="Normal 33 3 2 2 2 6 2 4" xfId="26621"/>
    <cellStyle name="Normal 33 3 2 2 2 6 3" xfId="26622"/>
    <cellStyle name="Normal 33 3 2 2 2 6 3 2" xfId="26623"/>
    <cellStyle name="Normal 33 3 2 2 2 6 3 3" xfId="26624"/>
    <cellStyle name="Normal 33 3 2 2 2 6 4" xfId="26625"/>
    <cellStyle name="Normal 33 3 2 2 2 6 5" xfId="26626"/>
    <cellStyle name="Normal 33 3 2 2 2 7" xfId="26627"/>
    <cellStyle name="Normal 33 3 2 2 2 7 2" xfId="26628"/>
    <cellStyle name="Normal 33 3 2 2 2 7 2 2" xfId="26629"/>
    <cellStyle name="Normal 33 3 2 2 2 7 2 3" xfId="26630"/>
    <cellStyle name="Normal 33 3 2 2 2 7 3" xfId="26631"/>
    <cellStyle name="Normal 33 3 2 2 2 7 4" xfId="26632"/>
    <cellStyle name="Normal 33 3 2 2 2 8" xfId="26633"/>
    <cellStyle name="Normal 33 3 2 2 2 8 2" xfId="26634"/>
    <cellStyle name="Normal 33 3 2 2 2 8 3" xfId="26635"/>
    <cellStyle name="Normal 33 3 2 2 2 9" xfId="26636"/>
    <cellStyle name="Normal 33 3 2 2 2_Schs" xfId="26637"/>
    <cellStyle name="Normal 33 3 2 2 3" xfId="26638"/>
    <cellStyle name="Normal 33 3 2 2 3 2" xfId="26639"/>
    <cellStyle name="Normal 33 3 2 2 3 2 2" xfId="26640"/>
    <cellStyle name="Normal 33 3 2 2 3 2 2 2" xfId="26641"/>
    <cellStyle name="Normal 33 3 2 2 3 2 2 2 2" xfId="26642"/>
    <cellStyle name="Normal 33 3 2 2 3 2 2 2 2 2" xfId="26643"/>
    <cellStyle name="Normal 33 3 2 2 3 2 2 2 2 3" xfId="26644"/>
    <cellStyle name="Normal 33 3 2 2 3 2 2 2 3" xfId="26645"/>
    <cellStyle name="Normal 33 3 2 2 3 2 2 2 4" xfId="26646"/>
    <cellStyle name="Normal 33 3 2 2 3 2 2 3" xfId="26647"/>
    <cellStyle name="Normal 33 3 2 2 3 2 2 3 2" xfId="26648"/>
    <cellStyle name="Normal 33 3 2 2 3 2 2 3 3" xfId="26649"/>
    <cellStyle name="Normal 33 3 2 2 3 2 2 4" xfId="26650"/>
    <cellStyle name="Normal 33 3 2 2 3 2 2 5" xfId="26651"/>
    <cellStyle name="Normal 33 3 2 2 3 2 3" xfId="26652"/>
    <cellStyle name="Normal 33 3 2 2 3 2 3 2" xfId="26653"/>
    <cellStyle name="Normal 33 3 2 2 3 2 3 2 2" xfId="26654"/>
    <cellStyle name="Normal 33 3 2 2 3 2 3 2 2 2" xfId="26655"/>
    <cellStyle name="Normal 33 3 2 2 3 2 3 2 2 3" xfId="26656"/>
    <cellStyle name="Normal 33 3 2 2 3 2 3 2 3" xfId="26657"/>
    <cellStyle name="Normal 33 3 2 2 3 2 3 2 4" xfId="26658"/>
    <cellStyle name="Normal 33 3 2 2 3 2 3 3" xfId="26659"/>
    <cellStyle name="Normal 33 3 2 2 3 2 3 3 2" xfId="26660"/>
    <cellStyle name="Normal 33 3 2 2 3 2 3 3 3" xfId="26661"/>
    <cellStyle name="Normal 33 3 2 2 3 2 3 4" xfId="26662"/>
    <cellStyle name="Normal 33 3 2 2 3 2 3 5" xfId="26663"/>
    <cellStyle name="Normal 33 3 2 2 3 2 4" xfId="26664"/>
    <cellStyle name="Normal 33 3 2 2 3 2 4 2" xfId="26665"/>
    <cellStyle name="Normal 33 3 2 2 3 2 4 2 2" xfId="26666"/>
    <cellStyle name="Normal 33 3 2 2 3 2 4 2 2 2" xfId="26667"/>
    <cellStyle name="Normal 33 3 2 2 3 2 4 2 2 3" xfId="26668"/>
    <cellStyle name="Normal 33 3 2 2 3 2 4 2 3" xfId="26669"/>
    <cellStyle name="Normal 33 3 2 2 3 2 4 2 4" xfId="26670"/>
    <cellStyle name="Normal 33 3 2 2 3 2 4 3" xfId="26671"/>
    <cellStyle name="Normal 33 3 2 2 3 2 4 3 2" xfId="26672"/>
    <cellStyle name="Normal 33 3 2 2 3 2 4 3 3" xfId="26673"/>
    <cellStyle name="Normal 33 3 2 2 3 2 4 4" xfId="26674"/>
    <cellStyle name="Normal 33 3 2 2 3 2 4 5" xfId="26675"/>
    <cellStyle name="Normal 33 3 2 2 3 2 5" xfId="26676"/>
    <cellStyle name="Normal 33 3 2 2 3 2 5 2" xfId="26677"/>
    <cellStyle name="Normal 33 3 2 2 3 2 5 2 2" xfId="26678"/>
    <cellStyle name="Normal 33 3 2 2 3 2 5 2 3" xfId="26679"/>
    <cellStyle name="Normal 33 3 2 2 3 2 5 3" xfId="26680"/>
    <cellStyle name="Normal 33 3 2 2 3 2 5 4" xfId="26681"/>
    <cellStyle name="Normal 33 3 2 2 3 2 6" xfId="26682"/>
    <cellStyle name="Normal 33 3 2 2 3 2 6 2" xfId="26683"/>
    <cellStyle name="Normal 33 3 2 2 3 2 6 3" xfId="26684"/>
    <cellStyle name="Normal 33 3 2 2 3 2 7" xfId="26685"/>
    <cellStyle name="Normal 33 3 2 2 3 2 8" xfId="26686"/>
    <cellStyle name="Normal 33 3 2 2 3 2_Schs" xfId="26687"/>
    <cellStyle name="Normal 33 3 2 2 3 3" xfId="26688"/>
    <cellStyle name="Normal 33 3 2 2 3 3 2" xfId="26689"/>
    <cellStyle name="Normal 33 3 2 2 3 3 2 2" xfId="26690"/>
    <cellStyle name="Normal 33 3 2 2 3 3 2 2 2" xfId="26691"/>
    <cellStyle name="Normal 33 3 2 2 3 3 2 2 3" xfId="26692"/>
    <cellStyle name="Normal 33 3 2 2 3 3 2 3" xfId="26693"/>
    <cellStyle name="Normal 33 3 2 2 3 3 2 4" xfId="26694"/>
    <cellStyle name="Normal 33 3 2 2 3 3 3" xfId="26695"/>
    <cellStyle name="Normal 33 3 2 2 3 3 3 2" xfId="26696"/>
    <cellStyle name="Normal 33 3 2 2 3 3 3 3" xfId="26697"/>
    <cellStyle name="Normal 33 3 2 2 3 3 4" xfId="26698"/>
    <cellStyle name="Normal 33 3 2 2 3 3 5" xfId="26699"/>
    <cellStyle name="Normal 33 3 2 2 3 4" xfId="26700"/>
    <cellStyle name="Normal 33 3 2 2 3 4 2" xfId="26701"/>
    <cellStyle name="Normal 33 3 2 2 3 4 2 2" xfId="26702"/>
    <cellStyle name="Normal 33 3 2 2 3 4 2 2 2" xfId="26703"/>
    <cellStyle name="Normal 33 3 2 2 3 4 2 2 3" xfId="26704"/>
    <cellStyle name="Normal 33 3 2 2 3 4 2 3" xfId="26705"/>
    <cellStyle name="Normal 33 3 2 2 3 4 2 4" xfId="26706"/>
    <cellStyle name="Normal 33 3 2 2 3 4 3" xfId="26707"/>
    <cellStyle name="Normal 33 3 2 2 3 4 3 2" xfId="26708"/>
    <cellStyle name="Normal 33 3 2 2 3 4 3 3" xfId="26709"/>
    <cellStyle name="Normal 33 3 2 2 3 4 4" xfId="26710"/>
    <cellStyle name="Normal 33 3 2 2 3 4 5" xfId="26711"/>
    <cellStyle name="Normal 33 3 2 2 3 5" xfId="26712"/>
    <cellStyle name="Normal 33 3 2 2 3 5 2" xfId="26713"/>
    <cellStyle name="Normal 33 3 2 2 3 5 2 2" xfId="26714"/>
    <cellStyle name="Normal 33 3 2 2 3 5 2 2 2" xfId="26715"/>
    <cellStyle name="Normal 33 3 2 2 3 5 2 2 3" xfId="26716"/>
    <cellStyle name="Normal 33 3 2 2 3 5 2 3" xfId="26717"/>
    <cellStyle name="Normal 33 3 2 2 3 5 2 4" xfId="26718"/>
    <cellStyle name="Normal 33 3 2 2 3 5 3" xfId="26719"/>
    <cellStyle name="Normal 33 3 2 2 3 5 3 2" xfId="26720"/>
    <cellStyle name="Normal 33 3 2 2 3 5 3 3" xfId="26721"/>
    <cellStyle name="Normal 33 3 2 2 3 5 4" xfId="26722"/>
    <cellStyle name="Normal 33 3 2 2 3 5 5" xfId="26723"/>
    <cellStyle name="Normal 33 3 2 2 3 6" xfId="26724"/>
    <cellStyle name="Normal 33 3 2 2 3 6 2" xfId="26725"/>
    <cellStyle name="Normal 33 3 2 2 3 6 2 2" xfId="26726"/>
    <cellStyle name="Normal 33 3 2 2 3 6 2 3" xfId="26727"/>
    <cellStyle name="Normal 33 3 2 2 3 6 3" xfId="26728"/>
    <cellStyle name="Normal 33 3 2 2 3 6 4" xfId="26729"/>
    <cellStyle name="Normal 33 3 2 2 3 7" xfId="26730"/>
    <cellStyle name="Normal 33 3 2 2 3 7 2" xfId="26731"/>
    <cellStyle name="Normal 33 3 2 2 3 7 3" xfId="26732"/>
    <cellStyle name="Normal 33 3 2 2 3 8" xfId="26733"/>
    <cellStyle name="Normal 33 3 2 2 3 9" xfId="26734"/>
    <cellStyle name="Normal 33 3 2 2 3_Schs" xfId="26735"/>
    <cellStyle name="Normal 33 3 2 2 4" xfId="26736"/>
    <cellStyle name="Normal 33 3 2 2 4 2" xfId="26737"/>
    <cellStyle name="Normal 33 3 2 2 4 2 2" xfId="26738"/>
    <cellStyle name="Normal 33 3 2 2 4 2 2 2" xfId="26739"/>
    <cellStyle name="Normal 33 3 2 2 4 2 2 2 2" xfId="26740"/>
    <cellStyle name="Normal 33 3 2 2 4 2 2 2 3" xfId="26741"/>
    <cellStyle name="Normal 33 3 2 2 4 2 2 3" xfId="26742"/>
    <cellStyle name="Normal 33 3 2 2 4 2 2 4" xfId="26743"/>
    <cellStyle name="Normal 33 3 2 2 4 2 3" xfId="26744"/>
    <cellStyle name="Normal 33 3 2 2 4 2 3 2" xfId="26745"/>
    <cellStyle name="Normal 33 3 2 2 4 2 3 3" xfId="26746"/>
    <cellStyle name="Normal 33 3 2 2 4 2 4" xfId="26747"/>
    <cellStyle name="Normal 33 3 2 2 4 2 5" xfId="26748"/>
    <cellStyle name="Normal 33 3 2 2 4 3" xfId="26749"/>
    <cellStyle name="Normal 33 3 2 2 4 3 2" xfId="26750"/>
    <cellStyle name="Normal 33 3 2 2 4 3 2 2" xfId="26751"/>
    <cellStyle name="Normal 33 3 2 2 4 3 2 2 2" xfId="26752"/>
    <cellStyle name="Normal 33 3 2 2 4 3 2 2 3" xfId="26753"/>
    <cellStyle name="Normal 33 3 2 2 4 3 2 3" xfId="26754"/>
    <cellStyle name="Normal 33 3 2 2 4 3 2 4" xfId="26755"/>
    <cellStyle name="Normal 33 3 2 2 4 3 3" xfId="26756"/>
    <cellStyle name="Normal 33 3 2 2 4 3 3 2" xfId="26757"/>
    <cellStyle name="Normal 33 3 2 2 4 3 3 3" xfId="26758"/>
    <cellStyle name="Normal 33 3 2 2 4 3 4" xfId="26759"/>
    <cellStyle name="Normal 33 3 2 2 4 3 5" xfId="26760"/>
    <cellStyle name="Normal 33 3 2 2 4 4" xfId="26761"/>
    <cellStyle name="Normal 33 3 2 2 4 4 2" xfId="26762"/>
    <cellStyle name="Normal 33 3 2 2 4 4 2 2" xfId="26763"/>
    <cellStyle name="Normal 33 3 2 2 4 4 2 2 2" xfId="26764"/>
    <cellStyle name="Normal 33 3 2 2 4 4 2 2 3" xfId="26765"/>
    <cellStyle name="Normal 33 3 2 2 4 4 2 3" xfId="26766"/>
    <cellStyle name="Normal 33 3 2 2 4 4 2 4" xfId="26767"/>
    <cellStyle name="Normal 33 3 2 2 4 4 3" xfId="26768"/>
    <cellStyle name="Normal 33 3 2 2 4 4 3 2" xfId="26769"/>
    <cellStyle name="Normal 33 3 2 2 4 4 3 3" xfId="26770"/>
    <cellStyle name="Normal 33 3 2 2 4 4 4" xfId="26771"/>
    <cellStyle name="Normal 33 3 2 2 4 4 5" xfId="26772"/>
    <cellStyle name="Normal 33 3 2 2 4 5" xfId="26773"/>
    <cellStyle name="Normal 33 3 2 2 4 5 2" xfId="26774"/>
    <cellStyle name="Normal 33 3 2 2 4 5 2 2" xfId="26775"/>
    <cellStyle name="Normal 33 3 2 2 4 5 2 3" xfId="26776"/>
    <cellStyle name="Normal 33 3 2 2 4 5 3" xfId="26777"/>
    <cellStyle name="Normal 33 3 2 2 4 5 4" xfId="26778"/>
    <cellStyle name="Normal 33 3 2 2 4 6" xfId="26779"/>
    <cellStyle name="Normal 33 3 2 2 4 6 2" xfId="26780"/>
    <cellStyle name="Normal 33 3 2 2 4 6 3" xfId="26781"/>
    <cellStyle name="Normal 33 3 2 2 4 7" xfId="26782"/>
    <cellStyle name="Normal 33 3 2 2 4 8" xfId="26783"/>
    <cellStyle name="Normal 33 3 2 2 4_Schs" xfId="26784"/>
    <cellStyle name="Normal 33 3 2 2 5" xfId="26785"/>
    <cellStyle name="Normal 33 3 2 2 5 2" xfId="26786"/>
    <cellStyle name="Normal 33 3 2 2 5 2 2" xfId="26787"/>
    <cellStyle name="Normal 33 3 2 2 5 2 2 2" xfId="26788"/>
    <cellStyle name="Normal 33 3 2 2 5 2 2 3" xfId="26789"/>
    <cellStyle name="Normal 33 3 2 2 5 2 3" xfId="26790"/>
    <cellStyle name="Normal 33 3 2 2 5 2 4" xfId="26791"/>
    <cellStyle name="Normal 33 3 2 2 5 3" xfId="26792"/>
    <cellStyle name="Normal 33 3 2 2 5 3 2" xfId="26793"/>
    <cellStyle name="Normal 33 3 2 2 5 3 3" xfId="26794"/>
    <cellStyle name="Normal 33 3 2 2 5 4" xfId="26795"/>
    <cellStyle name="Normal 33 3 2 2 5 5" xfId="26796"/>
    <cellStyle name="Normal 33 3 2 2 6" xfId="26797"/>
    <cellStyle name="Normal 33 3 2 2 6 2" xfId="26798"/>
    <cellStyle name="Normal 33 3 2 2 6 2 2" xfId="26799"/>
    <cellStyle name="Normal 33 3 2 2 6 2 2 2" xfId="26800"/>
    <cellStyle name="Normal 33 3 2 2 6 2 2 3" xfId="26801"/>
    <cellStyle name="Normal 33 3 2 2 6 2 3" xfId="26802"/>
    <cellStyle name="Normal 33 3 2 2 6 2 4" xfId="26803"/>
    <cellStyle name="Normal 33 3 2 2 6 3" xfId="26804"/>
    <cellStyle name="Normal 33 3 2 2 6 3 2" xfId="26805"/>
    <cellStyle name="Normal 33 3 2 2 6 3 3" xfId="26806"/>
    <cellStyle name="Normal 33 3 2 2 6 4" xfId="26807"/>
    <cellStyle name="Normal 33 3 2 2 6 5" xfId="26808"/>
    <cellStyle name="Normal 33 3 2 2 7" xfId="26809"/>
    <cellStyle name="Normal 33 3 2 2 7 2" xfId="26810"/>
    <cellStyle name="Normal 33 3 2 2 7 2 2" xfId="26811"/>
    <cellStyle name="Normal 33 3 2 2 7 2 2 2" xfId="26812"/>
    <cellStyle name="Normal 33 3 2 2 7 2 2 3" xfId="26813"/>
    <cellStyle name="Normal 33 3 2 2 7 2 3" xfId="26814"/>
    <cellStyle name="Normal 33 3 2 2 7 2 4" xfId="26815"/>
    <cellStyle name="Normal 33 3 2 2 7 3" xfId="26816"/>
    <cellStyle name="Normal 33 3 2 2 7 3 2" xfId="26817"/>
    <cellStyle name="Normal 33 3 2 2 7 3 3" xfId="26818"/>
    <cellStyle name="Normal 33 3 2 2 7 4" xfId="26819"/>
    <cellStyle name="Normal 33 3 2 2 7 5" xfId="26820"/>
    <cellStyle name="Normal 33 3 2 2 8" xfId="26821"/>
    <cellStyle name="Normal 33 3 2 2 8 2" xfId="26822"/>
    <cellStyle name="Normal 33 3 2 2 8 2 2" xfId="26823"/>
    <cellStyle name="Normal 33 3 2 2 8 2 3" xfId="26824"/>
    <cellStyle name="Normal 33 3 2 2 8 3" xfId="26825"/>
    <cellStyle name="Normal 33 3 2 2 8 4" xfId="26826"/>
    <cellStyle name="Normal 33 3 2 2 9" xfId="26827"/>
    <cellStyle name="Normal 33 3 2 2 9 2" xfId="26828"/>
    <cellStyle name="Normal 33 3 2 2 9 3" xfId="26829"/>
    <cellStyle name="Normal 33 3 2 2_Schs" xfId="26830"/>
    <cellStyle name="Normal 33 3 2 3" xfId="26831"/>
    <cellStyle name="Normal 33 3 2 3 10" xfId="26832"/>
    <cellStyle name="Normal 33 3 2 3 2" xfId="26833"/>
    <cellStyle name="Normal 33 3 2 3 2 2" xfId="26834"/>
    <cellStyle name="Normal 33 3 2 3 2 2 2" xfId="26835"/>
    <cellStyle name="Normal 33 3 2 3 2 2 2 2" xfId="26836"/>
    <cellStyle name="Normal 33 3 2 3 2 2 2 2 2" xfId="26837"/>
    <cellStyle name="Normal 33 3 2 3 2 2 2 2 2 2" xfId="26838"/>
    <cellStyle name="Normal 33 3 2 3 2 2 2 2 2 3" xfId="26839"/>
    <cellStyle name="Normal 33 3 2 3 2 2 2 2 3" xfId="26840"/>
    <cellStyle name="Normal 33 3 2 3 2 2 2 2 4" xfId="26841"/>
    <cellStyle name="Normal 33 3 2 3 2 2 2 3" xfId="26842"/>
    <cellStyle name="Normal 33 3 2 3 2 2 2 3 2" xfId="26843"/>
    <cellStyle name="Normal 33 3 2 3 2 2 2 3 3" xfId="26844"/>
    <cellStyle name="Normal 33 3 2 3 2 2 2 4" xfId="26845"/>
    <cellStyle name="Normal 33 3 2 3 2 2 2 5" xfId="26846"/>
    <cellStyle name="Normal 33 3 2 3 2 2 3" xfId="26847"/>
    <cellStyle name="Normal 33 3 2 3 2 2 3 2" xfId="26848"/>
    <cellStyle name="Normal 33 3 2 3 2 2 3 2 2" xfId="26849"/>
    <cellStyle name="Normal 33 3 2 3 2 2 3 2 2 2" xfId="26850"/>
    <cellStyle name="Normal 33 3 2 3 2 2 3 2 2 3" xfId="26851"/>
    <cellStyle name="Normal 33 3 2 3 2 2 3 2 3" xfId="26852"/>
    <cellStyle name="Normal 33 3 2 3 2 2 3 2 4" xfId="26853"/>
    <cellStyle name="Normal 33 3 2 3 2 2 3 3" xfId="26854"/>
    <cellStyle name="Normal 33 3 2 3 2 2 3 3 2" xfId="26855"/>
    <cellStyle name="Normal 33 3 2 3 2 2 3 3 3" xfId="26856"/>
    <cellStyle name="Normal 33 3 2 3 2 2 3 4" xfId="26857"/>
    <cellStyle name="Normal 33 3 2 3 2 2 3 5" xfId="26858"/>
    <cellStyle name="Normal 33 3 2 3 2 2 4" xfId="26859"/>
    <cellStyle name="Normal 33 3 2 3 2 2 4 2" xfId="26860"/>
    <cellStyle name="Normal 33 3 2 3 2 2 4 2 2" xfId="26861"/>
    <cellStyle name="Normal 33 3 2 3 2 2 4 2 2 2" xfId="26862"/>
    <cellStyle name="Normal 33 3 2 3 2 2 4 2 2 3" xfId="26863"/>
    <cellStyle name="Normal 33 3 2 3 2 2 4 2 3" xfId="26864"/>
    <cellStyle name="Normal 33 3 2 3 2 2 4 2 4" xfId="26865"/>
    <cellStyle name="Normal 33 3 2 3 2 2 4 3" xfId="26866"/>
    <cellStyle name="Normal 33 3 2 3 2 2 4 3 2" xfId="26867"/>
    <cellStyle name="Normal 33 3 2 3 2 2 4 3 3" xfId="26868"/>
    <cellStyle name="Normal 33 3 2 3 2 2 4 4" xfId="26869"/>
    <cellStyle name="Normal 33 3 2 3 2 2 4 5" xfId="26870"/>
    <cellStyle name="Normal 33 3 2 3 2 2 5" xfId="26871"/>
    <cellStyle name="Normal 33 3 2 3 2 2 5 2" xfId="26872"/>
    <cellStyle name="Normal 33 3 2 3 2 2 5 2 2" xfId="26873"/>
    <cellStyle name="Normal 33 3 2 3 2 2 5 2 3" xfId="26874"/>
    <cellStyle name="Normal 33 3 2 3 2 2 5 3" xfId="26875"/>
    <cellStyle name="Normal 33 3 2 3 2 2 5 4" xfId="26876"/>
    <cellStyle name="Normal 33 3 2 3 2 2 6" xfId="26877"/>
    <cellStyle name="Normal 33 3 2 3 2 2 6 2" xfId="26878"/>
    <cellStyle name="Normal 33 3 2 3 2 2 6 3" xfId="26879"/>
    <cellStyle name="Normal 33 3 2 3 2 2 7" xfId="26880"/>
    <cellStyle name="Normal 33 3 2 3 2 2 8" xfId="26881"/>
    <cellStyle name="Normal 33 3 2 3 2 2_Schs" xfId="26882"/>
    <cellStyle name="Normal 33 3 2 3 2 3" xfId="26883"/>
    <cellStyle name="Normal 33 3 2 3 2 3 2" xfId="26884"/>
    <cellStyle name="Normal 33 3 2 3 2 3 2 2" xfId="26885"/>
    <cellStyle name="Normal 33 3 2 3 2 3 2 2 2" xfId="26886"/>
    <cellStyle name="Normal 33 3 2 3 2 3 2 2 3" xfId="26887"/>
    <cellStyle name="Normal 33 3 2 3 2 3 2 3" xfId="26888"/>
    <cellStyle name="Normal 33 3 2 3 2 3 2 4" xfId="26889"/>
    <cellStyle name="Normal 33 3 2 3 2 3 3" xfId="26890"/>
    <cellStyle name="Normal 33 3 2 3 2 3 3 2" xfId="26891"/>
    <cellStyle name="Normal 33 3 2 3 2 3 3 3" xfId="26892"/>
    <cellStyle name="Normal 33 3 2 3 2 3 4" xfId="26893"/>
    <cellStyle name="Normal 33 3 2 3 2 3 5" xfId="26894"/>
    <cellStyle name="Normal 33 3 2 3 2 4" xfId="26895"/>
    <cellStyle name="Normal 33 3 2 3 2 4 2" xfId="26896"/>
    <cellStyle name="Normal 33 3 2 3 2 4 2 2" xfId="26897"/>
    <cellStyle name="Normal 33 3 2 3 2 4 2 2 2" xfId="26898"/>
    <cellStyle name="Normal 33 3 2 3 2 4 2 2 3" xfId="26899"/>
    <cellStyle name="Normal 33 3 2 3 2 4 2 3" xfId="26900"/>
    <cellStyle name="Normal 33 3 2 3 2 4 2 4" xfId="26901"/>
    <cellStyle name="Normal 33 3 2 3 2 4 3" xfId="26902"/>
    <cellStyle name="Normal 33 3 2 3 2 4 3 2" xfId="26903"/>
    <cellStyle name="Normal 33 3 2 3 2 4 3 3" xfId="26904"/>
    <cellStyle name="Normal 33 3 2 3 2 4 4" xfId="26905"/>
    <cellStyle name="Normal 33 3 2 3 2 4 5" xfId="26906"/>
    <cellStyle name="Normal 33 3 2 3 2 5" xfId="26907"/>
    <cellStyle name="Normal 33 3 2 3 2 5 2" xfId="26908"/>
    <cellStyle name="Normal 33 3 2 3 2 5 2 2" xfId="26909"/>
    <cellStyle name="Normal 33 3 2 3 2 5 2 2 2" xfId="26910"/>
    <cellStyle name="Normal 33 3 2 3 2 5 2 2 3" xfId="26911"/>
    <cellStyle name="Normal 33 3 2 3 2 5 2 3" xfId="26912"/>
    <cellStyle name="Normal 33 3 2 3 2 5 2 4" xfId="26913"/>
    <cellStyle name="Normal 33 3 2 3 2 5 3" xfId="26914"/>
    <cellStyle name="Normal 33 3 2 3 2 5 3 2" xfId="26915"/>
    <cellStyle name="Normal 33 3 2 3 2 5 3 3" xfId="26916"/>
    <cellStyle name="Normal 33 3 2 3 2 5 4" xfId="26917"/>
    <cellStyle name="Normal 33 3 2 3 2 5 5" xfId="26918"/>
    <cellStyle name="Normal 33 3 2 3 2 6" xfId="26919"/>
    <cellStyle name="Normal 33 3 2 3 2 6 2" xfId="26920"/>
    <cellStyle name="Normal 33 3 2 3 2 6 2 2" xfId="26921"/>
    <cellStyle name="Normal 33 3 2 3 2 6 2 3" xfId="26922"/>
    <cellStyle name="Normal 33 3 2 3 2 6 3" xfId="26923"/>
    <cellStyle name="Normal 33 3 2 3 2 6 4" xfId="26924"/>
    <cellStyle name="Normal 33 3 2 3 2 7" xfId="26925"/>
    <cellStyle name="Normal 33 3 2 3 2 7 2" xfId="26926"/>
    <cellStyle name="Normal 33 3 2 3 2 7 3" xfId="26927"/>
    <cellStyle name="Normal 33 3 2 3 2 8" xfId="26928"/>
    <cellStyle name="Normal 33 3 2 3 2 9" xfId="26929"/>
    <cellStyle name="Normal 33 3 2 3 2_Schs" xfId="26930"/>
    <cellStyle name="Normal 33 3 2 3 3" xfId="26931"/>
    <cellStyle name="Normal 33 3 2 3 3 2" xfId="26932"/>
    <cellStyle name="Normal 33 3 2 3 3 2 2" xfId="26933"/>
    <cellStyle name="Normal 33 3 2 3 3 2 2 2" xfId="26934"/>
    <cellStyle name="Normal 33 3 2 3 3 2 2 2 2" xfId="26935"/>
    <cellStyle name="Normal 33 3 2 3 3 2 2 2 3" xfId="26936"/>
    <cellStyle name="Normal 33 3 2 3 3 2 2 3" xfId="26937"/>
    <cellStyle name="Normal 33 3 2 3 3 2 2 4" xfId="26938"/>
    <cellStyle name="Normal 33 3 2 3 3 2 3" xfId="26939"/>
    <cellStyle name="Normal 33 3 2 3 3 2 3 2" xfId="26940"/>
    <cellStyle name="Normal 33 3 2 3 3 2 3 3" xfId="26941"/>
    <cellStyle name="Normal 33 3 2 3 3 2 4" xfId="26942"/>
    <cellStyle name="Normal 33 3 2 3 3 2 5" xfId="26943"/>
    <cellStyle name="Normal 33 3 2 3 3 3" xfId="26944"/>
    <cellStyle name="Normal 33 3 2 3 3 3 2" xfId="26945"/>
    <cellStyle name="Normal 33 3 2 3 3 3 2 2" xfId="26946"/>
    <cellStyle name="Normal 33 3 2 3 3 3 2 2 2" xfId="26947"/>
    <cellStyle name="Normal 33 3 2 3 3 3 2 2 3" xfId="26948"/>
    <cellStyle name="Normal 33 3 2 3 3 3 2 3" xfId="26949"/>
    <cellStyle name="Normal 33 3 2 3 3 3 2 4" xfId="26950"/>
    <cellStyle name="Normal 33 3 2 3 3 3 3" xfId="26951"/>
    <cellStyle name="Normal 33 3 2 3 3 3 3 2" xfId="26952"/>
    <cellStyle name="Normal 33 3 2 3 3 3 3 3" xfId="26953"/>
    <cellStyle name="Normal 33 3 2 3 3 3 4" xfId="26954"/>
    <cellStyle name="Normal 33 3 2 3 3 3 5" xfId="26955"/>
    <cellStyle name="Normal 33 3 2 3 3 4" xfId="26956"/>
    <cellStyle name="Normal 33 3 2 3 3 4 2" xfId="26957"/>
    <cellStyle name="Normal 33 3 2 3 3 4 2 2" xfId="26958"/>
    <cellStyle name="Normal 33 3 2 3 3 4 2 2 2" xfId="26959"/>
    <cellStyle name="Normal 33 3 2 3 3 4 2 2 3" xfId="26960"/>
    <cellStyle name="Normal 33 3 2 3 3 4 2 3" xfId="26961"/>
    <cellStyle name="Normal 33 3 2 3 3 4 2 4" xfId="26962"/>
    <cellStyle name="Normal 33 3 2 3 3 4 3" xfId="26963"/>
    <cellStyle name="Normal 33 3 2 3 3 4 3 2" xfId="26964"/>
    <cellStyle name="Normal 33 3 2 3 3 4 3 3" xfId="26965"/>
    <cellStyle name="Normal 33 3 2 3 3 4 4" xfId="26966"/>
    <cellStyle name="Normal 33 3 2 3 3 4 5" xfId="26967"/>
    <cellStyle name="Normal 33 3 2 3 3 5" xfId="26968"/>
    <cellStyle name="Normal 33 3 2 3 3 5 2" xfId="26969"/>
    <cellStyle name="Normal 33 3 2 3 3 5 2 2" xfId="26970"/>
    <cellStyle name="Normal 33 3 2 3 3 5 2 3" xfId="26971"/>
    <cellStyle name="Normal 33 3 2 3 3 5 3" xfId="26972"/>
    <cellStyle name="Normal 33 3 2 3 3 5 4" xfId="26973"/>
    <cellStyle name="Normal 33 3 2 3 3 6" xfId="26974"/>
    <cellStyle name="Normal 33 3 2 3 3 6 2" xfId="26975"/>
    <cellStyle name="Normal 33 3 2 3 3 6 3" xfId="26976"/>
    <cellStyle name="Normal 33 3 2 3 3 7" xfId="26977"/>
    <cellStyle name="Normal 33 3 2 3 3 8" xfId="26978"/>
    <cellStyle name="Normal 33 3 2 3 3_Schs" xfId="26979"/>
    <cellStyle name="Normal 33 3 2 3 4" xfId="26980"/>
    <cellStyle name="Normal 33 3 2 3 4 2" xfId="26981"/>
    <cellStyle name="Normal 33 3 2 3 4 2 2" xfId="26982"/>
    <cellStyle name="Normal 33 3 2 3 4 2 2 2" xfId="26983"/>
    <cellStyle name="Normal 33 3 2 3 4 2 2 3" xfId="26984"/>
    <cellStyle name="Normal 33 3 2 3 4 2 3" xfId="26985"/>
    <cellStyle name="Normal 33 3 2 3 4 2 4" xfId="26986"/>
    <cellStyle name="Normal 33 3 2 3 4 3" xfId="26987"/>
    <cellStyle name="Normal 33 3 2 3 4 3 2" xfId="26988"/>
    <cellStyle name="Normal 33 3 2 3 4 3 3" xfId="26989"/>
    <cellStyle name="Normal 33 3 2 3 4 4" xfId="26990"/>
    <cellStyle name="Normal 33 3 2 3 4 5" xfId="26991"/>
    <cellStyle name="Normal 33 3 2 3 5" xfId="26992"/>
    <cellStyle name="Normal 33 3 2 3 5 2" xfId="26993"/>
    <cellStyle name="Normal 33 3 2 3 5 2 2" xfId="26994"/>
    <cellStyle name="Normal 33 3 2 3 5 2 2 2" xfId="26995"/>
    <cellStyle name="Normal 33 3 2 3 5 2 2 3" xfId="26996"/>
    <cellStyle name="Normal 33 3 2 3 5 2 3" xfId="26997"/>
    <cellStyle name="Normal 33 3 2 3 5 2 4" xfId="26998"/>
    <cellStyle name="Normal 33 3 2 3 5 3" xfId="26999"/>
    <cellStyle name="Normal 33 3 2 3 5 3 2" xfId="27000"/>
    <cellStyle name="Normal 33 3 2 3 5 3 3" xfId="27001"/>
    <cellStyle name="Normal 33 3 2 3 5 4" xfId="27002"/>
    <cellStyle name="Normal 33 3 2 3 5 5" xfId="27003"/>
    <cellStyle name="Normal 33 3 2 3 6" xfId="27004"/>
    <cellStyle name="Normal 33 3 2 3 6 2" xfId="27005"/>
    <cellStyle name="Normal 33 3 2 3 6 2 2" xfId="27006"/>
    <cellStyle name="Normal 33 3 2 3 6 2 2 2" xfId="27007"/>
    <cellStyle name="Normal 33 3 2 3 6 2 2 3" xfId="27008"/>
    <cellStyle name="Normal 33 3 2 3 6 2 3" xfId="27009"/>
    <cellStyle name="Normal 33 3 2 3 6 2 4" xfId="27010"/>
    <cellStyle name="Normal 33 3 2 3 6 3" xfId="27011"/>
    <cellStyle name="Normal 33 3 2 3 6 3 2" xfId="27012"/>
    <cellStyle name="Normal 33 3 2 3 6 3 3" xfId="27013"/>
    <cellStyle name="Normal 33 3 2 3 6 4" xfId="27014"/>
    <cellStyle name="Normal 33 3 2 3 6 5" xfId="27015"/>
    <cellStyle name="Normal 33 3 2 3 7" xfId="27016"/>
    <cellStyle name="Normal 33 3 2 3 7 2" xfId="27017"/>
    <cellStyle name="Normal 33 3 2 3 7 2 2" xfId="27018"/>
    <cellStyle name="Normal 33 3 2 3 7 2 3" xfId="27019"/>
    <cellStyle name="Normal 33 3 2 3 7 3" xfId="27020"/>
    <cellStyle name="Normal 33 3 2 3 7 4" xfId="27021"/>
    <cellStyle name="Normal 33 3 2 3 8" xfId="27022"/>
    <cellStyle name="Normal 33 3 2 3 8 2" xfId="27023"/>
    <cellStyle name="Normal 33 3 2 3 8 3" xfId="27024"/>
    <cellStyle name="Normal 33 3 2 3 9" xfId="27025"/>
    <cellStyle name="Normal 33 3 2 3_Schs" xfId="27026"/>
    <cellStyle name="Normal 33 3 2 4" xfId="27027"/>
    <cellStyle name="Normal 33 3 2 4 2" xfId="27028"/>
    <cellStyle name="Normal 33 3 2 4 2 2" xfId="27029"/>
    <cellStyle name="Normal 33 3 2 4 2 2 2" xfId="27030"/>
    <cellStyle name="Normal 33 3 2 4 2 2 2 2" xfId="27031"/>
    <cellStyle name="Normal 33 3 2 4 2 2 2 2 2" xfId="27032"/>
    <cellStyle name="Normal 33 3 2 4 2 2 2 2 3" xfId="27033"/>
    <cellStyle name="Normal 33 3 2 4 2 2 2 3" xfId="27034"/>
    <cellStyle name="Normal 33 3 2 4 2 2 2 4" xfId="27035"/>
    <cellStyle name="Normal 33 3 2 4 2 2 3" xfId="27036"/>
    <cellStyle name="Normal 33 3 2 4 2 2 3 2" xfId="27037"/>
    <cellStyle name="Normal 33 3 2 4 2 2 3 3" xfId="27038"/>
    <cellStyle name="Normal 33 3 2 4 2 2 4" xfId="27039"/>
    <cellStyle name="Normal 33 3 2 4 2 2 5" xfId="27040"/>
    <cellStyle name="Normal 33 3 2 4 2 3" xfId="27041"/>
    <cellStyle name="Normal 33 3 2 4 2 3 2" xfId="27042"/>
    <cellStyle name="Normal 33 3 2 4 2 3 2 2" xfId="27043"/>
    <cellStyle name="Normal 33 3 2 4 2 3 2 2 2" xfId="27044"/>
    <cellStyle name="Normal 33 3 2 4 2 3 2 2 3" xfId="27045"/>
    <cellStyle name="Normal 33 3 2 4 2 3 2 3" xfId="27046"/>
    <cellStyle name="Normal 33 3 2 4 2 3 2 4" xfId="27047"/>
    <cellStyle name="Normal 33 3 2 4 2 3 3" xfId="27048"/>
    <cellStyle name="Normal 33 3 2 4 2 3 3 2" xfId="27049"/>
    <cellStyle name="Normal 33 3 2 4 2 3 3 3" xfId="27050"/>
    <cellStyle name="Normal 33 3 2 4 2 3 4" xfId="27051"/>
    <cellStyle name="Normal 33 3 2 4 2 3 5" xfId="27052"/>
    <cellStyle name="Normal 33 3 2 4 2 4" xfId="27053"/>
    <cellStyle name="Normal 33 3 2 4 2 4 2" xfId="27054"/>
    <cellStyle name="Normal 33 3 2 4 2 4 2 2" xfId="27055"/>
    <cellStyle name="Normal 33 3 2 4 2 4 2 2 2" xfId="27056"/>
    <cellStyle name="Normal 33 3 2 4 2 4 2 2 3" xfId="27057"/>
    <cellStyle name="Normal 33 3 2 4 2 4 2 3" xfId="27058"/>
    <cellStyle name="Normal 33 3 2 4 2 4 2 4" xfId="27059"/>
    <cellStyle name="Normal 33 3 2 4 2 4 3" xfId="27060"/>
    <cellStyle name="Normal 33 3 2 4 2 4 3 2" xfId="27061"/>
    <cellStyle name="Normal 33 3 2 4 2 4 3 3" xfId="27062"/>
    <cellStyle name="Normal 33 3 2 4 2 4 4" xfId="27063"/>
    <cellStyle name="Normal 33 3 2 4 2 4 5" xfId="27064"/>
    <cellStyle name="Normal 33 3 2 4 2 5" xfId="27065"/>
    <cellStyle name="Normal 33 3 2 4 2 5 2" xfId="27066"/>
    <cellStyle name="Normal 33 3 2 4 2 5 2 2" xfId="27067"/>
    <cellStyle name="Normal 33 3 2 4 2 5 2 3" xfId="27068"/>
    <cellStyle name="Normal 33 3 2 4 2 5 3" xfId="27069"/>
    <cellStyle name="Normal 33 3 2 4 2 5 4" xfId="27070"/>
    <cellStyle name="Normal 33 3 2 4 2 6" xfId="27071"/>
    <cellStyle name="Normal 33 3 2 4 2 6 2" xfId="27072"/>
    <cellStyle name="Normal 33 3 2 4 2 6 3" xfId="27073"/>
    <cellStyle name="Normal 33 3 2 4 2 7" xfId="27074"/>
    <cellStyle name="Normal 33 3 2 4 2 8" xfId="27075"/>
    <cellStyle name="Normal 33 3 2 4 2_Schs" xfId="27076"/>
    <cellStyle name="Normal 33 3 2 4 3" xfId="27077"/>
    <cellStyle name="Normal 33 3 2 4 3 2" xfId="27078"/>
    <cellStyle name="Normal 33 3 2 4 3 2 2" xfId="27079"/>
    <cellStyle name="Normal 33 3 2 4 3 2 2 2" xfId="27080"/>
    <cellStyle name="Normal 33 3 2 4 3 2 2 3" xfId="27081"/>
    <cellStyle name="Normal 33 3 2 4 3 2 3" xfId="27082"/>
    <cellStyle name="Normal 33 3 2 4 3 2 4" xfId="27083"/>
    <cellStyle name="Normal 33 3 2 4 3 3" xfId="27084"/>
    <cellStyle name="Normal 33 3 2 4 3 3 2" xfId="27085"/>
    <cellStyle name="Normal 33 3 2 4 3 3 3" xfId="27086"/>
    <cellStyle name="Normal 33 3 2 4 3 4" xfId="27087"/>
    <cellStyle name="Normal 33 3 2 4 3 5" xfId="27088"/>
    <cellStyle name="Normal 33 3 2 4 4" xfId="27089"/>
    <cellStyle name="Normal 33 3 2 4 4 2" xfId="27090"/>
    <cellStyle name="Normal 33 3 2 4 4 2 2" xfId="27091"/>
    <cellStyle name="Normal 33 3 2 4 4 2 2 2" xfId="27092"/>
    <cellStyle name="Normal 33 3 2 4 4 2 2 3" xfId="27093"/>
    <cellStyle name="Normal 33 3 2 4 4 2 3" xfId="27094"/>
    <cellStyle name="Normal 33 3 2 4 4 2 4" xfId="27095"/>
    <cellStyle name="Normal 33 3 2 4 4 3" xfId="27096"/>
    <cellStyle name="Normal 33 3 2 4 4 3 2" xfId="27097"/>
    <cellStyle name="Normal 33 3 2 4 4 3 3" xfId="27098"/>
    <cellStyle name="Normal 33 3 2 4 4 4" xfId="27099"/>
    <cellStyle name="Normal 33 3 2 4 4 5" xfId="27100"/>
    <cellStyle name="Normal 33 3 2 4 5" xfId="27101"/>
    <cellStyle name="Normal 33 3 2 4 5 2" xfId="27102"/>
    <cellStyle name="Normal 33 3 2 4 5 2 2" xfId="27103"/>
    <cellStyle name="Normal 33 3 2 4 5 2 2 2" xfId="27104"/>
    <cellStyle name="Normal 33 3 2 4 5 2 2 3" xfId="27105"/>
    <cellStyle name="Normal 33 3 2 4 5 2 3" xfId="27106"/>
    <cellStyle name="Normal 33 3 2 4 5 2 4" xfId="27107"/>
    <cellStyle name="Normal 33 3 2 4 5 3" xfId="27108"/>
    <cellStyle name="Normal 33 3 2 4 5 3 2" xfId="27109"/>
    <cellStyle name="Normal 33 3 2 4 5 3 3" xfId="27110"/>
    <cellStyle name="Normal 33 3 2 4 5 4" xfId="27111"/>
    <cellStyle name="Normal 33 3 2 4 5 5" xfId="27112"/>
    <cellStyle name="Normal 33 3 2 4 6" xfId="27113"/>
    <cellStyle name="Normal 33 3 2 4 6 2" xfId="27114"/>
    <cellStyle name="Normal 33 3 2 4 6 2 2" xfId="27115"/>
    <cellStyle name="Normal 33 3 2 4 6 2 3" xfId="27116"/>
    <cellStyle name="Normal 33 3 2 4 6 3" xfId="27117"/>
    <cellStyle name="Normal 33 3 2 4 6 4" xfId="27118"/>
    <cellStyle name="Normal 33 3 2 4 7" xfId="27119"/>
    <cellStyle name="Normal 33 3 2 4 7 2" xfId="27120"/>
    <cellStyle name="Normal 33 3 2 4 7 3" xfId="27121"/>
    <cellStyle name="Normal 33 3 2 4 8" xfId="27122"/>
    <cellStyle name="Normal 33 3 2 4 9" xfId="27123"/>
    <cellStyle name="Normal 33 3 2 4_Schs" xfId="27124"/>
    <cellStyle name="Normal 33 3 2 5" xfId="27125"/>
    <cellStyle name="Normal 33 3 2 5 2" xfId="27126"/>
    <cellStyle name="Normal 33 3 2 5 2 2" xfId="27127"/>
    <cellStyle name="Normal 33 3 2 5 2 2 2" xfId="27128"/>
    <cellStyle name="Normal 33 3 2 5 2 2 2 2" xfId="27129"/>
    <cellStyle name="Normal 33 3 2 5 2 2 2 3" xfId="27130"/>
    <cellStyle name="Normal 33 3 2 5 2 2 3" xfId="27131"/>
    <cellStyle name="Normal 33 3 2 5 2 2 4" xfId="27132"/>
    <cellStyle name="Normal 33 3 2 5 2 3" xfId="27133"/>
    <cellStyle name="Normal 33 3 2 5 2 3 2" xfId="27134"/>
    <cellStyle name="Normal 33 3 2 5 2 3 3" xfId="27135"/>
    <cellStyle name="Normal 33 3 2 5 2 4" xfId="27136"/>
    <cellStyle name="Normal 33 3 2 5 2 5" xfId="27137"/>
    <cellStyle name="Normal 33 3 2 5 3" xfId="27138"/>
    <cellStyle name="Normal 33 3 2 5 3 2" xfId="27139"/>
    <cellStyle name="Normal 33 3 2 5 3 2 2" xfId="27140"/>
    <cellStyle name="Normal 33 3 2 5 3 2 2 2" xfId="27141"/>
    <cellStyle name="Normal 33 3 2 5 3 2 2 3" xfId="27142"/>
    <cellStyle name="Normal 33 3 2 5 3 2 3" xfId="27143"/>
    <cellStyle name="Normal 33 3 2 5 3 2 4" xfId="27144"/>
    <cellStyle name="Normal 33 3 2 5 3 3" xfId="27145"/>
    <cellStyle name="Normal 33 3 2 5 3 3 2" xfId="27146"/>
    <cellStyle name="Normal 33 3 2 5 3 3 3" xfId="27147"/>
    <cellStyle name="Normal 33 3 2 5 3 4" xfId="27148"/>
    <cellStyle name="Normal 33 3 2 5 3 5" xfId="27149"/>
    <cellStyle name="Normal 33 3 2 5 4" xfId="27150"/>
    <cellStyle name="Normal 33 3 2 5 4 2" xfId="27151"/>
    <cellStyle name="Normal 33 3 2 5 4 2 2" xfId="27152"/>
    <cellStyle name="Normal 33 3 2 5 4 2 2 2" xfId="27153"/>
    <cellStyle name="Normal 33 3 2 5 4 2 2 3" xfId="27154"/>
    <cellStyle name="Normal 33 3 2 5 4 2 3" xfId="27155"/>
    <cellStyle name="Normal 33 3 2 5 4 2 4" xfId="27156"/>
    <cellStyle name="Normal 33 3 2 5 4 3" xfId="27157"/>
    <cellStyle name="Normal 33 3 2 5 4 3 2" xfId="27158"/>
    <cellStyle name="Normal 33 3 2 5 4 3 3" xfId="27159"/>
    <cellStyle name="Normal 33 3 2 5 4 4" xfId="27160"/>
    <cellStyle name="Normal 33 3 2 5 4 5" xfId="27161"/>
    <cellStyle name="Normal 33 3 2 5 5" xfId="27162"/>
    <cellStyle name="Normal 33 3 2 5 5 2" xfId="27163"/>
    <cellStyle name="Normal 33 3 2 5 5 2 2" xfId="27164"/>
    <cellStyle name="Normal 33 3 2 5 5 2 3" xfId="27165"/>
    <cellStyle name="Normal 33 3 2 5 5 3" xfId="27166"/>
    <cellStyle name="Normal 33 3 2 5 5 4" xfId="27167"/>
    <cellStyle name="Normal 33 3 2 5 6" xfId="27168"/>
    <cellStyle name="Normal 33 3 2 5 6 2" xfId="27169"/>
    <cellStyle name="Normal 33 3 2 5 6 3" xfId="27170"/>
    <cellStyle name="Normal 33 3 2 5 7" xfId="27171"/>
    <cellStyle name="Normal 33 3 2 5 8" xfId="27172"/>
    <cellStyle name="Normal 33 3 2 5_Schs" xfId="27173"/>
    <cellStyle name="Normal 33 3 2 6" xfId="27174"/>
    <cellStyle name="Normal 33 3 2 6 2" xfId="27175"/>
    <cellStyle name="Normal 33 3 2 6 2 2" xfId="27176"/>
    <cellStyle name="Normal 33 3 2 6 2 2 2" xfId="27177"/>
    <cellStyle name="Normal 33 3 2 6 2 2 3" xfId="27178"/>
    <cellStyle name="Normal 33 3 2 6 2 3" xfId="27179"/>
    <cellStyle name="Normal 33 3 2 6 2 4" xfId="27180"/>
    <cellStyle name="Normal 33 3 2 6 3" xfId="27181"/>
    <cellStyle name="Normal 33 3 2 6 3 2" xfId="27182"/>
    <cellStyle name="Normal 33 3 2 6 3 3" xfId="27183"/>
    <cellStyle name="Normal 33 3 2 6 4" xfId="27184"/>
    <cellStyle name="Normal 33 3 2 6 5" xfId="27185"/>
    <cellStyle name="Normal 33 3 2 7" xfId="27186"/>
    <cellStyle name="Normal 33 3 2 7 2" xfId="27187"/>
    <cellStyle name="Normal 33 3 2 7 2 2" xfId="27188"/>
    <cellStyle name="Normal 33 3 2 7 2 2 2" xfId="27189"/>
    <cellStyle name="Normal 33 3 2 7 2 2 3" xfId="27190"/>
    <cellStyle name="Normal 33 3 2 7 2 3" xfId="27191"/>
    <cellStyle name="Normal 33 3 2 7 2 4" xfId="27192"/>
    <cellStyle name="Normal 33 3 2 7 3" xfId="27193"/>
    <cellStyle name="Normal 33 3 2 7 3 2" xfId="27194"/>
    <cellStyle name="Normal 33 3 2 7 3 3" xfId="27195"/>
    <cellStyle name="Normal 33 3 2 7 4" xfId="27196"/>
    <cellStyle name="Normal 33 3 2 7 5" xfId="27197"/>
    <cellStyle name="Normal 33 3 2 8" xfId="27198"/>
    <cellStyle name="Normal 33 3 2 8 2" xfId="27199"/>
    <cellStyle name="Normal 33 3 2 8 2 2" xfId="27200"/>
    <cellStyle name="Normal 33 3 2 8 2 2 2" xfId="27201"/>
    <cellStyle name="Normal 33 3 2 8 2 2 3" xfId="27202"/>
    <cellStyle name="Normal 33 3 2 8 2 3" xfId="27203"/>
    <cellStyle name="Normal 33 3 2 8 2 4" xfId="27204"/>
    <cellStyle name="Normal 33 3 2 8 3" xfId="27205"/>
    <cellStyle name="Normal 33 3 2 8 3 2" xfId="27206"/>
    <cellStyle name="Normal 33 3 2 8 3 3" xfId="27207"/>
    <cellStyle name="Normal 33 3 2 8 4" xfId="27208"/>
    <cellStyle name="Normal 33 3 2 8 5" xfId="27209"/>
    <cellStyle name="Normal 33 3 2 9" xfId="27210"/>
    <cellStyle name="Normal 33 3 2 9 2" xfId="27211"/>
    <cellStyle name="Normal 33 3 2 9 2 2" xfId="27212"/>
    <cellStyle name="Normal 33 3 2 9 2 3" xfId="27213"/>
    <cellStyle name="Normal 33 3 2 9 3" xfId="27214"/>
    <cellStyle name="Normal 33 3 2 9 4" xfId="27215"/>
    <cellStyle name="Normal 33 3 2_Schs" xfId="27216"/>
    <cellStyle name="Normal 33 3 3" xfId="27217"/>
    <cellStyle name="Normal 33 3 3 10" xfId="27218"/>
    <cellStyle name="Normal 33 3 3 11" xfId="27219"/>
    <cellStyle name="Normal 33 3 3 2" xfId="27220"/>
    <cellStyle name="Normal 33 3 3 2 10" xfId="27221"/>
    <cellStyle name="Normal 33 3 3 2 2" xfId="27222"/>
    <cellStyle name="Normal 33 3 3 2 2 2" xfId="27223"/>
    <cellStyle name="Normal 33 3 3 2 2 2 2" xfId="27224"/>
    <cellStyle name="Normal 33 3 3 2 2 2 2 2" xfId="27225"/>
    <cellStyle name="Normal 33 3 3 2 2 2 2 2 2" xfId="27226"/>
    <cellStyle name="Normal 33 3 3 2 2 2 2 2 2 2" xfId="27227"/>
    <cellStyle name="Normal 33 3 3 2 2 2 2 2 2 3" xfId="27228"/>
    <cellStyle name="Normal 33 3 3 2 2 2 2 2 3" xfId="27229"/>
    <cellStyle name="Normal 33 3 3 2 2 2 2 2 4" xfId="27230"/>
    <cellStyle name="Normal 33 3 3 2 2 2 2 3" xfId="27231"/>
    <cellStyle name="Normal 33 3 3 2 2 2 2 3 2" xfId="27232"/>
    <cellStyle name="Normal 33 3 3 2 2 2 2 3 3" xfId="27233"/>
    <cellStyle name="Normal 33 3 3 2 2 2 2 4" xfId="27234"/>
    <cellStyle name="Normal 33 3 3 2 2 2 2 5" xfId="27235"/>
    <cellStyle name="Normal 33 3 3 2 2 2 3" xfId="27236"/>
    <cellStyle name="Normal 33 3 3 2 2 2 3 2" xfId="27237"/>
    <cellStyle name="Normal 33 3 3 2 2 2 3 2 2" xfId="27238"/>
    <cellStyle name="Normal 33 3 3 2 2 2 3 2 2 2" xfId="27239"/>
    <cellStyle name="Normal 33 3 3 2 2 2 3 2 2 3" xfId="27240"/>
    <cellStyle name="Normal 33 3 3 2 2 2 3 2 3" xfId="27241"/>
    <cellStyle name="Normal 33 3 3 2 2 2 3 2 4" xfId="27242"/>
    <cellStyle name="Normal 33 3 3 2 2 2 3 3" xfId="27243"/>
    <cellStyle name="Normal 33 3 3 2 2 2 3 3 2" xfId="27244"/>
    <cellStyle name="Normal 33 3 3 2 2 2 3 3 3" xfId="27245"/>
    <cellStyle name="Normal 33 3 3 2 2 2 3 4" xfId="27246"/>
    <cellStyle name="Normal 33 3 3 2 2 2 3 5" xfId="27247"/>
    <cellStyle name="Normal 33 3 3 2 2 2 4" xfId="27248"/>
    <cellStyle name="Normal 33 3 3 2 2 2 4 2" xfId="27249"/>
    <cellStyle name="Normal 33 3 3 2 2 2 4 2 2" xfId="27250"/>
    <cellStyle name="Normal 33 3 3 2 2 2 4 2 2 2" xfId="27251"/>
    <cellStyle name="Normal 33 3 3 2 2 2 4 2 2 3" xfId="27252"/>
    <cellStyle name="Normal 33 3 3 2 2 2 4 2 3" xfId="27253"/>
    <cellStyle name="Normal 33 3 3 2 2 2 4 2 4" xfId="27254"/>
    <cellStyle name="Normal 33 3 3 2 2 2 4 3" xfId="27255"/>
    <cellStyle name="Normal 33 3 3 2 2 2 4 3 2" xfId="27256"/>
    <cellStyle name="Normal 33 3 3 2 2 2 4 3 3" xfId="27257"/>
    <cellStyle name="Normal 33 3 3 2 2 2 4 4" xfId="27258"/>
    <cellStyle name="Normal 33 3 3 2 2 2 4 5" xfId="27259"/>
    <cellStyle name="Normal 33 3 3 2 2 2 5" xfId="27260"/>
    <cellStyle name="Normal 33 3 3 2 2 2 5 2" xfId="27261"/>
    <cellStyle name="Normal 33 3 3 2 2 2 5 2 2" xfId="27262"/>
    <cellStyle name="Normal 33 3 3 2 2 2 5 2 3" xfId="27263"/>
    <cellStyle name="Normal 33 3 3 2 2 2 5 3" xfId="27264"/>
    <cellStyle name="Normal 33 3 3 2 2 2 5 4" xfId="27265"/>
    <cellStyle name="Normal 33 3 3 2 2 2 6" xfId="27266"/>
    <cellStyle name="Normal 33 3 3 2 2 2 6 2" xfId="27267"/>
    <cellStyle name="Normal 33 3 3 2 2 2 6 3" xfId="27268"/>
    <cellStyle name="Normal 33 3 3 2 2 2 7" xfId="27269"/>
    <cellStyle name="Normal 33 3 3 2 2 2 8" xfId="27270"/>
    <cellStyle name="Normal 33 3 3 2 2 2_Schs" xfId="27271"/>
    <cellStyle name="Normal 33 3 3 2 2 3" xfId="27272"/>
    <cellStyle name="Normal 33 3 3 2 2 3 2" xfId="27273"/>
    <cellStyle name="Normal 33 3 3 2 2 3 2 2" xfId="27274"/>
    <cellStyle name="Normal 33 3 3 2 2 3 2 2 2" xfId="27275"/>
    <cellStyle name="Normal 33 3 3 2 2 3 2 2 3" xfId="27276"/>
    <cellStyle name="Normal 33 3 3 2 2 3 2 3" xfId="27277"/>
    <cellStyle name="Normal 33 3 3 2 2 3 2 4" xfId="27278"/>
    <cellStyle name="Normal 33 3 3 2 2 3 3" xfId="27279"/>
    <cellStyle name="Normal 33 3 3 2 2 3 3 2" xfId="27280"/>
    <cellStyle name="Normal 33 3 3 2 2 3 3 3" xfId="27281"/>
    <cellStyle name="Normal 33 3 3 2 2 3 4" xfId="27282"/>
    <cellStyle name="Normal 33 3 3 2 2 3 5" xfId="27283"/>
    <cellStyle name="Normal 33 3 3 2 2 4" xfId="27284"/>
    <cellStyle name="Normal 33 3 3 2 2 4 2" xfId="27285"/>
    <cellStyle name="Normal 33 3 3 2 2 4 2 2" xfId="27286"/>
    <cellStyle name="Normal 33 3 3 2 2 4 2 2 2" xfId="27287"/>
    <cellStyle name="Normal 33 3 3 2 2 4 2 2 3" xfId="27288"/>
    <cellStyle name="Normal 33 3 3 2 2 4 2 3" xfId="27289"/>
    <cellStyle name="Normal 33 3 3 2 2 4 2 4" xfId="27290"/>
    <cellStyle name="Normal 33 3 3 2 2 4 3" xfId="27291"/>
    <cellStyle name="Normal 33 3 3 2 2 4 3 2" xfId="27292"/>
    <cellStyle name="Normal 33 3 3 2 2 4 3 3" xfId="27293"/>
    <cellStyle name="Normal 33 3 3 2 2 4 4" xfId="27294"/>
    <cellStyle name="Normal 33 3 3 2 2 4 5" xfId="27295"/>
    <cellStyle name="Normal 33 3 3 2 2 5" xfId="27296"/>
    <cellStyle name="Normal 33 3 3 2 2 5 2" xfId="27297"/>
    <cellStyle name="Normal 33 3 3 2 2 5 2 2" xfId="27298"/>
    <cellStyle name="Normal 33 3 3 2 2 5 2 2 2" xfId="27299"/>
    <cellStyle name="Normal 33 3 3 2 2 5 2 2 3" xfId="27300"/>
    <cellStyle name="Normal 33 3 3 2 2 5 2 3" xfId="27301"/>
    <cellStyle name="Normal 33 3 3 2 2 5 2 4" xfId="27302"/>
    <cellStyle name="Normal 33 3 3 2 2 5 3" xfId="27303"/>
    <cellStyle name="Normal 33 3 3 2 2 5 3 2" xfId="27304"/>
    <cellStyle name="Normal 33 3 3 2 2 5 3 3" xfId="27305"/>
    <cellStyle name="Normal 33 3 3 2 2 5 4" xfId="27306"/>
    <cellStyle name="Normal 33 3 3 2 2 5 5" xfId="27307"/>
    <cellStyle name="Normal 33 3 3 2 2 6" xfId="27308"/>
    <cellStyle name="Normal 33 3 3 2 2 6 2" xfId="27309"/>
    <cellStyle name="Normal 33 3 3 2 2 6 2 2" xfId="27310"/>
    <cellStyle name="Normal 33 3 3 2 2 6 2 3" xfId="27311"/>
    <cellStyle name="Normal 33 3 3 2 2 6 3" xfId="27312"/>
    <cellStyle name="Normal 33 3 3 2 2 6 4" xfId="27313"/>
    <cellStyle name="Normal 33 3 3 2 2 7" xfId="27314"/>
    <cellStyle name="Normal 33 3 3 2 2 7 2" xfId="27315"/>
    <cellStyle name="Normal 33 3 3 2 2 7 3" xfId="27316"/>
    <cellStyle name="Normal 33 3 3 2 2 8" xfId="27317"/>
    <cellStyle name="Normal 33 3 3 2 2 9" xfId="27318"/>
    <cellStyle name="Normal 33 3 3 2 2_Schs" xfId="27319"/>
    <cellStyle name="Normal 33 3 3 2 3" xfId="27320"/>
    <cellStyle name="Normal 33 3 3 2 3 2" xfId="27321"/>
    <cellStyle name="Normal 33 3 3 2 3 2 2" xfId="27322"/>
    <cellStyle name="Normal 33 3 3 2 3 2 2 2" xfId="27323"/>
    <cellStyle name="Normal 33 3 3 2 3 2 2 2 2" xfId="27324"/>
    <cellStyle name="Normal 33 3 3 2 3 2 2 2 3" xfId="27325"/>
    <cellStyle name="Normal 33 3 3 2 3 2 2 3" xfId="27326"/>
    <cellStyle name="Normal 33 3 3 2 3 2 2 4" xfId="27327"/>
    <cellStyle name="Normal 33 3 3 2 3 2 3" xfId="27328"/>
    <cellStyle name="Normal 33 3 3 2 3 2 3 2" xfId="27329"/>
    <cellStyle name="Normal 33 3 3 2 3 2 3 3" xfId="27330"/>
    <cellStyle name="Normal 33 3 3 2 3 2 4" xfId="27331"/>
    <cellStyle name="Normal 33 3 3 2 3 2 5" xfId="27332"/>
    <cellStyle name="Normal 33 3 3 2 3 3" xfId="27333"/>
    <cellStyle name="Normal 33 3 3 2 3 3 2" xfId="27334"/>
    <cellStyle name="Normal 33 3 3 2 3 3 2 2" xfId="27335"/>
    <cellStyle name="Normal 33 3 3 2 3 3 2 2 2" xfId="27336"/>
    <cellStyle name="Normal 33 3 3 2 3 3 2 2 3" xfId="27337"/>
    <cellStyle name="Normal 33 3 3 2 3 3 2 3" xfId="27338"/>
    <cellStyle name="Normal 33 3 3 2 3 3 2 4" xfId="27339"/>
    <cellStyle name="Normal 33 3 3 2 3 3 3" xfId="27340"/>
    <cellStyle name="Normal 33 3 3 2 3 3 3 2" xfId="27341"/>
    <cellStyle name="Normal 33 3 3 2 3 3 3 3" xfId="27342"/>
    <cellStyle name="Normal 33 3 3 2 3 3 4" xfId="27343"/>
    <cellStyle name="Normal 33 3 3 2 3 3 5" xfId="27344"/>
    <cellStyle name="Normal 33 3 3 2 3 4" xfId="27345"/>
    <cellStyle name="Normal 33 3 3 2 3 4 2" xfId="27346"/>
    <cellStyle name="Normal 33 3 3 2 3 4 2 2" xfId="27347"/>
    <cellStyle name="Normal 33 3 3 2 3 4 2 2 2" xfId="27348"/>
    <cellStyle name="Normal 33 3 3 2 3 4 2 2 3" xfId="27349"/>
    <cellStyle name="Normal 33 3 3 2 3 4 2 3" xfId="27350"/>
    <cellStyle name="Normal 33 3 3 2 3 4 2 4" xfId="27351"/>
    <cellStyle name="Normal 33 3 3 2 3 4 3" xfId="27352"/>
    <cellStyle name="Normal 33 3 3 2 3 4 3 2" xfId="27353"/>
    <cellStyle name="Normal 33 3 3 2 3 4 3 3" xfId="27354"/>
    <cellStyle name="Normal 33 3 3 2 3 4 4" xfId="27355"/>
    <cellStyle name="Normal 33 3 3 2 3 4 5" xfId="27356"/>
    <cellStyle name="Normal 33 3 3 2 3 5" xfId="27357"/>
    <cellStyle name="Normal 33 3 3 2 3 5 2" xfId="27358"/>
    <cellStyle name="Normal 33 3 3 2 3 5 2 2" xfId="27359"/>
    <cellStyle name="Normal 33 3 3 2 3 5 2 3" xfId="27360"/>
    <cellStyle name="Normal 33 3 3 2 3 5 3" xfId="27361"/>
    <cellStyle name="Normal 33 3 3 2 3 5 4" xfId="27362"/>
    <cellStyle name="Normal 33 3 3 2 3 6" xfId="27363"/>
    <cellStyle name="Normal 33 3 3 2 3 6 2" xfId="27364"/>
    <cellStyle name="Normal 33 3 3 2 3 6 3" xfId="27365"/>
    <cellStyle name="Normal 33 3 3 2 3 7" xfId="27366"/>
    <cellStyle name="Normal 33 3 3 2 3 8" xfId="27367"/>
    <cellStyle name="Normal 33 3 3 2 3_Schs" xfId="27368"/>
    <cellStyle name="Normal 33 3 3 2 4" xfId="27369"/>
    <cellStyle name="Normal 33 3 3 2 4 2" xfId="27370"/>
    <cellStyle name="Normal 33 3 3 2 4 2 2" xfId="27371"/>
    <cellStyle name="Normal 33 3 3 2 4 2 2 2" xfId="27372"/>
    <cellStyle name="Normal 33 3 3 2 4 2 2 3" xfId="27373"/>
    <cellStyle name="Normal 33 3 3 2 4 2 3" xfId="27374"/>
    <cellStyle name="Normal 33 3 3 2 4 2 4" xfId="27375"/>
    <cellStyle name="Normal 33 3 3 2 4 3" xfId="27376"/>
    <cellStyle name="Normal 33 3 3 2 4 3 2" xfId="27377"/>
    <cellStyle name="Normal 33 3 3 2 4 3 3" xfId="27378"/>
    <cellStyle name="Normal 33 3 3 2 4 4" xfId="27379"/>
    <cellStyle name="Normal 33 3 3 2 4 5" xfId="27380"/>
    <cellStyle name="Normal 33 3 3 2 5" xfId="27381"/>
    <cellStyle name="Normal 33 3 3 2 5 2" xfId="27382"/>
    <cellStyle name="Normal 33 3 3 2 5 2 2" xfId="27383"/>
    <cellStyle name="Normal 33 3 3 2 5 2 2 2" xfId="27384"/>
    <cellStyle name="Normal 33 3 3 2 5 2 2 3" xfId="27385"/>
    <cellStyle name="Normal 33 3 3 2 5 2 3" xfId="27386"/>
    <cellStyle name="Normal 33 3 3 2 5 2 4" xfId="27387"/>
    <cellStyle name="Normal 33 3 3 2 5 3" xfId="27388"/>
    <cellStyle name="Normal 33 3 3 2 5 3 2" xfId="27389"/>
    <cellStyle name="Normal 33 3 3 2 5 3 3" xfId="27390"/>
    <cellStyle name="Normal 33 3 3 2 5 4" xfId="27391"/>
    <cellStyle name="Normal 33 3 3 2 5 5" xfId="27392"/>
    <cellStyle name="Normal 33 3 3 2 6" xfId="27393"/>
    <cellStyle name="Normal 33 3 3 2 6 2" xfId="27394"/>
    <cellStyle name="Normal 33 3 3 2 6 2 2" xfId="27395"/>
    <cellStyle name="Normal 33 3 3 2 6 2 2 2" xfId="27396"/>
    <cellStyle name="Normal 33 3 3 2 6 2 2 3" xfId="27397"/>
    <cellStyle name="Normal 33 3 3 2 6 2 3" xfId="27398"/>
    <cellStyle name="Normal 33 3 3 2 6 2 4" xfId="27399"/>
    <cellStyle name="Normal 33 3 3 2 6 3" xfId="27400"/>
    <cellStyle name="Normal 33 3 3 2 6 3 2" xfId="27401"/>
    <cellStyle name="Normal 33 3 3 2 6 3 3" xfId="27402"/>
    <cellStyle name="Normal 33 3 3 2 6 4" xfId="27403"/>
    <cellStyle name="Normal 33 3 3 2 6 5" xfId="27404"/>
    <cellStyle name="Normal 33 3 3 2 7" xfId="27405"/>
    <cellStyle name="Normal 33 3 3 2 7 2" xfId="27406"/>
    <cellStyle name="Normal 33 3 3 2 7 2 2" xfId="27407"/>
    <cellStyle name="Normal 33 3 3 2 7 2 3" xfId="27408"/>
    <cellStyle name="Normal 33 3 3 2 7 3" xfId="27409"/>
    <cellStyle name="Normal 33 3 3 2 7 4" xfId="27410"/>
    <cellStyle name="Normal 33 3 3 2 8" xfId="27411"/>
    <cellStyle name="Normal 33 3 3 2 8 2" xfId="27412"/>
    <cellStyle name="Normal 33 3 3 2 8 3" xfId="27413"/>
    <cellStyle name="Normal 33 3 3 2 9" xfId="27414"/>
    <cellStyle name="Normal 33 3 3 2_Schs" xfId="27415"/>
    <cellStyle name="Normal 33 3 3 3" xfId="27416"/>
    <cellStyle name="Normal 33 3 3 3 2" xfId="27417"/>
    <cellStyle name="Normal 33 3 3 3 2 2" xfId="27418"/>
    <cellStyle name="Normal 33 3 3 3 2 2 2" xfId="27419"/>
    <cellStyle name="Normal 33 3 3 3 2 2 2 2" xfId="27420"/>
    <cellStyle name="Normal 33 3 3 3 2 2 2 2 2" xfId="27421"/>
    <cellStyle name="Normal 33 3 3 3 2 2 2 2 3" xfId="27422"/>
    <cellStyle name="Normal 33 3 3 3 2 2 2 3" xfId="27423"/>
    <cellStyle name="Normal 33 3 3 3 2 2 2 4" xfId="27424"/>
    <cellStyle name="Normal 33 3 3 3 2 2 3" xfId="27425"/>
    <cellStyle name="Normal 33 3 3 3 2 2 3 2" xfId="27426"/>
    <cellStyle name="Normal 33 3 3 3 2 2 3 3" xfId="27427"/>
    <cellStyle name="Normal 33 3 3 3 2 2 4" xfId="27428"/>
    <cellStyle name="Normal 33 3 3 3 2 2 5" xfId="27429"/>
    <cellStyle name="Normal 33 3 3 3 2 3" xfId="27430"/>
    <cellStyle name="Normal 33 3 3 3 2 3 2" xfId="27431"/>
    <cellStyle name="Normal 33 3 3 3 2 3 2 2" xfId="27432"/>
    <cellStyle name="Normal 33 3 3 3 2 3 2 2 2" xfId="27433"/>
    <cellStyle name="Normal 33 3 3 3 2 3 2 2 3" xfId="27434"/>
    <cellStyle name="Normal 33 3 3 3 2 3 2 3" xfId="27435"/>
    <cellStyle name="Normal 33 3 3 3 2 3 2 4" xfId="27436"/>
    <cellStyle name="Normal 33 3 3 3 2 3 3" xfId="27437"/>
    <cellStyle name="Normal 33 3 3 3 2 3 3 2" xfId="27438"/>
    <cellStyle name="Normal 33 3 3 3 2 3 3 3" xfId="27439"/>
    <cellStyle name="Normal 33 3 3 3 2 3 4" xfId="27440"/>
    <cellStyle name="Normal 33 3 3 3 2 3 5" xfId="27441"/>
    <cellStyle name="Normal 33 3 3 3 2 4" xfId="27442"/>
    <cellStyle name="Normal 33 3 3 3 2 4 2" xfId="27443"/>
    <cellStyle name="Normal 33 3 3 3 2 4 2 2" xfId="27444"/>
    <cellStyle name="Normal 33 3 3 3 2 4 2 2 2" xfId="27445"/>
    <cellStyle name="Normal 33 3 3 3 2 4 2 2 3" xfId="27446"/>
    <cellStyle name="Normal 33 3 3 3 2 4 2 3" xfId="27447"/>
    <cellStyle name="Normal 33 3 3 3 2 4 2 4" xfId="27448"/>
    <cellStyle name="Normal 33 3 3 3 2 4 3" xfId="27449"/>
    <cellStyle name="Normal 33 3 3 3 2 4 3 2" xfId="27450"/>
    <cellStyle name="Normal 33 3 3 3 2 4 3 3" xfId="27451"/>
    <cellStyle name="Normal 33 3 3 3 2 4 4" xfId="27452"/>
    <cellStyle name="Normal 33 3 3 3 2 4 5" xfId="27453"/>
    <cellStyle name="Normal 33 3 3 3 2 5" xfId="27454"/>
    <cellStyle name="Normal 33 3 3 3 2 5 2" xfId="27455"/>
    <cellStyle name="Normal 33 3 3 3 2 5 2 2" xfId="27456"/>
    <cellStyle name="Normal 33 3 3 3 2 5 2 3" xfId="27457"/>
    <cellStyle name="Normal 33 3 3 3 2 5 3" xfId="27458"/>
    <cellStyle name="Normal 33 3 3 3 2 5 4" xfId="27459"/>
    <cellStyle name="Normal 33 3 3 3 2 6" xfId="27460"/>
    <cellStyle name="Normal 33 3 3 3 2 6 2" xfId="27461"/>
    <cellStyle name="Normal 33 3 3 3 2 6 3" xfId="27462"/>
    <cellStyle name="Normal 33 3 3 3 2 7" xfId="27463"/>
    <cellStyle name="Normal 33 3 3 3 2 8" xfId="27464"/>
    <cellStyle name="Normal 33 3 3 3 2_Schs" xfId="27465"/>
    <cellStyle name="Normal 33 3 3 3 3" xfId="27466"/>
    <cellStyle name="Normal 33 3 3 3 3 2" xfId="27467"/>
    <cellStyle name="Normal 33 3 3 3 3 2 2" xfId="27468"/>
    <cellStyle name="Normal 33 3 3 3 3 2 2 2" xfId="27469"/>
    <cellStyle name="Normal 33 3 3 3 3 2 2 3" xfId="27470"/>
    <cellStyle name="Normal 33 3 3 3 3 2 3" xfId="27471"/>
    <cellStyle name="Normal 33 3 3 3 3 2 4" xfId="27472"/>
    <cellStyle name="Normal 33 3 3 3 3 3" xfId="27473"/>
    <cellStyle name="Normal 33 3 3 3 3 3 2" xfId="27474"/>
    <cellStyle name="Normal 33 3 3 3 3 3 3" xfId="27475"/>
    <cellStyle name="Normal 33 3 3 3 3 4" xfId="27476"/>
    <cellStyle name="Normal 33 3 3 3 3 5" xfId="27477"/>
    <cellStyle name="Normal 33 3 3 3 4" xfId="27478"/>
    <cellStyle name="Normal 33 3 3 3 4 2" xfId="27479"/>
    <cellStyle name="Normal 33 3 3 3 4 2 2" xfId="27480"/>
    <cellStyle name="Normal 33 3 3 3 4 2 2 2" xfId="27481"/>
    <cellStyle name="Normal 33 3 3 3 4 2 2 3" xfId="27482"/>
    <cellStyle name="Normal 33 3 3 3 4 2 3" xfId="27483"/>
    <cellStyle name="Normal 33 3 3 3 4 2 4" xfId="27484"/>
    <cellStyle name="Normal 33 3 3 3 4 3" xfId="27485"/>
    <cellStyle name="Normal 33 3 3 3 4 3 2" xfId="27486"/>
    <cellStyle name="Normal 33 3 3 3 4 3 3" xfId="27487"/>
    <cellStyle name="Normal 33 3 3 3 4 4" xfId="27488"/>
    <cellStyle name="Normal 33 3 3 3 4 5" xfId="27489"/>
    <cellStyle name="Normal 33 3 3 3 5" xfId="27490"/>
    <cellStyle name="Normal 33 3 3 3 5 2" xfId="27491"/>
    <cellStyle name="Normal 33 3 3 3 5 2 2" xfId="27492"/>
    <cellStyle name="Normal 33 3 3 3 5 2 2 2" xfId="27493"/>
    <cellStyle name="Normal 33 3 3 3 5 2 2 3" xfId="27494"/>
    <cellStyle name="Normal 33 3 3 3 5 2 3" xfId="27495"/>
    <cellStyle name="Normal 33 3 3 3 5 2 4" xfId="27496"/>
    <cellStyle name="Normal 33 3 3 3 5 3" xfId="27497"/>
    <cellStyle name="Normal 33 3 3 3 5 3 2" xfId="27498"/>
    <cellStyle name="Normal 33 3 3 3 5 3 3" xfId="27499"/>
    <cellStyle name="Normal 33 3 3 3 5 4" xfId="27500"/>
    <cellStyle name="Normal 33 3 3 3 5 5" xfId="27501"/>
    <cellStyle name="Normal 33 3 3 3 6" xfId="27502"/>
    <cellStyle name="Normal 33 3 3 3 6 2" xfId="27503"/>
    <cellStyle name="Normal 33 3 3 3 6 2 2" xfId="27504"/>
    <cellStyle name="Normal 33 3 3 3 6 2 3" xfId="27505"/>
    <cellStyle name="Normal 33 3 3 3 6 3" xfId="27506"/>
    <cellStyle name="Normal 33 3 3 3 6 4" xfId="27507"/>
    <cellStyle name="Normal 33 3 3 3 7" xfId="27508"/>
    <cellStyle name="Normal 33 3 3 3 7 2" xfId="27509"/>
    <cellStyle name="Normal 33 3 3 3 7 3" xfId="27510"/>
    <cellStyle name="Normal 33 3 3 3 8" xfId="27511"/>
    <cellStyle name="Normal 33 3 3 3 9" xfId="27512"/>
    <cellStyle name="Normal 33 3 3 3_Schs" xfId="27513"/>
    <cellStyle name="Normal 33 3 3 4" xfId="27514"/>
    <cellStyle name="Normal 33 3 3 4 2" xfId="27515"/>
    <cellStyle name="Normal 33 3 3 4 2 2" xfId="27516"/>
    <cellStyle name="Normal 33 3 3 4 2 2 2" xfId="27517"/>
    <cellStyle name="Normal 33 3 3 4 2 2 2 2" xfId="27518"/>
    <cellStyle name="Normal 33 3 3 4 2 2 2 3" xfId="27519"/>
    <cellStyle name="Normal 33 3 3 4 2 2 3" xfId="27520"/>
    <cellStyle name="Normal 33 3 3 4 2 2 4" xfId="27521"/>
    <cellStyle name="Normal 33 3 3 4 2 3" xfId="27522"/>
    <cellStyle name="Normal 33 3 3 4 2 3 2" xfId="27523"/>
    <cellStyle name="Normal 33 3 3 4 2 3 3" xfId="27524"/>
    <cellStyle name="Normal 33 3 3 4 2 4" xfId="27525"/>
    <cellStyle name="Normal 33 3 3 4 2 5" xfId="27526"/>
    <cellStyle name="Normal 33 3 3 4 3" xfId="27527"/>
    <cellStyle name="Normal 33 3 3 4 3 2" xfId="27528"/>
    <cellStyle name="Normal 33 3 3 4 3 2 2" xfId="27529"/>
    <cellStyle name="Normal 33 3 3 4 3 2 2 2" xfId="27530"/>
    <cellStyle name="Normal 33 3 3 4 3 2 2 3" xfId="27531"/>
    <cellStyle name="Normal 33 3 3 4 3 2 3" xfId="27532"/>
    <cellStyle name="Normal 33 3 3 4 3 2 4" xfId="27533"/>
    <cellStyle name="Normal 33 3 3 4 3 3" xfId="27534"/>
    <cellStyle name="Normal 33 3 3 4 3 3 2" xfId="27535"/>
    <cellStyle name="Normal 33 3 3 4 3 3 3" xfId="27536"/>
    <cellStyle name="Normal 33 3 3 4 3 4" xfId="27537"/>
    <cellStyle name="Normal 33 3 3 4 3 5" xfId="27538"/>
    <cellStyle name="Normal 33 3 3 4 4" xfId="27539"/>
    <cellStyle name="Normal 33 3 3 4 4 2" xfId="27540"/>
    <cellStyle name="Normal 33 3 3 4 4 2 2" xfId="27541"/>
    <cellStyle name="Normal 33 3 3 4 4 2 2 2" xfId="27542"/>
    <cellStyle name="Normal 33 3 3 4 4 2 2 3" xfId="27543"/>
    <cellStyle name="Normal 33 3 3 4 4 2 3" xfId="27544"/>
    <cellStyle name="Normal 33 3 3 4 4 2 4" xfId="27545"/>
    <cellStyle name="Normal 33 3 3 4 4 3" xfId="27546"/>
    <cellStyle name="Normal 33 3 3 4 4 3 2" xfId="27547"/>
    <cellStyle name="Normal 33 3 3 4 4 3 3" xfId="27548"/>
    <cellStyle name="Normal 33 3 3 4 4 4" xfId="27549"/>
    <cellStyle name="Normal 33 3 3 4 4 5" xfId="27550"/>
    <cellStyle name="Normal 33 3 3 4 5" xfId="27551"/>
    <cellStyle name="Normal 33 3 3 4 5 2" xfId="27552"/>
    <cellStyle name="Normal 33 3 3 4 5 2 2" xfId="27553"/>
    <cellStyle name="Normal 33 3 3 4 5 2 3" xfId="27554"/>
    <cellStyle name="Normal 33 3 3 4 5 3" xfId="27555"/>
    <cellStyle name="Normal 33 3 3 4 5 4" xfId="27556"/>
    <cellStyle name="Normal 33 3 3 4 6" xfId="27557"/>
    <cellStyle name="Normal 33 3 3 4 6 2" xfId="27558"/>
    <cellStyle name="Normal 33 3 3 4 6 3" xfId="27559"/>
    <cellStyle name="Normal 33 3 3 4 7" xfId="27560"/>
    <cellStyle name="Normal 33 3 3 4 8" xfId="27561"/>
    <cellStyle name="Normal 33 3 3 4_Schs" xfId="27562"/>
    <cellStyle name="Normal 33 3 3 5" xfId="27563"/>
    <cellStyle name="Normal 33 3 3 5 2" xfId="27564"/>
    <cellStyle name="Normal 33 3 3 5 2 2" xfId="27565"/>
    <cellStyle name="Normal 33 3 3 5 2 2 2" xfId="27566"/>
    <cellStyle name="Normal 33 3 3 5 2 2 3" xfId="27567"/>
    <cellStyle name="Normal 33 3 3 5 2 3" xfId="27568"/>
    <cellStyle name="Normal 33 3 3 5 2 4" xfId="27569"/>
    <cellStyle name="Normal 33 3 3 5 3" xfId="27570"/>
    <cellStyle name="Normal 33 3 3 5 3 2" xfId="27571"/>
    <cellStyle name="Normal 33 3 3 5 3 3" xfId="27572"/>
    <cellStyle name="Normal 33 3 3 5 4" xfId="27573"/>
    <cellStyle name="Normal 33 3 3 5 5" xfId="27574"/>
    <cellStyle name="Normal 33 3 3 6" xfId="27575"/>
    <cellStyle name="Normal 33 3 3 6 2" xfId="27576"/>
    <cellStyle name="Normal 33 3 3 6 2 2" xfId="27577"/>
    <cellStyle name="Normal 33 3 3 6 2 2 2" xfId="27578"/>
    <cellStyle name="Normal 33 3 3 6 2 2 3" xfId="27579"/>
    <cellStyle name="Normal 33 3 3 6 2 3" xfId="27580"/>
    <cellStyle name="Normal 33 3 3 6 2 4" xfId="27581"/>
    <cellStyle name="Normal 33 3 3 6 3" xfId="27582"/>
    <cellStyle name="Normal 33 3 3 6 3 2" xfId="27583"/>
    <cellStyle name="Normal 33 3 3 6 3 3" xfId="27584"/>
    <cellStyle name="Normal 33 3 3 6 4" xfId="27585"/>
    <cellStyle name="Normal 33 3 3 6 5" xfId="27586"/>
    <cellStyle name="Normal 33 3 3 7" xfId="27587"/>
    <cellStyle name="Normal 33 3 3 7 2" xfId="27588"/>
    <cellStyle name="Normal 33 3 3 7 2 2" xfId="27589"/>
    <cellStyle name="Normal 33 3 3 7 2 2 2" xfId="27590"/>
    <cellStyle name="Normal 33 3 3 7 2 2 3" xfId="27591"/>
    <cellStyle name="Normal 33 3 3 7 2 3" xfId="27592"/>
    <cellStyle name="Normal 33 3 3 7 2 4" xfId="27593"/>
    <cellStyle name="Normal 33 3 3 7 3" xfId="27594"/>
    <cellStyle name="Normal 33 3 3 7 3 2" xfId="27595"/>
    <cellStyle name="Normal 33 3 3 7 3 3" xfId="27596"/>
    <cellStyle name="Normal 33 3 3 7 4" xfId="27597"/>
    <cellStyle name="Normal 33 3 3 7 5" xfId="27598"/>
    <cellStyle name="Normal 33 3 3 8" xfId="27599"/>
    <cellStyle name="Normal 33 3 3 8 2" xfId="27600"/>
    <cellStyle name="Normal 33 3 3 8 2 2" xfId="27601"/>
    <cellStyle name="Normal 33 3 3 8 2 3" xfId="27602"/>
    <cellStyle name="Normal 33 3 3 8 3" xfId="27603"/>
    <cellStyle name="Normal 33 3 3 8 4" xfId="27604"/>
    <cellStyle name="Normal 33 3 3 9" xfId="27605"/>
    <cellStyle name="Normal 33 3 3 9 2" xfId="27606"/>
    <cellStyle name="Normal 33 3 3 9 3" xfId="27607"/>
    <cellStyle name="Normal 33 3 3_Schs" xfId="27608"/>
    <cellStyle name="Normal 33 3 4" xfId="27609"/>
    <cellStyle name="Normal 33 3 4 10" xfId="27610"/>
    <cellStyle name="Normal 33 3 4 2" xfId="27611"/>
    <cellStyle name="Normal 33 3 4 2 2" xfId="27612"/>
    <cellStyle name="Normal 33 3 4 2 2 2" xfId="27613"/>
    <cellStyle name="Normal 33 3 4 2 2 2 2" xfId="27614"/>
    <cellStyle name="Normal 33 3 4 2 2 2 2 2" xfId="27615"/>
    <cellStyle name="Normal 33 3 4 2 2 2 2 2 2" xfId="27616"/>
    <cellStyle name="Normal 33 3 4 2 2 2 2 2 3" xfId="27617"/>
    <cellStyle name="Normal 33 3 4 2 2 2 2 3" xfId="27618"/>
    <cellStyle name="Normal 33 3 4 2 2 2 2 4" xfId="27619"/>
    <cellStyle name="Normal 33 3 4 2 2 2 3" xfId="27620"/>
    <cellStyle name="Normal 33 3 4 2 2 2 3 2" xfId="27621"/>
    <cellStyle name="Normal 33 3 4 2 2 2 3 3" xfId="27622"/>
    <cellStyle name="Normal 33 3 4 2 2 2 4" xfId="27623"/>
    <cellStyle name="Normal 33 3 4 2 2 2 5" xfId="27624"/>
    <cellStyle name="Normal 33 3 4 2 2 3" xfId="27625"/>
    <cellStyle name="Normal 33 3 4 2 2 3 2" xfId="27626"/>
    <cellStyle name="Normal 33 3 4 2 2 3 2 2" xfId="27627"/>
    <cellStyle name="Normal 33 3 4 2 2 3 2 2 2" xfId="27628"/>
    <cellStyle name="Normal 33 3 4 2 2 3 2 2 3" xfId="27629"/>
    <cellStyle name="Normal 33 3 4 2 2 3 2 3" xfId="27630"/>
    <cellStyle name="Normal 33 3 4 2 2 3 2 4" xfId="27631"/>
    <cellStyle name="Normal 33 3 4 2 2 3 3" xfId="27632"/>
    <cellStyle name="Normal 33 3 4 2 2 3 3 2" xfId="27633"/>
    <cellStyle name="Normal 33 3 4 2 2 3 3 3" xfId="27634"/>
    <cellStyle name="Normal 33 3 4 2 2 3 4" xfId="27635"/>
    <cellStyle name="Normal 33 3 4 2 2 3 5" xfId="27636"/>
    <cellStyle name="Normal 33 3 4 2 2 4" xfId="27637"/>
    <cellStyle name="Normal 33 3 4 2 2 4 2" xfId="27638"/>
    <cellStyle name="Normal 33 3 4 2 2 4 2 2" xfId="27639"/>
    <cellStyle name="Normal 33 3 4 2 2 4 2 2 2" xfId="27640"/>
    <cellStyle name="Normal 33 3 4 2 2 4 2 2 3" xfId="27641"/>
    <cellStyle name="Normal 33 3 4 2 2 4 2 3" xfId="27642"/>
    <cellStyle name="Normal 33 3 4 2 2 4 2 4" xfId="27643"/>
    <cellStyle name="Normal 33 3 4 2 2 4 3" xfId="27644"/>
    <cellStyle name="Normal 33 3 4 2 2 4 3 2" xfId="27645"/>
    <cellStyle name="Normal 33 3 4 2 2 4 3 3" xfId="27646"/>
    <cellStyle name="Normal 33 3 4 2 2 4 4" xfId="27647"/>
    <cellStyle name="Normal 33 3 4 2 2 4 5" xfId="27648"/>
    <cellStyle name="Normal 33 3 4 2 2 5" xfId="27649"/>
    <cellStyle name="Normal 33 3 4 2 2 5 2" xfId="27650"/>
    <cellStyle name="Normal 33 3 4 2 2 5 2 2" xfId="27651"/>
    <cellStyle name="Normal 33 3 4 2 2 5 2 3" xfId="27652"/>
    <cellStyle name="Normal 33 3 4 2 2 5 3" xfId="27653"/>
    <cellStyle name="Normal 33 3 4 2 2 5 4" xfId="27654"/>
    <cellStyle name="Normal 33 3 4 2 2 6" xfId="27655"/>
    <cellStyle name="Normal 33 3 4 2 2 6 2" xfId="27656"/>
    <cellStyle name="Normal 33 3 4 2 2 6 3" xfId="27657"/>
    <cellStyle name="Normal 33 3 4 2 2 7" xfId="27658"/>
    <cellStyle name="Normal 33 3 4 2 2 8" xfId="27659"/>
    <cellStyle name="Normal 33 3 4 2 2_Schs" xfId="27660"/>
    <cellStyle name="Normal 33 3 4 2 3" xfId="27661"/>
    <cellStyle name="Normal 33 3 4 2 3 2" xfId="27662"/>
    <cellStyle name="Normal 33 3 4 2 3 2 2" xfId="27663"/>
    <cellStyle name="Normal 33 3 4 2 3 2 2 2" xfId="27664"/>
    <cellStyle name="Normal 33 3 4 2 3 2 2 3" xfId="27665"/>
    <cellStyle name="Normal 33 3 4 2 3 2 3" xfId="27666"/>
    <cellStyle name="Normal 33 3 4 2 3 2 4" xfId="27667"/>
    <cellStyle name="Normal 33 3 4 2 3 3" xfId="27668"/>
    <cellStyle name="Normal 33 3 4 2 3 3 2" xfId="27669"/>
    <cellStyle name="Normal 33 3 4 2 3 3 3" xfId="27670"/>
    <cellStyle name="Normal 33 3 4 2 3 4" xfId="27671"/>
    <cellStyle name="Normal 33 3 4 2 3 5" xfId="27672"/>
    <cellStyle name="Normal 33 3 4 2 4" xfId="27673"/>
    <cellStyle name="Normal 33 3 4 2 4 2" xfId="27674"/>
    <cellStyle name="Normal 33 3 4 2 4 2 2" xfId="27675"/>
    <cellStyle name="Normal 33 3 4 2 4 2 2 2" xfId="27676"/>
    <cellStyle name="Normal 33 3 4 2 4 2 2 3" xfId="27677"/>
    <cellStyle name="Normal 33 3 4 2 4 2 3" xfId="27678"/>
    <cellStyle name="Normal 33 3 4 2 4 2 4" xfId="27679"/>
    <cellStyle name="Normal 33 3 4 2 4 3" xfId="27680"/>
    <cellStyle name="Normal 33 3 4 2 4 3 2" xfId="27681"/>
    <cellStyle name="Normal 33 3 4 2 4 3 3" xfId="27682"/>
    <cellStyle name="Normal 33 3 4 2 4 4" xfId="27683"/>
    <cellStyle name="Normal 33 3 4 2 4 5" xfId="27684"/>
    <cellStyle name="Normal 33 3 4 2 5" xfId="27685"/>
    <cellStyle name="Normal 33 3 4 2 5 2" xfId="27686"/>
    <cellStyle name="Normal 33 3 4 2 5 2 2" xfId="27687"/>
    <cellStyle name="Normal 33 3 4 2 5 2 2 2" xfId="27688"/>
    <cellStyle name="Normal 33 3 4 2 5 2 2 3" xfId="27689"/>
    <cellStyle name="Normal 33 3 4 2 5 2 3" xfId="27690"/>
    <cellStyle name="Normal 33 3 4 2 5 2 4" xfId="27691"/>
    <cellStyle name="Normal 33 3 4 2 5 3" xfId="27692"/>
    <cellStyle name="Normal 33 3 4 2 5 3 2" xfId="27693"/>
    <cellStyle name="Normal 33 3 4 2 5 3 3" xfId="27694"/>
    <cellStyle name="Normal 33 3 4 2 5 4" xfId="27695"/>
    <cellStyle name="Normal 33 3 4 2 5 5" xfId="27696"/>
    <cellStyle name="Normal 33 3 4 2 6" xfId="27697"/>
    <cellStyle name="Normal 33 3 4 2 6 2" xfId="27698"/>
    <cellStyle name="Normal 33 3 4 2 6 2 2" xfId="27699"/>
    <cellStyle name="Normal 33 3 4 2 6 2 3" xfId="27700"/>
    <cellStyle name="Normal 33 3 4 2 6 3" xfId="27701"/>
    <cellStyle name="Normal 33 3 4 2 6 4" xfId="27702"/>
    <cellStyle name="Normal 33 3 4 2 7" xfId="27703"/>
    <cellStyle name="Normal 33 3 4 2 7 2" xfId="27704"/>
    <cellStyle name="Normal 33 3 4 2 7 3" xfId="27705"/>
    <cellStyle name="Normal 33 3 4 2 8" xfId="27706"/>
    <cellStyle name="Normal 33 3 4 2 9" xfId="27707"/>
    <cellStyle name="Normal 33 3 4 2_Schs" xfId="27708"/>
    <cellStyle name="Normal 33 3 4 3" xfId="27709"/>
    <cellStyle name="Normal 33 3 4 3 2" xfId="27710"/>
    <cellStyle name="Normal 33 3 4 3 2 2" xfId="27711"/>
    <cellStyle name="Normal 33 3 4 3 2 2 2" xfId="27712"/>
    <cellStyle name="Normal 33 3 4 3 2 2 2 2" xfId="27713"/>
    <cellStyle name="Normal 33 3 4 3 2 2 2 3" xfId="27714"/>
    <cellStyle name="Normal 33 3 4 3 2 2 3" xfId="27715"/>
    <cellStyle name="Normal 33 3 4 3 2 2 4" xfId="27716"/>
    <cellStyle name="Normal 33 3 4 3 2 3" xfId="27717"/>
    <cellStyle name="Normal 33 3 4 3 2 3 2" xfId="27718"/>
    <cellStyle name="Normal 33 3 4 3 2 3 3" xfId="27719"/>
    <cellStyle name="Normal 33 3 4 3 2 4" xfId="27720"/>
    <cellStyle name="Normal 33 3 4 3 2 5" xfId="27721"/>
    <cellStyle name="Normal 33 3 4 3 3" xfId="27722"/>
    <cellStyle name="Normal 33 3 4 3 3 2" xfId="27723"/>
    <cellStyle name="Normal 33 3 4 3 3 2 2" xfId="27724"/>
    <cellStyle name="Normal 33 3 4 3 3 2 2 2" xfId="27725"/>
    <cellStyle name="Normal 33 3 4 3 3 2 2 3" xfId="27726"/>
    <cellStyle name="Normal 33 3 4 3 3 2 3" xfId="27727"/>
    <cellStyle name="Normal 33 3 4 3 3 2 4" xfId="27728"/>
    <cellStyle name="Normal 33 3 4 3 3 3" xfId="27729"/>
    <cellStyle name="Normal 33 3 4 3 3 3 2" xfId="27730"/>
    <cellStyle name="Normal 33 3 4 3 3 3 3" xfId="27731"/>
    <cellStyle name="Normal 33 3 4 3 3 4" xfId="27732"/>
    <cellStyle name="Normal 33 3 4 3 3 5" xfId="27733"/>
    <cellStyle name="Normal 33 3 4 3 4" xfId="27734"/>
    <cellStyle name="Normal 33 3 4 3 4 2" xfId="27735"/>
    <cellStyle name="Normal 33 3 4 3 4 2 2" xfId="27736"/>
    <cellStyle name="Normal 33 3 4 3 4 2 2 2" xfId="27737"/>
    <cellStyle name="Normal 33 3 4 3 4 2 2 3" xfId="27738"/>
    <cellStyle name="Normal 33 3 4 3 4 2 3" xfId="27739"/>
    <cellStyle name="Normal 33 3 4 3 4 2 4" xfId="27740"/>
    <cellStyle name="Normal 33 3 4 3 4 3" xfId="27741"/>
    <cellStyle name="Normal 33 3 4 3 4 3 2" xfId="27742"/>
    <cellStyle name="Normal 33 3 4 3 4 3 3" xfId="27743"/>
    <cellStyle name="Normal 33 3 4 3 4 4" xfId="27744"/>
    <cellStyle name="Normal 33 3 4 3 4 5" xfId="27745"/>
    <cellStyle name="Normal 33 3 4 3 5" xfId="27746"/>
    <cellStyle name="Normal 33 3 4 3 5 2" xfId="27747"/>
    <cellStyle name="Normal 33 3 4 3 5 2 2" xfId="27748"/>
    <cellStyle name="Normal 33 3 4 3 5 2 3" xfId="27749"/>
    <cellStyle name="Normal 33 3 4 3 5 3" xfId="27750"/>
    <cellStyle name="Normal 33 3 4 3 5 4" xfId="27751"/>
    <cellStyle name="Normal 33 3 4 3 6" xfId="27752"/>
    <cellStyle name="Normal 33 3 4 3 6 2" xfId="27753"/>
    <cellStyle name="Normal 33 3 4 3 6 3" xfId="27754"/>
    <cellStyle name="Normal 33 3 4 3 7" xfId="27755"/>
    <cellStyle name="Normal 33 3 4 3 8" xfId="27756"/>
    <cellStyle name="Normal 33 3 4 3_Schs" xfId="27757"/>
    <cellStyle name="Normal 33 3 4 4" xfId="27758"/>
    <cellStyle name="Normal 33 3 4 4 2" xfId="27759"/>
    <cellStyle name="Normal 33 3 4 4 2 2" xfId="27760"/>
    <cellStyle name="Normal 33 3 4 4 2 2 2" xfId="27761"/>
    <cellStyle name="Normal 33 3 4 4 2 2 3" xfId="27762"/>
    <cellStyle name="Normal 33 3 4 4 2 3" xfId="27763"/>
    <cellStyle name="Normal 33 3 4 4 2 4" xfId="27764"/>
    <cellStyle name="Normal 33 3 4 4 3" xfId="27765"/>
    <cellStyle name="Normal 33 3 4 4 3 2" xfId="27766"/>
    <cellStyle name="Normal 33 3 4 4 3 3" xfId="27767"/>
    <cellStyle name="Normal 33 3 4 4 4" xfId="27768"/>
    <cellStyle name="Normal 33 3 4 4 5" xfId="27769"/>
    <cellStyle name="Normal 33 3 4 5" xfId="27770"/>
    <cellStyle name="Normal 33 3 4 5 2" xfId="27771"/>
    <cellStyle name="Normal 33 3 4 5 2 2" xfId="27772"/>
    <cellStyle name="Normal 33 3 4 5 2 2 2" xfId="27773"/>
    <cellStyle name="Normal 33 3 4 5 2 2 3" xfId="27774"/>
    <cellStyle name="Normal 33 3 4 5 2 3" xfId="27775"/>
    <cellStyle name="Normal 33 3 4 5 2 4" xfId="27776"/>
    <cellStyle name="Normal 33 3 4 5 3" xfId="27777"/>
    <cellStyle name="Normal 33 3 4 5 3 2" xfId="27778"/>
    <cellStyle name="Normal 33 3 4 5 3 3" xfId="27779"/>
    <cellStyle name="Normal 33 3 4 5 4" xfId="27780"/>
    <cellStyle name="Normal 33 3 4 5 5" xfId="27781"/>
    <cellStyle name="Normal 33 3 4 6" xfId="27782"/>
    <cellStyle name="Normal 33 3 4 6 2" xfId="27783"/>
    <cellStyle name="Normal 33 3 4 6 2 2" xfId="27784"/>
    <cellStyle name="Normal 33 3 4 6 2 2 2" xfId="27785"/>
    <cellStyle name="Normal 33 3 4 6 2 2 3" xfId="27786"/>
    <cellStyle name="Normal 33 3 4 6 2 3" xfId="27787"/>
    <cellStyle name="Normal 33 3 4 6 2 4" xfId="27788"/>
    <cellStyle name="Normal 33 3 4 6 3" xfId="27789"/>
    <cellStyle name="Normal 33 3 4 6 3 2" xfId="27790"/>
    <cellStyle name="Normal 33 3 4 6 3 3" xfId="27791"/>
    <cellStyle name="Normal 33 3 4 6 4" xfId="27792"/>
    <cellStyle name="Normal 33 3 4 6 5" xfId="27793"/>
    <cellStyle name="Normal 33 3 4 7" xfId="27794"/>
    <cellStyle name="Normal 33 3 4 7 2" xfId="27795"/>
    <cellStyle name="Normal 33 3 4 7 2 2" xfId="27796"/>
    <cellStyle name="Normal 33 3 4 7 2 3" xfId="27797"/>
    <cellStyle name="Normal 33 3 4 7 3" xfId="27798"/>
    <cellStyle name="Normal 33 3 4 7 4" xfId="27799"/>
    <cellStyle name="Normal 33 3 4 8" xfId="27800"/>
    <cellStyle name="Normal 33 3 4 8 2" xfId="27801"/>
    <cellStyle name="Normal 33 3 4 8 3" xfId="27802"/>
    <cellStyle name="Normal 33 3 4 9" xfId="27803"/>
    <cellStyle name="Normal 33 3 4_Schs" xfId="27804"/>
    <cellStyle name="Normal 33 3 5" xfId="27805"/>
    <cellStyle name="Normal 33 3 5 2" xfId="27806"/>
    <cellStyle name="Normal 33 3 5 2 2" xfId="27807"/>
    <cellStyle name="Normal 33 3 5 2 2 2" xfId="27808"/>
    <cellStyle name="Normal 33 3 5 2 2 2 2" xfId="27809"/>
    <cellStyle name="Normal 33 3 5 2 2 2 2 2" xfId="27810"/>
    <cellStyle name="Normal 33 3 5 2 2 2 2 3" xfId="27811"/>
    <cellStyle name="Normal 33 3 5 2 2 2 3" xfId="27812"/>
    <cellStyle name="Normal 33 3 5 2 2 2 4" xfId="27813"/>
    <cellStyle name="Normal 33 3 5 2 2 3" xfId="27814"/>
    <cellStyle name="Normal 33 3 5 2 2 3 2" xfId="27815"/>
    <cellStyle name="Normal 33 3 5 2 2 3 3" xfId="27816"/>
    <cellStyle name="Normal 33 3 5 2 2 4" xfId="27817"/>
    <cellStyle name="Normal 33 3 5 2 2 5" xfId="27818"/>
    <cellStyle name="Normal 33 3 5 2 3" xfId="27819"/>
    <cellStyle name="Normal 33 3 5 2 3 2" xfId="27820"/>
    <cellStyle name="Normal 33 3 5 2 3 2 2" xfId="27821"/>
    <cellStyle name="Normal 33 3 5 2 3 2 2 2" xfId="27822"/>
    <cellStyle name="Normal 33 3 5 2 3 2 2 3" xfId="27823"/>
    <cellStyle name="Normal 33 3 5 2 3 2 3" xfId="27824"/>
    <cellStyle name="Normal 33 3 5 2 3 2 4" xfId="27825"/>
    <cellStyle name="Normal 33 3 5 2 3 3" xfId="27826"/>
    <cellStyle name="Normal 33 3 5 2 3 3 2" xfId="27827"/>
    <cellStyle name="Normal 33 3 5 2 3 3 3" xfId="27828"/>
    <cellStyle name="Normal 33 3 5 2 3 4" xfId="27829"/>
    <cellStyle name="Normal 33 3 5 2 3 5" xfId="27830"/>
    <cellStyle name="Normal 33 3 5 2 4" xfId="27831"/>
    <cellStyle name="Normal 33 3 5 2 4 2" xfId="27832"/>
    <cellStyle name="Normal 33 3 5 2 4 2 2" xfId="27833"/>
    <cellStyle name="Normal 33 3 5 2 4 2 2 2" xfId="27834"/>
    <cellStyle name="Normal 33 3 5 2 4 2 2 3" xfId="27835"/>
    <cellStyle name="Normal 33 3 5 2 4 2 3" xfId="27836"/>
    <cellStyle name="Normal 33 3 5 2 4 2 4" xfId="27837"/>
    <cellStyle name="Normal 33 3 5 2 4 3" xfId="27838"/>
    <cellStyle name="Normal 33 3 5 2 4 3 2" xfId="27839"/>
    <cellStyle name="Normal 33 3 5 2 4 3 3" xfId="27840"/>
    <cellStyle name="Normal 33 3 5 2 4 4" xfId="27841"/>
    <cellStyle name="Normal 33 3 5 2 4 5" xfId="27842"/>
    <cellStyle name="Normal 33 3 5 2 5" xfId="27843"/>
    <cellStyle name="Normal 33 3 5 2 5 2" xfId="27844"/>
    <cellStyle name="Normal 33 3 5 2 5 2 2" xfId="27845"/>
    <cellStyle name="Normal 33 3 5 2 5 2 3" xfId="27846"/>
    <cellStyle name="Normal 33 3 5 2 5 3" xfId="27847"/>
    <cellStyle name="Normal 33 3 5 2 5 4" xfId="27848"/>
    <cellStyle name="Normal 33 3 5 2 6" xfId="27849"/>
    <cellStyle name="Normal 33 3 5 2 6 2" xfId="27850"/>
    <cellStyle name="Normal 33 3 5 2 6 3" xfId="27851"/>
    <cellStyle name="Normal 33 3 5 2 7" xfId="27852"/>
    <cellStyle name="Normal 33 3 5 2 8" xfId="27853"/>
    <cellStyle name="Normal 33 3 5 2_Schs" xfId="27854"/>
    <cellStyle name="Normal 33 3 5 3" xfId="27855"/>
    <cellStyle name="Normal 33 3 5 3 2" xfId="27856"/>
    <cellStyle name="Normal 33 3 5 3 2 2" xfId="27857"/>
    <cellStyle name="Normal 33 3 5 3 2 2 2" xfId="27858"/>
    <cellStyle name="Normal 33 3 5 3 2 2 3" xfId="27859"/>
    <cellStyle name="Normal 33 3 5 3 2 3" xfId="27860"/>
    <cellStyle name="Normal 33 3 5 3 2 4" xfId="27861"/>
    <cellStyle name="Normal 33 3 5 3 3" xfId="27862"/>
    <cellStyle name="Normal 33 3 5 3 3 2" xfId="27863"/>
    <cellStyle name="Normal 33 3 5 3 3 3" xfId="27864"/>
    <cellStyle name="Normal 33 3 5 3 4" xfId="27865"/>
    <cellStyle name="Normal 33 3 5 3 5" xfId="27866"/>
    <cellStyle name="Normal 33 3 5 4" xfId="27867"/>
    <cellStyle name="Normal 33 3 5 4 2" xfId="27868"/>
    <cellStyle name="Normal 33 3 5 4 2 2" xfId="27869"/>
    <cellStyle name="Normal 33 3 5 4 2 2 2" xfId="27870"/>
    <cellStyle name="Normal 33 3 5 4 2 2 3" xfId="27871"/>
    <cellStyle name="Normal 33 3 5 4 2 3" xfId="27872"/>
    <cellStyle name="Normal 33 3 5 4 2 4" xfId="27873"/>
    <cellStyle name="Normal 33 3 5 4 3" xfId="27874"/>
    <cellStyle name="Normal 33 3 5 4 3 2" xfId="27875"/>
    <cellStyle name="Normal 33 3 5 4 3 3" xfId="27876"/>
    <cellStyle name="Normal 33 3 5 4 4" xfId="27877"/>
    <cellStyle name="Normal 33 3 5 4 5" xfId="27878"/>
    <cellStyle name="Normal 33 3 5 5" xfId="27879"/>
    <cellStyle name="Normal 33 3 5 5 2" xfId="27880"/>
    <cellStyle name="Normal 33 3 5 5 2 2" xfId="27881"/>
    <cellStyle name="Normal 33 3 5 5 2 2 2" xfId="27882"/>
    <cellStyle name="Normal 33 3 5 5 2 2 3" xfId="27883"/>
    <cellStyle name="Normal 33 3 5 5 2 3" xfId="27884"/>
    <cellStyle name="Normal 33 3 5 5 2 4" xfId="27885"/>
    <cellStyle name="Normal 33 3 5 5 3" xfId="27886"/>
    <cellStyle name="Normal 33 3 5 5 3 2" xfId="27887"/>
    <cellStyle name="Normal 33 3 5 5 3 3" xfId="27888"/>
    <cellStyle name="Normal 33 3 5 5 4" xfId="27889"/>
    <cellStyle name="Normal 33 3 5 5 5" xfId="27890"/>
    <cellStyle name="Normal 33 3 5 6" xfId="27891"/>
    <cellStyle name="Normal 33 3 5 6 2" xfId="27892"/>
    <cellStyle name="Normal 33 3 5 6 2 2" xfId="27893"/>
    <cellStyle name="Normal 33 3 5 6 2 3" xfId="27894"/>
    <cellStyle name="Normal 33 3 5 6 3" xfId="27895"/>
    <cellStyle name="Normal 33 3 5 6 4" xfId="27896"/>
    <cellStyle name="Normal 33 3 5 7" xfId="27897"/>
    <cellStyle name="Normal 33 3 5 7 2" xfId="27898"/>
    <cellStyle name="Normal 33 3 5 7 3" xfId="27899"/>
    <cellStyle name="Normal 33 3 5 8" xfId="27900"/>
    <cellStyle name="Normal 33 3 5 9" xfId="27901"/>
    <cellStyle name="Normal 33 3 5_Schs" xfId="27902"/>
    <cellStyle name="Normal 33 3 6" xfId="27903"/>
    <cellStyle name="Normal 33 3 6 2" xfId="27904"/>
    <cellStyle name="Normal 33 3 6 2 2" xfId="27905"/>
    <cellStyle name="Normal 33 3 6 2 2 2" xfId="27906"/>
    <cellStyle name="Normal 33 3 6 2 2 2 2" xfId="27907"/>
    <cellStyle name="Normal 33 3 6 2 2 2 3" xfId="27908"/>
    <cellStyle name="Normal 33 3 6 2 2 3" xfId="27909"/>
    <cellStyle name="Normal 33 3 6 2 2 4" xfId="27910"/>
    <cellStyle name="Normal 33 3 6 2 3" xfId="27911"/>
    <cellStyle name="Normal 33 3 6 2 3 2" xfId="27912"/>
    <cellStyle name="Normal 33 3 6 2 3 3" xfId="27913"/>
    <cellStyle name="Normal 33 3 6 2 4" xfId="27914"/>
    <cellStyle name="Normal 33 3 6 2 5" xfId="27915"/>
    <cellStyle name="Normal 33 3 6 3" xfId="27916"/>
    <cellStyle name="Normal 33 3 6 3 2" xfId="27917"/>
    <cellStyle name="Normal 33 3 6 3 2 2" xfId="27918"/>
    <cellStyle name="Normal 33 3 6 3 2 2 2" xfId="27919"/>
    <cellStyle name="Normal 33 3 6 3 2 2 3" xfId="27920"/>
    <cellStyle name="Normal 33 3 6 3 2 3" xfId="27921"/>
    <cellStyle name="Normal 33 3 6 3 2 4" xfId="27922"/>
    <cellStyle name="Normal 33 3 6 3 3" xfId="27923"/>
    <cellStyle name="Normal 33 3 6 3 3 2" xfId="27924"/>
    <cellStyle name="Normal 33 3 6 3 3 3" xfId="27925"/>
    <cellStyle name="Normal 33 3 6 3 4" xfId="27926"/>
    <cellStyle name="Normal 33 3 6 3 5" xfId="27927"/>
    <cellStyle name="Normal 33 3 6 4" xfId="27928"/>
    <cellStyle name="Normal 33 3 6 4 2" xfId="27929"/>
    <cellStyle name="Normal 33 3 6 4 2 2" xfId="27930"/>
    <cellStyle name="Normal 33 3 6 4 2 2 2" xfId="27931"/>
    <cellStyle name="Normal 33 3 6 4 2 2 3" xfId="27932"/>
    <cellStyle name="Normal 33 3 6 4 2 3" xfId="27933"/>
    <cellStyle name="Normal 33 3 6 4 2 4" xfId="27934"/>
    <cellStyle name="Normal 33 3 6 4 3" xfId="27935"/>
    <cellStyle name="Normal 33 3 6 4 3 2" xfId="27936"/>
    <cellStyle name="Normal 33 3 6 4 3 3" xfId="27937"/>
    <cellStyle name="Normal 33 3 6 4 4" xfId="27938"/>
    <cellStyle name="Normal 33 3 6 4 5" xfId="27939"/>
    <cellStyle name="Normal 33 3 6 5" xfId="27940"/>
    <cellStyle name="Normal 33 3 6 5 2" xfId="27941"/>
    <cellStyle name="Normal 33 3 6 5 2 2" xfId="27942"/>
    <cellStyle name="Normal 33 3 6 5 2 3" xfId="27943"/>
    <cellStyle name="Normal 33 3 6 5 3" xfId="27944"/>
    <cellStyle name="Normal 33 3 6 5 4" xfId="27945"/>
    <cellStyle name="Normal 33 3 6 6" xfId="27946"/>
    <cellStyle name="Normal 33 3 6 6 2" xfId="27947"/>
    <cellStyle name="Normal 33 3 6 6 3" xfId="27948"/>
    <cellStyle name="Normal 33 3 6 7" xfId="27949"/>
    <cellStyle name="Normal 33 3 6 8" xfId="27950"/>
    <cellStyle name="Normal 33 3 6_Schs" xfId="27951"/>
    <cellStyle name="Normal 33 3 7" xfId="27952"/>
    <cellStyle name="Normal 33 3 7 2" xfId="27953"/>
    <cellStyle name="Normal 33 3 7 2 2" xfId="27954"/>
    <cellStyle name="Normal 33 3 7 2 2 2" xfId="27955"/>
    <cellStyle name="Normal 33 3 7 2 2 3" xfId="27956"/>
    <cellStyle name="Normal 33 3 7 2 3" xfId="27957"/>
    <cellStyle name="Normal 33 3 7 2 4" xfId="27958"/>
    <cellStyle name="Normal 33 3 7 3" xfId="27959"/>
    <cellStyle name="Normal 33 3 7 3 2" xfId="27960"/>
    <cellStyle name="Normal 33 3 7 3 3" xfId="27961"/>
    <cellStyle name="Normal 33 3 7 4" xfId="27962"/>
    <cellStyle name="Normal 33 3 7 5" xfId="27963"/>
    <cellStyle name="Normal 33 3 8" xfId="27964"/>
    <cellStyle name="Normal 33 3 8 2" xfId="27965"/>
    <cellStyle name="Normal 33 3 8 2 2" xfId="27966"/>
    <cellStyle name="Normal 33 3 8 2 2 2" xfId="27967"/>
    <cellStyle name="Normal 33 3 8 2 2 3" xfId="27968"/>
    <cellStyle name="Normal 33 3 8 2 3" xfId="27969"/>
    <cellStyle name="Normal 33 3 8 2 4" xfId="27970"/>
    <cellStyle name="Normal 33 3 8 3" xfId="27971"/>
    <cellStyle name="Normal 33 3 8 3 2" xfId="27972"/>
    <cellStyle name="Normal 33 3 8 3 3" xfId="27973"/>
    <cellStyle name="Normal 33 3 8 4" xfId="27974"/>
    <cellStyle name="Normal 33 3 8 5" xfId="27975"/>
    <cellStyle name="Normal 33 3 9" xfId="27976"/>
    <cellStyle name="Normal 33 3 9 2" xfId="27977"/>
    <cellStyle name="Normal 33 3 9 2 2" xfId="27978"/>
    <cellStyle name="Normal 33 3 9 2 2 2" xfId="27979"/>
    <cellStyle name="Normal 33 3 9 2 2 3" xfId="27980"/>
    <cellStyle name="Normal 33 3 9 2 3" xfId="27981"/>
    <cellStyle name="Normal 33 3 9 2 4" xfId="27982"/>
    <cellStyle name="Normal 33 3 9 3" xfId="27983"/>
    <cellStyle name="Normal 33 3 9 3 2" xfId="27984"/>
    <cellStyle name="Normal 33 3 9 3 3" xfId="27985"/>
    <cellStyle name="Normal 33 3 9 4" xfId="27986"/>
    <cellStyle name="Normal 33 3 9 5" xfId="27987"/>
    <cellStyle name="Normal 33 3_Schs" xfId="27988"/>
    <cellStyle name="Normal 33 4" xfId="27989"/>
    <cellStyle name="Normal 33 4 10" xfId="27990"/>
    <cellStyle name="Normal 33 4 10 2" xfId="27991"/>
    <cellStyle name="Normal 33 4 10 2 2" xfId="27992"/>
    <cellStyle name="Normal 33 4 10 2 3" xfId="27993"/>
    <cellStyle name="Normal 33 4 10 3" xfId="27994"/>
    <cellStyle name="Normal 33 4 10 4" xfId="27995"/>
    <cellStyle name="Normal 33 4 11" xfId="27996"/>
    <cellStyle name="Normal 33 4 11 2" xfId="27997"/>
    <cellStyle name="Normal 33 4 11 3" xfId="27998"/>
    <cellStyle name="Normal 33 4 12" xfId="27999"/>
    <cellStyle name="Normal 33 4 13" xfId="28000"/>
    <cellStyle name="Normal 33 4 14" xfId="28001"/>
    <cellStyle name="Normal 33 4 2" xfId="28002"/>
    <cellStyle name="Normal 33 4 2 10" xfId="28003"/>
    <cellStyle name="Normal 33 4 2 10 2" xfId="28004"/>
    <cellStyle name="Normal 33 4 2 10 3" xfId="28005"/>
    <cellStyle name="Normal 33 4 2 11" xfId="28006"/>
    <cellStyle name="Normal 33 4 2 12" xfId="28007"/>
    <cellStyle name="Normal 33 4 2 13" xfId="28008"/>
    <cellStyle name="Normal 33 4 2 2" xfId="28009"/>
    <cellStyle name="Normal 33 4 2 2 10" xfId="28010"/>
    <cellStyle name="Normal 33 4 2 2 11" xfId="28011"/>
    <cellStyle name="Normal 33 4 2 2 2" xfId="28012"/>
    <cellStyle name="Normal 33 4 2 2 2 10" xfId="28013"/>
    <cellStyle name="Normal 33 4 2 2 2 2" xfId="28014"/>
    <cellStyle name="Normal 33 4 2 2 2 2 2" xfId="28015"/>
    <cellStyle name="Normal 33 4 2 2 2 2 2 2" xfId="28016"/>
    <cellStyle name="Normal 33 4 2 2 2 2 2 2 2" xfId="28017"/>
    <cellStyle name="Normal 33 4 2 2 2 2 2 2 2 2" xfId="28018"/>
    <cellStyle name="Normal 33 4 2 2 2 2 2 2 2 2 2" xfId="28019"/>
    <cellStyle name="Normal 33 4 2 2 2 2 2 2 2 2 3" xfId="28020"/>
    <cellStyle name="Normal 33 4 2 2 2 2 2 2 2 3" xfId="28021"/>
    <cellStyle name="Normal 33 4 2 2 2 2 2 2 2 4" xfId="28022"/>
    <cellStyle name="Normal 33 4 2 2 2 2 2 2 3" xfId="28023"/>
    <cellStyle name="Normal 33 4 2 2 2 2 2 2 3 2" xfId="28024"/>
    <cellStyle name="Normal 33 4 2 2 2 2 2 2 3 3" xfId="28025"/>
    <cellStyle name="Normal 33 4 2 2 2 2 2 2 4" xfId="28026"/>
    <cellStyle name="Normal 33 4 2 2 2 2 2 2 5" xfId="28027"/>
    <cellStyle name="Normal 33 4 2 2 2 2 2 3" xfId="28028"/>
    <cellStyle name="Normal 33 4 2 2 2 2 2 3 2" xfId="28029"/>
    <cellStyle name="Normal 33 4 2 2 2 2 2 3 2 2" xfId="28030"/>
    <cellStyle name="Normal 33 4 2 2 2 2 2 3 2 2 2" xfId="28031"/>
    <cellStyle name="Normal 33 4 2 2 2 2 2 3 2 2 3" xfId="28032"/>
    <cellStyle name="Normal 33 4 2 2 2 2 2 3 2 3" xfId="28033"/>
    <cellStyle name="Normal 33 4 2 2 2 2 2 3 2 4" xfId="28034"/>
    <cellStyle name="Normal 33 4 2 2 2 2 2 3 3" xfId="28035"/>
    <cellStyle name="Normal 33 4 2 2 2 2 2 3 3 2" xfId="28036"/>
    <cellStyle name="Normal 33 4 2 2 2 2 2 3 3 3" xfId="28037"/>
    <cellStyle name="Normal 33 4 2 2 2 2 2 3 4" xfId="28038"/>
    <cellStyle name="Normal 33 4 2 2 2 2 2 3 5" xfId="28039"/>
    <cellStyle name="Normal 33 4 2 2 2 2 2 4" xfId="28040"/>
    <cellStyle name="Normal 33 4 2 2 2 2 2 4 2" xfId="28041"/>
    <cellStyle name="Normal 33 4 2 2 2 2 2 4 2 2" xfId="28042"/>
    <cellStyle name="Normal 33 4 2 2 2 2 2 4 2 2 2" xfId="28043"/>
    <cellStyle name="Normal 33 4 2 2 2 2 2 4 2 2 3" xfId="28044"/>
    <cellStyle name="Normal 33 4 2 2 2 2 2 4 2 3" xfId="28045"/>
    <cellStyle name="Normal 33 4 2 2 2 2 2 4 2 4" xfId="28046"/>
    <cellStyle name="Normal 33 4 2 2 2 2 2 4 3" xfId="28047"/>
    <cellStyle name="Normal 33 4 2 2 2 2 2 4 3 2" xfId="28048"/>
    <cellStyle name="Normal 33 4 2 2 2 2 2 4 3 3" xfId="28049"/>
    <cellStyle name="Normal 33 4 2 2 2 2 2 4 4" xfId="28050"/>
    <cellStyle name="Normal 33 4 2 2 2 2 2 4 5" xfId="28051"/>
    <cellStyle name="Normal 33 4 2 2 2 2 2 5" xfId="28052"/>
    <cellStyle name="Normal 33 4 2 2 2 2 2 5 2" xfId="28053"/>
    <cellStyle name="Normal 33 4 2 2 2 2 2 5 2 2" xfId="28054"/>
    <cellStyle name="Normal 33 4 2 2 2 2 2 5 2 3" xfId="28055"/>
    <cellStyle name="Normal 33 4 2 2 2 2 2 5 3" xfId="28056"/>
    <cellStyle name="Normal 33 4 2 2 2 2 2 5 4" xfId="28057"/>
    <cellStyle name="Normal 33 4 2 2 2 2 2 6" xfId="28058"/>
    <cellStyle name="Normal 33 4 2 2 2 2 2 6 2" xfId="28059"/>
    <cellStyle name="Normal 33 4 2 2 2 2 2 6 3" xfId="28060"/>
    <cellStyle name="Normal 33 4 2 2 2 2 2 7" xfId="28061"/>
    <cellStyle name="Normal 33 4 2 2 2 2 2 8" xfId="28062"/>
    <cellStyle name="Normal 33 4 2 2 2 2 2_Schs" xfId="28063"/>
    <cellStyle name="Normal 33 4 2 2 2 2 3" xfId="28064"/>
    <cellStyle name="Normal 33 4 2 2 2 2 3 2" xfId="28065"/>
    <cellStyle name="Normal 33 4 2 2 2 2 3 2 2" xfId="28066"/>
    <cellStyle name="Normal 33 4 2 2 2 2 3 2 2 2" xfId="28067"/>
    <cellStyle name="Normal 33 4 2 2 2 2 3 2 2 3" xfId="28068"/>
    <cellStyle name="Normal 33 4 2 2 2 2 3 2 3" xfId="28069"/>
    <cellStyle name="Normal 33 4 2 2 2 2 3 2 4" xfId="28070"/>
    <cellStyle name="Normal 33 4 2 2 2 2 3 3" xfId="28071"/>
    <cellStyle name="Normal 33 4 2 2 2 2 3 3 2" xfId="28072"/>
    <cellStyle name="Normal 33 4 2 2 2 2 3 3 3" xfId="28073"/>
    <cellStyle name="Normal 33 4 2 2 2 2 3 4" xfId="28074"/>
    <cellStyle name="Normal 33 4 2 2 2 2 3 5" xfId="28075"/>
    <cellStyle name="Normal 33 4 2 2 2 2 4" xfId="28076"/>
    <cellStyle name="Normal 33 4 2 2 2 2 4 2" xfId="28077"/>
    <cellStyle name="Normal 33 4 2 2 2 2 4 2 2" xfId="28078"/>
    <cellStyle name="Normal 33 4 2 2 2 2 4 2 2 2" xfId="28079"/>
    <cellStyle name="Normal 33 4 2 2 2 2 4 2 2 3" xfId="28080"/>
    <cellStyle name="Normal 33 4 2 2 2 2 4 2 3" xfId="28081"/>
    <cellStyle name="Normal 33 4 2 2 2 2 4 2 4" xfId="28082"/>
    <cellStyle name="Normal 33 4 2 2 2 2 4 3" xfId="28083"/>
    <cellStyle name="Normal 33 4 2 2 2 2 4 3 2" xfId="28084"/>
    <cellStyle name="Normal 33 4 2 2 2 2 4 3 3" xfId="28085"/>
    <cellStyle name="Normal 33 4 2 2 2 2 4 4" xfId="28086"/>
    <cellStyle name="Normal 33 4 2 2 2 2 4 5" xfId="28087"/>
    <cellStyle name="Normal 33 4 2 2 2 2 5" xfId="28088"/>
    <cellStyle name="Normal 33 4 2 2 2 2 5 2" xfId="28089"/>
    <cellStyle name="Normal 33 4 2 2 2 2 5 2 2" xfId="28090"/>
    <cellStyle name="Normal 33 4 2 2 2 2 5 2 2 2" xfId="28091"/>
    <cellStyle name="Normal 33 4 2 2 2 2 5 2 2 3" xfId="28092"/>
    <cellStyle name="Normal 33 4 2 2 2 2 5 2 3" xfId="28093"/>
    <cellStyle name="Normal 33 4 2 2 2 2 5 2 4" xfId="28094"/>
    <cellStyle name="Normal 33 4 2 2 2 2 5 3" xfId="28095"/>
    <cellStyle name="Normal 33 4 2 2 2 2 5 3 2" xfId="28096"/>
    <cellStyle name="Normal 33 4 2 2 2 2 5 3 3" xfId="28097"/>
    <cellStyle name="Normal 33 4 2 2 2 2 5 4" xfId="28098"/>
    <cellStyle name="Normal 33 4 2 2 2 2 5 5" xfId="28099"/>
    <cellStyle name="Normal 33 4 2 2 2 2 6" xfId="28100"/>
    <cellStyle name="Normal 33 4 2 2 2 2 6 2" xfId="28101"/>
    <cellStyle name="Normal 33 4 2 2 2 2 6 2 2" xfId="28102"/>
    <cellStyle name="Normal 33 4 2 2 2 2 6 2 3" xfId="28103"/>
    <cellStyle name="Normal 33 4 2 2 2 2 6 3" xfId="28104"/>
    <cellStyle name="Normal 33 4 2 2 2 2 6 4" xfId="28105"/>
    <cellStyle name="Normal 33 4 2 2 2 2 7" xfId="28106"/>
    <cellStyle name="Normal 33 4 2 2 2 2 7 2" xfId="28107"/>
    <cellStyle name="Normal 33 4 2 2 2 2 7 3" xfId="28108"/>
    <cellStyle name="Normal 33 4 2 2 2 2 8" xfId="28109"/>
    <cellStyle name="Normal 33 4 2 2 2 2 9" xfId="28110"/>
    <cellStyle name="Normal 33 4 2 2 2 2_Schs" xfId="28111"/>
    <cellStyle name="Normal 33 4 2 2 2 3" xfId="28112"/>
    <cellStyle name="Normal 33 4 2 2 2 3 2" xfId="28113"/>
    <cellStyle name="Normal 33 4 2 2 2 3 2 2" xfId="28114"/>
    <cellStyle name="Normal 33 4 2 2 2 3 2 2 2" xfId="28115"/>
    <cellStyle name="Normal 33 4 2 2 2 3 2 2 2 2" xfId="28116"/>
    <cellStyle name="Normal 33 4 2 2 2 3 2 2 2 3" xfId="28117"/>
    <cellStyle name="Normal 33 4 2 2 2 3 2 2 3" xfId="28118"/>
    <cellStyle name="Normal 33 4 2 2 2 3 2 2 4" xfId="28119"/>
    <cellStyle name="Normal 33 4 2 2 2 3 2 3" xfId="28120"/>
    <cellStyle name="Normal 33 4 2 2 2 3 2 3 2" xfId="28121"/>
    <cellStyle name="Normal 33 4 2 2 2 3 2 3 3" xfId="28122"/>
    <cellStyle name="Normal 33 4 2 2 2 3 2 4" xfId="28123"/>
    <cellStyle name="Normal 33 4 2 2 2 3 2 5" xfId="28124"/>
    <cellStyle name="Normal 33 4 2 2 2 3 3" xfId="28125"/>
    <cellStyle name="Normal 33 4 2 2 2 3 3 2" xfId="28126"/>
    <cellStyle name="Normal 33 4 2 2 2 3 3 2 2" xfId="28127"/>
    <cellStyle name="Normal 33 4 2 2 2 3 3 2 2 2" xfId="28128"/>
    <cellStyle name="Normal 33 4 2 2 2 3 3 2 2 3" xfId="28129"/>
    <cellStyle name="Normal 33 4 2 2 2 3 3 2 3" xfId="28130"/>
    <cellStyle name="Normal 33 4 2 2 2 3 3 2 4" xfId="28131"/>
    <cellStyle name="Normal 33 4 2 2 2 3 3 3" xfId="28132"/>
    <cellStyle name="Normal 33 4 2 2 2 3 3 3 2" xfId="28133"/>
    <cellStyle name="Normal 33 4 2 2 2 3 3 3 3" xfId="28134"/>
    <cellStyle name="Normal 33 4 2 2 2 3 3 4" xfId="28135"/>
    <cellStyle name="Normal 33 4 2 2 2 3 3 5" xfId="28136"/>
    <cellStyle name="Normal 33 4 2 2 2 3 4" xfId="28137"/>
    <cellStyle name="Normal 33 4 2 2 2 3 4 2" xfId="28138"/>
    <cellStyle name="Normal 33 4 2 2 2 3 4 2 2" xfId="28139"/>
    <cellStyle name="Normal 33 4 2 2 2 3 4 2 2 2" xfId="28140"/>
    <cellStyle name="Normal 33 4 2 2 2 3 4 2 2 3" xfId="28141"/>
    <cellStyle name="Normal 33 4 2 2 2 3 4 2 3" xfId="28142"/>
    <cellStyle name="Normal 33 4 2 2 2 3 4 2 4" xfId="28143"/>
    <cellStyle name="Normal 33 4 2 2 2 3 4 3" xfId="28144"/>
    <cellStyle name="Normal 33 4 2 2 2 3 4 3 2" xfId="28145"/>
    <cellStyle name="Normal 33 4 2 2 2 3 4 3 3" xfId="28146"/>
    <cellStyle name="Normal 33 4 2 2 2 3 4 4" xfId="28147"/>
    <cellStyle name="Normal 33 4 2 2 2 3 4 5" xfId="28148"/>
    <cellStyle name="Normal 33 4 2 2 2 3 5" xfId="28149"/>
    <cellStyle name="Normal 33 4 2 2 2 3 5 2" xfId="28150"/>
    <cellStyle name="Normal 33 4 2 2 2 3 5 2 2" xfId="28151"/>
    <cellStyle name="Normal 33 4 2 2 2 3 5 2 3" xfId="28152"/>
    <cellStyle name="Normal 33 4 2 2 2 3 5 3" xfId="28153"/>
    <cellStyle name="Normal 33 4 2 2 2 3 5 4" xfId="28154"/>
    <cellStyle name="Normal 33 4 2 2 2 3 6" xfId="28155"/>
    <cellStyle name="Normal 33 4 2 2 2 3 6 2" xfId="28156"/>
    <cellStyle name="Normal 33 4 2 2 2 3 6 3" xfId="28157"/>
    <cellStyle name="Normal 33 4 2 2 2 3 7" xfId="28158"/>
    <cellStyle name="Normal 33 4 2 2 2 3 8" xfId="28159"/>
    <cellStyle name="Normal 33 4 2 2 2 3_Schs" xfId="28160"/>
    <cellStyle name="Normal 33 4 2 2 2 4" xfId="28161"/>
    <cellStyle name="Normal 33 4 2 2 2 4 2" xfId="28162"/>
    <cellStyle name="Normal 33 4 2 2 2 4 2 2" xfId="28163"/>
    <cellStyle name="Normal 33 4 2 2 2 4 2 2 2" xfId="28164"/>
    <cellStyle name="Normal 33 4 2 2 2 4 2 2 3" xfId="28165"/>
    <cellStyle name="Normal 33 4 2 2 2 4 2 3" xfId="28166"/>
    <cellStyle name="Normal 33 4 2 2 2 4 2 4" xfId="28167"/>
    <cellStyle name="Normal 33 4 2 2 2 4 3" xfId="28168"/>
    <cellStyle name="Normal 33 4 2 2 2 4 3 2" xfId="28169"/>
    <cellStyle name="Normal 33 4 2 2 2 4 3 3" xfId="28170"/>
    <cellStyle name="Normal 33 4 2 2 2 4 4" xfId="28171"/>
    <cellStyle name="Normal 33 4 2 2 2 4 5" xfId="28172"/>
    <cellStyle name="Normal 33 4 2 2 2 5" xfId="28173"/>
    <cellStyle name="Normal 33 4 2 2 2 5 2" xfId="28174"/>
    <cellStyle name="Normal 33 4 2 2 2 5 2 2" xfId="28175"/>
    <cellStyle name="Normal 33 4 2 2 2 5 2 2 2" xfId="28176"/>
    <cellStyle name="Normal 33 4 2 2 2 5 2 2 3" xfId="28177"/>
    <cellStyle name="Normal 33 4 2 2 2 5 2 3" xfId="28178"/>
    <cellStyle name="Normal 33 4 2 2 2 5 2 4" xfId="28179"/>
    <cellStyle name="Normal 33 4 2 2 2 5 3" xfId="28180"/>
    <cellStyle name="Normal 33 4 2 2 2 5 3 2" xfId="28181"/>
    <cellStyle name="Normal 33 4 2 2 2 5 3 3" xfId="28182"/>
    <cellStyle name="Normal 33 4 2 2 2 5 4" xfId="28183"/>
    <cellStyle name="Normal 33 4 2 2 2 5 5" xfId="28184"/>
    <cellStyle name="Normal 33 4 2 2 2 6" xfId="28185"/>
    <cellStyle name="Normal 33 4 2 2 2 6 2" xfId="28186"/>
    <cellStyle name="Normal 33 4 2 2 2 6 2 2" xfId="28187"/>
    <cellStyle name="Normal 33 4 2 2 2 6 2 2 2" xfId="28188"/>
    <cellStyle name="Normal 33 4 2 2 2 6 2 2 3" xfId="28189"/>
    <cellStyle name="Normal 33 4 2 2 2 6 2 3" xfId="28190"/>
    <cellStyle name="Normal 33 4 2 2 2 6 2 4" xfId="28191"/>
    <cellStyle name="Normal 33 4 2 2 2 6 3" xfId="28192"/>
    <cellStyle name="Normal 33 4 2 2 2 6 3 2" xfId="28193"/>
    <cellStyle name="Normal 33 4 2 2 2 6 3 3" xfId="28194"/>
    <cellStyle name="Normal 33 4 2 2 2 6 4" xfId="28195"/>
    <cellStyle name="Normal 33 4 2 2 2 6 5" xfId="28196"/>
    <cellStyle name="Normal 33 4 2 2 2 7" xfId="28197"/>
    <cellStyle name="Normal 33 4 2 2 2 7 2" xfId="28198"/>
    <cellStyle name="Normal 33 4 2 2 2 7 2 2" xfId="28199"/>
    <cellStyle name="Normal 33 4 2 2 2 7 2 3" xfId="28200"/>
    <cellStyle name="Normal 33 4 2 2 2 7 3" xfId="28201"/>
    <cellStyle name="Normal 33 4 2 2 2 7 4" xfId="28202"/>
    <cellStyle name="Normal 33 4 2 2 2 8" xfId="28203"/>
    <cellStyle name="Normal 33 4 2 2 2 8 2" xfId="28204"/>
    <cellStyle name="Normal 33 4 2 2 2 8 3" xfId="28205"/>
    <cellStyle name="Normal 33 4 2 2 2 9" xfId="28206"/>
    <cellStyle name="Normal 33 4 2 2 2_Schs" xfId="28207"/>
    <cellStyle name="Normal 33 4 2 2 3" xfId="28208"/>
    <cellStyle name="Normal 33 4 2 2 3 2" xfId="28209"/>
    <cellStyle name="Normal 33 4 2 2 3 2 2" xfId="28210"/>
    <cellStyle name="Normal 33 4 2 2 3 2 2 2" xfId="28211"/>
    <cellStyle name="Normal 33 4 2 2 3 2 2 2 2" xfId="28212"/>
    <cellStyle name="Normal 33 4 2 2 3 2 2 2 2 2" xfId="28213"/>
    <cellStyle name="Normal 33 4 2 2 3 2 2 2 2 3" xfId="28214"/>
    <cellStyle name="Normal 33 4 2 2 3 2 2 2 3" xfId="28215"/>
    <cellStyle name="Normal 33 4 2 2 3 2 2 2 4" xfId="28216"/>
    <cellStyle name="Normal 33 4 2 2 3 2 2 3" xfId="28217"/>
    <cellStyle name="Normal 33 4 2 2 3 2 2 3 2" xfId="28218"/>
    <cellStyle name="Normal 33 4 2 2 3 2 2 3 3" xfId="28219"/>
    <cellStyle name="Normal 33 4 2 2 3 2 2 4" xfId="28220"/>
    <cellStyle name="Normal 33 4 2 2 3 2 2 5" xfId="28221"/>
    <cellStyle name="Normal 33 4 2 2 3 2 3" xfId="28222"/>
    <cellStyle name="Normal 33 4 2 2 3 2 3 2" xfId="28223"/>
    <cellStyle name="Normal 33 4 2 2 3 2 3 2 2" xfId="28224"/>
    <cellStyle name="Normal 33 4 2 2 3 2 3 2 2 2" xfId="28225"/>
    <cellStyle name="Normal 33 4 2 2 3 2 3 2 2 3" xfId="28226"/>
    <cellStyle name="Normal 33 4 2 2 3 2 3 2 3" xfId="28227"/>
    <cellStyle name="Normal 33 4 2 2 3 2 3 2 4" xfId="28228"/>
    <cellStyle name="Normal 33 4 2 2 3 2 3 3" xfId="28229"/>
    <cellStyle name="Normal 33 4 2 2 3 2 3 3 2" xfId="28230"/>
    <cellStyle name="Normal 33 4 2 2 3 2 3 3 3" xfId="28231"/>
    <cellStyle name="Normal 33 4 2 2 3 2 3 4" xfId="28232"/>
    <cellStyle name="Normal 33 4 2 2 3 2 3 5" xfId="28233"/>
    <cellStyle name="Normal 33 4 2 2 3 2 4" xfId="28234"/>
    <cellStyle name="Normal 33 4 2 2 3 2 4 2" xfId="28235"/>
    <cellStyle name="Normal 33 4 2 2 3 2 4 2 2" xfId="28236"/>
    <cellStyle name="Normal 33 4 2 2 3 2 4 2 2 2" xfId="28237"/>
    <cellStyle name="Normal 33 4 2 2 3 2 4 2 2 3" xfId="28238"/>
    <cellStyle name="Normal 33 4 2 2 3 2 4 2 3" xfId="28239"/>
    <cellStyle name="Normal 33 4 2 2 3 2 4 2 4" xfId="28240"/>
    <cellStyle name="Normal 33 4 2 2 3 2 4 3" xfId="28241"/>
    <cellStyle name="Normal 33 4 2 2 3 2 4 3 2" xfId="28242"/>
    <cellStyle name="Normal 33 4 2 2 3 2 4 3 3" xfId="28243"/>
    <cellStyle name="Normal 33 4 2 2 3 2 4 4" xfId="28244"/>
    <cellStyle name="Normal 33 4 2 2 3 2 4 5" xfId="28245"/>
    <cellStyle name="Normal 33 4 2 2 3 2 5" xfId="28246"/>
    <cellStyle name="Normal 33 4 2 2 3 2 5 2" xfId="28247"/>
    <cellStyle name="Normal 33 4 2 2 3 2 5 2 2" xfId="28248"/>
    <cellStyle name="Normal 33 4 2 2 3 2 5 2 3" xfId="28249"/>
    <cellStyle name="Normal 33 4 2 2 3 2 5 3" xfId="28250"/>
    <cellStyle name="Normal 33 4 2 2 3 2 5 4" xfId="28251"/>
    <cellStyle name="Normal 33 4 2 2 3 2 6" xfId="28252"/>
    <cellStyle name="Normal 33 4 2 2 3 2 6 2" xfId="28253"/>
    <cellStyle name="Normal 33 4 2 2 3 2 6 3" xfId="28254"/>
    <cellStyle name="Normal 33 4 2 2 3 2 7" xfId="28255"/>
    <cellStyle name="Normal 33 4 2 2 3 2 8" xfId="28256"/>
    <cellStyle name="Normal 33 4 2 2 3 2_Schs" xfId="28257"/>
    <cellStyle name="Normal 33 4 2 2 3 3" xfId="28258"/>
    <cellStyle name="Normal 33 4 2 2 3 3 2" xfId="28259"/>
    <cellStyle name="Normal 33 4 2 2 3 3 2 2" xfId="28260"/>
    <cellStyle name="Normal 33 4 2 2 3 3 2 2 2" xfId="28261"/>
    <cellStyle name="Normal 33 4 2 2 3 3 2 2 3" xfId="28262"/>
    <cellStyle name="Normal 33 4 2 2 3 3 2 3" xfId="28263"/>
    <cellStyle name="Normal 33 4 2 2 3 3 2 4" xfId="28264"/>
    <cellStyle name="Normal 33 4 2 2 3 3 3" xfId="28265"/>
    <cellStyle name="Normal 33 4 2 2 3 3 3 2" xfId="28266"/>
    <cellStyle name="Normal 33 4 2 2 3 3 3 3" xfId="28267"/>
    <cellStyle name="Normal 33 4 2 2 3 3 4" xfId="28268"/>
    <cellStyle name="Normal 33 4 2 2 3 3 5" xfId="28269"/>
    <cellStyle name="Normal 33 4 2 2 3 4" xfId="28270"/>
    <cellStyle name="Normal 33 4 2 2 3 4 2" xfId="28271"/>
    <cellStyle name="Normal 33 4 2 2 3 4 2 2" xfId="28272"/>
    <cellStyle name="Normal 33 4 2 2 3 4 2 2 2" xfId="28273"/>
    <cellStyle name="Normal 33 4 2 2 3 4 2 2 3" xfId="28274"/>
    <cellStyle name="Normal 33 4 2 2 3 4 2 3" xfId="28275"/>
    <cellStyle name="Normal 33 4 2 2 3 4 2 4" xfId="28276"/>
    <cellStyle name="Normal 33 4 2 2 3 4 3" xfId="28277"/>
    <cellStyle name="Normal 33 4 2 2 3 4 3 2" xfId="28278"/>
    <cellStyle name="Normal 33 4 2 2 3 4 3 3" xfId="28279"/>
    <cellStyle name="Normal 33 4 2 2 3 4 4" xfId="28280"/>
    <cellStyle name="Normal 33 4 2 2 3 4 5" xfId="28281"/>
    <cellStyle name="Normal 33 4 2 2 3 5" xfId="28282"/>
    <cellStyle name="Normal 33 4 2 2 3 5 2" xfId="28283"/>
    <cellStyle name="Normal 33 4 2 2 3 5 2 2" xfId="28284"/>
    <cellStyle name="Normal 33 4 2 2 3 5 2 2 2" xfId="28285"/>
    <cellStyle name="Normal 33 4 2 2 3 5 2 2 3" xfId="28286"/>
    <cellStyle name="Normal 33 4 2 2 3 5 2 3" xfId="28287"/>
    <cellStyle name="Normal 33 4 2 2 3 5 2 4" xfId="28288"/>
    <cellStyle name="Normal 33 4 2 2 3 5 3" xfId="28289"/>
    <cellStyle name="Normal 33 4 2 2 3 5 3 2" xfId="28290"/>
    <cellStyle name="Normal 33 4 2 2 3 5 3 3" xfId="28291"/>
    <cellStyle name="Normal 33 4 2 2 3 5 4" xfId="28292"/>
    <cellStyle name="Normal 33 4 2 2 3 5 5" xfId="28293"/>
    <cellStyle name="Normal 33 4 2 2 3 6" xfId="28294"/>
    <cellStyle name="Normal 33 4 2 2 3 6 2" xfId="28295"/>
    <cellStyle name="Normal 33 4 2 2 3 6 2 2" xfId="28296"/>
    <cellStyle name="Normal 33 4 2 2 3 6 2 3" xfId="28297"/>
    <cellStyle name="Normal 33 4 2 2 3 6 3" xfId="28298"/>
    <cellStyle name="Normal 33 4 2 2 3 6 4" xfId="28299"/>
    <cellStyle name="Normal 33 4 2 2 3 7" xfId="28300"/>
    <cellStyle name="Normal 33 4 2 2 3 7 2" xfId="28301"/>
    <cellStyle name="Normal 33 4 2 2 3 7 3" xfId="28302"/>
    <cellStyle name="Normal 33 4 2 2 3 8" xfId="28303"/>
    <cellStyle name="Normal 33 4 2 2 3 9" xfId="28304"/>
    <cellStyle name="Normal 33 4 2 2 3_Schs" xfId="28305"/>
    <cellStyle name="Normal 33 4 2 2 4" xfId="28306"/>
    <cellStyle name="Normal 33 4 2 2 4 2" xfId="28307"/>
    <cellStyle name="Normal 33 4 2 2 4 2 2" xfId="28308"/>
    <cellStyle name="Normal 33 4 2 2 4 2 2 2" xfId="28309"/>
    <cellStyle name="Normal 33 4 2 2 4 2 2 2 2" xfId="28310"/>
    <cellStyle name="Normal 33 4 2 2 4 2 2 2 3" xfId="28311"/>
    <cellStyle name="Normal 33 4 2 2 4 2 2 3" xfId="28312"/>
    <cellStyle name="Normal 33 4 2 2 4 2 2 4" xfId="28313"/>
    <cellStyle name="Normal 33 4 2 2 4 2 3" xfId="28314"/>
    <cellStyle name="Normal 33 4 2 2 4 2 3 2" xfId="28315"/>
    <cellStyle name="Normal 33 4 2 2 4 2 3 3" xfId="28316"/>
    <cellStyle name="Normal 33 4 2 2 4 2 4" xfId="28317"/>
    <cellStyle name="Normal 33 4 2 2 4 2 5" xfId="28318"/>
    <cellStyle name="Normal 33 4 2 2 4 3" xfId="28319"/>
    <cellStyle name="Normal 33 4 2 2 4 3 2" xfId="28320"/>
    <cellStyle name="Normal 33 4 2 2 4 3 2 2" xfId="28321"/>
    <cellStyle name="Normal 33 4 2 2 4 3 2 2 2" xfId="28322"/>
    <cellStyle name="Normal 33 4 2 2 4 3 2 2 3" xfId="28323"/>
    <cellStyle name="Normal 33 4 2 2 4 3 2 3" xfId="28324"/>
    <cellStyle name="Normal 33 4 2 2 4 3 2 4" xfId="28325"/>
    <cellStyle name="Normal 33 4 2 2 4 3 3" xfId="28326"/>
    <cellStyle name="Normal 33 4 2 2 4 3 3 2" xfId="28327"/>
    <cellStyle name="Normal 33 4 2 2 4 3 3 3" xfId="28328"/>
    <cellStyle name="Normal 33 4 2 2 4 3 4" xfId="28329"/>
    <cellStyle name="Normal 33 4 2 2 4 3 5" xfId="28330"/>
    <cellStyle name="Normal 33 4 2 2 4 4" xfId="28331"/>
    <cellStyle name="Normal 33 4 2 2 4 4 2" xfId="28332"/>
    <cellStyle name="Normal 33 4 2 2 4 4 2 2" xfId="28333"/>
    <cellStyle name="Normal 33 4 2 2 4 4 2 2 2" xfId="28334"/>
    <cellStyle name="Normal 33 4 2 2 4 4 2 2 3" xfId="28335"/>
    <cellStyle name="Normal 33 4 2 2 4 4 2 3" xfId="28336"/>
    <cellStyle name="Normal 33 4 2 2 4 4 2 4" xfId="28337"/>
    <cellStyle name="Normal 33 4 2 2 4 4 3" xfId="28338"/>
    <cellStyle name="Normal 33 4 2 2 4 4 3 2" xfId="28339"/>
    <cellStyle name="Normal 33 4 2 2 4 4 3 3" xfId="28340"/>
    <cellStyle name="Normal 33 4 2 2 4 4 4" xfId="28341"/>
    <cellStyle name="Normal 33 4 2 2 4 4 5" xfId="28342"/>
    <cellStyle name="Normal 33 4 2 2 4 5" xfId="28343"/>
    <cellStyle name="Normal 33 4 2 2 4 5 2" xfId="28344"/>
    <cellStyle name="Normal 33 4 2 2 4 5 2 2" xfId="28345"/>
    <cellStyle name="Normal 33 4 2 2 4 5 2 3" xfId="28346"/>
    <cellStyle name="Normal 33 4 2 2 4 5 3" xfId="28347"/>
    <cellStyle name="Normal 33 4 2 2 4 5 4" xfId="28348"/>
    <cellStyle name="Normal 33 4 2 2 4 6" xfId="28349"/>
    <cellStyle name="Normal 33 4 2 2 4 6 2" xfId="28350"/>
    <cellStyle name="Normal 33 4 2 2 4 6 3" xfId="28351"/>
    <cellStyle name="Normal 33 4 2 2 4 7" xfId="28352"/>
    <cellStyle name="Normal 33 4 2 2 4 8" xfId="28353"/>
    <cellStyle name="Normal 33 4 2 2 4_Schs" xfId="28354"/>
    <cellStyle name="Normal 33 4 2 2 5" xfId="28355"/>
    <cellStyle name="Normal 33 4 2 2 5 2" xfId="28356"/>
    <cellStyle name="Normal 33 4 2 2 5 2 2" xfId="28357"/>
    <cellStyle name="Normal 33 4 2 2 5 2 2 2" xfId="28358"/>
    <cellStyle name="Normal 33 4 2 2 5 2 2 3" xfId="28359"/>
    <cellStyle name="Normal 33 4 2 2 5 2 3" xfId="28360"/>
    <cellStyle name="Normal 33 4 2 2 5 2 4" xfId="28361"/>
    <cellStyle name="Normal 33 4 2 2 5 3" xfId="28362"/>
    <cellStyle name="Normal 33 4 2 2 5 3 2" xfId="28363"/>
    <cellStyle name="Normal 33 4 2 2 5 3 3" xfId="28364"/>
    <cellStyle name="Normal 33 4 2 2 5 4" xfId="28365"/>
    <cellStyle name="Normal 33 4 2 2 5 5" xfId="28366"/>
    <cellStyle name="Normal 33 4 2 2 6" xfId="28367"/>
    <cellStyle name="Normal 33 4 2 2 6 2" xfId="28368"/>
    <cellStyle name="Normal 33 4 2 2 6 2 2" xfId="28369"/>
    <cellStyle name="Normal 33 4 2 2 6 2 2 2" xfId="28370"/>
    <cellStyle name="Normal 33 4 2 2 6 2 2 3" xfId="28371"/>
    <cellStyle name="Normal 33 4 2 2 6 2 3" xfId="28372"/>
    <cellStyle name="Normal 33 4 2 2 6 2 4" xfId="28373"/>
    <cellStyle name="Normal 33 4 2 2 6 3" xfId="28374"/>
    <cellStyle name="Normal 33 4 2 2 6 3 2" xfId="28375"/>
    <cellStyle name="Normal 33 4 2 2 6 3 3" xfId="28376"/>
    <cellStyle name="Normal 33 4 2 2 6 4" xfId="28377"/>
    <cellStyle name="Normal 33 4 2 2 6 5" xfId="28378"/>
    <cellStyle name="Normal 33 4 2 2 7" xfId="28379"/>
    <cellStyle name="Normal 33 4 2 2 7 2" xfId="28380"/>
    <cellStyle name="Normal 33 4 2 2 7 2 2" xfId="28381"/>
    <cellStyle name="Normal 33 4 2 2 7 2 2 2" xfId="28382"/>
    <cellStyle name="Normal 33 4 2 2 7 2 2 3" xfId="28383"/>
    <cellStyle name="Normal 33 4 2 2 7 2 3" xfId="28384"/>
    <cellStyle name="Normal 33 4 2 2 7 2 4" xfId="28385"/>
    <cellStyle name="Normal 33 4 2 2 7 3" xfId="28386"/>
    <cellStyle name="Normal 33 4 2 2 7 3 2" xfId="28387"/>
    <cellStyle name="Normal 33 4 2 2 7 3 3" xfId="28388"/>
    <cellStyle name="Normal 33 4 2 2 7 4" xfId="28389"/>
    <cellStyle name="Normal 33 4 2 2 7 5" xfId="28390"/>
    <cellStyle name="Normal 33 4 2 2 8" xfId="28391"/>
    <cellStyle name="Normal 33 4 2 2 8 2" xfId="28392"/>
    <cellStyle name="Normal 33 4 2 2 8 2 2" xfId="28393"/>
    <cellStyle name="Normal 33 4 2 2 8 2 3" xfId="28394"/>
    <cellStyle name="Normal 33 4 2 2 8 3" xfId="28395"/>
    <cellStyle name="Normal 33 4 2 2 8 4" xfId="28396"/>
    <cellStyle name="Normal 33 4 2 2 9" xfId="28397"/>
    <cellStyle name="Normal 33 4 2 2 9 2" xfId="28398"/>
    <cellStyle name="Normal 33 4 2 2 9 3" xfId="28399"/>
    <cellStyle name="Normal 33 4 2 2_Schs" xfId="28400"/>
    <cellStyle name="Normal 33 4 2 3" xfId="28401"/>
    <cellStyle name="Normal 33 4 2 3 10" xfId="28402"/>
    <cellStyle name="Normal 33 4 2 3 2" xfId="28403"/>
    <cellStyle name="Normal 33 4 2 3 2 2" xfId="28404"/>
    <cellStyle name="Normal 33 4 2 3 2 2 2" xfId="28405"/>
    <cellStyle name="Normal 33 4 2 3 2 2 2 2" xfId="28406"/>
    <cellStyle name="Normal 33 4 2 3 2 2 2 2 2" xfId="28407"/>
    <cellStyle name="Normal 33 4 2 3 2 2 2 2 2 2" xfId="28408"/>
    <cellStyle name="Normal 33 4 2 3 2 2 2 2 2 3" xfId="28409"/>
    <cellStyle name="Normal 33 4 2 3 2 2 2 2 3" xfId="28410"/>
    <cellStyle name="Normal 33 4 2 3 2 2 2 2 4" xfId="28411"/>
    <cellStyle name="Normal 33 4 2 3 2 2 2 3" xfId="28412"/>
    <cellStyle name="Normal 33 4 2 3 2 2 2 3 2" xfId="28413"/>
    <cellStyle name="Normal 33 4 2 3 2 2 2 3 3" xfId="28414"/>
    <cellStyle name="Normal 33 4 2 3 2 2 2 4" xfId="28415"/>
    <cellStyle name="Normal 33 4 2 3 2 2 2 5" xfId="28416"/>
    <cellStyle name="Normal 33 4 2 3 2 2 3" xfId="28417"/>
    <cellStyle name="Normal 33 4 2 3 2 2 3 2" xfId="28418"/>
    <cellStyle name="Normal 33 4 2 3 2 2 3 2 2" xfId="28419"/>
    <cellStyle name="Normal 33 4 2 3 2 2 3 2 2 2" xfId="28420"/>
    <cellStyle name="Normal 33 4 2 3 2 2 3 2 2 3" xfId="28421"/>
    <cellStyle name="Normal 33 4 2 3 2 2 3 2 3" xfId="28422"/>
    <cellStyle name="Normal 33 4 2 3 2 2 3 2 4" xfId="28423"/>
    <cellStyle name="Normal 33 4 2 3 2 2 3 3" xfId="28424"/>
    <cellStyle name="Normal 33 4 2 3 2 2 3 3 2" xfId="28425"/>
    <cellStyle name="Normal 33 4 2 3 2 2 3 3 3" xfId="28426"/>
    <cellStyle name="Normal 33 4 2 3 2 2 3 4" xfId="28427"/>
    <cellStyle name="Normal 33 4 2 3 2 2 3 5" xfId="28428"/>
    <cellStyle name="Normal 33 4 2 3 2 2 4" xfId="28429"/>
    <cellStyle name="Normal 33 4 2 3 2 2 4 2" xfId="28430"/>
    <cellStyle name="Normal 33 4 2 3 2 2 4 2 2" xfId="28431"/>
    <cellStyle name="Normal 33 4 2 3 2 2 4 2 2 2" xfId="28432"/>
    <cellStyle name="Normal 33 4 2 3 2 2 4 2 2 3" xfId="28433"/>
    <cellStyle name="Normal 33 4 2 3 2 2 4 2 3" xfId="28434"/>
    <cellStyle name="Normal 33 4 2 3 2 2 4 2 4" xfId="28435"/>
    <cellStyle name="Normal 33 4 2 3 2 2 4 3" xfId="28436"/>
    <cellStyle name="Normal 33 4 2 3 2 2 4 3 2" xfId="28437"/>
    <cellStyle name="Normal 33 4 2 3 2 2 4 3 3" xfId="28438"/>
    <cellStyle name="Normal 33 4 2 3 2 2 4 4" xfId="28439"/>
    <cellStyle name="Normal 33 4 2 3 2 2 4 5" xfId="28440"/>
    <cellStyle name="Normal 33 4 2 3 2 2 5" xfId="28441"/>
    <cellStyle name="Normal 33 4 2 3 2 2 5 2" xfId="28442"/>
    <cellStyle name="Normal 33 4 2 3 2 2 5 2 2" xfId="28443"/>
    <cellStyle name="Normal 33 4 2 3 2 2 5 2 3" xfId="28444"/>
    <cellStyle name="Normal 33 4 2 3 2 2 5 3" xfId="28445"/>
    <cellStyle name="Normal 33 4 2 3 2 2 5 4" xfId="28446"/>
    <cellStyle name="Normal 33 4 2 3 2 2 6" xfId="28447"/>
    <cellStyle name="Normal 33 4 2 3 2 2 6 2" xfId="28448"/>
    <cellStyle name="Normal 33 4 2 3 2 2 6 3" xfId="28449"/>
    <cellStyle name="Normal 33 4 2 3 2 2 7" xfId="28450"/>
    <cellStyle name="Normal 33 4 2 3 2 2 8" xfId="28451"/>
    <cellStyle name="Normal 33 4 2 3 2 2_Schs" xfId="28452"/>
    <cellStyle name="Normal 33 4 2 3 2 3" xfId="28453"/>
    <cellStyle name="Normal 33 4 2 3 2 3 2" xfId="28454"/>
    <cellStyle name="Normal 33 4 2 3 2 3 2 2" xfId="28455"/>
    <cellStyle name="Normal 33 4 2 3 2 3 2 2 2" xfId="28456"/>
    <cellStyle name="Normal 33 4 2 3 2 3 2 2 3" xfId="28457"/>
    <cellStyle name="Normal 33 4 2 3 2 3 2 3" xfId="28458"/>
    <cellStyle name="Normal 33 4 2 3 2 3 2 4" xfId="28459"/>
    <cellStyle name="Normal 33 4 2 3 2 3 3" xfId="28460"/>
    <cellStyle name="Normal 33 4 2 3 2 3 3 2" xfId="28461"/>
    <cellStyle name="Normal 33 4 2 3 2 3 3 3" xfId="28462"/>
    <cellStyle name="Normal 33 4 2 3 2 3 4" xfId="28463"/>
    <cellStyle name="Normal 33 4 2 3 2 3 5" xfId="28464"/>
    <cellStyle name="Normal 33 4 2 3 2 4" xfId="28465"/>
    <cellStyle name="Normal 33 4 2 3 2 4 2" xfId="28466"/>
    <cellStyle name="Normal 33 4 2 3 2 4 2 2" xfId="28467"/>
    <cellStyle name="Normal 33 4 2 3 2 4 2 2 2" xfId="28468"/>
    <cellStyle name="Normal 33 4 2 3 2 4 2 2 3" xfId="28469"/>
    <cellStyle name="Normal 33 4 2 3 2 4 2 3" xfId="28470"/>
    <cellStyle name="Normal 33 4 2 3 2 4 2 4" xfId="28471"/>
    <cellStyle name="Normal 33 4 2 3 2 4 3" xfId="28472"/>
    <cellStyle name="Normal 33 4 2 3 2 4 3 2" xfId="28473"/>
    <cellStyle name="Normal 33 4 2 3 2 4 3 3" xfId="28474"/>
    <cellStyle name="Normal 33 4 2 3 2 4 4" xfId="28475"/>
    <cellStyle name="Normal 33 4 2 3 2 4 5" xfId="28476"/>
    <cellStyle name="Normal 33 4 2 3 2 5" xfId="28477"/>
    <cellStyle name="Normal 33 4 2 3 2 5 2" xfId="28478"/>
    <cellStyle name="Normal 33 4 2 3 2 5 2 2" xfId="28479"/>
    <cellStyle name="Normal 33 4 2 3 2 5 2 2 2" xfId="28480"/>
    <cellStyle name="Normal 33 4 2 3 2 5 2 2 3" xfId="28481"/>
    <cellStyle name="Normal 33 4 2 3 2 5 2 3" xfId="28482"/>
    <cellStyle name="Normal 33 4 2 3 2 5 2 4" xfId="28483"/>
    <cellStyle name="Normal 33 4 2 3 2 5 3" xfId="28484"/>
    <cellStyle name="Normal 33 4 2 3 2 5 3 2" xfId="28485"/>
    <cellStyle name="Normal 33 4 2 3 2 5 3 3" xfId="28486"/>
    <cellStyle name="Normal 33 4 2 3 2 5 4" xfId="28487"/>
    <cellStyle name="Normal 33 4 2 3 2 5 5" xfId="28488"/>
    <cellStyle name="Normal 33 4 2 3 2 6" xfId="28489"/>
    <cellStyle name="Normal 33 4 2 3 2 6 2" xfId="28490"/>
    <cellStyle name="Normal 33 4 2 3 2 6 2 2" xfId="28491"/>
    <cellStyle name="Normal 33 4 2 3 2 6 2 3" xfId="28492"/>
    <cellStyle name="Normal 33 4 2 3 2 6 3" xfId="28493"/>
    <cellStyle name="Normal 33 4 2 3 2 6 4" xfId="28494"/>
    <cellStyle name="Normal 33 4 2 3 2 7" xfId="28495"/>
    <cellStyle name="Normal 33 4 2 3 2 7 2" xfId="28496"/>
    <cellStyle name="Normal 33 4 2 3 2 7 3" xfId="28497"/>
    <cellStyle name="Normal 33 4 2 3 2 8" xfId="28498"/>
    <cellStyle name="Normal 33 4 2 3 2 9" xfId="28499"/>
    <cellStyle name="Normal 33 4 2 3 2_Schs" xfId="28500"/>
    <cellStyle name="Normal 33 4 2 3 3" xfId="28501"/>
    <cellStyle name="Normal 33 4 2 3 3 2" xfId="28502"/>
    <cellStyle name="Normal 33 4 2 3 3 2 2" xfId="28503"/>
    <cellStyle name="Normal 33 4 2 3 3 2 2 2" xfId="28504"/>
    <cellStyle name="Normal 33 4 2 3 3 2 2 2 2" xfId="28505"/>
    <cellStyle name="Normal 33 4 2 3 3 2 2 2 3" xfId="28506"/>
    <cellStyle name="Normal 33 4 2 3 3 2 2 3" xfId="28507"/>
    <cellStyle name="Normal 33 4 2 3 3 2 2 4" xfId="28508"/>
    <cellStyle name="Normal 33 4 2 3 3 2 3" xfId="28509"/>
    <cellStyle name="Normal 33 4 2 3 3 2 3 2" xfId="28510"/>
    <cellStyle name="Normal 33 4 2 3 3 2 3 3" xfId="28511"/>
    <cellStyle name="Normal 33 4 2 3 3 2 4" xfId="28512"/>
    <cellStyle name="Normal 33 4 2 3 3 2 5" xfId="28513"/>
    <cellStyle name="Normal 33 4 2 3 3 3" xfId="28514"/>
    <cellStyle name="Normal 33 4 2 3 3 3 2" xfId="28515"/>
    <cellStyle name="Normal 33 4 2 3 3 3 2 2" xfId="28516"/>
    <cellStyle name="Normal 33 4 2 3 3 3 2 2 2" xfId="28517"/>
    <cellStyle name="Normal 33 4 2 3 3 3 2 2 3" xfId="28518"/>
    <cellStyle name="Normal 33 4 2 3 3 3 2 3" xfId="28519"/>
    <cellStyle name="Normal 33 4 2 3 3 3 2 4" xfId="28520"/>
    <cellStyle name="Normal 33 4 2 3 3 3 3" xfId="28521"/>
    <cellStyle name="Normal 33 4 2 3 3 3 3 2" xfId="28522"/>
    <cellStyle name="Normal 33 4 2 3 3 3 3 3" xfId="28523"/>
    <cellStyle name="Normal 33 4 2 3 3 3 4" xfId="28524"/>
    <cellStyle name="Normal 33 4 2 3 3 3 5" xfId="28525"/>
    <cellStyle name="Normal 33 4 2 3 3 4" xfId="28526"/>
    <cellStyle name="Normal 33 4 2 3 3 4 2" xfId="28527"/>
    <cellStyle name="Normal 33 4 2 3 3 4 2 2" xfId="28528"/>
    <cellStyle name="Normal 33 4 2 3 3 4 2 2 2" xfId="28529"/>
    <cellStyle name="Normal 33 4 2 3 3 4 2 2 3" xfId="28530"/>
    <cellStyle name="Normal 33 4 2 3 3 4 2 3" xfId="28531"/>
    <cellStyle name="Normal 33 4 2 3 3 4 2 4" xfId="28532"/>
    <cellStyle name="Normal 33 4 2 3 3 4 3" xfId="28533"/>
    <cellStyle name="Normal 33 4 2 3 3 4 3 2" xfId="28534"/>
    <cellStyle name="Normal 33 4 2 3 3 4 3 3" xfId="28535"/>
    <cellStyle name="Normal 33 4 2 3 3 4 4" xfId="28536"/>
    <cellStyle name="Normal 33 4 2 3 3 4 5" xfId="28537"/>
    <cellStyle name="Normal 33 4 2 3 3 5" xfId="28538"/>
    <cellStyle name="Normal 33 4 2 3 3 5 2" xfId="28539"/>
    <cellStyle name="Normal 33 4 2 3 3 5 2 2" xfId="28540"/>
    <cellStyle name="Normal 33 4 2 3 3 5 2 3" xfId="28541"/>
    <cellStyle name="Normal 33 4 2 3 3 5 3" xfId="28542"/>
    <cellStyle name="Normal 33 4 2 3 3 5 4" xfId="28543"/>
    <cellStyle name="Normal 33 4 2 3 3 6" xfId="28544"/>
    <cellStyle name="Normal 33 4 2 3 3 6 2" xfId="28545"/>
    <cellStyle name="Normal 33 4 2 3 3 6 3" xfId="28546"/>
    <cellStyle name="Normal 33 4 2 3 3 7" xfId="28547"/>
    <cellStyle name="Normal 33 4 2 3 3 8" xfId="28548"/>
    <cellStyle name="Normal 33 4 2 3 3_Schs" xfId="28549"/>
    <cellStyle name="Normal 33 4 2 3 4" xfId="28550"/>
    <cellStyle name="Normal 33 4 2 3 4 2" xfId="28551"/>
    <cellStyle name="Normal 33 4 2 3 4 2 2" xfId="28552"/>
    <cellStyle name="Normal 33 4 2 3 4 2 2 2" xfId="28553"/>
    <cellStyle name="Normal 33 4 2 3 4 2 2 3" xfId="28554"/>
    <cellStyle name="Normal 33 4 2 3 4 2 3" xfId="28555"/>
    <cellStyle name="Normal 33 4 2 3 4 2 4" xfId="28556"/>
    <cellStyle name="Normal 33 4 2 3 4 3" xfId="28557"/>
    <cellStyle name="Normal 33 4 2 3 4 3 2" xfId="28558"/>
    <cellStyle name="Normal 33 4 2 3 4 3 3" xfId="28559"/>
    <cellStyle name="Normal 33 4 2 3 4 4" xfId="28560"/>
    <cellStyle name="Normal 33 4 2 3 4 5" xfId="28561"/>
    <cellStyle name="Normal 33 4 2 3 5" xfId="28562"/>
    <cellStyle name="Normal 33 4 2 3 5 2" xfId="28563"/>
    <cellStyle name="Normal 33 4 2 3 5 2 2" xfId="28564"/>
    <cellStyle name="Normal 33 4 2 3 5 2 2 2" xfId="28565"/>
    <cellStyle name="Normal 33 4 2 3 5 2 2 3" xfId="28566"/>
    <cellStyle name="Normal 33 4 2 3 5 2 3" xfId="28567"/>
    <cellStyle name="Normal 33 4 2 3 5 2 4" xfId="28568"/>
    <cellStyle name="Normal 33 4 2 3 5 3" xfId="28569"/>
    <cellStyle name="Normal 33 4 2 3 5 3 2" xfId="28570"/>
    <cellStyle name="Normal 33 4 2 3 5 3 3" xfId="28571"/>
    <cellStyle name="Normal 33 4 2 3 5 4" xfId="28572"/>
    <cellStyle name="Normal 33 4 2 3 5 5" xfId="28573"/>
    <cellStyle name="Normal 33 4 2 3 6" xfId="28574"/>
    <cellStyle name="Normal 33 4 2 3 6 2" xfId="28575"/>
    <cellStyle name="Normal 33 4 2 3 6 2 2" xfId="28576"/>
    <cellStyle name="Normal 33 4 2 3 6 2 2 2" xfId="28577"/>
    <cellStyle name="Normal 33 4 2 3 6 2 2 3" xfId="28578"/>
    <cellStyle name="Normal 33 4 2 3 6 2 3" xfId="28579"/>
    <cellStyle name="Normal 33 4 2 3 6 2 4" xfId="28580"/>
    <cellStyle name="Normal 33 4 2 3 6 3" xfId="28581"/>
    <cellStyle name="Normal 33 4 2 3 6 3 2" xfId="28582"/>
    <cellStyle name="Normal 33 4 2 3 6 3 3" xfId="28583"/>
    <cellStyle name="Normal 33 4 2 3 6 4" xfId="28584"/>
    <cellStyle name="Normal 33 4 2 3 6 5" xfId="28585"/>
    <cellStyle name="Normal 33 4 2 3 7" xfId="28586"/>
    <cellStyle name="Normal 33 4 2 3 7 2" xfId="28587"/>
    <cellStyle name="Normal 33 4 2 3 7 2 2" xfId="28588"/>
    <cellStyle name="Normal 33 4 2 3 7 2 3" xfId="28589"/>
    <cellStyle name="Normal 33 4 2 3 7 3" xfId="28590"/>
    <cellStyle name="Normal 33 4 2 3 7 4" xfId="28591"/>
    <cellStyle name="Normal 33 4 2 3 8" xfId="28592"/>
    <cellStyle name="Normal 33 4 2 3 8 2" xfId="28593"/>
    <cellStyle name="Normal 33 4 2 3 8 3" xfId="28594"/>
    <cellStyle name="Normal 33 4 2 3 9" xfId="28595"/>
    <cellStyle name="Normal 33 4 2 3_Schs" xfId="28596"/>
    <cellStyle name="Normal 33 4 2 4" xfId="28597"/>
    <cellStyle name="Normal 33 4 2 4 2" xfId="28598"/>
    <cellStyle name="Normal 33 4 2 4 2 2" xfId="28599"/>
    <cellStyle name="Normal 33 4 2 4 2 2 2" xfId="28600"/>
    <cellStyle name="Normal 33 4 2 4 2 2 2 2" xfId="28601"/>
    <cellStyle name="Normal 33 4 2 4 2 2 2 2 2" xfId="28602"/>
    <cellStyle name="Normal 33 4 2 4 2 2 2 2 3" xfId="28603"/>
    <cellStyle name="Normal 33 4 2 4 2 2 2 3" xfId="28604"/>
    <cellStyle name="Normal 33 4 2 4 2 2 2 4" xfId="28605"/>
    <cellStyle name="Normal 33 4 2 4 2 2 3" xfId="28606"/>
    <cellStyle name="Normal 33 4 2 4 2 2 3 2" xfId="28607"/>
    <cellStyle name="Normal 33 4 2 4 2 2 3 3" xfId="28608"/>
    <cellStyle name="Normal 33 4 2 4 2 2 4" xfId="28609"/>
    <cellStyle name="Normal 33 4 2 4 2 2 5" xfId="28610"/>
    <cellStyle name="Normal 33 4 2 4 2 3" xfId="28611"/>
    <cellStyle name="Normal 33 4 2 4 2 3 2" xfId="28612"/>
    <cellStyle name="Normal 33 4 2 4 2 3 2 2" xfId="28613"/>
    <cellStyle name="Normal 33 4 2 4 2 3 2 2 2" xfId="28614"/>
    <cellStyle name="Normal 33 4 2 4 2 3 2 2 3" xfId="28615"/>
    <cellStyle name="Normal 33 4 2 4 2 3 2 3" xfId="28616"/>
    <cellStyle name="Normal 33 4 2 4 2 3 2 4" xfId="28617"/>
    <cellStyle name="Normal 33 4 2 4 2 3 3" xfId="28618"/>
    <cellStyle name="Normal 33 4 2 4 2 3 3 2" xfId="28619"/>
    <cellStyle name="Normal 33 4 2 4 2 3 3 3" xfId="28620"/>
    <cellStyle name="Normal 33 4 2 4 2 3 4" xfId="28621"/>
    <cellStyle name="Normal 33 4 2 4 2 3 5" xfId="28622"/>
    <cellStyle name="Normal 33 4 2 4 2 4" xfId="28623"/>
    <cellStyle name="Normal 33 4 2 4 2 4 2" xfId="28624"/>
    <cellStyle name="Normal 33 4 2 4 2 4 2 2" xfId="28625"/>
    <cellStyle name="Normal 33 4 2 4 2 4 2 2 2" xfId="28626"/>
    <cellStyle name="Normal 33 4 2 4 2 4 2 2 3" xfId="28627"/>
    <cellStyle name="Normal 33 4 2 4 2 4 2 3" xfId="28628"/>
    <cellStyle name="Normal 33 4 2 4 2 4 2 4" xfId="28629"/>
    <cellStyle name="Normal 33 4 2 4 2 4 3" xfId="28630"/>
    <cellStyle name="Normal 33 4 2 4 2 4 3 2" xfId="28631"/>
    <cellStyle name="Normal 33 4 2 4 2 4 3 3" xfId="28632"/>
    <cellStyle name="Normal 33 4 2 4 2 4 4" xfId="28633"/>
    <cellStyle name="Normal 33 4 2 4 2 4 5" xfId="28634"/>
    <cellStyle name="Normal 33 4 2 4 2 5" xfId="28635"/>
    <cellStyle name="Normal 33 4 2 4 2 5 2" xfId="28636"/>
    <cellStyle name="Normal 33 4 2 4 2 5 2 2" xfId="28637"/>
    <cellStyle name="Normal 33 4 2 4 2 5 2 3" xfId="28638"/>
    <cellStyle name="Normal 33 4 2 4 2 5 3" xfId="28639"/>
    <cellStyle name="Normal 33 4 2 4 2 5 4" xfId="28640"/>
    <cellStyle name="Normal 33 4 2 4 2 6" xfId="28641"/>
    <cellStyle name="Normal 33 4 2 4 2 6 2" xfId="28642"/>
    <cellStyle name="Normal 33 4 2 4 2 6 3" xfId="28643"/>
    <cellStyle name="Normal 33 4 2 4 2 7" xfId="28644"/>
    <cellStyle name="Normal 33 4 2 4 2 8" xfId="28645"/>
    <cellStyle name="Normal 33 4 2 4 2_Schs" xfId="28646"/>
    <cellStyle name="Normal 33 4 2 4 3" xfId="28647"/>
    <cellStyle name="Normal 33 4 2 4 3 2" xfId="28648"/>
    <cellStyle name="Normal 33 4 2 4 3 2 2" xfId="28649"/>
    <cellStyle name="Normal 33 4 2 4 3 2 2 2" xfId="28650"/>
    <cellStyle name="Normal 33 4 2 4 3 2 2 3" xfId="28651"/>
    <cellStyle name="Normal 33 4 2 4 3 2 3" xfId="28652"/>
    <cellStyle name="Normal 33 4 2 4 3 2 4" xfId="28653"/>
    <cellStyle name="Normal 33 4 2 4 3 3" xfId="28654"/>
    <cellStyle name="Normal 33 4 2 4 3 3 2" xfId="28655"/>
    <cellStyle name="Normal 33 4 2 4 3 3 3" xfId="28656"/>
    <cellStyle name="Normal 33 4 2 4 3 4" xfId="28657"/>
    <cellStyle name="Normal 33 4 2 4 3 5" xfId="28658"/>
    <cellStyle name="Normal 33 4 2 4 4" xfId="28659"/>
    <cellStyle name="Normal 33 4 2 4 4 2" xfId="28660"/>
    <cellStyle name="Normal 33 4 2 4 4 2 2" xfId="28661"/>
    <cellStyle name="Normal 33 4 2 4 4 2 2 2" xfId="28662"/>
    <cellStyle name="Normal 33 4 2 4 4 2 2 3" xfId="28663"/>
    <cellStyle name="Normal 33 4 2 4 4 2 3" xfId="28664"/>
    <cellStyle name="Normal 33 4 2 4 4 2 4" xfId="28665"/>
    <cellStyle name="Normal 33 4 2 4 4 3" xfId="28666"/>
    <cellStyle name="Normal 33 4 2 4 4 3 2" xfId="28667"/>
    <cellStyle name="Normal 33 4 2 4 4 3 3" xfId="28668"/>
    <cellStyle name="Normal 33 4 2 4 4 4" xfId="28669"/>
    <cellStyle name="Normal 33 4 2 4 4 5" xfId="28670"/>
    <cellStyle name="Normal 33 4 2 4 5" xfId="28671"/>
    <cellStyle name="Normal 33 4 2 4 5 2" xfId="28672"/>
    <cellStyle name="Normal 33 4 2 4 5 2 2" xfId="28673"/>
    <cellStyle name="Normal 33 4 2 4 5 2 2 2" xfId="28674"/>
    <cellStyle name="Normal 33 4 2 4 5 2 2 3" xfId="28675"/>
    <cellStyle name="Normal 33 4 2 4 5 2 3" xfId="28676"/>
    <cellStyle name="Normal 33 4 2 4 5 2 4" xfId="28677"/>
    <cellStyle name="Normal 33 4 2 4 5 3" xfId="28678"/>
    <cellStyle name="Normal 33 4 2 4 5 3 2" xfId="28679"/>
    <cellStyle name="Normal 33 4 2 4 5 3 3" xfId="28680"/>
    <cellStyle name="Normal 33 4 2 4 5 4" xfId="28681"/>
    <cellStyle name="Normal 33 4 2 4 5 5" xfId="28682"/>
    <cellStyle name="Normal 33 4 2 4 6" xfId="28683"/>
    <cellStyle name="Normal 33 4 2 4 6 2" xfId="28684"/>
    <cellStyle name="Normal 33 4 2 4 6 2 2" xfId="28685"/>
    <cellStyle name="Normal 33 4 2 4 6 2 3" xfId="28686"/>
    <cellStyle name="Normal 33 4 2 4 6 3" xfId="28687"/>
    <cellStyle name="Normal 33 4 2 4 6 4" xfId="28688"/>
    <cellStyle name="Normal 33 4 2 4 7" xfId="28689"/>
    <cellStyle name="Normal 33 4 2 4 7 2" xfId="28690"/>
    <cellStyle name="Normal 33 4 2 4 7 3" xfId="28691"/>
    <cellStyle name="Normal 33 4 2 4 8" xfId="28692"/>
    <cellStyle name="Normal 33 4 2 4 9" xfId="28693"/>
    <cellStyle name="Normal 33 4 2 4_Schs" xfId="28694"/>
    <cellStyle name="Normal 33 4 2 5" xfId="28695"/>
    <cellStyle name="Normal 33 4 2 5 2" xfId="28696"/>
    <cellStyle name="Normal 33 4 2 5 2 2" xfId="28697"/>
    <cellStyle name="Normal 33 4 2 5 2 2 2" xfId="28698"/>
    <cellStyle name="Normal 33 4 2 5 2 2 2 2" xfId="28699"/>
    <cellStyle name="Normal 33 4 2 5 2 2 2 3" xfId="28700"/>
    <cellStyle name="Normal 33 4 2 5 2 2 3" xfId="28701"/>
    <cellStyle name="Normal 33 4 2 5 2 2 4" xfId="28702"/>
    <cellStyle name="Normal 33 4 2 5 2 3" xfId="28703"/>
    <cellStyle name="Normal 33 4 2 5 2 3 2" xfId="28704"/>
    <cellStyle name="Normal 33 4 2 5 2 3 3" xfId="28705"/>
    <cellStyle name="Normal 33 4 2 5 2 4" xfId="28706"/>
    <cellStyle name="Normal 33 4 2 5 2 5" xfId="28707"/>
    <cellStyle name="Normal 33 4 2 5 3" xfId="28708"/>
    <cellStyle name="Normal 33 4 2 5 3 2" xfId="28709"/>
    <cellStyle name="Normal 33 4 2 5 3 2 2" xfId="28710"/>
    <cellStyle name="Normal 33 4 2 5 3 2 2 2" xfId="28711"/>
    <cellStyle name="Normal 33 4 2 5 3 2 2 3" xfId="28712"/>
    <cellStyle name="Normal 33 4 2 5 3 2 3" xfId="28713"/>
    <cellStyle name="Normal 33 4 2 5 3 2 4" xfId="28714"/>
    <cellStyle name="Normal 33 4 2 5 3 3" xfId="28715"/>
    <cellStyle name="Normal 33 4 2 5 3 3 2" xfId="28716"/>
    <cellStyle name="Normal 33 4 2 5 3 3 3" xfId="28717"/>
    <cellStyle name="Normal 33 4 2 5 3 4" xfId="28718"/>
    <cellStyle name="Normal 33 4 2 5 3 5" xfId="28719"/>
    <cellStyle name="Normal 33 4 2 5 4" xfId="28720"/>
    <cellStyle name="Normal 33 4 2 5 4 2" xfId="28721"/>
    <cellStyle name="Normal 33 4 2 5 4 2 2" xfId="28722"/>
    <cellStyle name="Normal 33 4 2 5 4 2 2 2" xfId="28723"/>
    <cellStyle name="Normal 33 4 2 5 4 2 2 3" xfId="28724"/>
    <cellStyle name="Normal 33 4 2 5 4 2 3" xfId="28725"/>
    <cellStyle name="Normal 33 4 2 5 4 2 4" xfId="28726"/>
    <cellStyle name="Normal 33 4 2 5 4 3" xfId="28727"/>
    <cellStyle name="Normal 33 4 2 5 4 3 2" xfId="28728"/>
    <cellStyle name="Normal 33 4 2 5 4 3 3" xfId="28729"/>
    <cellStyle name="Normal 33 4 2 5 4 4" xfId="28730"/>
    <cellStyle name="Normal 33 4 2 5 4 5" xfId="28731"/>
    <cellStyle name="Normal 33 4 2 5 5" xfId="28732"/>
    <cellStyle name="Normal 33 4 2 5 5 2" xfId="28733"/>
    <cellStyle name="Normal 33 4 2 5 5 2 2" xfId="28734"/>
    <cellStyle name="Normal 33 4 2 5 5 2 3" xfId="28735"/>
    <cellStyle name="Normal 33 4 2 5 5 3" xfId="28736"/>
    <cellStyle name="Normal 33 4 2 5 5 4" xfId="28737"/>
    <cellStyle name="Normal 33 4 2 5 6" xfId="28738"/>
    <cellStyle name="Normal 33 4 2 5 6 2" xfId="28739"/>
    <cellStyle name="Normal 33 4 2 5 6 3" xfId="28740"/>
    <cellStyle name="Normal 33 4 2 5 7" xfId="28741"/>
    <cellStyle name="Normal 33 4 2 5 8" xfId="28742"/>
    <cellStyle name="Normal 33 4 2 5_Schs" xfId="28743"/>
    <cellStyle name="Normal 33 4 2 6" xfId="28744"/>
    <cellStyle name="Normal 33 4 2 6 2" xfId="28745"/>
    <cellStyle name="Normal 33 4 2 6 2 2" xfId="28746"/>
    <cellStyle name="Normal 33 4 2 6 2 2 2" xfId="28747"/>
    <cellStyle name="Normal 33 4 2 6 2 2 3" xfId="28748"/>
    <cellStyle name="Normal 33 4 2 6 2 3" xfId="28749"/>
    <cellStyle name="Normal 33 4 2 6 2 4" xfId="28750"/>
    <cellStyle name="Normal 33 4 2 6 3" xfId="28751"/>
    <cellStyle name="Normal 33 4 2 6 3 2" xfId="28752"/>
    <cellStyle name="Normal 33 4 2 6 3 3" xfId="28753"/>
    <cellStyle name="Normal 33 4 2 6 4" xfId="28754"/>
    <cellStyle name="Normal 33 4 2 6 5" xfId="28755"/>
    <cellStyle name="Normal 33 4 2 7" xfId="28756"/>
    <cellStyle name="Normal 33 4 2 7 2" xfId="28757"/>
    <cellStyle name="Normal 33 4 2 7 2 2" xfId="28758"/>
    <cellStyle name="Normal 33 4 2 7 2 2 2" xfId="28759"/>
    <cellStyle name="Normal 33 4 2 7 2 2 3" xfId="28760"/>
    <cellStyle name="Normal 33 4 2 7 2 3" xfId="28761"/>
    <cellStyle name="Normal 33 4 2 7 2 4" xfId="28762"/>
    <cellStyle name="Normal 33 4 2 7 3" xfId="28763"/>
    <cellStyle name="Normal 33 4 2 7 3 2" xfId="28764"/>
    <cellStyle name="Normal 33 4 2 7 3 3" xfId="28765"/>
    <cellStyle name="Normal 33 4 2 7 4" xfId="28766"/>
    <cellStyle name="Normal 33 4 2 7 5" xfId="28767"/>
    <cellStyle name="Normal 33 4 2 8" xfId="28768"/>
    <cellStyle name="Normal 33 4 2 8 2" xfId="28769"/>
    <cellStyle name="Normal 33 4 2 8 2 2" xfId="28770"/>
    <cellStyle name="Normal 33 4 2 8 2 2 2" xfId="28771"/>
    <cellStyle name="Normal 33 4 2 8 2 2 3" xfId="28772"/>
    <cellStyle name="Normal 33 4 2 8 2 3" xfId="28773"/>
    <cellStyle name="Normal 33 4 2 8 2 4" xfId="28774"/>
    <cellStyle name="Normal 33 4 2 8 3" xfId="28775"/>
    <cellStyle name="Normal 33 4 2 8 3 2" xfId="28776"/>
    <cellStyle name="Normal 33 4 2 8 3 3" xfId="28777"/>
    <cellStyle name="Normal 33 4 2 8 4" xfId="28778"/>
    <cellStyle name="Normal 33 4 2 8 5" xfId="28779"/>
    <cellStyle name="Normal 33 4 2 9" xfId="28780"/>
    <cellStyle name="Normal 33 4 2 9 2" xfId="28781"/>
    <cellStyle name="Normal 33 4 2 9 2 2" xfId="28782"/>
    <cellStyle name="Normal 33 4 2 9 2 3" xfId="28783"/>
    <cellStyle name="Normal 33 4 2 9 3" xfId="28784"/>
    <cellStyle name="Normal 33 4 2 9 4" xfId="28785"/>
    <cellStyle name="Normal 33 4 2_Schs" xfId="28786"/>
    <cellStyle name="Normal 33 4 3" xfId="28787"/>
    <cellStyle name="Normal 33 4 3 10" xfId="28788"/>
    <cellStyle name="Normal 33 4 3 11" xfId="28789"/>
    <cellStyle name="Normal 33 4 3 2" xfId="28790"/>
    <cellStyle name="Normal 33 4 3 2 10" xfId="28791"/>
    <cellStyle name="Normal 33 4 3 2 2" xfId="28792"/>
    <cellStyle name="Normal 33 4 3 2 2 2" xfId="28793"/>
    <cellStyle name="Normal 33 4 3 2 2 2 2" xfId="28794"/>
    <cellStyle name="Normal 33 4 3 2 2 2 2 2" xfId="28795"/>
    <cellStyle name="Normal 33 4 3 2 2 2 2 2 2" xfId="28796"/>
    <cellStyle name="Normal 33 4 3 2 2 2 2 2 2 2" xfId="28797"/>
    <cellStyle name="Normal 33 4 3 2 2 2 2 2 2 3" xfId="28798"/>
    <cellStyle name="Normal 33 4 3 2 2 2 2 2 3" xfId="28799"/>
    <cellStyle name="Normal 33 4 3 2 2 2 2 2 4" xfId="28800"/>
    <cellStyle name="Normal 33 4 3 2 2 2 2 3" xfId="28801"/>
    <cellStyle name="Normal 33 4 3 2 2 2 2 3 2" xfId="28802"/>
    <cellStyle name="Normal 33 4 3 2 2 2 2 3 3" xfId="28803"/>
    <cellStyle name="Normal 33 4 3 2 2 2 2 4" xfId="28804"/>
    <cellStyle name="Normal 33 4 3 2 2 2 2 5" xfId="28805"/>
    <cellStyle name="Normal 33 4 3 2 2 2 3" xfId="28806"/>
    <cellStyle name="Normal 33 4 3 2 2 2 3 2" xfId="28807"/>
    <cellStyle name="Normal 33 4 3 2 2 2 3 2 2" xfId="28808"/>
    <cellStyle name="Normal 33 4 3 2 2 2 3 2 2 2" xfId="28809"/>
    <cellStyle name="Normal 33 4 3 2 2 2 3 2 2 3" xfId="28810"/>
    <cellStyle name="Normal 33 4 3 2 2 2 3 2 3" xfId="28811"/>
    <cellStyle name="Normal 33 4 3 2 2 2 3 2 4" xfId="28812"/>
    <cellStyle name="Normal 33 4 3 2 2 2 3 3" xfId="28813"/>
    <cellStyle name="Normal 33 4 3 2 2 2 3 3 2" xfId="28814"/>
    <cellStyle name="Normal 33 4 3 2 2 2 3 3 3" xfId="28815"/>
    <cellStyle name="Normal 33 4 3 2 2 2 3 4" xfId="28816"/>
    <cellStyle name="Normal 33 4 3 2 2 2 3 5" xfId="28817"/>
    <cellStyle name="Normal 33 4 3 2 2 2 4" xfId="28818"/>
    <cellStyle name="Normal 33 4 3 2 2 2 4 2" xfId="28819"/>
    <cellStyle name="Normal 33 4 3 2 2 2 4 2 2" xfId="28820"/>
    <cellStyle name="Normal 33 4 3 2 2 2 4 2 2 2" xfId="28821"/>
    <cellStyle name="Normal 33 4 3 2 2 2 4 2 2 3" xfId="28822"/>
    <cellStyle name="Normal 33 4 3 2 2 2 4 2 3" xfId="28823"/>
    <cellStyle name="Normal 33 4 3 2 2 2 4 2 4" xfId="28824"/>
    <cellStyle name="Normal 33 4 3 2 2 2 4 3" xfId="28825"/>
    <cellStyle name="Normal 33 4 3 2 2 2 4 3 2" xfId="28826"/>
    <cellStyle name="Normal 33 4 3 2 2 2 4 3 3" xfId="28827"/>
    <cellStyle name="Normal 33 4 3 2 2 2 4 4" xfId="28828"/>
    <cellStyle name="Normal 33 4 3 2 2 2 4 5" xfId="28829"/>
    <cellStyle name="Normal 33 4 3 2 2 2 5" xfId="28830"/>
    <cellStyle name="Normal 33 4 3 2 2 2 5 2" xfId="28831"/>
    <cellStyle name="Normal 33 4 3 2 2 2 5 2 2" xfId="28832"/>
    <cellStyle name="Normal 33 4 3 2 2 2 5 2 3" xfId="28833"/>
    <cellStyle name="Normal 33 4 3 2 2 2 5 3" xfId="28834"/>
    <cellStyle name="Normal 33 4 3 2 2 2 5 4" xfId="28835"/>
    <cellStyle name="Normal 33 4 3 2 2 2 6" xfId="28836"/>
    <cellStyle name="Normal 33 4 3 2 2 2 6 2" xfId="28837"/>
    <cellStyle name="Normal 33 4 3 2 2 2 6 3" xfId="28838"/>
    <cellStyle name="Normal 33 4 3 2 2 2 7" xfId="28839"/>
    <cellStyle name="Normal 33 4 3 2 2 2 8" xfId="28840"/>
    <cellStyle name="Normal 33 4 3 2 2 2_Schs" xfId="28841"/>
    <cellStyle name="Normal 33 4 3 2 2 3" xfId="28842"/>
    <cellStyle name="Normal 33 4 3 2 2 3 2" xfId="28843"/>
    <cellStyle name="Normal 33 4 3 2 2 3 2 2" xfId="28844"/>
    <cellStyle name="Normal 33 4 3 2 2 3 2 2 2" xfId="28845"/>
    <cellStyle name="Normal 33 4 3 2 2 3 2 2 3" xfId="28846"/>
    <cellStyle name="Normal 33 4 3 2 2 3 2 3" xfId="28847"/>
    <cellStyle name="Normal 33 4 3 2 2 3 2 4" xfId="28848"/>
    <cellStyle name="Normal 33 4 3 2 2 3 3" xfId="28849"/>
    <cellStyle name="Normal 33 4 3 2 2 3 3 2" xfId="28850"/>
    <cellStyle name="Normal 33 4 3 2 2 3 3 3" xfId="28851"/>
    <cellStyle name="Normal 33 4 3 2 2 3 4" xfId="28852"/>
    <cellStyle name="Normal 33 4 3 2 2 3 5" xfId="28853"/>
    <cellStyle name="Normal 33 4 3 2 2 4" xfId="28854"/>
    <cellStyle name="Normal 33 4 3 2 2 4 2" xfId="28855"/>
    <cellStyle name="Normal 33 4 3 2 2 4 2 2" xfId="28856"/>
    <cellStyle name="Normal 33 4 3 2 2 4 2 2 2" xfId="28857"/>
    <cellStyle name="Normal 33 4 3 2 2 4 2 2 3" xfId="28858"/>
    <cellStyle name="Normal 33 4 3 2 2 4 2 3" xfId="28859"/>
    <cellStyle name="Normal 33 4 3 2 2 4 2 4" xfId="28860"/>
    <cellStyle name="Normal 33 4 3 2 2 4 3" xfId="28861"/>
    <cellStyle name="Normal 33 4 3 2 2 4 3 2" xfId="28862"/>
    <cellStyle name="Normal 33 4 3 2 2 4 3 3" xfId="28863"/>
    <cellStyle name="Normal 33 4 3 2 2 4 4" xfId="28864"/>
    <cellStyle name="Normal 33 4 3 2 2 4 5" xfId="28865"/>
    <cellStyle name="Normal 33 4 3 2 2 5" xfId="28866"/>
    <cellStyle name="Normal 33 4 3 2 2 5 2" xfId="28867"/>
    <cellStyle name="Normal 33 4 3 2 2 5 2 2" xfId="28868"/>
    <cellStyle name="Normal 33 4 3 2 2 5 2 2 2" xfId="28869"/>
    <cellStyle name="Normal 33 4 3 2 2 5 2 2 3" xfId="28870"/>
    <cellStyle name="Normal 33 4 3 2 2 5 2 3" xfId="28871"/>
    <cellStyle name="Normal 33 4 3 2 2 5 2 4" xfId="28872"/>
    <cellStyle name="Normal 33 4 3 2 2 5 3" xfId="28873"/>
    <cellStyle name="Normal 33 4 3 2 2 5 3 2" xfId="28874"/>
    <cellStyle name="Normal 33 4 3 2 2 5 3 3" xfId="28875"/>
    <cellStyle name="Normal 33 4 3 2 2 5 4" xfId="28876"/>
    <cellStyle name="Normal 33 4 3 2 2 5 5" xfId="28877"/>
    <cellStyle name="Normal 33 4 3 2 2 6" xfId="28878"/>
    <cellStyle name="Normal 33 4 3 2 2 6 2" xfId="28879"/>
    <cellStyle name="Normal 33 4 3 2 2 6 2 2" xfId="28880"/>
    <cellStyle name="Normal 33 4 3 2 2 6 2 3" xfId="28881"/>
    <cellStyle name="Normal 33 4 3 2 2 6 3" xfId="28882"/>
    <cellStyle name="Normal 33 4 3 2 2 6 4" xfId="28883"/>
    <cellStyle name="Normal 33 4 3 2 2 7" xfId="28884"/>
    <cellStyle name="Normal 33 4 3 2 2 7 2" xfId="28885"/>
    <cellStyle name="Normal 33 4 3 2 2 7 3" xfId="28886"/>
    <cellStyle name="Normal 33 4 3 2 2 8" xfId="28887"/>
    <cellStyle name="Normal 33 4 3 2 2 9" xfId="28888"/>
    <cellStyle name="Normal 33 4 3 2 2_Schs" xfId="28889"/>
    <cellStyle name="Normal 33 4 3 2 3" xfId="28890"/>
    <cellStyle name="Normal 33 4 3 2 3 2" xfId="28891"/>
    <cellStyle name="Normal 33 4 3 2 3 2 2" xfId="28892"/>
    <cellStyle name="Normal 33 4 3 2 3 2 2 2" xfId="28893"/>
    <cellStyle name="Normal 33 4 3 2 3 2 2 2 2" xfId="28894"/>
    <cellStyle name="Normal 33 4 3 2 3 2 2 2 3" xfId="28895"/>
    <cellStyle name="Normal 33 4 3 2 3 2 2 3" xfId="28896"/>
    <cellStyle name="Normal 33 4 3 2 3 2 2 4" xfId="28897"/>
    <cellStyle name="Normal 33 4 3 2 3 2 3" xfId="28898"/>
    <cellStyle name="Normal 33 4 3 2 3 2 3 2" xfId="28899"/>
    <cellStyle name="Normal 33 4 3 2 3 2 3 3" xfId="28900"/>
    <cellStyle name="Normal 33 4 3 2 3 2 4" xfId="28901"/>
    <cellStyle name="Normal 33 4 3 2 3 2 5" xfId="28902"/>
    <cellStyle name="Normal 33 4 3 2 3 3" xfId="28903"/>
    <cellStyle name="Normal 33 4 3 2 3 3 2" xfId="28904"/>
    <cellStyle name="Normal 33 4 3 2 3 3 2 2" xfId="28905"/>
    <cellStyle name="Normal 33 4 3 2 3 3 2 2 2" xfId="28906"/>
    <cellStyle name="Normal 33 4 3 2 3 3 2 2 3" xfId="28907"/>
    <cellStyle name="Normal 33 4 3 2 3 3 2 3" xfId="28908"/>
    <cellStyle name="Normal 33 4 3 2 3 3 2 4" xfId="28909"/>
    <cellStyle name="Normal 33 4 3 2 3 3 3" xfId="28910"/>
    <cellStyle name="Normal 33 4 3 2 3 3 3 2" xfId="28911"/>
    <cellStyle name="Normal 33 4 3 2 3 3 3 3" xfId="28912"/>
    <cellStyle name="Normal 33 4 3 2 3 3 4" xfId="28913"/>
    <cellStyle name="Normal 33 4 3 2 3 3 5" xfId="28914"/>
    <cellStyle name="Normal 33 4 3 2 3 4" xfId="28915"/>
    <cellStyle name="Normal 33 4 3 2 3 4 2" xfId="28916"/>
    <cellStyle name="Normal 33 4 3 2 3 4 2 2" xfId="28917"/>
    <cellStyle name="Normal 33 4 3 2 3 4 2 2 2" xfId="28918"/>
    <cellStyle name="Normal 33 4 3 2 3 4 2 2 3" xfId="28919"/>
    <cellStyle name="Normal 33 4 3 2 3 4 2 3" xfId="28920"/>
    <cellStyle name="Normal 33 4 3 2 3 4 2 4" xfId="28921"/>
    <cellStyle name="Normal 33 4 3 2 3 4 3" xfId="28922"/>
    <cellStyle name="Normal 33 4 3 2 3 4 3 2" xfId="28923"/>
    <cellStyle name="Normal 33 4 3 2 3 4 3 3" xfId="28924"/>
    <cellStyle name="Normal 33 4 3 2 3 4 4" xfId="28925"/>
    <cellStyle name="Normal 33 4 3 2 3 4 5" xfId="28926"/>
    <cellStyle name="Normal 33 4 3 2 3 5" xfId="28927"/>
    <cellStyle name="Normal 33 4 3 2 3 5 2" xfId="28928"/>
    <cellStyle name="Normal 33 4 3 2 3 5 2 2" xfId="28929"/>
    <cellStyle name="Normal 33 4 3 2 3 5 2 3" xfId="28930"/>
    <cellStyle name="Normal 33 4 3 2 3 5 3" xfId="28931"/>
    <cellStyle name="Normal 33 4 3 2 3 5 4" xfId="28932"/>
    <cellStyle name="Normal 33 4 3 2 3 6" xfId="28933"/>
    <cellStyle name="Normal 33 4 3 2 3 6 2" xfId="28934"/>
    <cellStyle name="Normal 33 4 3 2 3 6 3" xfId="28935"/>
    <cellStyle name="Normal 33 4 3 2 3 7" xfId="28936"/>
    <cellStyle name="Normal 33 4 3 2 3 8" xfId="28937"/>
    <cellStyle name="Normal 33 4 3 2 3_Schs" xfId="28938"/>
    <cellStyle name="Normal 33 4 3 2 4" xfId="28939"/>
    <cellStyle name="Normal 33 4 3 2 4 2" xfId="28940"/>
    <cellStyle name="Normal 33 4 3 2 4 2 2" xfId="28941"/>
    <cellStyle name="Normal 33 4 3 2 4 2 2 2" xfId="28942"/>
    <cellStyle name="Normal 33 4 3 2 4 2 2 3" xfId="28943"/>
    <cellStyle name="Normal 33 4 3 2 4 2 3" xfId="28944"/>
    <cellStyle name="Normal 33 4 3 2 4 2 4" xfId="28945"/>
    <cellStyle name="Normal 33 4 3 2 4 3" xfId="28946"/>
    <cellStyle name="Normal 33 4 3 2 4 3 2" xfId="28947"/>
    <cellStyle name="Normal 33 4 3 2 4 3 3" xfId="28948"/>
    <cellStyle name="Normal 33 4 3 2 4 4" xfId="28949"/>
    <cellStyle name="Normal 33 4 3 2 4 5" xfId="28950"/>
    <cellStyle name="Normal 33 4 3 2 5" xfId="28951"/>
    <cellStyle name="Normal 33 4 3 2 5 2" xfId="28952"/>
    <cellStyle name="Normal 33 4 3 2 5 2 2" xfId="28953"/>
    <cellStyle name="Normal 33 4 3 2 5 2 2 2" xfId="28954"/>
    <cellStyle name="Normal 33 4 3 2 5 2 2 3" xfId="28955"/>
    <cellStyle name="Normal 33 4 3 2 5 2 3" xfId="28956"/>
    <cellStyle name="Normal 33 4 3 2 5 2 4" xfId="28957"/>
    <cellStyle name="Normal 33 4 3 2 5 3" xfId="28958"/>
    <cellStyle name="Normal 33 4 3 2 5 3 2" xfId="28959"/>
    <cellStyle name="Normal 33 4 3 2 5 3 3" xfId="28960"/>
    <cellStyle name="Normal 33 4 3 2 5 4" xfId="28961"/>
    <cellStyle name="Normal 33 4 3 2 5 5" xfId="28962"/>
    <cellStyle name="Normal 33 4 3 2 6" xfId="28963"/>
    <cellStyle name="Normal 33 4 3 2 6 2" xfId="28964"/>
    <cellStyle name="Normal 33 4 3 2 6 2 2" xfId="28965"/>
    <cellStyle name="Normal 33 4 3 2 6 2 2 2" xfId="28966"/>
    <cellStyle name="Normal 33 4 3 2 6 2 2 3" xfId="28967"/>
    <cellStyle name="Normal 33 4 3 2 6 2 3" xfId="28968"/>
    <cellStyle name="Normal 33 4 3 2 6 2 4" xfId="28969"/>
    <cellStyle name="Normal 33 4 3 2 6 3" xfId="28970"/>
    <cellStyle name="Normal 33 4 3 2 6 3 2" xfId="28971"/>
    <cellStyle name="Normal 33 4 3 2 6 3 3" xfId="28972"/>
    <cellStyle name="Normal 33 4 3 2 6 4" xfId="28973"/>
    <cellStyle name="Normal 33 4 3 2 6 5" xfId="28974"/>
    <cellStyle name="Normal 33 4 3 2 7" xfId="28975"/>
    <cellStyle name="Normal 33 4 3 2 7 2" xfId="28976"/>
    <cellStyle name="Normal 33 4 3 2 7 2 2" xfId="28977"/>
    <cellStyle name="Normal 33 4 3 2 7 2 3" xfId="28978"/>
    <cellStyle name="Normal 33 4 3 2 7 3" xfId="28979"/>
    <cellStyle name="Normal 33 4 3 2 7 4" xfId="28980"/>
    <cellStyle name="Normal 33 4 3 2 8" xfId="28981"/>
    <cellStyle name="Normal 33 4 3 2 8 2" xfId="28982"/>
    <cellStyle name="Normal 33 4 3 2 8 3" xfId="28983"/>
    <cellStyle name="Normal 33 4 3 2 9" xfId="28984"/>
    <cellStyle name="Normal 33 4 3 2_Schs" xfId="28985"/>
    <cellStyle name="Normal 33 4 3 3" xfId="28986"/>
    <cellStyle name="Normal 33 4 3 3 2" xfId="28987"/>
    <cellStyle name="Normal 33 4 3 3 2 2" xfId="28988"/>
    <cellStyle name="Normal 33 4 3 3 2 2 2" xfId="28989"/>
    <cellStyle name="Normal 33 4 3 3 2 2 2 2" xfId="28990"/>
    <cellStyle name="Normal 33 4 3 3 2 2 2 2 2" xfId="28991"/>
    <cellStyle name="Normal 33 4 3 3 2 2 2 2 3" xfId="28992"/>
    <cellStyle name="Normal 33 4 3 3 2 2 2 3" xfId="28993"/>
    <cellStyle name="Normal 33 4 3 3 2 2 2 4" xfId="28994"/>
    <cellStyle name="Normal 33 4 3 3 2 2 3" xfId="28995"/>
    <cellStyle name="Normal 33 4 3 3 2 2 3 2" xfId="28996"/>
    <cellStyle name="Normal 33 4 3 3 2 2 3 3" xfId="28997"/>
    <cellStyle name="Normal 33 4 3 3 2 2 4" xfId="28998"/>
    <cellStyle name="Normal 33 4 3 3 2 2 5" xfId="28999"/>
    <cellStyle name="Normal 33 4 3 3 2 3" xfId="29000"/>
    <cellStyle name="Normal 33 4 3 3 2 3 2" xfId="29001"/>
    <cellStyle name="Normal 33 4 3 3 2 3 2 2" xfId="29002"/>
    <cellStyle name="Normal 33 4 3 3 2 3 2 2 2" xfId="29003"/>
    <cellStyle name="Normal 33 4 3 3 2 3 2 2 3" xfId="29004"/>
    <cellStyle name="Normal 33 4 3 3 2 3 2 3" xfId="29005"/>
    <cellStyle name="Normal 33 4 3 3 2 3 2 4" xfId="29006"/>
    <cellStyle name="Normal 33 4 3 3 2 3 3" xfId="29007"/>
    <cellStyle name="Normal 33 4 3 3 2 3 3 2" xfId="29008"/>
    <cellStyle name="Normal 33 4 3 3 2 3 3 3" xfId="29009"/>
    <cellStyle name="Normal 33 4 3 3 2 3 4" xfId="29010"/>
    <cellStyle name="Normal 33 4 3 3 2 3 5" xfId="29011"/>
    <cellStyle name="Normal 33 4 3 3 2 4" xfId="29012"/>
    <cellStyle name="Normal 33 4 3 3 2 4 2" xfId="29013"/>
    <cellStyle name="Normal 33 4 3 3 2 4 2 2" xfId="29014"/>
    <cellStyle name="Normal 33 4 3 3 2 4 2 2 2" xfId="29015"/>
    <cellStyle name="Normal 33 4 3 3 2 4 2 2 3" xfId="29016"/>
    <cellStyle name="Normal 33 4 3 3 2 4 2 3" xfId="29017"/>
    <cellStyle name="Normal 33 4 3 3 2 4 2 4" xfId="29018"/>
    <cellStyle name="Normal 33 4 3 3 2 4 3" xfId="29019"/>
    <cellStyle name="Normal 33 4 3 3 2 4 3 2" xfId="29020"/>
    <cellStyle name="Normal 33 4 3 3 2 4 3 3" xfId="29021"/>
    <cellStyle name="Normal 33 4 3 3 2 4 4" xfId="29022"/>
    <cellStyle name="Normal 33 4 3 3 2 4 5" xfId="29023"/>
    <cellStyle name="Normal 33 4 3 3 2 5" xfId="29024"/>
    <cellStyle name="Normal 33 4 3 3 2 5 2" xfId="29025"/>
    <cellStyle name="Normal 33 4 3 3 2 5 2 2" xfId="29026"/>
    <cellStyle name="Normal 33 4 3 3 2 5 2 3" xfId="29027"/>
    <cellStyle name="Normal 33 4 3 3 2 5 3" xfId="29028"/>
    <cellStyle name="Normal 33 4 3 3 2 5 4" xfId="29029"/>
    <cellStyle name="Normal 33 4 3 3 2 6" xfId="29030"/>
    <cellStyle name="Normal 33 4 3 3 2 6 2" xfId="29031"/>
    <cellStyle name="Normal 33 4 3 3 2 6 3" xfId="29032"/>
    <cellStyle name="Normal 33 4 3 3 2 7" xfId="29033"/>
    <cellStyle name="Normal 33 4 3 3 2 8" xfId="29034"/>
    <cellStyle name="Normal 33 4 3 3 2_Schs" xfId="29035"/>
    <cellStyle name="Normal 33 4 3 3 3" xfId="29036"/>
    <cellStyle name="Normal 33 4 3 3 3 2" xfId="29037"/>
    <cellStyle name="Normal 33 4 3 3 3 2 2" xfId="29038"/>
    <cellStyle name="Normal 33 4 3 3 3 2 2 2" xfId="29039"/>
    <cellStyle name="Normal 33 4 3 3 3 2 2 3" xfId="29040"/>
    <cellStyle name="Normal 33 4 3 3 3 2 3" xfId="29041"/>
    <cellStyle name="Normal 33 4 3 3 3 2 4" xfId="29042"/>
    <cellStyle name="Normal 33 4 3 3 3 3" xfId="29043"/>
    <cellStyle name="Normal 33 4 3 3 3 3 2" xfId="29044"/>
    <cellStyle name="Normal 33 4 3 3 3 3 3" xfId="29045"/>
    <cellStyle name="Normal 33 4 3 3 3 4" xfId="29046"/>
    <cellStyle name="Normal 33 4 3 3 3 5" xfId="29047"/>
    <cellStyle name="Normal 33 4 3 3 4" xfId="29048"/>
    <cellStyle name="Normal 33 4 3 3 4 2" xfId="29049"/>
    <cellStyle name="Normal 33 4 3 3 4 2 2" xfId="29050"/>
    <cellStyle name="Normal 33 4 3 3 4 2 2 2" xfId="29051"/>
    <cellStyle name="Normal 33 4 3 3 4 2 2 3" xfId="29052"/>
    <cellStyle name="Normal 33 4 3 3 4 2 3" xfId="29053"/>
    <cellStyle name="Normal 33 4 3 3 4 2 4" xfId="29054"/>
    <cellStyle name="Normal 33 4 3 3 4 3" xfId="29055"/>
    <cellStyle name="Normal 33 4 3 3 4 3 2" xfId="29056"/>
    <cellStyle name="Normal 33 4 3 3 4 3 3" xfId="29057"/>
    <cellStyle name="Normal 33 4 3 3 4 4" xfId="29058"/>
    <cellStyle name="Normal 33 4 3 3 4 5" xfId="29059"/>
    <cellStyle name="Normal 33 4 3 3 5" xfId="29060"/>
    <cellStyle name="Normal 33 4 3 3 5 2" xfId="29061"/>
    <cellStyle name="Normal 33 4 3 3 5 2 2" xfId="29062"/>
    <cellStyle name="Normal 33 4 3 3 5 2 2 2" xfId="29063"/>
    <cellStyle name="Normal 33 4 3 3 5 2 2 3" xfId="29064"/>
    <cellStyle name="Normal 33 4 3 3 5 2 3" xfId="29065"/>
    <cellStyle name="Normal 33 4 3 3 5 2 4" xfId="29066"/>
    <cellStyle name="Normal 33 4 3 3 5 3" xfId="29067"/>
    <cellStyle name="Normal 33 4 3 3 5 3 2" xfId="29068"/>
    <cellStyle name="Normal 33 4 3 3 5 3 3" xfId="29069"/>
    <cellStyle name="Normal 33 4 3 3 5 4" xfId="29070"/>
    <cellStyle name="Normal 33 4 3 3 5 5" xfId="29071"/>
    <cellStyle name="Normal 33 4 3 3 6" xfId="29072"/>
    <cellStyle name="Normal 33 4 3 3 6 2" xfId="29073"/>
    <cellStyle name="Normal 33 4 3 3 6 2 2" xfId="29074"/>
    <cellStyle name="Normal 33 4 3 3 6 2 3" xfId="29075"/>
    <cellStyle name="Normal 33 4 3 3 6 3" xfId="29076"/>
    <cellStyle name="Normal 33 4 3 3 6 4" xfId="29077"/>
    <cellStyle name="Normal 33 4 3 3 7" xfId="29078"/>
    <cellStyle name="Normal 33 4 3 3 7 2" xfId="29079"/>
    <cellStyle name="Normal 33 4 3 3 7 3" xfId="29080"/>
    <cellStyle name="Normal 33 4 3 3 8" xfId="29081"/>
    <cellStyle name="Normal 33 4 3 3 9" xfId="29082"/>
    <cellStyle name="Normal 33 4 3 3_Schs" xfId="29083"/>
    <cellStyle name="Normal 33 4 3 4" xfId="29084"/>
    <cellStyle name="Normal 33 4 3 4 2" xfId="29085"/>
    <cellStyle name="Normal 33 4 3 4 2 2" xfId="29086"/>
    <cellStyle name="Normal 33 4 3 4 2 2 2" xfId="29087"/>
    <cellStyle name="Normal 33 4 3 4 2 2 2 2" xfId="29088"/>
    <cellStyle name="Normal 33 4 3 4 2 2 2 3" xfId="29089"/>
    <cellStyle name="Normal 33 4 3 4 2 2 3" xfId="29090"/>
    <cellStyle name="Normal 33 4 3 4 2 2 4" xfId="29091"/>
    <cellStyle name="Normal 33 4 3 4 2 3" xfId="29092"/>
    <cellStyle name="Normal 33 4 3 4 2 3 2" xfId="29093"/>
    <cellStyle name="Normal 33 4 3 4 2 3 3" xfId="29094"/>
    <cellStyle name="Normal 33 4 3 4 2 4" xfId="29095"/>
    <cellStyle name="Normal 33 4 3 4 2 5" xfId="29096"/>
    <cellStyle name="Normal 33 4 3 4 3" xfId="29097"/>
    <cellStyle name="Normal 33 4 3 4 3 2" xfId="29098"/>
    <cellStyle name="Normal 33 4 3 4 3 2 2" xfId="29099"/>
    <cellStyle name="Normal 33 4 3 4 3 2 2 2" xfId="29100"/>
    <cellStyle name="Normal 33 4 3 4 3 2 2 3" xfId="29101"/>
    <cellStyle name="Normal 33 4 3 4 3 2 3" xfId="29102"/>
    <cellStyle name="Normal 33 4 3 4 3 2 4" xfId="29103"/>
    <cellStyle name="Normal 33 4 3 4 3 3" xfId="29104"/>
    <cellStyle name="Normal 33 4 3 4 3 3 2" xfId="29105"/>
    <cellStyle name="Normal 33 4 3 4 3 3 3" xfId="29106"/>
    <cellStyle name="Normal 33 4 3 4 3 4" xfId="29107"/>
    <cellStyle name="Normal 33 4 3 4 3 5" xfId="29108"/>
    <cellStyle name="Normal 33 4 3 4 4" xfId="29109"/>
    <cellStyle name="Normal 33 4 3 4 4 2" xfId="29110"/>
    <cellStyle name="Normal 33 4 3 4 4 2 2" xfId="29111"/>
    <cellStyle name="Normal 33 4 3 4 4 2 2 2" xfId="29112"/>
    <cellStyle name="Normal 33 4 3 4 4 2 2 3" xfId="29113"/>
    <cellStyle name="Normal 33 4 3 4 4 2 3" xfId="29114"/>
    <cellStyle name="Normal 33 4 3 4 4 2 4" xfId="29115"/>
    <cellStyle name="Normal 33 4 3 4 4 3" xfId="29116"/>
    <cellStyle name="Normal 33 4 3 4 4 3 2" xfId="29117"/>
    <cellStyle name="Normal 33 4 3 4 4 3 3" xfId="29118"/>
    <cellStyle name="Normal 33 4 3 4 4 4" xfId="29119"/>
    <cellStyle name="Normal 33 4 3 4 4 5" xfId="29120"/>
    <cellStyle name="Normal 33 4 3 4 5" xfId="29121"/>
    <cellStyle name="Normal 33 4 3 4 5 2" xfId="29122"/>
    <cellStyle name="Normal 33 4 3 4 5 2 2" xfId="29123"/>
    <cellStyle name="Normal 33 4 3 4 5 2 3" xfId="29124"/>
    <cellStyle name="Normal 33 4 3 4 5 3" xfId="29125"/>
    <cellStyle name="Normal 33 4 3 4 5 4" xfId="29126"/>
    <cellStyle name="Normal 33 4 3 4 6" xfId="29127"/>
    <cellStyle name="Normal 33 4 3 4 6 2" xfId="29128"/>
    <cellStyle name="Normal 33 4 3 4 6 3" xfId="29129"/>
    <cellStyle name="Normal 33 4 3 4 7" xfId="29130"/>
    <cellStyle name="Normal 33 4 3 4 8" xfId="29131"/>
    <cellStyle name="Normal 33 4 3 4_Schs" xfId="29132"/>
    <cellStyle name="Normal 33 4 3 5" xfId="29133"/>
    <cellStyle name="Normal 33 4 3 5 2" xfId="29134"/>
    <cellStyle name="Normal 33 4 3 5 2 2" xfId="29135"/>
    <cellStyle name="Normal 33 4 3 5 2 2 2" xfId="29136"/>
    <cellStyle name="Normal 33 4 3 5 2 2 3" xfId="29137"/>
    <cellStyle name="Normal 33 4 3 5 2 3" xfId="29138"/>
    <cellStyle name="Normal 33 4 3 5 2 4" xfId="29139"/>
    <cellStyle name="Normal 33 4 3 5 3" xfId="29140"/>
    <cellStyle name="Normal 33 4 3 5 3 2" xfId="29141"/>
    <cellStyle name="Normal 33 4 3 5 3 3" xfId="29142"/>
    <cellStyle name="Normal 33 4 3 5 4" xfId="29143"/>
    <cellStyle name="Normal 33 4 3 5 5" xfId="29144"/>
    <cellStyle name="Normal 33 4 3 6" xfId="29145"/>
    <cellStyle name="Normal 33 4 3 6 2" xfId="29146"/>
    <cellStyle name="Normal 33 4 3 6 2 2" xfId="29147"/>
    <cellStyle name="Normal 33 4 3 6 2 2 2" xfId="29148"/>
    <cellStyle name="Normal 33 4 3 6 2 2 3" xfId="29149"/>
    <cellStyle name="Normal 33 4 3 6 2 3" xfId="29150"/>
    <cellStyle name="Normal 33 4 3 6 2 4" xfId="29151"/>
    <cellStyle name="Normal 33 4 3 6 3" xfId="29152"/>
    <cellStyle name="Normal 33 4 3 6 3 2" xfId="29153"/>
    <cellStyle name="Normal 33 4 3 6 3 3" xfId="29154"/>
    <cellStyle name="Normal 33 4 3 6 4" xfId="29155"/>
    <cellStyle name="Normal 33 4 3 6 5" xfId="29156"/>
    <cellStyle name="Normal 33 4 3 7" xfId="29157"/>
    <cellStyle name="Normal 33 4 3 7 2" xfId="29158"/>
    <cellStyle name="Normal 33 4 3 7 2 2" xfId="29159"/>
    <cellStyle name="Normal 33 4 3 7 2 2 2" xfId="29160"/>
    <cellStyle name="Normal 33 4 3 7 2 2 3" xfId="29161"/>
    <cellStyle name="Normal 33 4 3 7 2 3" xfId="29162"/>
    <cellStyle name="Normal 33 4 3 7 2 4" xfId="29163"/>
    <cellStyle name="Normal 33 4 3 7 3" xfId="29164"/>
    <cellStyle name="Normal 33 4 3 7 3 2" xfId="29165"/>
    <cellStyle name="Normal 33 4 3 7 3 3" xfId="29166"/>
    <cellStyle name="Normal 33 4 3 7 4" xfId="29167"/>
    <cellStyle name="Normal 33 4 3 7 5" xfId="29168"/>
    <cellStyle name="Normal 33 4 3 8" xfId="29169"/>
    <cellStyle name="Normal 33 4 3 8 2" xfId="29170"/>
    <cellStyle name="Normal 33 4 3 8 2 2" xfId="29171"/>
    <cellStyle name="Normal 33 4 3 8 2 3" xfId="29172"/>
    <cellStyle name="Normal 33 4 3 8 3" xfId="29173"/>
    <cellStyle name="Normal 33 4 3 8 4" xfId="29174"/>
    <cellStyle name="Normal 33 4 3 9" xfId="29175"/>
    <cellStyle name="Normal 33 4 3 9 2" xfId="29176"/>
    <cellStyle name="Normal 33 4 3 9 3" xfId="29177"/>
    <cellStyle name="Normal 33 4 3_Schs" xfId="29178"/>
    <cellStyle name="Normal 33 4 4" xfId="29179"/>
    <cellStyle name="Normal 33 4 4 10" xfId="29180"/>
    <cellStyle name="Normal 33 4 4 2" xfId="29181"/>
    <cellStyle name="Normal 33 4 4 2 2" xfId="29182"/>
    <cellStyle name="Normal 33 4 4 2 2 2" xfId="29183"/>
    <cellStyle name="Normal 33 4 4 2 2 2 2" xfId="29184"/>
    <cellStyle name="Normal 33 4 4 2 2 2 2 2" xfId="29185"/>
    <cellStyle name="Normal 33 4 4 2 2 2 2 2 2" xfId="29186"/>
    <cellStyle name="Normal 33 4 4 2 2 2 2 2 3" xfId="29187"/>
    <cellStyle name="Normal 33 4 4 2 2 2 2 3" xfId="29188"/>
    <cellStyle name="Normal 33 4 4 2 2 2 2 4" xfId="29189"/>
    <cellStyle name="Normal 33 4 4 2 2 2 3" xfId="29190"/>
    <cellStyle name="Normal 33 4 4 2 2 2 3 2" xfId="29191"/>
    <cellStyle name="Normal 33 4 4 2 2 2 3 3" xfId="29192"/>
    <cellStyle name="Normal 33 4 4 2 2 2 4" xfId="29193"/>
    <cellStyle name="Normal 33 4 4 2 2 2 5" xfId="29194"/>
    <cellStyle name="Normal 33 4 4 2 2 3" xfId="29195"/>
    <cellStyle name="Normal 33 4 4 2 2 3 2" xfId="29196"/>
    <cellStyle name="Normal 33 4 4 2 2 3 2 2" xfId="29197"/>
    <cellStyle name="Normal 33 4 4 2 2 3 2 2 2" xfId="29198"/>
    <cellStyle name="Normal 33 4 4 2 2 3 2 2 3" xfId="29199"/>
    <cellStyle name="Normal 33 4 4 2 2 3 2 3" xfId="29200"/>
    <cellStyle name="Normal 33 4 4 2 2 3 2 4" xfId="29201"/>
    <cellStyle name="Normal 33 4 4 2 2 3 3" xfId="29202"/>
    <cellStyle name="Normal 33 4 4 2 2 3 3 2" xfId="29203"/>
    <cellStyle name="Normal 33 4 4 2 2 3 3 3" xfId="29204"/>
    <cellStyle name="Normal 33 4 4 2 2 3 4" xfId="29205"/>
    <cellStyle name="Normal 33 4 4 2 2 3 5" xfId="29206"/>
    <cellStyle name="Normal 33 4 4 2 2 4" xfId="29207"/>
    <cellStyle name="Normal 33 4 4 2 2 4 2" xfId="29208"/>
    <cellStyle name="Normal 33 4 4 2 2 4 2 2" xfId="29209"/>
    <cellStyle name="Normal 33 4 4 2 2 4 2 2 2" xfId="29210"/>
    <cellStyle name="Normal 33 4 4 2 2 4 2 2 3" xfId="29211"/>
    <cellStyle name="Normal 33 4 4 2 2 4 2 3" xfId="29212"/>
    <cellStyle name="Normal 33 4 4 2 2 4 2 4" xfId="29213"/>
    <cellStyle name="Normal 33 4 4 2 2 4 3" xfId="29214"/>
    <cellStyle name="Normal 33 4 4 2 2 4 3 2" xfId="29215"/>
    <cellStyle name="Normal 33 4 4 2 2 4 3 3" xfId="29216"/>
    <cellStyle name="Normal 33 4 4 2 2 4 4" xfId="29217"/>
    <cellStyle name="Normal 33 4 4 2 2 4 5" xfId="29218"/>
    <cellStyle name="Normal 33 4 4 2 2 5" xfId="29219"/>
    <cellStyle name="Normal 33 4 4 2 2 5 2" xfId="29220"/>
    <cellStyle name="Normal 33 4 4 2 2 5 2 2" xfId="29221"/>
    <cellStyle name="Normal 33 4 4 2 2 5 2 3" xfId="29222"/>
    <cellStyle name="Normal 33 4 4 2 2 5 3" xfId="29223"/>
    <cellStyle name="Normal 33 4 4 2 2 5 4" xfId="29224"/>
    <cellStyle name="Normal 33 4 4 2 2 6" xfId="29225"/>
    <cellStyle name="Normal 33 4 4 2 2 6 2" xfId="29226"/>
    <cellStyle name="Normal 33 4 4 2 2 6 3" xfId="29227"/>
    <cellStyle name="Normal 33 4 4 2 2 7" xfId="29228"/>
    <cellStyle name="Normal 33 4 4 2 2 8" xfId="29229"/>
    <cellStyle name="Normal 33 4 4 2 2_Schs" xfId="29230"/>
    <cellStyle name="Normal 33 4 4 2 3" xfId="29231"/>
    <cellStyle name="Normal 33 4 4 2 3 2" xfId="29232"/>
    <cellStyle name="Normal 33 4 4 2 3 2 2" xfId="29233"/>
    <cellStyle name="Normal 33 4 4 2 3 2 2 2" xfId="29234"/>
    <cellStyle name="Normal 33 4 4 2 3 2 2 3" xfId="29235"/>
    <cellStyle name="Normal 33 4 4 2 3 2 3" xfId="29236"/>
    <cellStyle name="Normal 33 4 4 2 3 2 4" xfId="29237"/>
    <cellStyle name="Normal 33 4 4 2 3 3" xfId="29238"/>
    <cellStyle name="Normal 33 4 4 2 3 3 2" xfId="29239"/>
    <cellStyle name="Normal 33 4 4 2 3 3 3" xfId="29240"/>
    <cellStyle name="Normal 33 4 4 2 3 4" xfId="29241"/>
    <cellStyle name="Normal 33 4 4 2 3 5" xfId="29242"/>
    <cellStyle name="Normal 33 4 4 2 4" xfId="29243"/>
    <cellStyle name="Normal 33 4 4 2 4 2" xfId="29244"/>
    <cellStyle name="Normal 33 4 4 2 4 2 2" xfId="29245"/>
    <cellStyle name="Normal 33 4 4 2 4 2 2 2" xfId="29246"/>
    <cellStyle name="Normal 33 4 4 2 4 2 2 3" xfId="29247"/>
    <cellStyle name="Normal 33 4 4 2 4 2 3" xfId="29248"/>
    <cellStyle name="Normal 33 4 4 2 4 2 4" xfId="29249"/>
    <cellStyle name="Normal 33 4 4 2 4 3" xfId="29250"/>
    <cellStyle name="Normal 33 4 4 2 4 3 2" xfId="29251"/>
    <cellStyle name="Normal 33 4 4 2 4 3 3" xfId="29252"/>
    <cellStyle name="Normal 33 4 4 2 4 4" xfId="29253"/>
    <cellStyle name="Normal 33 4 4 2 4 5" xfId="29254"/>
    <cellStyle name="Normal 33 4 4 2 5" xfId="29255"/>
    <cellStyle name="Normal 33 4 4 2 5 2" xfId="29256"/>
    <cellStyle name="Normal 33 4 4 2 5 2 2" xfId="29257"/>
    <cellStyle name="Normal 33 4 4 2 5 2 2 2" xfId="29258"/>
    <cellStyle name="Normal 33 4 4 2 5 2 2 3" xfId="29259"/>
    <cellStyle name="Normal 33 4 4 2 5 2 3" xfId="29260"/>
    <cellStyle name="Normal 33 4 4 2 5 2 4" xfId="29261"/>
    <cellStyle name="Normal 33 4 4 2 5 3" xfId="29262"/>
    <cellStyle name="Normal 33 4 4 2 5 3 2" xfId="29263"/>
    <cellStyle name="Normal 33 4 4 2 5 3 3" xfId="29264"/>
    <cellStyle name="Normal 33 4 4 2 5 4" xfId="29265"/>
    <cellStyle name="Normal 33 4 4 2 5 5" xfId="29266"/>
    <cellStyle name="Normal 33 4 4 2 6" xfId="29267"/>
    <cellStyle name="Normal 33 4 4 2 6 2" xfId="29268"/>
    <cellStyle name="Normal 33 4 4 2 6 2 2" xfId="29269"/>
    <cellStyle name="Normal 33 4 4 2 6 2 3" xfId="29270"/>
    <cellStyle name="Normal 33 4 4 2 6 3" xfId="29271"/>
    <cellStyle name="Normal 33 4 4 2 6 4" xfId="29272"/>
    <cellStyle name="Normal 33 4 4 2 7" xfId="29273"/>
    <cellStyle name="Normal 33 4 4 2 7 2" xfId="29274"/>
    <cellStyle name="Normal 33 4 4 2 7 3" xfId="29275"/>
    <cellStyle name="Normal 33 4 4 2 8" xfId="29276"/>
    <cellStyle name="Normal 33 4 4 2 9" xfId="29277"/>
    <cellStyle name="Normal 33 4 4 2_Schs" xfId="29278"/>
    <cellStyle name="Normal 33 4 4 3" xfId="29279"/>
    <cellStyle name="Normal 33 4 4 3 2" xfId="29280"/>
    <cellStyle name="Normal 33 4 4 3 2 2" xfId="29281"/>
    <cellStyle name="Normal 33 4 4 3 2 2 2" xfId="29282"/>
    <cellStyle name="Normal 33 4 4 3 2 2 2 2" xfId="29283"/>
    <cellStyle name="Normal 33 4 4 3 2 2 2 3" xfId="29284"/>
    <cellStyle name="Normal 33 4 4 3 2 2 3" xfId="29285"/>
    <cellStyle name="Normal 33 4 4 3 2 2 4" xfId="29286"/>
    <cellStyle name="Normal 33 4 4 3 2 3" xfId="29287"/>
    <cellStyle name="Normal 33 4 4 3 2 3 2" xfId="29288"/>
    <cellStyle name="Normal 33 4 4 3 2 3 3" xfId="29289"/>
    <cellStyle name="Normal 33 4 4 3 2 4" xfId="29290"/>
    <cellStyle name="Normal 33 4 4 3 2 5" xfId="29291"/>
    <cellStyle name="Normal 33 4 4 3 3" xfId="29292"/>
    <cellStyle name="Normal 33 4 4 3 3 2" xfId="29293"/>
    <cellStyle name="Normal 33 4 4 3 3 2 2" xfId="29294"/>
    <cellStyle name="Normal 33 4 4 3 3 2 2 2" xfId="29295"/>
    <cellStyle name="Normal 33 4 4 3 3 2 2 3" xfId="29296"/>
    <cellStyle name="Normal 33 4 4 3 3 2 3" xfId="29297"/>
    <cellStyle name="Normal 33 4 4 3 3 2 4" xfId="29298"/>
    <cellStyle name="Normal 33 4 4 3 3 3" xfId="29299"/>
    <cellStyle name="Normal 33 4 4 3 3 3 2" xfId="29300"/>
    <cellStyle name="Normal 33 4 4 3 3 3 3" xfId="29301"/>
    <cellStyle name="Normal 33 4 4 3 3 4" xfId="29302"/>
    <cellStyle name="Normal 33 4 4 3 3 5" xfId="29303"/>
    <cellStyle name="Normal 33 4 4 3 4" xfId="29304"/>
    <cellStyle name="Normal 33 4 4 3 4 2" xfId="29305"/>
    <cellStyle name="Normal 33 4 4 3 4 2 2" xfId="29306"/>
    <cellStyle name="Normal 33 4 4 3 4 2 2 2" xfId="29307"/>
    <cellStyle name="Normal 33 4 4 3 4 2 2 3" xfId="29308"/>
    <cellStyle name="Normal 33 4 4 3 4 2 3" xfId="29309"/>
    <cellStyle name="Normal 33 4 4 3 4 2 4" xfId="29310"/>
    <cellStyle name="Normal 33 4 4 3 4 3" xfId="29311"/>
    <cellStyle name="Normal 33 4 4 3 4 3 2" xfId="29312"/>
    <cellStyle name="Normal 33 4 4 3 4 3 3" xfId="29313"/>
    <cellStyle name="Normal 33 4 4 3 4 4" xfId="29314"/>
    <cellStyle name="Normal 33 4 4 3 4 5" xfId="29315"/>
    <cellStyle name="Normal 33 4 4 3 5" xfId="29316"/>
    <cellStyle name="Normal 33 4 4 3 5 2" xfId="29317"/>
    <cellStyle name="Normal 33 4 4 3 5 2 2" xfId="29318"/>
    <cellStyle name="Normal 33 4 4 3 5 2 3" xfId="29319"/>
    <cellStyle name="Normal 33 4 4 3 5 3" xfId="29320"/>
    <cellStyle name="Normal 33 4 4 3 5 4" xfId="29321"/>
    <cellStyle name="Normal 33 4 4 3 6" xfId="29322"/>
    <cellStyle name="Normal 33 4 4 3 6 2" xfId="29323"/>
    <cellStyle name="Normal 33 4 4 3 6 3" xfId="29324"/>
    <cellStyle name="Normal 33 4 4 3 7" xfId="29325"/>
    <cellStyle name="Normal 33 4 4 3 8" xfId="29326"/>
    <cellStyle name="Normal 33 4 4 3_Schs" xfId="29327"/>
    <cellStyle name="Normal 33 4 4 4" xfId="29328"/>
    <cellStyle name="Normal 33 4 4 4 2" xfId="29329"/>
    <cellStyle name="Normal 33 4 4 4 2 2" xfId="29330"/>
    <cellStyle name="Normal 33 4 4 4 2 2 2" xfId="29331"/>
    <cellStyle name="Normal 33 4 4 4 2 2 3" xfId="29332"/>
    <cellStyle name="Normal 33 4 4 4 2 3" xfId="29333"/>
    <cellStyle name="Normal 33 4 4 4 2 4" xfId="29334"/>
    <cellStyle name="Normal 33 4 4 4 3" xfId="29335"/>
    <cellStyle name="Normal 33 4 4 4 3 2" xfId="29336"/>
    <cellStyle name="Normal 33 4 4 4 3 3" xfId="29337"/>
    <cellStyle name="Normal 33 4 4 4 4" xfId="29338"/>
    <cellStyle name="Normal 33 4 4 4 5" xfId="29339"/>
    <cellStyle name="Normal 33 4 4 5" xfId="29340"/>
    <cellStyle name="Normal 33 4 4 5 2" xfId="29341"/>
    <cellStyle name="Normal 33 4 4 5 2 2" xfId="29342"/>
    <cellStyle name="Normal 33 4 4 5 2 2 2" xfId="29343"/>
    <cellStyle name="Normal 33 4 4 5 2 2 3" xfId="29344"/>
    <cellStyle name="Normal 33 4 4 5 2 3" xfId="29345"/>
    <cellStyle name="Normal 33 4 4 5 2 4" xfId="29346"/>
    <cellStyle name="Normal 33 4 4 5 3" xfId="29347"/>
    <cellStyle name="Normal 33 4 4 5 3 2" xfId="29348"/>
    <cellStyle name="Normal 33 4 4 5 3 3" xfId="29349"/>
    <cellStyle name="Normal 33 4 4 5 4" xfId="29350"/>
    <cellStyle name="Normal 33 4 4 5 5" xfId="29351"/>
    <cellStyle name="Normal 33 4 4 6" xfId="29352"/>
    <cellStyle name="Normal 33 4 4 6 2" xfId="29353"/>
    <cellStyle name="Normal 33 4 4 6 2 2" xfId="29354"/>
    <cellStyle name="Normal 33 4 4 6 2 2 2" xfId="29355"/>
    <cellStyle name="Normal 33 4 4 6 2 2 3" xfId="29356"/>
    <cellStyle name="Normal 33 4 4 6 2 3" xfId="29357"/>
    <cellStyle name="Normal 33 4 4 6 2 4" xfId="29358"/>
    <cellStyle name="Normal 33 4 4 6 3" xfId="29359"/>
    <cellStyle name="Normal 33 4 4 6 3 2" xfId="29360"/>
    <cellStyle name="Normal 33 4 4 6 3 3" xfId="29361"/>
    <cellStyle name="Normal 33 4 4 6 4" xfId="29362"/>
    <cellStyle name="Normal 33 4 4 6 5" xfId="29363"/>
    <cellStyle name="Normal 33 4 4 7" xfId="29364"/>
    <cellStyle name="Normal 33 4 4 7 2" xfId="29365"/>
    <cellStyle name="Normal 33 4 4 7 2 2" xfId="29366"/>
    <cellStyle name="Normal 33 4 4 7 2 3" xfId="29367"/>
    <cellStyle name="Normal 33 4 4 7 3" xfId="29368"/>
    <cellStyle name="Normal 33 4 4 7 4" xfId="29369"/>
    <cellStyle name="Normal 33 4 4 8" xfId="29370"/>
    <cellStyle name="Normal 33 4 4 8 2" xfId="29371"/>
    <cellStyle name="Normal 33 4 4 8 3" xfId="29372"/>
    <cellStyle name="Normal 33 4 4 9" xfId="29373"/>
    <cellStyle name="Normal 33 4 4_Schs" xfId="29374"/>
    <cellStyle name="Normal 33 4 5" xfId="29375"/>
    <cellStyle name="Normal 33 4 5 2" xfId="29376"/>
    <cellStyle name="Normal 33 4 5 2 2" xfId="29377"/>
    <cellStyle name="Normal 33 4 5 2 2 2" xfId="29378"/>
    <cellStyle name="Normal 33 4 5 2 2 2 2" xfId="29379"/>
    <cellStyle name="Normal 33 4 5 2 2 2 2 2" xfId="29380"/>
    <cellStyle name="Normal 33 4 5 2 2 2 2 3" xfId="29381"/>
    <cellStyle name="Normal 33 4 5 2 2 2 3" xfId="29382"/>
    <cellStyle name="Normal 33 4 5 2 2 2 4" xfId="29383"/>
    <cellStyle name="Normal 33 4 5 2 2 3" xfId="29384"/>
    <cellStyle name="Normal 33 4 5 2 2 3 2" xfId="29385"/>
    <cellStyle name="Normal 33 4 5 2 2 3 3" xfId="29386"/>
    <cellStyle name="Normal 33 4 5 2 2 4" xfId="29387"/>
    <cellStyle name="Normal 33 4 5 2 2 5" xfId="29388"/>
    <cellStyle name="Normal 33 4 5 2 3" xfId="29389"/>
    <cellStyle name="Normal 33 4 5 2 3 2" xfId="29390"/>
    <cellStyle name="Normal 33 4 5 2 3 2 2" xfId="29391"/>
    <cellStyle name="Normal 33 4 5 2 3 2 2 2" xfId="29392"/>
    <cellStyle name="Normal 33 4 5 2 3 2 2 3" xfId="29393"/>
    <cellStyle name="Normal 33 4 5 2 3 2 3" xfId="29394"/>
    <cellStyle name="Normal 33 4 5 2 3 2 4" xfId="29395"/>
    <cellStyle name="Normal 33 4 5 2 3 3" xfId="29396"/>
    <cellStyle name="Normal 33 4 5 2 3 3 2" xfId="29397"/>
    <cellStyle name="Normal 33 4 5 2 3 3 3" xfId="29398"/>
    <cellStyle name="Normal 33 4 5 2 3 4" xfId="29399"/>
    <cellStyle name="Normal 33 4 5 2 3 5" xfId="29400"/>
    <cellStyle name="Normal 33 4 5 2 4" xfId="29401"/>
    <cellStyle name="Normal 33 4 5 2 4 2" xfId="29402"/>
    <cellStyle name="Normal 33 4 5 2 4 2 2" xfId="29403"/>
    <cellStyle name="Normal 33 4 5 2 4 2 2 2" xfId="29404"/>
    <cellStyle name="Normal 33 4 5 2 4 2 2 3" xfId="29405"/>
    <cellStyle name="Normal 33 4 5 2 4 2 3" xfId="29406"/>
    <cellStyle name="Normal 33 4 5 2 4 2 4" xfId="29407"/>
    <cellStyle name="Normal 33 4 5 2 4 3" xfId="29408"/>
    <cellStyle name="Normal 33 4 5 2 4 3 2" xfId="29409"/>
    <cellStyle name="Normal 33 4 5 2 4 3 3" xfId="29410"/>
    <cellStyle name="Normal 33 4 5 2 4 4" xfId="29411"/>
    <cellStyle name="Normal 33 4 5 2 4 5" xfId="29412"/>
    <cellStyle name="Normal 33 4 5 2 5" xfId="29413"/>
    <cellStyle name="Normal 33 4 5 2 5 2" xfId="29414"/>
    <cellStyle name="Normal 33 4 5 2 5 2 2" xfId="29415"/>
    <cellStyle name="Normal 33 4 5 2 5 2 3" xfId="29416"/>
    <cellStyle name="Normal 33 4 5 2 5 3" xfId="29417"/>
    <cellStyle name="Normal 33 4 5 2 5 4" xfId="29418"/>
    <cellStyle name="Normal 33 4 5 2 6" xfId="29419"/>
    <cellStyle name="Normal 33 4 5 2 6 2" xfId="29420"/>
    <cellStyle name="Normal 33 4 5 2 6 3" xfId="29421"/>
    <cellStyle name="Normal 33 4 5 2 7" xfId="29422"/>
    <cellStyle name="Normal 33 4 5 2 8" xfId="29423"/>
    <cellStyle name="Normal 33 4 5 2_Schs" xfId="29424"/>
    <cellStyle name="Normal 33 4 5 3" xfId="29425"/>
    <cellStyle name="Normal 33 4 5 3 2" xfId="29426"/>
    <cellStyle name="Normal 33 4 5 3 2 2" xfId="29427"/>
    <cellStyle name="Normal 33 4 5 3 2 2 2" xfId="29428"/>
    <cellStyle name="Normal 33 4 5 3 2 2 3" xfId="29429"/>
    <cellStyle name="Normal 33 4 5 3 2 3" xfId="29430"/>
    <cellStyle name="Normal 33 4 5 3 2 4" xfId="29431"/>
    <cellStyle name="Normal 33 4 5 3 3" xfId="29432"/>
    <cellStyle name="Normal 33 4 5 3 3 2" xfId="29433"/>
    <cellStyle name="Normal 33 4 5 3 3 3" xfId="29434"/>
    <cellStyle name="Normal 33 4 5 3 4" xfId="29435"/>
    <cellStyle name="Normal 33 4 5 3 5" xfId="29436"/>
    <cellStyle name="Normal 33 4 5 4" xfId="29437"/>
    <cellStyle name="Normal 33 4 5 4 2" xfId="29438"/>
    <cellStyle name="Normal 33 4 5 4 2 2" xfId="29439"/>
    <cellStyle name="Normal 33 4 5 4 2 2 2" xfId="29440"/>
    <cellStyle name="Normal 33 4 5 4 2 2 3" xfId="29441"/>
    <cellStyle name="Normal 33 4 5 4 2 3" xfId="29442"/>
    <cellStyle name="Normal 33 4 5 4 2 4" xfId="29443"/>
    <cellStyle name="Normal 33 4 5 4 3" xfId="29444"/>
    <cellStyle name="Normal 33 4 5 4 3 2" xfId="29445"/>
    <cellStyle name="Normal 33 4 5 4 3 3" xfId="29446"/>
    <cellStyle name="Normal 33 4 5 4 4" xfId="29447"/>
    <cellStyle name="Normal 33 4 5 4 5" xfId="29448"/>
    <cellStyle name="Normal 33 4 5 5" xfId="29449"/>
    <cellStyle name="Normal 33 4 5 5 2" xfId="29450"/>
    <cellStyle name="Normal 33 4 5 5 2 2" xfId="29451"/>
    <cellStyle name="Normal 33 4 5 5 2 2 2" xfId="29452"/>
    <cellStyle name="Normal 33 4 5 5 2 2 3" xfId="29453"/>
    <cellStyle name="Normal 33 4 5 5 2 3" xfId="29454"/>
    <cellStyle name="Normal 33 4 5 5 2 4" xfId="29455"/>
    <cellStyle name="Normal 33 4 5 5 3" xfId="29456"/>
    <cellStyle name="Normal 33 4 5 5 3 2" xfId="29457"/>
    <cellStyle name="Normal 33 4 5 5 3 3" xfId="29458"/>
    <cellStyle name="Normal 33 4 5 5 4" xfId="29459"/>
    <cellStyle name="Normal 33 4 5 5 5" xfId="29460"/>
    <cellStyle name="Normal 33 4 5 6" xfId="29461"/>
    <cellStyle name="Normal 33 4 5 6 2" xfId="29462"/>
    <cellStyle name="Normal 33 4 5 6 2 2" xfId="29463"/>
    <cellStyle name="Normal 33 4 5 6 2 3" xfId="29464"/>
    <cellStyle name="Normal 33 4 5 6 3" xfId="29465"/>
    <cellStyle name="Normal 33 4 5 6 4" xfId="29466"/>
    <cellStyle name="Normal 33 4 5 7" xfId="29467"/>
    <cellStyle name="Normal 33 4 5 7 2" xfId="29468"/>
    <cellStyle name="Normal 33 4 5 7 3" xfId="29469"/>
    <cellStyle name="Normal 33 4 5 8" xfId="29470"/>
    <cellStyle name="Normal 33 4 5 9" xfId="29471"/>
    <cellStyle name="Normal 33 4 5_Schs" xfId="29472"/>
    <cellStyle name="Normal 33 4 6" xfId="29473"/>
    <cellStyle name="Normal 33 4 6 2" xfId="29474"/>
    <cellStyle name="Normal 33 4 6 2 2" xfId="29475"/>
    <cellStyle name="Normal 33 4 6 2 2 2" xfId="29476"/>
    <cellStyle name="Normal 33 4 6 2 2 2 2" xfId="29477"/>
    <cellStyle name="Normal 33 4 6 2 2 2 3" xfId="29478"/>
    <cellStyle name="Normal 33 4 6 2 2 3" xfId="29479"/>
    <cellStyle name="Normal 33 4 6 2 2 4" xfId="29480"/>
    <cellStyle name="Normal 33 4 6 2 3" xfId="29481"/>
    <cellStyle name="Normal 33 4 6 2 3 2" xfId="29482"/>
    <cellStyle name="Normal 33 4 6 2 3 3" xfId="29483"/>
    <cellStyle name="Normal 33 4 6 2 4" xfId="29484"/>
    <cellStyle name="Normal 33 4 6 2 5" xfId="29485"/>
    <cellStyle name="Normal 33 4 6 3" xfId="29486"/>
    <cellStyle name="Normal 33 4 6 3 2" xfId="29487"/>
    <cellStyle name="Normal 33 4 6 3 2 2" xfId="29488"/>
    <cellStyle name="Normal 33 4 6 3 2 2 2" xfId="29489"/>
    <cellStyle name="Normal 33 4 6 3 2 2 3" xfId="29490"/>
    <cellStyle name="Normal 33 4 6 3 2 3" xfId="29491"/>
    <cellStyle name="Normal 33 4 6 3 2 4" xfId="29492"/>
    <cellStyle name="Normal 33 4 6 3 3" xfId="29493"/>
    <cellStyle name="Normal 33 4 6 3 3 2" xfId="29494"/>
    <cellStyle name="Normal 33 4 6 3 3 3" xfId="29495"/>
    <cellStyle name="Normal 33 4 6 3 4" xfId="29496"/>
    <cellStyle name="Normal 33 4 6 3 5" xfId="29497"/>
    <cellStyle name="Normal 33 4 6 4" xfId="29498"/>
    <cellStyle name="Normal 33 4 6 4 2" xfId="29499"/>
    <cellStyle name="Normal 33 4 6 4 2 2" xfId="29500"/>
    <cellStyle name="Normal 33 4 6 4 2 2 2" xfId="29501"/>
    <cellStyle name="Normal 33 4 6 4 2 2 3" xfId="29502"/>
    <cellStyle name="Normal 33 4 6 4 2 3" xfId="29503"/>
    <cellStyle name="Normal 33 4 6 4 2 4" xfId="29504"/>
    <cellStyle name="Normal 33 4 6 4 3" xfId="29505"/>
    <cellStyle name="Normal 33 4 6 4 3 2" xfId="29506"/>
    <cellStyle name="Normal 33 4 6 4 3 3" xfId="29507"/>
    <cellStyle name="Normal 33 4 6 4 4" xfId="29508"/>
    <cellStyle name="Normal 33 4 6 4 5" xfId="29509"/>
    <cellStyle name="Normal 33 4 6 5" xfId="29510"/>
    <cellStyle name="Normal 33 4 6 5 2" xfId="29511"/>
    <cellStyle name="Normal 33 4 6 5 2 2" xfId="29512"/>
    <cellStyle name="Normal 33 4 6 5 2 3" xfId="29513"/>
    <cellStyle name="Normal 33 4 6 5 3" xfId="29514"/>
    <cellStyle name="Normal 33 4 6 5 4" xfId="29515"/>
    <cellStyle name="Normal 33 4 6 6" xfId="29516"/>
    <cellStyle name="Normal 33 4 6 6 2" xfId="29517"/>
    <cellStyle name="Normal 33 4 6 6 3" xfId="29518"/>
    <cellStyle name="Normal 33 4 6 7" xfId="29519"/>
    <cellStyle name="Normal 33 4 6 8" xfId="29520"/>
    <cellStyle name="Normal 33 4 6_Schs" xfId="29521"/>
    <cellStyle name="Normal 33 4 7" xfId="29522"/>
    <cellStyle name="Normal 33 4 7 2" xfId="29523"/>
    <cellStyle name="Normal 33 4 7 2 2" xfId="29524"/>
    <cellStyle name="Normal 33 4 7 2 2 2" xfId="29525"/>
    <cellStyle name="Normal 33 4 7 2 2 3" xfId="29526"/>
    <cellStyle name="Normal 33 4 7 2 3" xfId="29527"/>
    <cellStyle name="Normal 33 4 7 2 4" xfId="29528"/>
    <cellStyle name="Normal 33 4 7 3" xfId="29529"/>
    <cellStyle name="Normal 33 4 7 3 2" xfId="29530"/>
    <cellStyle name="Normal 33 4 7 3 3" xfId="29531"/>
    <cellStyle name="Normal 33 4 7 4" xfId="29532"/>
    <cellStyle name="Normal 33 4 7 5" xfId="29533"/>
    <cellStyle name="Normal 33 4 8" xfId="29534"/>
    <cellStyle name="Normal 33 4 8 2" xfId="29535"/>
    <cellStyle name="Normal 33 4 8 2 2" xfId="29536"/>
    <cellStyle name="Normal 33 4 8 2 2 2" xfId="29537"/>
    <cellStyle name="Normal 33 4 8 2 2 3" xfId="29538"/>
    <cellStyle name="Normal 33 4 8 2 3" xfId="29539"/>
    <cellStyle name="Normal 33 4 8 2 4" xfId="29540"/>
    <cellStyle name="Normal 33 4 8 3" xfId="29541"/>
    <cellStyle name="Normal 33 4 8 3 2" xfId="29542"/>
    <cellStyle name="Normal 33 4 8 3 3" xfId="29543"/>
    <cellStyle name="Normal 33 4 8 4" xfId="29544"/>
    <cellStyle name="Normal 33 4 8 5" xfId="29545"/>
    <cellStyle name="Normal 33 4 9" xfId="29546"/>
    <cellStyle name="Normal 33 4 9 2" xfId="29547"/>
    <cellStyle name="Normal 33 4 9 2 2" xfId="29548"/>
    <cellStyle name="Normal 33 4 9 2 2 2" xfId="29549"/>
    <cellStyle name="Normal 33 4 9 2 2 3" xfId="29550"/>
    <cellStyle name="Normal 33 4 9 2 3" xfId="29551"/>
    <cellStyle name="Normal 33 4 9 2 4" xfId="29552"/>
    <cellStyle name="Normal 33 4 9 3" xfId="29553"/>
    <cellStyle name="Normal 33 4 9 3 2" xfId="29554"/>
    <cellStyle name="Normal 33 4 9 3 3" xfId="29555"/>
    <cellStyle name="Normal 33 4 9 4" xfId="29556"/>
    <cellStyle name="Normal 33 4 9 5" xfId="29557"/>
    <cellStyle name="Normal 33 4_Schs" xfId="29558"/>
    <cellStyle name="Normal 33 5" xfId="29559"/>
    <cellStyle name="Normal 33 5 10" xfId="29560"/>
    <cellStyle name="Normal 33 5 10 2" xfId="29561"/>
    <cellStyle name="Normal 33 5 10 2 2" xfId="29562"/>
    <cellStyle name="Normal 33 5 10 2 3" xfId="29563"/>
    <cellStyle name="Normal 33 5 10 3" xfId="29564"/>
    <cellStyle name="Normal 33 5 10 4" xfId="29565"/>
    <cellStyle name="Normal 33 5 11" xfId="29566"/>
    <cellStyle name="Normal 33 5 11 2" xfId="29567"/>
    <cellStyle name="Normal 33 5 11 3" xfId="29568"/>
    <cellStyle name="Normal 33 5 12" xfId="29569"/>
    <cellStyle name="Normal 33 5 13" xfId="29570"/>
    <cellStyle name="Normal 33 5 14" xfId="29571"/>
    <cellStyle name="Normal 33 5 2" xfId="29572"/>
    <cellStyle name="Normal 33 5 2 10" xfId="29573"/>
    <cellStyle name="Normal 33 5 2 10 2" xfId="29574"/>
    <cellStyle name="Normal 33 5 2 10 3" xfId="29575"/>
    <cellStyle name="Normal 33 5 2 11" xfId="29576"/>
    <cellStyle name="Normal 33 5 2 12" xfId="29577"/>
    <cellStyle name="Normal 33 5 2 13" xfId="29578"/>
    <cellStyle name="Normal 33 5 2 2" xfId="29579"/>
    <cellStyle name="Normal 33 5 2 2 10" xfId="29580"/>
    <cellStyle name="Normal 33 5 2 2 11" xfId="29581"/>
    <cellStyle name="Normal 33 5 2 2 2" xfId="29582"/>
    <cellStyle name="Normal 33 5 2 2 2 10" xfId="29583"/>
    <cellStyle name="Normal 33 5 2 2 2 2" xfId="29584"/>
    <cellStyle name="Normal 33 5 2 2 2 2 2" xfId="29585"/>
    <cellStyle name="Normal 33 5 2 2 2 2 2 2" xfId="29586"/>
    <cellStyle name="Normal 33 5 2 2 2 2 2 2 2" xfId="29587"/>
    <cellStyle name="Normal 33 5 2 2 2 2 2 2 2 2" xfId="29588"/>
    <cellStyle name="Normal 33 5 2 2 2 2 2 2 2 2 2" xfId="29589"/>
    <cellStyle name="Normal 33 5 2 2 2 2 2 2 2 2 3" xfId="29590"/>
    <cellStyle name="Normal 33 5 2 2 2 2 2 2 2 3" xfId="29591"/>
    <cellStyle name="Normal 33 5 2 2 2 2 2 2 2 4" xfId="29592"/>
    <cellStyle name="Normal 33 5 2 2 2 2 2 2 3" xfId="29593"/>
    <cellStyle name="Normal 33 5 2 2 2 2 2 2 3 2" xfId="29594"/>
    <cellStyle name="Normal 33 5 2 2 2 2 2 2 3 3" xfId="29595"/>
    <cellStyle name="Normal 33 5 2 2 2 2 2 2 4" xfId="29596"/>
    <cellStyle name="Normal 33 5 2 2 2 2 2 2 5" xfId="29597"/>
    <cellStyle name="Normal 33 5 2 2 2 2 2 3" xfId="29598"/>
    <cellStyle name="Normal 33 5 2 2 2 2 2 3 2" xfId="29599"/>
    <cellStyle name="Normal 33 5 2 2 2 2 2 3 2 2" xfId="29600"/>
    <cellStyle name="Normal 33 5 2 2 2 2 2 3 2 2 2" xfId="29601"/>
    <cellStyle name="Normal 33 5 2 2 2 2 2 3 2 2 3" xfId="29602"/>
    <cellStyle name="Normal 33 5 2 2 2 2 2 3 2 3" xfId="29603"/>
    <cellStyle name="Normal 33 5 2 2 2 2 2 3 2 4" xfId="29604"/>
    <cellStyle name="Normal 33 5 2 2 2 2 2 3 3" xfId="29605"/>
    <cellStyle name="Normal 33 5 2 2 2 2 2 3 3 2" xfId="29606"/>
    <cellStyle name="Normal 33 5 2 2 2 2 2 3 3 3" xfId="29607"/>
    <cellStyle name="Normal 33 5 2 2 2 2 2 3 4" xfId="29608"/>
    <cellStyle name="Normal 33 5 2 2 2 2 2 3 5" xfId="29609"/>
    <cellStyle name="Normal 33 5 2 2 2 2 2 4" xfId="29610"/>
    <cellStyle name="Normal 33 5 2 2 2 2 2 4 2" xfId="29611"/>
    <cellStyle name="Normal 33 5 2 2 2 2 2 4 2 2" xfId="29612"/>
    <cellStyle name="Normal 33 5 2 2 2 2 2 4 2 2 2" xfId="29613"/>
    <cellStyle name="Normal 33 5 2 2 2 2 2 4 2 2 3" xfId="29614"/>
    <cellStyle name="Normal 33 5 2 2 2 2 2 4 2 3" xfId="29615"/>
    <cellStyle name="Normal 33 5 2 2 2 2 2 4 2 4" xfId="29616"/>
    <cellStyle name="Normal 33 5 2 2 2 2 2 4 3" xfId="29617"/>
    <cellStyle name="Normal 33 5 2 2 2 2 2 4 3 2" xfId="29618"/>
    <cellStyle name="Normal 33 5 2 2 2 2 2 4 3 3" xfId="29619"/>
    <cellStyle name="Normal 33 5 2 2 2 2 2 4 4" xfId="29620"/>
    <cellStyle name="Normal 33 5 2 2 2 2 2 4 5" xfId="29621"/>
    <cellStyle name="Normal 33 5 2 2 2 2 2 5" xfId="29622"/>
    <cellStyle name="Normal 33 5 2 2 2 2 2 5 2" xfId="29623"/>
    <cellStyle name="Normal 33 5 2 2 2 2 2 5 2 2" xfId="29624"/>
    <cellStyle name="Normal 33 5 2 2 2 2 2 5 2 3" xfId="29625"/>
    <cellStyle name="Normal 33 5 2 2 2 2 2 5 3" xfId="29626"/>
    <cellStyle name="Normal 33 5 2 2 2 2 2 5 4" xfId="29627"/>
    <cellStyle name="Normal 33 5 2 2 2 2 2 6" xfId="29628"/>
    <cellStyle name="Normal 33 5 2 2 2 2 2 6 2" xfId="29629"/>
    <cellStyle name="Normal 33 5 2 2 2 2 2 6 3" xfId="29630"/>
    <cellStyle name="Normal 33 5 2 2 2 2 2 7" xfId="29631"/>
    <cellStyle name="Normal 33 5 2 2 2 2 2 8" xfId="29632"/>
    <cellStyle name="Normal 33 5 2 2 2 2 2_Schs" xfId="29633"/>
    <cellStyle name="Normal 33 5 2 2 2 2 3" xfId="29634"/>
    <cellStyle name="Normal 33 5 2 2 2 2 3 2" xfId="29635"/>
    <cellStyle name="Normal 33 5 2 2 2 2 3 2 2" xfId="29636"/>
    <cellStyle name="Normal 33 5 2 2 2 2 3 2 2 2" xfId="29637"/>
    <cellStyle name="Normal 33 5 2 2 2 2 3 2 2 3" xfId="29638"/>
    <cellStyle name="Normal 33 5 2 2 2 2 3 2 3" xfId="29639"/>
    <cellStyle name="Normal 33 5 2 2 2 2 3 2 4" xfId="29640"/>
    <cellStyle name="Normal 33 5 2 2 2 2 3 3" xfId="29641"/>
    <cellStyle name="Normal 33 5 2 2 2 2 3 3 2" xfId="29642"/>
    <cellStyle name="Normal 33 5 2 2 2 2 3 3 3" xfId="29643"/>
    <cellStyle name="Normal 33 5 2 2 2 2 3 4" xfId="29644"/>
    <cellStyle name="Normal 33 5 2 2 2 2 3 5" xfId="29645"/>
    <cellStyle name="Normal 33 5 2 2 2 2 4" xfId="29646"/>
    <cellStyle name="Normal 33 5 2 2 2 2 4 2" xfId="29647"/>
    <cellStyle name="Normal 33 5 2 2 2 2 4 2 2" xfId="29648"/>
    <cellStyle name="Normal 33 5 2 2 2 2 4 2 2 2" xfId="29649"/>
    <cellStyle name="Normal 33 5 2 2 2 2 4 2 2 3" xfId="29650"/>
    <cellStyle name="Normal 33 5 2 2 2 2 4 2 3" xfId="29651"/>
    <cellStyle name="Normal 33 5 2 2 2 2 4 2 4" xfId="29652"/>
    <cellStyle name="Normal 33 5 2 2 2 2 4 3" xfId="29653"/>
    <cellStyle name="Normal 33 5 2 2 2 2 4 3 2" xfId="29654"/>
    <cellStyle name="Normal 33 5 2 2 2 2 4 3 3" xfId="29655"/>
    <cellStyle name="Normal 33 5 2 2 2 2 4 4" xfId="29656"/>
    <cellStyle name="Normal 33 5 2 2 2 2 4 5" xfId="29657"/>
    <cellStyle name="Normal 33 5 2 2 2 2 5" xfId="29658"/>
    <cellStyle name="Normal 33 5 2 2 2 2 5 2" xfId="29659"/>
    <cellStyle name="Normal 33 5 2 2 2 2 5 2 2" xfId="29660"/>
    <cellStyle name="Normal 33 5 2 2 2 2 5 2 2 2" xfId="29661"/>
    <cellStyle name="Normal 33 5 2 2 2 2 5 2 2 3" xfId="29662"/>
    <cellStyle name="Normal 33 5 2 2 2 2 5 2 3" xfId="29663"/>
    <cellStyle name="Normal 33 5 2 2 2 2 5 2 4" xfId="29664"/>
    <cellStyle name="Normal 33 5 2 2 2 2 5 3" xfId="29665"/>
    <cellStyle name="Normal 33 5 2 2 2 2 5 3 2" xfId="29666"/>
    <cellStyle name="Normal 33 5 2 2 2 2 5 3 3" xfId="29667"/>
    <cellStyle name="Normal 33 5 2 2 2 2 5 4" xfId="29668"/>
    <cellStyle name="Normal 33 5 2 2 2 2 5 5" xfId="29669"/>
    <cellStyle name="Normal 33 5 2 2 2 2 6" xfId="29670"/>
    <cellStyle name="Normal 33 5 2 2 2 2 6 2" xfId="29671"/>
    <cellStyle name="Normal 33 5 2 2 2 2 6 2 2" xfId="29672"/>
    <cellStyle name="Normal 33 5 2 2 2 2 6 2 3" xfId="29673"/>
    <cellStyle name="Normal 33 5 2 2 2 2 6 3" xfId="29674"/>
    <cellStyle name="Normal 33 5 2 2 2 2 6 4" xfId="29675"/>
    <cellStyle name="Normal 33 5 2 2 2 2 7" xfId="29676"/>
    <cellStyle name="Normal 33 5 2 2 2 2 7 2" xfId="29677"/>
    <cellStyle name="Normal 33 5 2 2 2 2 7 3" xfId="29678"/>
    <cellStyle name="Normal 33 5 2 2 2 2 8" xfId="29679"/>
    <cellStyle name="Normal 33 5 2 2 2 2 9" xfId="29680"/>
    <cellStyle name="Normal 33 5 2 2 2 2_Schs" xfId="29681"/>
    <cellStyle name="Normal 33 5 2 2 2 3" xfId="29682"/>
    <cellStyle name="Normal 33 5 2 2 2 3 2" xfId="29683"/>
    <cellStyle name="Normal 33 5 2 2 2 3 2 2" xfId="29684"/>
    <cellStyle name="Normal 33 5 2 2 2 3 2 2 2" xfId="29685"/>
    <cellStyle name="Normal 33 5 2 2 2 3 2 2 2 2" xfId="29686"/>
    <cellStyle name="Normal 33 5 2 2 2 3 2 2 2 3" xfId="29687"/>
    <cellStyle name="Normal 33 5 2 2 2 3 2 2 3" xfId="29688"/>
    <cellStyle name="Normal 33 5 2 2 2 3 2 2 4" xfId="29689"/>
    <cellStyle name="Normal 33 5 2 2 2 3 2 3" xfId="29690"/>
    <cellStyle name="Normal 33 5 2 2 2 3 2 3 2" xfId="29691"/>
    <cellStyle name="Normal 33 5 2 2 2 3 2 3 3" xfId="29692"/>
    <cellStyle name="Normal 33 5 2 2 2 3 2 4" xfId="29693"/>
    <cellStyle name="Normal 33 5 2 2 2 3 2 5" xfId="29694"/>
    <cellStyle name="Normal 33 5 2 2 2 3 3" xfId="29695"/>
    <cellStyle name="Normal 33 5 2 2 2 3 3 2" xfId="29696"/>
    <cellStyle name="Normal 33 5 2 2 2 3 3 2 2" xfId="29697"/>
    <cellStyle name="Normal 33 5 2 2 2 3 3 2 2 2" xfId="29698"/>
    <cellStyle name="Normal 33 5 2 2 2 3 3 2 2 3" xfId="29699"/>
    <cellStyle name="Normal 33 5 2 2 2 3 3 2 3" xfId="29700"/>
    <cellStyle name="Normal 33 5 2 2 2 3 3 2 4" xfId="29701"/>
    <cellStyle name="Normal 33 5 2 2 2 3 3 3" xfId="29702"/>
    <cellStyle name="Normal 33 5 2 2 2 3 3 3 2" xfId="29703"/>
    <cellStyle name="Normal 33 5 2 2 2 3 3 3 3" xfId="29704"/>
    <cellStyle name="Normal 33 5 2 2 2 3 3 4" xfId="29705"/>
    <cellStyle name="Normal 33 5 2 2 2 3 3 5" xfId="29706"/>
    <cellStyle name="Normal 33 5 2 2 2 3 4" xfId="29707"/>
    <cellStyle name="Normal 33 5 2 2 2 3 4 2" xfId="29708"/>
    <cellStyle name="Normal 33 5 2 2 2 3 4 2 2" xfId="29709"/>
    <cellStyle name="Normal 33 5 2 2 2 3 4 2 2 2" xfId="29710"/>
    <cellStyle name="Normal 33 5 2 2 2 3 4 2 2 3" xfId="29711"/>
    <cellStyle name="Normal 33 5 2 2 2 3 4 2 3" xfId="29712"/>
    <cellStyle name="Normal 33 5 2 2 2 3 4 2 4" xfId="29713"/>
    <cellStyle name="Normal 33 5 2 2 2 3 4 3" xfId="29714"/>
    <cellStyle name="Normal 33 5 2 2 2 3 4 3 2" xfId="29715"/>
    <cellStyle name="Normal 33 5 2 2 2 3 4 3 3" xfId="29716"/>
    <cellStyle name="Normal 33 5 2 2 2 3 4 4" xfId="29717"/>
    <cellStyle name="Normal 33 5 2 2 2 3 4 5" xfId="29718"/>
    <cellStyle name="Normal 33 5 2 2 2 3 5" xfId="29719"/>
    <cellStyle name="Normal 33 5 2 2 2 3 5 2" xfId="29720"/>
    <cellStyle name="Normal 33 5 2 2 2 3 5 2 2" xfId="29721"/>
    <cellStyle name="Normal 33 5 2 2 2 3 5 2 3" xfId="29722"/>
    <cellStyle name="Normal 33 5 2 2 2 3 5 3" xfId="29723"/>
    <cellStyle name="Normal 33 5 2 2 2 3 5 4" xfId="29724"/>
    <cellStyle name="Normal 33 5 2 2 2 3 6" xfId="29725"/>
    <cellStyle name="Normal 33 5 2 2 2 3 6 2" xfId="29726"/>
    <cellStyle name="Normal 33 5 2 2 2 3 6 3" xfId="29727"/>
    <cellStyle name="Normal 33 5 2 2 2 3 7" xfId="29728"/>
    <cellStyle name="Normal 33 5 2 2 2 3 8" xfId="29729"/>
    <cellStyle name="Normal 33 5 2 2 2 3_Schs" xfId="29730"/>
    <cellStyle name="Normal 33 5 2 2 2 4" xfId="29731"/>
    <cellStyle name="Normal 33 5 2 2 2 4 2" xfId="29732"/>
    <cellStyle name="Normal 33 5 2 2 2 4 2 2" xfId="29733"/>
    <cellStyle name="Normal 33 5 2 2 2 4 2 2 2" xfId="29734"/>
    <cellStyle name="Normal 33 5 2 2 2 4 2 2 3" xfId="29735"/>
    <cellStyle name="Normal 33 5 2 2 2 4 2 3" xfId="29736"/>
    <cellStyle name="Normal 33 5 2 2 2 4 2 4" xfId="29737"/>
    <cellStyle name="Normal 33 5 2 2 2 4 3" xfId="29738"/>
    <cellStyle name="Normal 33 5 2 2 2 4 3 2" xfId="29739"/>
    <cellStyle name="Normal 33 5 2 2 2 4 3 3" xfId="29740"/>
    <cellStyle name="Normal 33 5 2 2 2 4 4" xfId="29741"/>
    <cellStyle name="Normal 33 5 2 2 2 4 5" xfId="29742"/>
    <cellStyle name="Normal 33 5 2 2 2 5" xfId="29743"/>
    <cellStyle name="Normal 33 5 2 2 2 5 2" xfId="29744"/>
    <cellStyle name="Normal 33 5 2 2 2 5 2 2" xfId="29745"/>
    <cellStyle name="Normal 33 5 2 2 2 5 2 2 2" xfId="29746"/>
    <cellStyle name="Normal 33 5 2 2 2 5 2 2 3" xfId="29747"/>
    <cellStyle name="Normal 33 5 2 2 2 5 2 3" xfId="29748"/>
    <cellStyle name="Normal 33 5 2 2 2 5 2 4" xfId="29749"/>
    <cellStyle name="Normal 33 5 2 2 2 5 3" xfId="29750"/>
    <cellStyle name="Normal 33 5 2 2 2 5 3 2" xfId="29751"/>
    <cellStyle name="Normal 33 5 2 2 2 5 3 3" xfId="29752"/>
    <cellStyle name="Normal 33 5 2 2 2 5 4" xfId="29753"/>
    <cellStyle name="Normal 33 5 2 2 2 5 5" xfId="29754"/>
    <cellStyle name="Normal 33 5 2 2 2 6" xfId="29755"/>
    <cellStyle name="Normal 33 5 2 2 2 6 2" xfId="29756"/>
    <cellStyle name="Normal 33 5 2 2 2 6 2 2" xfId="29757"/>
    <cellStyle name="Normal 33 5 2 2 2 6 2 2 2" xfId="29758"/>
    <cellStyle name="Normal 33 5 2 2 2 6 2 2 3" xfId="29759"/>
    <cellStyle name="Normal 33 5 2 2 2 6 2 3" xfId="29760"/>
    <cellStyle name="Normal 33 5 2 2 2 6 2 4" xfId="29761"/>
    <cellStyle name="Normal 33 5 2 2 2 6 3" xfId="29762"/>
    <cellStyle name="Normal 33 5 2 2 2 6 3 2" xfId="29763"/>
    <cellStyle name="Normal 33 5 2 2 2 6 3 3" xfId="29764"/>
    <cellStyle name="Normal 33 5 2 2 2 6 4" xfId="29765"/>
    <cellStyle name="Normal 33 5 2 2 2 6 5" xfId="29766"/>
    <cellStyle name="Normal 33 5 2 2 2 7" xfId="29767"/>
    <cellStyle name="Normal 33 5 2 2 2 7 2" xfId="29768"/>
    <cellStyle name="Normal 33 5 2 2 2 7 2 2" xfId="29769"/>
    <cellStyle name="Normal 33 5 2 2 2 7 2 3" xfId="29770"/>
    <cellStyle name="Normal 33 5 2 2 2 7 3" xfId="29771"/>
    <cellStyle name="Normal 33 5 2 2 2 7 4" xfId="29772"/>
    <cellStyle name="Normal 33 5 2 2 2 8" xfId="29773"/>
    <cellStyle name="Normal 33 5 2 2 2 8 2" xfId="29774"/>
    <cellStyle name="Normal 33 5 2 2 2 8 3" xfId="29775"/>
    <cellStyle name="Normal 33 5 2 2 2 9" xfId="29776"/>
    <cellStyle name="Normal 33 5 2 2 2_Schs" xfId="29777"/>
    <cellStyle name="Normal 33 5 2 2 3" xfId="29778"/>
    <cellStyle name="Normal 33 5 2 2 3 2" xfId="29779"/>
    <cellStyle name="Normal 33 5 2 2 3 2 2" xfId="29780"/>
    <cellStyle name="Normal 33 5 2 2 3 2 2 2" xfId="29781"/>
    <cellStyle name="Normal 33 5 2 2 3 2 2 2 2" xfId="29782"/>
    <cellStyle name="Normal 33 5 2 2 3 2 2 2 2 2" xfId="29783"/>
    <cellStyle name="Normal 33 5 2 2 3 2 2 2 2 3" xfId="29784"/>
    <cellStyle name="Normal 33 5 2 2 3 2 2 2 3" xfId="29785"/>
    <cellStyle name="Normal 33 5 2 2 3 2 2 2 4" xfId="29786"/>
    <cellStyle name="Normal 33 5 2 2 3 2 2 3" xfId="29787"/>
    <cellStyle name="Normal 33 5 2 2 3 2 2 3 2" xfId="29788"/>
    <cellStyle name="Normal 33 5 2 2 3 2 2 3 3" xfId="29789"/>
    <cellStyle name="Normal 33 5 2 2 3 2 2 4" xfId="29790"/>
    <cellStyle name="Normal 33 5 2 2 3 2 2 5" xfId="29791"/>
    <cellStyle name="Normal 33 5 2 2 3 2 3" xfId="29792"/>
    <cellStyle name="Normal 33 5 2 2 3 2 3 2" xfId="29793"/>
    <cellStyle name="Normal 33 5 2 2 3 2 3 2 2" xfId="29794"/>
    <cellStyle name="Normal 33 5 2 2 3 2 3 2 2 2" xfId="29795"/>
    <cellStyle name="Normal 33 5 2 2 3 2 3 2 2 3" xfId="29796"/>
    <cellStyle name="Normal 33 5 2 2 3 2 3 2 3" xfId="29797"/>
    <cellStyle name="Normal 33 5 2 2 3 2 3 2 4" xfId="29798"/>
    <cellStyle name="Normal 33 5 2 2 3 2 3 3" xfId="29799"/>
    <cellStyle name="Normal 33 5 2 2 3 2 3 3 2" xfId="29800"/>
    <cellStyle name="Normal 33 5 2 2 3 2 3 3 3" xfId="29801"/>
    <cellStyle name="Normal 33 5 2 2 3 2 3 4" xfId="29802"/>
    <cellStyle name="Normal 33 5 2 2 3 2 3 5" xfId="29803"/>
    <cellStyle name="Normal 33 5 2 2 3 2 4" xfId="29804"/>
    <cellStyle name="Normal 33 5 2 2 3 2 4 2" xfId="29805"/>
    <cellStyle name="Normal 33 5 2 2 3 2 4 2 2" xfId="29806"/>
    <cellStyle name="Normal 33 5 2 2 3 2 4 2 2 2" xfId="29807"/>
    <cellStyle name="Normal 33 5 2 2 3 2 4 2 2 3" xfId="29808"/>
    <cellStyle name="Normal 33 5 2 2 3 2 4 2 3" xfId="29809"/>
    <cellStyle name="Normal 33 5 2 2 3 2 4 2 4" xfId="29810"/>
    <cellStyle name="Normal 33 5 2 2 3 2 4 3" xfId="29811"/>
    <cellStyle name="Normal 33 5 2 2 3 2 4 3 2" xfId="29812"/>
    <cellStyle name="Normal 33 5 2 2 3 2 4 3 3" xfId="29813"/>
    <cellStyle name="Normal 33 5 2 2 3 2 4 4" xfId="29814"/>
    <cellStyle name="Normal 33 5 2 2 3 2 4 5" xfId="29815"/>
    <cellStyle name="Normal 33 5 2 2 3 2 5" xfId="29816"/>
    <cellStyle name="Normal 33 5 2 2 3 2 5 2" xfId="29817"/>
    <cellStyle name="Normal 33 5 2 2 3 2 5 2 2" xfId="29818"/>
    <cellStyle name="Normal 33 5 2 2 3 2 5 2 3" xfId="29819"/>
    <cellStyle name="Normal 33 5 2 2 3 2 5 3" xfId="29820"/>
    <cellStyle name="Normal 33 5 2 2 3 2 5 4" xfId="29821"/>
    <cellStyle name="Normal 33 5 2 2 3 2 6" xfId="29822"/>
    <cellStyle name="Normal 33 5 2 2 3 2 6 2" xfId="29823"/>
    <cellStyle name="Normal 33 5 2 2 3 2 6 3" xfId="29824"/>
    <cellStyle name="Normal 33 5 2 2 3 2 7" xfId="29825"/>
    <cellStyle name="Normal 33 5 2 2 3 2 8" xfId="29826"/>
    <cellStyle name="Normal 33 5 2 2 3 2_Schs" xfId="29827"/>
    <cellStyle name="Normal 33 5 2 2 3 3" xfId="29828"/>
    <cellStyle name="Normal 33 5 2 2 3 3 2" xfId="29829"/>
    <cellStyle name="Normal 33 5 2 2 3 3 2 2" xfId="29830"/>
    <cellStyle name="Normal 33 5 2 2 3 3 2 2 2" xfId="29831"/>
    <cellStyle name="Normal 33 5 2 2 3 3 2 2 3" xfId="29832"/>
    <cellStyle name="Normal 33 5 2 2 3 3 2 3" xfId="29833"/>
    <cellStyle name="Normal 33 5 2 2 3 3 2 4" xfId="29834"/>
    <cellStyle name="Normal 33 5 2 2 3 3 3" xfId="29835"/>
    <cellStyle name="Normal 33 5 2 2 3 3 3 2" xfId="29836"/>
    <cellStyle name="Normal 33 5 2 2 3 3 3 3" xfId="29837"/>
    <cellStyle name="Normal 33 5 2 2 3 3 4" xfId="29838"/>
    <cellStyle name="Normal 33 5 2 2 3 3 5" xfId="29839"/>
    <cellStyle name="Normal 33 5 2 2 3 4" xfId="29840"/>
    <cellStyle name="Normal 33 5 2 2 3 4 2" xfId="29841"/>
    <cellStyle name="Normal 33 5 2 2 3 4 2 2" xfId="29842"/>
    <cellStyle name="Normal 33 5 2 2 3 4 2 2 2" xfId="29843"/>
    <cellStyle name="Normal 33 5 2 2 3 4 2 2 3" xfId="29844"/>
    <cellStyle name="Normal 33 5 2 2 3 4 2 3" xfId="29845"/>
    <cellStyle name="Normal 33 5 2 2 3 4 2 4" xfId="29846"/>
    <cellStyle name="Normal 33 5 2 2 3 4 3" xfId="29847"/>
    <cellStyle name="Normal 33 5 2 2 3 4 3 2" xfId="29848"/>
    <cellStyle name="Normal 33 5 2 2 3 4 3 3" xfId="29849"/>
    <cellStyle name="Normal 33 5 2 2 3 4 4" xfId="29850"/>
    <cellStyle name="Normal 33 5 2 2 3 4 5" xfId="29851"/>
    <cellStyle name="Normal 33 5 2 2 3 5" xfId="29852"/>
    <cellStyle name="Normal 33 5 2 2 3 5 2" xfId="29853"/>
    <cellStyle name="Normal 33 5 2 2 3 5 2 2" xfId="29854"/>
    <cellStyle name="Normal 33 5 2 2 3 5 2 2 2" xfId="29855"/>
    <cellStyle name="Normal 33 5 2 2 3 5 2 2 3" xfId="29856"/>
    <cellStyle name="Normal 33 5 2 2 3 5 2 3" xfId="29857"/>
    <cellStyle name="Normal 33 5 2 2 3 5 2 4" xfId="29858"/>
    <cellStyle name="Normal 33 5 2 2 3 5 3" xfId="29859"/>
    <cellStyle name="Normal 33 5 2 2 3 5 3 2" xfId="29860"/>
    <cellStyle name="Normal 33 5 2 2 3 5 3 3" xfId="29861"/>
    <cellStyle name="Normal 33 5 2 2 3 5 4" xfId="29862"/>
    <cellStyle name="Normal 33 5 2 2 3 5 5" xfId="29863"/>
    <cellStyle name="Normal 33 5 2 2 3 6" xfId="29864"/>
    <cellStyle name="Normal 33 5 2 2 3 6 2" xfId="29865"/>
    <cellStyle name="Normal 33 5 2 2 3 6 2 2" xfId="29866"/>
    <cellStyle name="Normal 33 5 2 2 3 6 2 3" xfId="29867"/>
    <cellStyle name="Normal 33 5 2 2 3 6 3" xfId="29868"/>
    <cellStyle name="Normal 33 5 2 2 3 6 4" xfId="29869"/>
    <cellStyle name="Normal 33 5 2 2 3 7" xfId="29870"/>
    <cellStyle name="Normal 33 5 2 2 3 7 2" xfId="29871"/>
    <cellStyle name="Normal 33 5 2 2 3 7 3" xfId="29872"/>
    <cellStyle name="Normal 33 5 2 2 3 8" xfId="29873"/>
    <cellStyle name="Normal 33 5 2 2 3 9" xfId="29874"/>
    <cellStyle name="Normal 33 5 2 2 3_Schs" xfId="29875"/>
    <cellStyle name="Normal 33 5 2 2 4" xfId="29876"/>
    <cellStyle name="Normal 33 5 2 2 4 2" xfId="29877"/>
    <cellStyle name="Normal 33 5 2 2 4 2 2" xfId="29878"/>
    <cellStyle name="Normal 33 5 2 2 4 2 2 2" xfId="29879"/>
    <cellStyle name="Normal 33 5 2 2 4 2 2 2 2" xfId="29880"/>
    <cellStyle name="Normal 33 5 2 2 4 2 2 2 3" xfId="29881"/>
    <cellStyle name="Normal 33 5 2 2 4 2 2 3" xfId="29882"/>
    <cellStyle name="Normal 33 5 2 2 4 2 2 4" xfId="29883"/>
    <cellStyle name="Normal 33 5 2 2 4 2 3" xfId="29884"/>
    <cellStyle name="Normal 33 5 2 2 4 2 3 2" xfId="29885"/>
    <cellStyle name="Normal 33 5 2 2 4 2 3 3" xfId="29886"/>
    <cellStyle name="Normal 33 5 2 2 4 2 4" xfId="29887"/>
    <cellStyle name="Normal 33 5 2 2 4 2 5" xfId="29888"/>
    <cellStyle name="Normal 33 5 2 2 4 3" xfId="29889"/>
    <cellStyle name="Normal 33 5 2 2 4 3 2" xfId="29890"/>
    <cellStyle name="Normal 33 5 2 2 4 3 2 2" xfId="29891"/>
    <cellStyle name="Normal 33 5 2 2 4 3 2 2 2" xfId="29892"/>
    <cellStyle name="Normal 33 5 2 2 4 3 2 2 3" xfId="29893"/>
    <cellStyle name="Normal 33 5 2 2 4 3 2 3" xfId="29894"/>
    <cellStyle name="Normal 33 5 2 2 4 3 2 4" xfId="29895"/>
    <cellStyle name="Normal 33 5 2 2 4 3 3" xfId="29896"/>
    <cellStyle name="Normal 33 5 2 2 4 3 3 2" xfId="29897"/>
    <cellStyle name="Normal 33 5 2 2 4 3 3 3" xfId="29898"/>
    <cellStyle name="Normal 33 5 2 2 4 3 4" xfId="29899"/>
    <cellStyle name="Normal 33 5 2 2 4 3 5" xfId="29900"/>
    <cellStyle name="Normal 33 5 2 2 4 4" xfId="29901"/>
    <cellStyle name="Normal 33 5 2 2 4 4 2" xfId="29902"/>
    <cellStyle name="Normal 33 5 2 2 4 4 2 2" xfId="29903"/>
    <cellStyle name="Normal 33 5 2 2 4 4 2 2 2" xfId="29904"/>
    <cellStyle name="Normal 33 5 2 2 4 4 2 2 3" xfId="29905"/>
    <cellStyle name="Normal 33 5 2 2 4 4 2 3" xfId="29906"/>
    <cellStyle name="Normal 33 5 2 2 4 4 2 4" xfId="29907"/>
    <cellStyle name="Normal 33 5 2 2 4 4 3" xfId="29908"/>
    <cellStyle name="Normal 33 5 2 2 4 4 3 2" xfId="29909"/>
    <cellStyle name="Normal 33 5 2 2 4 4 3 3" xfId="29910"/>
    <cellStyle name="Normal 33 5 2 2 4 4 4" xfId="29911"/>
    <cellStyle name="Normal 33 5 2 2 4 4 5" xfId="29912"/>
    <cellStyle name="Normal 33 5 2 2 4 5" xfId="29913"/>
    <cellStyle name="Normal 33 5 2 2 4 5 2" xfId="29914"/>
    <cellStyle name="Normal 33 5 2 2 4 5 2 2" xfId="29915"/>
    <cellStyle name="Normal 33 5 2 2 4 5 2 3" xfId="29916"/>
    <cellStyle name="Normal 33 5 2 2 4 5 3" xfId="29917"/>
    <cellStyle name="Normal 33 5 2 2 4 5 4" xfId="29918"/>
    <cellStyle name="Normal 33 5 2 2 4 6" xfId="29919"/>
    <cellStyle name="Normal 33 5 2 2 4 6 2" xfId="29920"/>
    <cellStyle name="Normal 33 5 2 2 4 6 3" xfId="29921"/>
    <cellStyle name="Normal 33 5 2 2 4 7" xfId="29922"/>
    <cellStyle name="Normal 33 5 2 2 4 8" xfId="29923"/>
    <cellStyle name="Normal 33 5 2 2 4_Schs" xfId="29924"/>
    <cellStyle name="Normal 33 5 2 2 5" xfId="29925"/>
    <cellStyle name="Normal 33 5 2 2 5 2" xfId="29926"/>
    <cellStyle name="Normal 33 5 2 2 5 2 2" xfId="29927"/>
    <cellStyle name="Normal 33 5 2 2 5 2 2 2" xfId="29928"/>
    <cellStyle name="Normal 33 5 2 2 5 2 2 3" xfId="29929"/>
    <cellStyle name="Normal 33 5 2 2 5 2 3" xfId="29930"/>
    <cellStyle name="Normal 33 5 2 2 5 2 4" xfId="29931"/>
    <cellStyle name="Normal 33 5 2 2 5 3" xfId="29932"/>
    <cellStyle name="Normal 33 5 2 2 5 3 2" xfId="29933"/>
    <cellStyle name="Normal 33 5 2 2 5 3 3" xfId="29934"/>
    <cellStyle name="Normal 33 5 2 2 5 4" xfId="29935"/>
    <cellStyle name="Normal 33 5 2 2 5 5" xfId="29936"/>
    <cellStyle name="Normal 33 5 2 2 6" xfId="29937"/>
    <cellStyle name="Normal 33 5 2 2 6 2" xfId="29938"/>
    <cellStyle name="Normal 33 5 2 2 6 2 2" xfId="29939"/>
    <cellStyle name="Normal 33 5 2 2 6 2 2 2" xfId="29940"/>
    <cellStyle name="Normal 33 5 2 2 6 2 2 3" xfId="29941"/>
    <cellStyle name="Normal 33 5 2 2 6 2 3" xfId="29942"/>
    <cellStyle name="Normal 33 5 2 2 6 2 4" xfId="29943"/>
    <cellStyle name="Normal 33 5 2 2 6 3" xfId="29944"/>
    <cellStyle name="Normal 33 5 2 2 6 3 2" xfId="29945"/>
    <cellStyle name="Normal 33 5 2 2 6 3 3" xfId="29946"/>
    <cellStyle name="Normal 33 5 2 2 6 4" xfId="29947"/>
    <cellStyle name="Normal 33 5 2 2 6 5" xfId="29948"/>
    <cellStyle name="Normal 33 5 2 2 7" xfId="29949"/>
    <cellStyle name="Normal 33 5 2 2 7 2" xfId="29950"/>
    <cellStyle name="Normal 33 5 2 2 7 2 2" xfId="29951"/>
    <cellStyle name="Normal 33 5 2 2 7 2 2 2" xfId="29952"/>
    <cellStyle name="Normal 33 5 2 2 7 2 2 3" xfId="29953"/>
    <cellStyle name="Normal 33 5 2 2 7 2 3" xfId="29954"/>
    <cellStyle name="Normal 33 5 2 2 7 2 4" xfId="29955"/>
    <cellStyle name="Normal 33 5 2 2 7 3" xfId="29956"/>
    <cellStyle name="Normal 33 5 2 2 7 3 2" xfId="29957"/>
    <cellStyle name="Normal 33 5 2 2 7 3 3" xfId="29958"/>
    <cellStyle name="Normal 33 5 2 2 7 4" xfId="29959"/>
    <cellStyle name="Normal 33 5 2 2 7 5" xfId="29960"/>
    <cellStyle name="Normal 33 5 2 2 8" xfId="29961"/>
    <cellStyle name="Normal 33 5 2 2 8 2" xfId="29962"/>
    <cellStyle name="Normal 33 5 2 2 8 2 2" xfId="29963"/>
    <cellStyle name="Normal 33 5 2 2 8 2 3" xfId="29964"/>
    <cellStyle name="Normal 33 5 2 2 8 3" xfId="29965"/>
    <cellStyle name="Normal 33 5 2 2 8 4" xfId="29966"/>
    <cellStyle name="Normal 33 5 2 2 9" xfId="29967"/>
    <cellStyle name="Normal 33 5 2 2 9 2" xfId="29968"/>
    <cellStyle name="Normal 33 5 2 2 9 3" xfId="29969"/>
    <cellStyle name="Normal 33 5 2 2_Schs" xfId="29970"/>
    <cellStyle name="Normal 33 5 2 3" xfId="29971"/>
    <cellStyle name="Normal 33 5 2 3 10" xfId="29972"/>
    <cellStyle name="Normal 33 5 2 3 2" xfId="29973"/>
    <cellStyle name="Normal 33 5 2 3 2 2" xfId="29974"/>
    <cellStyle name="Normal 33 5 2 3 2 2 2" xfId="29975"/>
    <cellStyle name="Normal 33 5 2 3 2 2 2 2" xfId="29976"/>
    <cellStyle name="Normal 33 5 2 3 2 2 2 2 2" xfId="29977"/>
    <cellStyle name="Normal 33 5 2 3 2 2 2 2 2 2" xfId="29978"/>
    <cellStyle name="Normal 33 5 2 3 2 2 2 2 2 3" xfId="29979"/>
    <cellStyle name="Normal 33 5 2 3 2 2 2 2 3" xfId="29980"/>
    <cellStyle name="Normal 33 5 2 3 2 2 2 2 4" xfId="29981"/>
    <cellStyle name="Normal 33 5 2 3 2 2 2 3" xfId="29982"/>
    <cellStyle name="Normal 33 5 2 3 2 2 2 3 2" xfId="29983"/>
    <cellStyle name="Normal 33 5 2 3 2 2 2 3 3" xfId="29984"/>
    <cellStyle name="Normal 33 5 2 3 2 2 2 4" xfId="29985"/>
    <cellStyle name="Normal 33 5 2 3 2 2 2 5" xfId="29986"/>
    <cellStyle name="Normal 33 5 2 3 2 2 3" xfId="29987"/>
    <cellStyle name="Normal 33 5 2 3 2 2 3 2" xfId="29988"/>
    <cellStyle name="Normal 33 5 2 3 2 2 3 2 2" xfId="29989"/>
    <cellStyle name="Normal 33 5 2 3 2 2 3 2 2 2" xfId="29990"/>
    <cellStyle name="Normal 33 5 2 3 2 2 3 2 2 3" xfId="29991"/>
    <cellStyle name="Normal 33 5 2 3 2 2 3 2 3" xfId="29992"/>
    <cellStyle name="Normal 33 5 2 3 2 2 3 2 4" xfId="29993"/>
    <cellStyle name="Normal 33 5 2 3 2 2 3 3" xfId="29994"/>
    <cellStyle name="Normal 33 5 2 3 2 2 3 3 2" xfId="29995"/>
    <cellStyle name="Normal 33 5 2 3 2 2 3 3 3" xfId="29996"/>
    <cellStyle name="Normal 33 5 2 3 2 2 3 4" xfId="29997"/>
    <cellStyle name="Normal 33 5 2 3 2 2 3 5" xfId="29998"/>
    <cellStyle name="Normal 33 5 2 3 2 2 4" xfId="29999"/>
    <cellStyle name="Normal 33 5 2 3 2 2 4 2" xfId="30000"/>
    <cellStyle name="Normal 33 5 2 3 2 2 4 2 2" xfId="30001"/>
    <cellStyle name="Normal 33 5 2 3 2 2 4 2 2 2" xfId="30002"/>
    <cellStyle name="Normal 33 5 2 3 2 2 4 2 2 3" xfId="30003"/>
    <cellStyle name="Normal 33 5 2 3 2 2 4 2 3" xfId="30004"/>
    <cellStyle name="Normal 33 5 2 3 2 2 4 2 4" xfId="30005"/>
    <cellStyle name="Normal 33 5 2 3 2 2 4 3" xfId="30006"/>
    <cellStyle name="Normal 33 5 2 3 2 2 4 3 2" xfId="30007"/>
    <cellStyle name="Normal 33 5 2 3 2 2 4 3 3" xfId="30008"/>
    <cellStyle name="Normal 33 5 2 3 2 2 4 4" xfId="30009"/>
    <cellStyle name="Normal 33 5 2 3 2 2 4 5" xfId="30010"/>
    <cellStyle name="Normal 33 5 2 3 2 2 5" xfId="30011"/>
    <cellStyle name="Normal 33 5 2 3 2 2 5 2" xfId="30012"/>
    <cellStyle name="Normal 33 5 2 3 2 2 5 2 2" xfId="30013"/>
    <cellStyle name="Normal 33 5 2 3 2 2 5 2 3" xfId="30014"/>
    <cellStyle name="Normal 33 5 2 3 2 2 5 3" xfId="30015"/>
    <cellStyle name="Normal 33 5 2 3 2 2 5 4" xfId="30016"/>
    <cellStyle name="Normal 33 5 2 3 2 2 6" xfId="30017"/>
    <cellStyle name="Normal 33 5 2 3 2 2 6 2" xfId="30018"/>
    <cellStyle name="Normal 33 5 2 3 2 2 6 3" xfId="30019"/>
    <cellStyle name="Normal 33 5 2 3 2 2 7" xfId="30020"/>
    <cellStyle name="Normal 33 5 2 3 2 2 8" xfId="30021"/>
    <cellStyle name="Normal 33 5 2 3 2 2_Schs" xfId="30022"/>
    <cellStyle name="Normal 33 5 2 3 2 3" xfId="30023"/>
    <cellStyle name="Normal 33 5 2 3 2 3 2" xfId="30024"/>
    <cellStyle name="Normal 33 5 2 3 2 3 2 2" xfId="30025"/>
    <cellStyle name="Normal 33 5 2 3 2 3 2 2 2" xfId="30026"/>
    <cellStyle name="Normal 33 5 2 3 2 3 2 2 3" xfId="30027"/>
    <cellStyle name="Normal 33 5 2 3 2 3 2 3" xfId="30028"/>
    <cellStyle name="Normal 33 5 2 3 2 3 2 4" xfId="30029"/>
    <cellStyle name="Normal 33 5 2 3 2 3 3" xfId="30030"/>
    <cellStyle name="Normal 33 5 2 3 2 3 3 2" xfId="30031"/>
    <cellStyle name="Normal 33 5 2 3 2 3 3 3" xfId="30032"/>
    <cellStyle name="Normal 33 5 2 3 2 3 4" xfId="30033"/>
    <cellStyle name="Normal 33 5 2 3 2 3 5" xfId="30034"/>
    <cellStyle name="Normal 33 5 2 3 2 4" xfId="30035"/>
    <cellStyle name="Normal 33 5 2 3 2 4 2" xfId="30036"/>
    <cellStyle name="Normal 33 5 2 3 2 4 2 2" xfId="30037"/>
    <cellStyle name="Normal 33 5 2 3 2 4 2 2 2" xfId="30038"/>
    <cellStyle name="Normal 33 5 2 3 2 4 2 2 3" xfId="30039"/>
    <cellStyle name="Normal 33 5 2 3 2 4 2 3" xfId="30040"/>
    <cellStyle name="Normal 33 5 2 3 2 4 2 4" xfId="30041"/>
    <cellStyle name="Normal 33 5 2 3 2 4 3" xfId="30042"/>
    <cellStyle name="Normal 33 5 2 3 2 4 3 2" xfId="30043"/>
    <cellStyle name="Normal 33 5 2 3 2 4 3 3" xfId="30044"/>
    <cellStyle name="Normal 33 5 2 3 2 4 4" xfId="30045"/>
    <cellStyle name="Normal 33 5 2 3 2 4 5" xfId="30046"/>
    <cellStyle name="Normal 33 5 2 3 2 5" xfId="30047"/>
    <cellStyle name="Normal 33 5 2 3 2 5 2" xfId="30048"/>
    <cellStyle name="Normal 33 5 2 3 2 5 2 2" xfId="30049"/>
    <cellStyle name="Normal 33 5 2 3 2 5 2 2 2" xfId="30050"/>
    <cellStyle name="Normal 33 5 2 3 2 5 2 2 3" xfId="30051"/>
    <cellStyle name="Normal 33 5 2 3 2 5 2 3" xfId="30052"/>
    <cellStyle name="Normal 33 5 2 3 2 5 2 4" xfId="30053"/>
    <cellStyle name="Normal 33 5 2 3 2 5 3" xfId="30054"/>
    <cellStyle name="Normal 33 5 2 3 2 5 3 2" xfId="30055"/>
    <cellStyle name="Normal 33 5 2 3 2 5 3 3" xfId="30056"/>
    <cellStyle name="Normal 33 5 2 3 2 5 4" xfId="30057"/>
    <cellStyle name="Normal 33 5 2 3 2 5 5" xfId="30058"/>
    <cellStyle name="Normal 33 5 2 3 2 6" xfId="30059"/>
    <cellStyle name="Normal 33 5 2 3 2 6 2" xfId="30060"/>
    <cellStyle name="Normal 33 5 2 3 2 6 2 2" xfId="30061"/>
    <cellStyle name="Normal 33 5 2 3 2 6 2 3" xfId="30062"/>
    <cellStyle name="Normal 33 5 2 3 2 6 3" xfId="30063"/>
    <cellStyle name="Normal 33 5 2 3 2 6 4" xfId="30064"/>
    <cellStyle name="Normal 33 5 2 3 2 7" xfId="30065"/>
    <cellStyle name="Normal 33 5 2 3 2 7 2" xfId="30066"/>
    <cellStyle name="Normal 33 5 2 3 2 7 3" xfId="30067"/>
    <cellStyle name="Normal 33 5 2 3 2 8" xfId="30068"/>
    <cellStyle name="Normal 33 5 2 3 2 9" xfId="30069"/>
    <cellStyle name="Normal 33 5 2 3 2_Schs" xfId="30070"/>
    <cellStyle name="Normal 33 5 2 3 3" xfId="30071"/>
    <cellStyle name="Normal 33 5 2 3 3 2" xfId="30072"/>
    <cellStyle name="Normal 33 5 2 3 3 2 2" xfId="30073"/>
    <cellStyle name="Normal 33 5 2 3 3 2 2 2" xfId="30074"/>
    <cellStyle name="Normal 33 5 2 3 3 2 2 2 2" xfId="30075"/>
    <cellStyle name="Normal 33 5 2 3 3 2 2 2 3" xfId="30076"/>
    <cellStyle name="Normal 33 5 2 3 3 2 2 3" xfId="30077"/>
    <cellStyle name="Normal 33 5 2 3 3 2 2 4" xfId="30078"/>
    <cellStyle name="Normal 33 5 2 3 3 2 3" xfId="30079"/>
    <cellStyle name="Normal 33 5 2 3 3 2 3 2" xfId="30080"/>
    <cellStyle name="Normal 33 5 2 3 3 2 3 3" xfId="30081"/>
    <cellStyle name="Normal 33 5 2 3 3 2 4" xfId="30082"/>
    <cellStyle name="Normal 33 5 2 3 3 2 5" xfId="30083"/>
    <cellStyle name="Normal 33 5 2 3 3 3" xfId="30084"/>
    <cellStyle name="Normal 33 5 2 3 3 3 2" xfId="30085"/>
    <cellStyle name="Normal 33 5 2 3 3 3 2 2" xfId="30086"/>
    <cellStyle name="Normal 33 5 2 3 3 3 2 2 2" xfId="30087"/>
    <cellStyle name="Normal 33 5 2 3 3 3 2 2 3" xfId="30088"/>
    <cellStyle name="Normal 33 5 2 3 3 3 2 3" xfId="30089"/>
    <cellStyle name="Normal 33 5 2 3 3 3 2 4" xfId="30090"/>
    <cellStyle name="Normal 33 5 2 3 3 3 3" xfId="30091"/>
    <cellStyle name="Normal 33 5 2 3 3 3 3 2" xfId="30092"/>
    <cellStyle name="Normal 33 5 2 3 3 3 3 3" xfId="30093"/>
    <cellStyle name="Normal 33 5 2 3 3 3 4" xfId="30094"/>
    <cellStyle name="Normal 33 5 2 3 3 3 5" xfId="30095"/>
    <cellStyle name="Normal 33 5 2 3 3 4" xfId="30096"/>
    <cellStyle name="Normal 33 5 2 3 3 4 2" xfId="30097"/>
    <cellStyle name="Normal 33 5 2 3 3 4 2 2" xfId="30098"/>
    <cellStyle name="Normal 33 5 2 3 3 4 2 2 2" xfId="30099"/>
    <cellStyle name="Normal 33 5 2 3 3 4 2 2 3" xfId="30100"/>
    <cellStyle name="Normal 33 5 2 3 3 4 2 3" xfId="30101"/>
    <cellStyle name="Normal 33 5 2 3 3 4 2 4" xfId="30102"/>
    <cellStyle name="Normal 33 5 2 3 3 4 3" xfId="30103"/>
    <cellStyle name="Normal 33 5 2 3 3 4 3 2" xfId="30104"/>
    <cellStyle name="Normal 33 5 2 3 3 4 3 3" xfId="30105"/>
    <cellStyle name="Normal 33 5 2 3 3 4 4" xfId="30106"/>
    <cellStyle name="Normal 33 5 2 3 3 4 5" xfId="30107"/>
    <cellStyle name="Normal 33 5 2 3 3 5" xfId="30108"/>
    <cellStyle name="Normal 33 5 2 3 3 5 2" xfId="30109"/>
    <cellStyle name="Normal 33 5 2 3 3 5 2 2" xfId="30110"/>
    <cellStyle name="Normal 33 5 2 3 3 5 2 3" xfId="30111"/>
    <cellStyle name="Normal 33 5 2 3 3 5 3" xfId="30112"/>
    <cellStyle name="Normal 33 5 2 3 3 5 4" xfId="30113"/>
    <cellStyle name="Normal 33 5 2 3 3 6" xfId="30114"/>
    <cellStyle name="Normal 33 5 2 3 3 6 2" xfId="30115"/>
    <cellStyle name="Normal 33 5 2 3 3 6 3" xfId="30116"/>
    <cellStyle name="Normal 33 5 2 3 3 7" xfId="30117"/>
    <cellStyle name="Normal 33 5 2 3 3 8" xfId="30118"/>
    <cellStyle name="Normal 33 5 2 3 3_Schs" xfId="30119"/>
    <cellStyle name="Normal 33 5 2 3 4" xfId="30120"/>
    <cellStyle name="Normal 33 5 2 3 4 2" xfId="30121"/>
    <cellStyle name="Normal 33 5 2 3 4 2 2" xfId="30122"/>
    <cellStyle name="Normal 33 5 2 3 4 2 2 2" xfId="30123"/>
    <cellStyle name="Normal 33 5 2 3 4 2 2 3" xfId="30124"/>
    <cellStyle name="Normal 33 5 2 3 4 2 3" xfId="30125"/>
    <cellStyle name="Normal 33 5 2 3 4 2 4" xfId="30126"/>
    <cellStyle name="Normal 33 5 2 3 4 3" xfId="30127"/>
    <cellStyle name="Normal 33 5 2 3 4 3 2" xfId="30128"/>
    <cellStyle name="Normal 33 5 2 3 4 3 3" xfId="30129"/>
    <cellStyle name="Normal 33 5 2 3 4 4" xfId="30130"/>
    <cellStyle name="Normal 33 5 2 3 4 5" xfId="30131"/>
    <cellStyle name="Normal 33 5 2 3 5" xfId="30132"/>
    <cellStyle name="Normal 33 5 2 3 5 2" xfId="30133"/>
    <cellStyle name="Normal 33 5 2 3 5 2 2" xfId="30134"/>
    <cellStyle name="Normal 33 5 2 3 5 2 2 2" xfId="30135"/>
    <cellStyle name="Normal 33 5 2 3 5 2 2 3" xfId="30136"/>
    <cellStyle name="Normal 33 5 2 3 5 2 3" xfId="30137"/>
    <cellStyle name="Normal 33 5 2 3 5 2 4" xfId="30138"/>
    <cellStyle name="Normal 33 5 2 3 5 3" xfId="30139"/>
    <cellStyle name="Normal 33 5 2 3 5 3 2" xfId="30140"/>
    <cellStyle name="Normal 33 5 2 3 5 3 3" xfId="30141"/>
    <cellStyle name="Normal 33 5 2 3 5 4" xfId="30142"/>
    <cellStyle name="Normal 33 5 2 3 5 5" xfId="30143"/>
    <cellStyle name="Normal 33 5 2 3 6" xfId="30144"/>
    <cellStyle name="Normal 33 5 2 3 6 2" xfId="30145"/>
    <cellStyle name="Normal 33 5 2 3 6 2 2" xfId="30146"/>
    <cellStyle name="Normal 33 5 2 3 6 2 2 2" xfId="30147"/>
    <cellStyle name="Normal 33 5 2 3 6 2 2 3" xfId="30148"/>
    <cellStyle name="Normal 33 5 2 3 6 2 3" xfId="30149"/>
    <cellStyle name="Normal 33 5 2 3 6 2 4" xfId="30150"/>
    <cellStyle name="Normal 33 5 2 3 6 3" xfId="30151"/>
    <cellStyle name="Normal 33 5 2 3 6 3 2" xfId="30152"/>
    <cellStyle name="Normal 33 5 2 3 6 3 3" xfId="30153"/>
    <cellStyle name="Normal 33 5 2 3 6 4" xfId="30154"/>
    <cellStyle name="Normal 33 5 2 3 6 5" xfId="30155"/>
    <cellStyle name="Normal 33 5 2 3 7" xfId="30156"/>
    <cellStyle name="Normal 33 5 2 3 7 2" xfId="30157"/>
    <cellStyle name="Normal 33 5 2 3 7 2 2" xfId="30158"/>
    <cellStyle name="Normal 33 5 2 3 7 2 3" xfId="30159"/>
    <cellStyle name="Normal 33 5 2 3 7 3" xfId="30160"/>
    <cellStyle name="Normal 33 5 2 3 7 4" xfId="30161"/>
    <cellStyle name="Normal 33 5 2 3 8" xfId="30162"/>
    <cellStyle name="Normal 33 5 2 3 8 2" xfId="30163"/>
    <cellStyle name="Normal 33 5 2 3 8 3" xfId="30164"/>
    <cellStyle name="Normal 33 5 2 3 9" xfId="30165"/>
    <cellStyle name="Normal 33 5 2 3_Schs" xfId="30166"/>
    <cellStyle name="Normal 33 5 2 4" xfId="30167"/>
    <cellStyle name="Normal 33 5 2 4 2" xfId="30168"/>
    <cellStyle name="Normal 33 5 2 4 2 2" xfId="30169"/>
    <cellStyle name="Normal 33 5 2 4 2 2 2" xfId="30170"/>
    <cellStyle name="Normal 33 5 2 4 2 2 2 2" xfId="30171"/>
    <cellStyle name="Normal 33 5 2 4 2 2 2 2 2" xfId="30172"/>
    <cellStyle name="Normal 33 5 2 4 2 2 2 2 3" xfId="30173"/>
    <cellStyle name="Normal 33 5 2 4 2 2 2 3" xfId="30174"/>
    <cellStyle name="Normal 33 5 2 4 2 2 2 4" xfId="30175"/>
    <cellStyle name="Normal 33 5 2 4 2 2 3" xfId="30176"/>
    <cellStyle name="Normal 33 5 2 4 2 2 3 2" xfId="30177"/>
    <cellStyle name="Normal 33 5 2 4 2 2 3 3" xfId="30178"/>
    <cellStyle name="Normal 33 5 2 4 2 2 4" xfId="30179"/>
    <cellStyle name="Normal 33 5 2 4 2 2 5" xfId="30180"/>
    <cellStyle name="Normal 33 5 2 4 2 3" xfId="30181"/>
    <cellStyle name="Normal 33 5 2 4 2 3 2" xfId="30182"/>
    <cellStyle name="Normal 33 5 2 4 2 3 2 2" xfId="30183"/>
    <cellStyle name="Normal 33 5 2 4 2 3 2 2 2" xfId="30184"/>
    <cellStyle name="Normal 33 5 2 4 2 3 2 2 3" xfId="30185"/>
    <cellStyle name="Normal 33 5 2 4 2 3 2 3" xfId="30186"/>
    <cellStyle name="Normal 33 5 2 4 2 3 2 4" xfId="30187"/>
    <cellStyle name="Normal 33 5 2 4 2 3 3" xfId="30188"/>
    <cellStyle name="Normal 33 5 2 4 2 3 3 2" xfId="30189"/>
    <cellStyle name="Normal 33 5 2 4 2 3 3 3" xfId="30190"/>
    <cellStyle name="Normal 33 5 2 4 2 3 4" xfId="30191"/>
    <cellStyle name="Normal 33 5 2 4 2 3 5" xfId="30192"/>
    <cellStyle name="Normal 33 5 2 4 2 4" xfId="30193"/>
    <cellStyle name="Normal 33 5 2 4 2 4 2" xfId="30194"/>
    <cellStyle name="Normal 33 5 2 4 2 4 2 2" xfId="30195"/>
    <cellStyle name="Normal 33 5 2 4 2 4 2 2 2" xfId="30196"/>
    <cellStyle name="Normal 33 5 2 4 2 4 2 2 3" xfId="30197"/>
    <cellStyle name="Normal 33 5 2 4 2 4 2 3" xfId="30198"/>
    <cellStyle name="Normal 33 5 2 4 2 4 2 4" xfId="30199"/>
    <cellStyle name="Normal 33 5 2 4 2 4 3" xfId="30200"/>
    <cellStyle name="Normal 33 5 2 4 2 4 3 2" xfId="30201"/>
    <cellStyle name="Normal 33 5 2 4 2 4 3 3" xfId="30202"/>
    <cellStyle name="Normal 33 5 2 4 2 4 4" xfId="30203"/>
    <cellStyle name="Normal 33 5 2 4 2 4 5" xfId="30204"/>
    <cellStyle name="Normal 33 5 2 4 2 5" xfId="30205"/>
    <cellStyle name="Normal 33 5 2 4 2 5 2" xfId="30206"/>
    <cellStyle name="Normal 33 5 2 4 2 5 2 2" xfId="30207"/>
    <cellStyle name="Normal 33 5 2 4 2 5 2 3" xfId="30208"/>
    <cellStyle name="Normal 33 5 2 4 2 5 3" xfId="30209"/>
    <cellStyle name="Normal 33 5 2 4 2 5 4" xfId="30210"/>
    <cellStyle name="Normal 33 5 2 4 2 6" xfId="30211"/>
    <cellStyle name="Normal 33 5 2 4 2 6 2" xfId="30212"/>
    <cellStyle name="Normal 33 5 2 4 2 6 3" xfId="30213"/>
    <cellStyle name="Normal 33 5 2 4 2 7" xfId="30214"/>
    <cellStyle name="Normal 33 5 2 4 2 8" xfId="30215"/>
    <cellStyle name="Normal 33 5 2 4 2_Schs" xfId="30216"/>
    <cellStyle name="Normal 33 5 2 4 3" xfId="30217"/>
    <cellStyle name="Normal 33 5 2 4 3 2" xfId="30218"/>
    <cellStyle name="Normal 33 5 2 4 3 2 2" xfId="30219"/>
    <cellStyle name="Normal 33 5 2 4 3 2 2 2" xfId="30220"/>
    <cellStyle name="Normal 33 5 2 4 3 2 2 3" xfId="30221"/>
    <cellStyle name="Normal 33 5 2 4 3 2 3" xfId="30222"/>
    <cellStyle name="Normal 33 5 2 4 3 2 4" xfId="30223"/>
    <cellStyle name="Normal 33 5 2 4 3 3" xfId="30224"/>
    <cellStyle name="Normal 33 5 2 4 3 3 2" xfId="30225"/>
    <cellStyle name="Normal 33 5 2 4 3 3 3" xfId="30226"/>
    <cellStyle name="Normal 33 5 2 4 3 4" xfId="30227"/>
    <cellStyle name="Normal 33 5 2 4 3 5" xfId="30228"/>
    <cellStyle name="Normal 33 5 2 4 4" xfId="30229"/>
    <cellStyle name="Normal 33 5 2 4 4 2" xfId="30230"/>
    <cellStyle name="Normal 33 5 2 4 4 2 2" xfId="30231"/>
    <cellStyle name="Normal 33 5 2 4 4 2 2 2" xfId="30232"/>
    <cellStyle name="Normal 33 5 2 4 4 2 2 3" xfId="30233"/>
    <cellStyle name="Normal 33 5 2 4 4 2 3" xfId="30234"/>
    <cellStyle name="Normal 33 5 2 4 4 2 4" xfId="30235"/>
    <cellStyle name="Normal 33 5 2 4 4 3" xfId="30236"/>
    <cellStyle name="Normal 33 5 2 4 4 3 2" xfId="30237"/>
    <cellStyle name="Normal 33 5 2 4 4 3 3" xfId="30238"/>
    <cellStyle name="Normal 33 5 2 4 4 4" xfId="30239"/>
    <cellStyle name="Normal 33 5 2 4 4 5" xfId="30240"/>
    <cellStyle name="Normal 33 5 2 4 5" xfId="30241"/>
    <cellStyle name="Normal 33 5 2 4 5 2" xfId="30242"/>
    <cellStyle name="Normal 33 5 2 4 5 2 2" xfId="30243"/>
    <cellStyle name="Normal 33 5 2 4 5 2 2 2" xfId="30244"/>
    <cellStyle name="Normal 33 5 2 4 5 2 2 3" xfId="30245"/>
    <cellStyle name="Normal 33 5 2 4 5 2 3" xfId="30246"/>
    <cellStyle name="Normal 33 5 2 4 5 2 4" xfId="30247"/>
    <cellStyle name="Normal 33 5 2 4 5 3" xfId="30248"/>
    <cellStyle name="Normal 33 5 2 4 5 3 2" xfId="30249"/>
    <cellStyle name="Normal 33 5 2 4 5 3 3" xfId="30250"/>
    <cellStyle name="Normal 33 5 2 4 5 4" xfId="30251"/>
    <cellStyle name="Normal 33 5 2 4 5 5" xfId="30252"/>
    <cellStyle name="Normal 33 5 2 4 6" xfId="30253"/>
    <cellStyle name="Normal 33 5 2 4 6 2" xfId="30254"/>
    <cellStyle name="Normal 33 5 2 4 6 2 2" xfId="30255"/>
    <cellStyle name="Normal 33 5 2 4 6 2 3" xfId="30256"/>
    <cellStyle name="Normal 33 5 2 4 6 3" xfId="30257"/>
    <cellStyle name="Normal 33 5 2 4 6 4" xfId="30258"/>
    <cellStyle name="Normal 33 5 2 4 7" xfId="30259"/>
    <cellStyle name="Normal 33 5 2 4 7 2" xfId="30260"/>
    <cellStyle name="Normal 33 5 2 4 7 3" xfId="30261"/>
    <cellStyle name="Normal 33 5 2 4 8" xfId="30262"/>
    <cellStyle name="Normal 33 5 2 4 9" xfId="30263"/>
    <cellStyle name="Normal 33 5 2 4_Schs" xfId="30264"/>
    <cellStyle name="Normal 33 5 2 5" xfId="30265"/>
    <cellStyle name="Normal 33 5 2 5 2" xfId="30266"/>
    <cellStyle name="Normal 33 5 2 5 2 2" xfId="30267"/>
    <cellStyle name="Normal 33 5 2 5 2 2 2" xfId="30268"/>
    <cellStyle name="Normal 33 5 2 5 2 2 2 2" xfId="30269"/>
    <cellStyle name="Normal 33 5 2 5 2 2 2 3" xfId="30270"/>
    <cellStyle name="Normal 33 5 2 5 2 2 3" xfId="30271"/>
    <cellStyle name="Normal 33 5 2 5 2 2 4" xfId="30272"/>
    <cellStyle name="Normal 33 5 2 5 2 3" xfId="30273"/>
    <cellStyle name="Normal 33 5 2 5 2 3 2" xfId="30274"/>
    <cellStyle name="Normal 33 5 2 5 2 3 3" xfId="30275"/>
    <cellStyle name="Normal 33 5 2 5 2 4" xfId="30276"/>
    <cellStyle name="Normal 33 5 2 5 2 5" xfId="30277"/>
    <cellStyle name="Normal 33 5 2 5 3" xfId="30278"/>
    <cellStyle name="Normal 33 5 2 5 3 2" xfId="30279"/>
    <cellStyle name="Normal 33 5 2 5 3 2 2" xfId="30280"/>
    <cellStyle name="Normal 33 5 2 5 3 2 2 2" xfId="30281"/>
    <cellStyle name="Normal 33 5 2 5 3 2 2 3" xfId="30282"/>
    <cellStyle name="Normal 33 5 2 5 3 2 3" xfId="30283"/>
    <cellStyle name="Normal 33 5 2 5 3 2 4" xfId="30284"/>
    <cellStyle name="Normal 33 5 2 5 3 3" xfId="30285"/>
    <cellStyle name="Normal 33 5 2 5 3 3 2" xfId="30286"/>
    <cellStyle name="Normal 33 5 2 5 3 3 3" xfId="30287"/>
    <cellStyle name="Normal 33 5 2 5 3 4" xfId="30288"/>
    <cellStyle name="Normal 33 5 2 5 3 5" xfId="30289"/>
    <cellStyle name="Normal 33 5 2 5 4" xfId="30290"/>
    <cellStyle name="Normal 33 5 2 5 4 2" xfId="30291"/>
    <cellStyle name="Normal 33 5 2 5 4 2 2" xfId="30292"/>
    <cellStyle name="Normal 33 5 2 5 4 2 2 2" xfId="30293"/>
    <cellStyle name="Normal 33 5 2 5 4 2 2 3" xfId="30294"/>
    <cellStyle name="Normal 33 5 2 5 4 2 3" xfId="30295"/>
    <cellStyle name="Normal 33 5 2 5 4 2 4" xfId="30296"/>
    <cellStyle name="Normal 33 5 2 5 4 3" xfId="30297"/>
    <cellStyle name="Normal 33 5 2 5 4 3 2" xfId="30298"/>
    <cellStyle name="Normal 33 5 2 5 4 3 3" xfId="30299"/>
    <cellStyle name="Normal 33 5 2 5 4 4" xfId="30300"/>
    <cellStyle name="Normal 33 5 2 5 4 5" xfId="30301"/>
    <cellStyle name="Normal 33 5 2 5 5" xfId="30302"/>
    <cellStyle name="Normal 33 5 2 5 5 2" xfId="30303"/>
    <cellStyle name="Normal 33 5 2 5 5 2 2" xfId="30304"/>
    <cellStyle name="Normal 33 5 2 5 5 2 3" xfId="30305"/>
    <cellStyle name="Normal 33 5 2 5 5 3" xfId="30306"/>
    <cellStyle name="Normal 33 5 2 5 5 4" xfId="30307"/>
    <cellStyle name="Normal 33 5 2 5 6" xfId="30308"/>
    <cellStyle name="Normal 33 5 2 5 6 2" xfId="30309"/>
    <cellStyle name="Normal 33 5 2 5 6 3" xfId="30310"/>
    <cellStyle name="Normal 33 5 2 5 7" xfId="30311"/>
    <cellStyle name="Normal 33 5 2 5 8" xfId="30312"/>
    <cellStyle name="Normal 33 5 2 5_Schs" xfId="30313"/>
    <cellStyle name="Normal 33 5 2 6" xfId="30314"/>
    <cellStyle name="Normal 33 5 2 6 2" xfId="30315"/>
    <cellStyle name="Normal 33 5 2 6 2 2" xfId="30316"/>
    <cellStyle name="Normal 33 5 2 6 2 2 2" xfId="30317"/>
    <cellStyle name="Normal 33 5 2 6 2 2 3" xfId="30318"/>
    <cellStyle name="Normal 33 5 2 6 2 3" xfId="30319"/>
    <cellStyle name="Normal 33 5 2 6 2 4" xfId="30320"/>
    <cellStyle name="Normal 33 5 2 6 3" xfId="30321"/>
    <cellStyle name="Normal 33 5 2 6 3 2" xfId="30322"/>
    <cellStyle name="Normal 33 5 2 6 3 3" xfId="30323"/>
    <cellStyle name="Normal 33 5 2 6 4" xfId="30324"/>
    <cellStyle name="Normal 33 5 2 6 5" xfId="30325"/>
    <cellStyle name="Normal 33 5 2 7" xfId="30326"/>
    <cellStyle name="Normal 33 5 2 7 2" xfId="30327"/>
    <cellStyle name="Normal 33 5 2 7 2 2" xfId="30328"/>
    <cellStyle name="Normal 33 5 2 7 2 2 2" xfId="30329"/>
    <cellStyle name="Normal 33 5 2 7 2 2 3" xfId="30330"/>
    <cellStyle name="Normal 33 5 2 7 2 3" xfId="30331"/>
    <cellStyle name="Normal 33 5 2 7 2 4" xfId="30332"/>
    <cellStyle name="Normal 33 5 2 7 3" xfId="30333"/>
    <cellStyle name="Normal 33 5 2 7 3 2" xfId="30334"/>
    <cellStyle name="Normal 33 5 2 7 3 3" xfId="30335"/>
    <cellStyle name="Normal 33 5 2 7 4" xfId="30336"/>
    <cellStyle name="Normal 33 5 2 7 5" xfId="30337"/>
    <cellStyle name="Normal 33 5 2 8" xfId="30338"/>
    <cellStyle name="Normal 33 5 2 8 2" xfId="30339"/>
    <cellStyle name="Normal 33 5 2 8 2 2" xfId="30340"/>
    <cellStyle name="Normal 33 5 2 8 2 2 2" xfId="30341"/>
    <cellStyle name="Normal 33 5 2 8 2 2 3" xfId="30342"/>
    <cellStyle name="Normal 33 5 2 8 2 3" xfId="30343"/>
    <cellStyle name="Normal 33 5 2 8 2 4" xfId="30344"/>
    <cellStyle name="Normal 33 5 2 8 3" xfId="30345"/>
    <cellStyle name="Normal 33 5 2 8 3 2" xfId="30346"/>
    <cellStyle name="Normal 33 5 2 8 3 3" xfId="30347"/>
    <cellStyle name="Normal 33 5 2 8 4" xfId="30348"/>
    <cellStyle name="Normal 33 5 2 8 5" xfId="30349"/>
    <cellStyle name="Normal 33 5 2 9" xfId="30350"/>
    <cellStyle name="Normal 33 5 2 9 2" xfId="30351"/>
    <cellStyle name="Normal 33 5 2 9 2 2" xfId="30352"/>
    <cellStyle name="Normal 33 5 2 9 2 3" xfId="30353"/>
    <cellStyle name="Normal 33 5 2 9 3" xfId="30354"/>
    <cellStyle name="Normal 33 5 2 9 4" xfId="30355"/>
    <cellStyle name="Normal 33 5 2_Schs" xfId="30356"/>
    <cellStyle name="Normal 33 5 3" xfId="30357"/>
    <cellStyle name="Normal 33 5 3 10" xfId="30358"/>
    <cellStyle name="Normal 33 5 3 11" xfId="30359"/>
    <cellStyle name="Normal 33 5 3 2" xfId="30360"/>
    <cellStyle name="Normal 33 5 3 2 10" xfId="30361"/>
    <cellStyle name="Normal 33 5 3 2 2" xfId="30362"/>
    <cellStyle name="Normal 33 5 3 2 2 2" xfId="30363"/>
    <cellStyle name="Normal 33 5 3 2 2 2 2" xfId="30364"/>
    <cellStyle name="Normal 33 5 3 2 2 2 2 2" xfId="30365"/>
    <cellStyle name="Normal 33 5 3 2 2 2 2 2 2" xfId="30366"/>
    <cellStyle name="Normal 33 5 3 2 2 2 2 2 2 2" xfId="30367"/>
    <cellStyle name="Normal 33 5 3 2 2 2 2 2 2 3" xfId="30368"/>
    <cellStyle name="Normal 33 5 3 2 2 2 2 2 3" xfId="30369"/>
    <cellStyle name="Normal 33 5 3 2 2 2 2 2 4" xfId="30370"/>
    <cellStyle name="Normal 33 5 3 2 2 2 2 3" xfId="30371"/>
    <cellStyle name="Normal 33 5 3 2 2 2 2 3 2" xfId="30372"/>
    <cellStyle name="Normal 33 5 3 2 2 2 2 3 3" xfId="30373"/>
    <cellStyle name="Normal 33 5 3 2 2 2 2 4" xfId="30374"/>
    <cellStyle name="Normal 33 5 3 2 2 2 2 5" xfId="30375"/>
    <cellStyle name="Normal 33 5 3 2 2 2 3" xfId="30376"/>
    <cellStyle name="Normal 33 5 3 2 2 2 3 2" xfId="30377"/>
    <cellStyle name="Normal 33 5 3 2 2 2 3 2 2" xfId="30378"/>
    <cellStyle name="Normal 33 5 3 2 2 2 3 2 2 2" xfId="30379"/>
    <cellStyle name="Normal 33 5 3 2 2 2 3 2 2 3" xfId="30380"/>
    <cellStyle name="Normal 33 5 3 2 2 2 3 2 3" xfId="30381"/>
    <cellStyle name="Normal 33 5 3 2 2 2 3 2 4" xfId="30382"/>
    <cellStyle name="Normal 33 5 3 2 2 2 3 3" xfId="30383"/>
    <cellStyle name="Normal 33 5 3 2 2 2 3 3 2" xfId="30384"/>
    <cellStyle name="Normal 33 5 3 2 2 2 3 3 3" xfId="30385"/>
    <cellStyle name="Normal 33 5 3 2 2 2 3 4" xfId="30386"/>
    <cellStyle name="Normal 33 5 3 2 2 2 3 5" xfId="30387"/>
    <cellStyle name="Normal 33 5 3 2 2 2 4" xfId="30388"/>
    <cellStyle name="Normal 33 5 3 2 2 2 4 2" xfId="30389"/>
    <cellStyle name="Normal 33 5 3 2 2 2 4 2 2" xfId="30390"/>
    <cellStyle name="Normal 33 5 3 2 2 2 4 2 2 2" xfId="30391"/>
    <cellStyle name="Normal 33 5 3 2 2 2 4 2 2 3" xfId="30392"/>
    <cellStyle name="Normal 33 5 3 2 2 2 4 2 3" xfId="30393"/>
    <cellStyle name="Normal 33 5 3 2 2 2 4 2 4" xfId="30394"/>
    <cellStyle name="Normal 33 5 3 2 2 2 4 3" xfId="30395"/>
    <cellStyle name="Normal 33 5 3 2 2 2 4 3 2" xfId="30396"/>
    <cellStyle name="Normal 33 5 3 2 2 2 4 3 3" xfId="30397"/>
    <cellStyle name="Normal 33 5 3 2 2 2 4 4" xfId="30398"/>
    <cellStyle name="Normal 33 5 3 2 2 2 4 5" xfId="30399"/>
    <cellStyle name="Normal 33 5 3 2 2 2 5" xfId="30400"/>
    <cellStyle name="Normal 33 5 3 2 2 2 5 2" xfId="30401"/>
    <cellStyle name="Normal 33 5 3 2 2 2 5 2 2" xfId="30402"/>
    <cellStyle name="Normal 33 5 3 2 2 2 5 2 3" xfId="30403"/>
    <cellStyle name="Normal 33 5 3 2 2 2 5 3" xfId="30404"/>
    <cellStyle name="Normal 33 5 3 2 2 2 5 4" xfId="30405"/>
    <cellStyle name="Normal 33 5 3 2 2 2 6" xfId="30406"/>
    <cellStyle name="Normal 33 5 3 2 2 2 6 2" xfId="30407"/>
    <cellStyle name="Normal 33 5 3 2 2 2 6 3" xfId="30408"/>
    <cellStyle name="Normal 33 5 3 2 2 2 7" xfId="30409"/>
    <cellStyle name="Normal 33 5 3 2 2 2 8" xfId="30410"/>
    <cellStyle name="Normal 33 5 3 2 2 2_Schs" xfId="30411"/>
    <cellStyle name="Normal 33 5 3 2 2 3" xfId="30412"/>
    <cellStyle name="Normal 33 5 3 2 2 3 2" xfId="30413"/>
    <cellStyle name="Normal 33 5 3 2 2 3 2 2" xfId="30414"/>
    <cellStyle name="Normal 33 5 3 2 2 3 2 2 2" xfId="30415"/>
    <cellStyle name="Normal 33 5 3 2 2 3 2 2 3" xfId="30416"/>
    <cellStyle name="Normal 33 5 3 2 2 3 2 3" xfId="30417"/>
    <cellStyle name="Normal 33 5 3 2 2 3 2 4" xfId="30418"/>
    <cellStyle name="Normal 33 5 3 2 2 3 3" xfId="30419"/>
    <cellStyle name="Normal 33 5 3 2 2 3 3 2" xfId="30420"/>
    <cellStyle name="Normal 33 5 3 2 2 3 3 3" xfId="30421"/>
    <cellStyle name="Normal 33 5 3 2 2 3 4" xfId="30422"/>
    <cellStyle name="Normal 33 5 3 2 2 3 5" xfId="30423"/>
    <cellStyle name="Normal 33 5 3 2 2 4" xfId="30424"/>
    <cellStyle name="Normal 33 5 3 2 2 4 2" xfId="30425"/>
    <cellStyle name="Normal 33 5 3 2 2 4 2 2" xfId="30426"/>
    <cellStyle name="Normal 33 5 3 2 2 4 2 2 2" xfId="30427"/>
    <cellStyle name="Normal 33 5 3 2 2 4 2 2 3" xfId="30428"/>
    <cellStyle name="Normal 33 5 3 2 2 4 2 3" xfId="30429"/>
    <cellStyle name="Normal 33 5 3 2 2 4 2 4" xfId="30430"/>
    <cellStyle name="Normal 33 5 3 2 2 4 3" xfId="30431"/>
    <cellStyle name="Normal 33 5 3 2 2 4 3 2" xfId="30432"/>
    <cellStyle name="Normal 33 5 3 2 2 4 3 3" xfId="30433"/>
    <cellStyle name="Normal 33 5 3 2 2 4 4" xfId="30434"/>
    <cellStyle name="Normal 33 5 3 2 2 4 5" xfId="30435"/>
    <cellStyle name="Normal 33 5 3 2 2 5" xfId="30436"/>
    <cellStyle name="Normal 33 5 3 2 2 5 2" xfId="30437"/>
    <cellStyle name="Normal 33 5 3 2 2 5 2 2" xfId="30438"/>
    <cellStyle name="Normal 33 5 3 2 2 5 2 2 2" xfId="30439"/>
    <cellStyle name="Normal 33 5 3 2 2 5 2 2 3" xfId="30440"/>
    <cellStyle name="Normal 33 5 3 2 2 5 2 3" xfId="30441"/>
    <cellStyle name="Normal 33 5 3 2 2 5 2 4" xfId="30442"/>
    <cellStyle name="Normal 33 5 3 2 2 5 3" xfId="30443"/>
    <cellStyle name="Normal 33 5 3 2 2 5 3 2" xfId="30444"/>
    <cellStyle name="Normal 33 5 3 2 2 5 3 3" xfId="30445"/>
    <cellStyle name="Normal 33 5 3 2 2 5 4" xfId="30446"/>
    <cellStyle name="Normal 33 5 3 2 2 5 5" xfId="30447"/>
    <cellStyle name="Normal 33 5 3 2 2 6" xfId="30448"/>
    <cellStyle name="Normal 33 5 3 2 2 6 2" xfId="30449"/>
    <cellStyle name="Normal 33 5 3 2 2 6 2 2" xfId="30450"/>
    <cellStyle name="Normal 33 5 3 2 2 6 2 3" xfId="30451"/>
    <cellStyle name="Normal 33 5 3 2 2 6 3" xfId="30452"/>
    <cellStyle name="Normal 33 5 3 2 2 6 4" xfId="30453"/>
    <cellStyle name="Normal 33 5 3 2 2 7" xfId="30454"/>
    <cellStyle name="Normal 33 5 3 2 2 7 2" xfId="30455"/>
    <cellStyle name="Normal 33 5 3 2 2 7 3" xfId="30456"/>
    <cellStyle name="Normal 33 5 3 2 2 8" xfId="30457"/>
    <cellStyle name="Normal 33 5 3 2 2 9" xfId="30458"/>
    <cellStyle name="Normal 33 5 3 2 2_Schs" xfId="30459"/>
    <cellStyle name="Normal 33 5 3 2 3" xfId="30460"/>
    <cellStyle name="Normal 33 5 3 2 3 2" xfId="30461"/>
    <cellStyle name="Normal 33 5 3 2 3 2 2" xfId="30462"/>
    <cellStyle name="Normal 33 5 3 2 3 2 2 2" xfId="30463"/>
    <cellStyle name="Normal 33 5 3 2 3 2 2 2 2" xfId="30464"/>
    <cellStyle name="Normal 33 5 3 2 3 2 2 2 3" xfId="30465"/>
    <cellStyle name="Normal 33 5 3 2 3 2 2 3" xfId="30466"/>
    <cellStyle name="Normal 33 5 3 2 3 2 2 4" xfId="30467"/>
    <cellStyle name="Normal 33 5 3 2 3 2 3" xfId="30468"/>
    <cellStyle name="Normal 33 5 3 2 3 2 3 2" xfId="30469"/>
    <cellStyle name="Normal 33 5 3 2 3 2 3 3" xfId="30470"/>
    <cellStyle name="Normal 33 5 3 2 3 2 4" xfId="30471"/>
    <cellStyle name="Normal 33 5 3 2 3 2 5" xfId="30472"/>
    <cellStyle name="Normal 33 5 3 2 3 3" xfId="30473"/>
    <cellStyle name="Normal 33 5 3 2 3 3 2" xfId="30474"/>
    <cellStyle name="Normal 33 5 3 2 3 3 2 2" xfId="30475"/>
    <cellStyle name="Normal 33 5 3 2 3 3 2 2 2" xfId="30476"/>
    <cellStyle name="Normal 33 5 3 2 3 3 2 2 3" xfId="30477"/>
    <cellStyle name="Normal 33 5 3 2 3 3 2 3" xfId="30478"/>
    <cellStyle name="Normal 33 5 3 2 3 3 2 4" xfId="30479"/>
    <cellStyle name="Normal 33 5 3 2 3 3 3" xfId="30480"/>
    <cellStyle name="Normal 33 5 3 2 3 3 3 2" xfId="30481"/>
    <cellStyle name="Normal 33 5 3 2 3 3 3 3" xfId="30482"/>
    <cellStyle name="Normal 33 5 3 2 3 3 4" xfId="30483"/>
    <cellStyle name="Normal 33 5 3 2 3 3 5" xfId="30484"/>
    <cellStyle name="Normal 33 5 3 2 3 4" xfId="30485"/>
    <cellStyle name="Normal 33 5 3 2 3 4 2" xfId="30486"/>
    <cellStyle name="Normal 33 5 3 2 3 4 2 2" xfId="30487"/>
    <cellStyle name="Normal 33 5 3 2 3 4 2 2 2" xfId="30488"/>
    <cellStyle name="Normal 33 5 3 2 3 4 2 2 3" xfId="30489"/>
    <cellStyle name="Normal 33 5 3 2 3 4 2 3" xfId="30490"/>
    <cellStyle name="Normal 33 5 3 2 3 4 2 4" xfId="30491"/>
    <cellStyle name="Normal 33 5 3 2 3 4 3" xfId="30492"/>
    <cellStyle name="Normal 33 5 3 2 3 4 3 2" xfId="30493"/>
    <cellStyle name="Normal 33 5 3 2 3 4 3 3" xfId="30494"/>
    <cellStyle name="Normal 33 5 3 2 3 4 4" xfId="30495"/>
    <cellStyle name="Normal 33 5 3 2 3 4 5" xfId="30496"/>
    <cellStyle name="Normal 33 5 3 2 3 5" xfId="30497"/>
    <cellStyle name="Normal 33 5 3 2 3 5 2" xfId="30498"/>
    <cellStyle name="Normal 33 5 3 2 3 5 2 2" xfId="30499"/>
    <cellStyle name="Normal 33 5 3 2 3 5 2 3" xfId="30500"/>
    <cellStyle name="Normal 33 5 3 2 3 5 3" xfId="30501"/>
    <cellStyle name="Normal 33 5 3 2 3 5 4" xfId="30502"/>
    <cellStyle name="Normal 33 5 3 2 3 6" xfId="30503"/>
    <cellStyle name="Normal 33 5 3 2 3 6 2" xfId="30504"/>
    <cellStyle name="Normal 33 5 3 2 3 6 3" xfId="30505"/>
    <cellStyle name="Normal 33 5 3 2 3 7" xfId="30506"/>
    <cellStyle name="Normal 33 5 3 2 3 8" xfId="30507"/>
    <cellStyle name="Normal 33 5 3 2 3_Schs" xfId="30508"/>
    <cellStyle name="Normal 33 5 3 2 4" xfId="30509"/>
    <cellStyle name="Normal 33 5 3 2 4 2" xfId="30510"/>
    <cellStyle name="Normal 33 5 3 2 4 2 2" xfId="30511"/>
    <cellStyle name="Normal 33 5 3 2 4 2 2 2" xfId="30512"/>
    <cellStyle name="Normal 33 5 3 2 4 2 2 3" xfId="30513"/>
    <cellStyle name="Normal 33 5 3 2 4 2 3" xfId="30514"/>
    <cellStyle name="Normal 33 5 3 2 4 2 4" xfId="30515"/>
    <cellStyle name="Normal 33 5 3 2 4 3" xfId="30516"/>
    <cellStyle name="Normal 33 5 3 2 4 3 2" xfId="30517"/>
    <cellStyle name="Normal 33 5 3 2 4 3 3" xfId="30518"/>
    <cellStyle name="Normal 33 5 3 2 4 4" xfId="30519"/>
    <cellStyle name="Normal 33 5 3 2 4 5" xfId="30520"/>
    <cellStyle name="Normal 33 5 3 2 5" xfId="30521"/>
    <cellStyle name="Normal 33 5 3 2 5 2" xfId="30522"/>
    <cellStyle name="Normal 33 5 3 2 5 2 2" xfId="30523"/>
    <cellStyle name="Normal 33 5 3 2 5 2 2 2" xfId="30524"/>
    <cellStyle name="Normal 33 5 3 2 5 2 2 3" xfId="30525"/>
    <cellStyle name="Normal 33 5 3 2 5 2 3" xfId="30526"/>
    <cellStyle name="Normal 33 5 3 2 5 2 4" xfId="30527"/>
    <cellStyle name="Normal 33 5 3 2 5 3" xfId="30528"/>
    <cellStyle name="Normal 33 5 3 2 5 3 2" xfId="30529"/>
    <cellStyle name="Normal 33 5 3 2 5 3 3" xfId="30530"/>
    <cellStyle name="Normal 33 5 3 2 5 4" xfId="30531"/>
    <cellStyle name="Normal 33 5 3 2 5 5" xfId="30532"/>
    <cellStyle name="Normal 33 5 3 2 6" xfId="30533"/>
    <cellStyle name="Normal 33 5 3 2 6 2" xfId="30534"/>
    <cellStyle name="Normal 33 5 3 2 6 2 2" xfId="30535"/>
    <cellStyle name="Normal 33 5 3 2 6 2 2 2" xfId="30536"/>
    <cellStyle name="Normal 33 5 3 2 6 2 2 3" xfId="30537"/>
    <cellStyle name="Normal 33 5 3 2 6 2 3" xfId="30538"/>
    <cellStyle name="Normal 33 5 3 2 6 2 4" xfId="30539"/>
    <cellStyle name="Normal 33 5 3 2 6 3" xfId="30540"/>
    <cellStyle name="Normal 33 5 3 2 6 3 2" xfId="30541"/>
    <cellStyle name="Normal 33 5 3 2 6 3 3" xfId="30542"/>
    <cellStyle name="Normal 33 5 3 2 6 4" xfId="30543"/>
    <cellStyle name="Normal 33 5 3 2 6 5" xfId="30544"/>
    <cellStyle name="Normal 33 5 3 2 7" xfId="30545"/>
    <cellStyle name="Normal 33 5 3 2 7 2" xfId="30546"/>
    <cellStyle name="Normal 33 5 3 2 7 2 2" xfId="30547"/>
    <cellStyle name="Normal 33 5 3 2 7 2 3" xfId="30548"/>
    <cellStyle name="Normal 33 5 3 2 7 3" xfId="30549"/>
    <cellStyle name="Normal 33 5 3 2 7 4" xfId="30550"/>
    <cellStyle name="Normal 33 5 3 2 8" xfId="30551"/>
    <cellStyle name="Normal 33 5 3 2 8 2" xfId="30552"/>
    <cellStyle name="Normal 33 5 3 2 8 3" xfId="30553"/>
    <cellStyle name="Normal 33 5 3 2 9" xfId="30554"/>
    <cellStyle name="Normal 33 5 3 2_Schs" xfId="30555"/>
    <cellStyle name="Normal 33 5 3 3" xfId="30556"/>
    <cellStyle name="Normal 33 5 3 3 2" xfId="30557"/>
    <cellStyle name="Normal 33 5 3 3 2 2" xfId="30558"/>
    <cellStyle name="Normal 33 5 3 3 2 2 2" xfId="30559"/>
    <cellStyle name="Normal 33 5 3 3 2 2 2 2" xfId="30560"/>
    <cellStyle name="Normal 33 5 3 3 2 2 2 2 2" xfId="30561"/>
    <cellStyle name="Normal 33 5 3 3 2 2 2 2 3" xfId="30562"/>
    <cellStyle name="Normal 33 5 3 3 2 2 2 3" xfId="30563"/>
    <cellStyle name="Normal 33 5 3 3 2 2 2 4" xfId="30564"/>
    <cellStyle name="Normal 33 5 3 3 2 2 3" xfId="30565"/>
    <cellStyle name="Normal 33 5 3 3 2 2 3 2" xfId="30566"/>
    <cellStyle name="Normal 33 5 3 3 2 2 3 3" xfId="30567"/>
    <cellStyle name="Normal 33 5 3 3 2 2 4" xfId="30568"/>
    <cellStyle name="Normal 33 5 3 3 2 2 5" xfId="30569"/>
    <cellStyle name="Normal 33 5 3 3 2 3" xfId="30570"/>
    <cellStyle name="Normal 33 5 3 3 2 3 2" xfId="30571"/>
    <cellStyle name="Normal 33 5 3 3 2 3 2 2" xfId="30572"/>
    <cellStyle name="Normal 33 5 3 3 2 3 2 2 2" xfId="30573"/>
    <cellStyle name="Normal 33 5 3 3 2 3 2 2 3" xfId="30574"/>
    <cellStyle name="Normal 33 5 3 3 2 3 2 3" xfId="30575"/>
    <cellStyle name="Normal 33 5 3 3 2 3 2 4" xfId="30576"/>
    <cellStyle name="Normal 33 5 3 3 2 3 3" xfId="30577"/>
    <cellStyle name="Normal 33 5 3 3 2 3 3 2" xfId="30578"/>
    <cellStyle name="Normal 33 5 3 3 2 3 3 3" xfId="30579"/>
    <cellStyle name="Normal 33 5 3 3 2 3 4" xfId="30580"/>
    <cellStyle name="Normal 33 5 3 3 2 3 5" xfId="30581"/>
    <cellStyle name="Normal 33 5 3 3 2 4" xfId="30582"/>
    <cellStyle name="Normal 33 5 3 3 2 4 2" xfId="30583"/>
    <cellStyle name="Normal 33 5 3 3 2 4 2 2" xfId="30584"/>
    <cellStyle name="Normal 33 5 3 3 2 4 2 2 2" xfId="30585"/>
    <cellStyle name="Normal 33 5 3 3 2 4 2 2 3" xfId="30586"/>
    <cellStyle name="Normal 33 5 3 3 2 4 2 3" xfId="30587"/>
    <cellStyle name="Normal 33 5 3 3 2 4 2 4" xfId="30588"/>
    <cellStyle name="Normal 33 5 3 3 2 4 3" xfId="30589"/>
    <cellStyle name="Normal 33 5 3 3 2 4 3 2" xfId="30590"/>
    <cellStyle name="Normal 33 5 3 3 2 4 3 3" xfId="30591"/>
    <cellStyle name="Normal 33 5 3 3 2 4 4" xfId="30592"/>
    <cellStyle name="Normal 33 5 3 3 2 4 5" xfId="30593"/>
    <cellStyle name="Normal 33 5 3 3 2 5" xfId="30594"/>
    <cellStyle name="Normal 33 5 3 3 2 5 2" xfId="30595"/>
    <cellStyle name="Normal 33 5 3 3 2 5 2 2" xfId="30596"/>
    <cellStyle name="Normal 33 5 3 3 2 5 2 3" xfId="30597"/>
    <cellStyle name="Normal 33 5 3 3 2 5 3" xfId="30598"/>
    <cellStyle name="Normal 33 5 3 3 2 5 4" xfId="30599"/>
    <cellStyle name="Normal 33 5 3 3 2 6" xfId="30600"/>
    <cellStyle name="Normal 33 5 3 3 2 6 2" xfId="30601"/>
    <cellStyle name="Normal 33 5 3 3 2 6 3" xfId="30602"/>
    <cellStyle name="Normal 33 5 3 3 2 7" xfId="30603"/>
    <cellStyle name="Normal 33 5 3 3 2 8" xfId="30604"/>
    <cellStyle name="Normal 33 5 3 3 2_Schs" xfId="30605"/>
    <cellStyle name="Normal 33 5 3 3 3" xfId="30606"/>
    <cellStyle name="Normal 33 5 3 3 3 2" xfId="30607"/>
    <cellStyle name="Normal 33 5 3 3 3 2 2" xfId="30608"/>
    <cellStyle name="Normal 33 5 3 3 3 2 2 2" xfId="30609"/>
    <cellStyle name="Normal 33 5 3 3 3 2 2 3" xfId="30610"/>
    <cellStyle name="Normal 33 5 3 3 3 2 3" xfId="30611"/>
    <cellStyle name="Normal 33 5 3 3 3 2 4" xfId="30612"/>
    <cellStyle name="Normal 33 5 3 3 3 3" xfId="30613"/>
    <cellStyle name="Normal 33 5 3 3 3 3 2" xfId="30614"/>
    <cellStyle name="Normal 33 5 3 3 3 3 3" xfId="30615"/>
    <cellStyle name="Normal 33 5 3 3 3 4" xfId="30616"/>
    <cellStyle name="Normal 33 5 3 3 3 5" xfId="30617"/>
    <cellStyle name="Normal 33 5 3 3 4" xfId="30618"/>
    <cellStyle name="Normal 33 5 3 3 4 2" xfId="30619"/>
    <cellStyle name="Normal 33 5 3 3 4 2 2" xfId="30620"/>
    <cellStyle name="Normal 33 5 3 3 4 2 2 2" xfId="30621"/>
    <cellStyle name="Normal 33 5 3 3 4 2 2 3" xfId="30622"/>
    <cellStyle name="Normal 33 5 3 3 4 2 3" xfId="30623"/>
    <cellStyle name="Normal 33 5 3 3 4 2 4" xfId="30624"/>
    <cellStyle name="Normal 33 5 3 3 4 3" xfId="30625"/>
    <cellStyle name="Normal 33 5 3 3 4 3 2" xfId="30626"/>
    <cellStyle name="Normal 33 5 3 3 4 3 3" xfId="30627"/>
    <cellStyle name="Normal 33 5 3 3 4 4" xfId="30628"/>
    <cellStyle name="Normal 33 5 3 3 4 5" xfId="30629"/>
    <cellStyle name="Normal 33 5 3 3 5" xfId="30630"/>
    <cellStyle name="Normal 33 5 3 3 5 2" xfId="30631"/>
    <cellStyle name="Normal 33 5 3 3 5 2 2" xfId="30632"/>
    <cellStyle name="Normal 33 5 3 3 5 2 2 2" xfId="30633"/>
    <cellStyle name="Normal 33 5 3 3 5 2 2 3" xfId="30634"/>
    <cellStyle name="Normal 33 5 3 3 5 2 3" xfId="30635"/>
    <cellStyle name="Normal 33 5 3 3 5 2 4" xfId="30636"/>
    <cellStyle name="Normal 33 5 3 3 5 3" xfId="30637"/>
    <cellStyle name="Normal 33 5 3 3 5 3 2" xfId="30638"/>
    <cellStyle name="Normal 33 5 3 3 5 3 3" xfId="30639"/>
    <cellStyle name="Normal 33 5 3 3 5 4" xfId="30640"/>
    <cellStyle name="Normal 33 5 3 3 5 5" xfId="30641"/>
    <cellStyle name="Normal 33 5 3 3 6" xfId="30642"/>
    <cellStyle name="Normal 33 5 3 3 6 2" xfId="30643"/>
    <cellStyle name="Normal 33 5 3 3 6 2 2" xfId="30644"/>
    <cellStyle name="Normal 33 5 3 3 6 2 3" xfId="30645"/>
    <cellStyle name="Normal 33 5 3 3 6 3" xfId="30646"/>
    <cellStyle name="Normal 33 5 3 3 6 4" xfId="30647"/>
    <cellStyle name="Normal 33 5 3 3 7" xfId="30648"/>
    <cellStyle name="Normal 33 5 3 3 7 2" xfId="30649"/>
    <cellStyle name="Normal 33 5 3 3 7 3" xfId="30650"/>
    <cellStyle name="Normal 33 5 3 3 8" xfId="30651"/>
    <cellStyle name="Normal 33 5 3 3 9" xfId="30652"/>
    <cellStyle name="Normal 33 5 3 3_Schs" xfId="30653"/>
    <cellStyle name="Normal 33 5 3 4" xfId="30654"/>
    <cellStyle name="Normal 33 5 3 4 2" xfId="30655"/>
    <cellStyle name="Normal 33 5 3 4 2 2" xfId="30656"/>
    <cellStyle name="Normal 33 5 3 4 2 2 2" xfId="30657"/>
    <cellStyle name="Normal 33 5 3 4 2 2 2 2" xfId="30658"/>
    <cellStyle name="Normal 33 5 3 4 2 2 2 3" xfId="30659"/>
    <cellStyle name="Normal 33 5 3 4 2 2 3" xfId="30660"/>
    <cellStyle name="Normal 33 5 3 4 2 2 4" xfId="30661"/>
    <cellStyle name="Normal 33 5 3 4 2 3" xfId="30662"/>
    <cellStyle name="Normal 33 5 3 4 2 3 2" xfId="30663"/>
    <cellStyle name="Normal 33 5 3 4 2 3 3" xfId="30664"/>
    <cellStyle name="Normal 33 5 3 4 2 4" xfId="30665"/>
    <cellStyle name="Normal 33 5 3 4 2 5" xfId="30666"/>
    <cellStyle name="Normal 33 5 3 4 3" xfId="30667"/>
    <cellStyle name="Normal 33 5 3 4 3 2" xfId="30668"/>
    <cellStyle name="Normal 33 5 3 4 3 2 2" xfId="30669"/>
    <cellStyle name="Normal 33 5 3 4 3 2 2 2" xfId="30670"/>
    <cellStyle name="Normal 33 5 3 4 3 2 2 3" xfId="30671"/>
    <cellStyle name="Normal 33 5 3 4 3 2 3" xfId="30672"/>
    <cellStyle name="Normal 33 5 3 4 3 2 4" xfId="30673"/>
    <cellStyle name="Normal 33 5 3 4 3 3" xfId="30674"/>
    <cellStyle name="Normal 33 5 3 4 3 3 2" xfId="30675"/>
    <cellStyle name="Normal 33 5 3 4 3 3 3" xfId="30676"/>
    <cellStyle name="Normal 33 5 3 4 3 4" xfId="30677"/>
    <cellStyle name="Normal 33 5 3 4 3 5" xfId="30678"/>
    <cellStyle name="Normal 33 5 3 4 4" xfId="30679"/>
    <cellStyle name="Normal 33 5 3 4 4 2" xfId="30680"/>
    <cellStyle name="Normal 33 5 3 4 4 2 2" xfId="30681"/>
    <cellStyle name="Normal 33 5 3 4 4 2 2 2" xfId="30682"/>
    <cellStyle name="Normal 33 5 3 4 4 2 2 3" xfId="30683"/>
    <cellStyle name="Normal 33 5 3 4 4 2 3" xfId="30684"/>
    <cellStyle name="Normal 33 5 3 4 4 2 4" xfId="30685"/>
    <cellStyle name="Normal 33 5 3 4 4 3" xfId="30686"/>
    <cellStyle name="Normal 33 5 3 4 4 3 2" xfId="30687"/>
    <cellStyle name="Normal 33 5 3 4 4 3 3" xfId="30688"/>
    <cellStyle name="Normal 33 5 3 4 4 4" xfId="30689"/>
    <cellStyle name="Normal 33 5 3 4 4 5" xfId="30690"/>
    <cellStyle name="Normal 33 5 3 4 5" xfId="30691"/>
    <cellStyle name="Normal 33 5 3 4 5 2" xfId="30692"/>
    <cellStyle name="Normal 33 5 3 4 5 2 2" xfId="30693"/>
    <cellStyle name="Normal 33 5 3 4 5 2 3" xfId="30694"/>
    <cellStyle name="Normal 33 5 3 4 5 3" xfId="30695"/>
    <cellStyle name="Normal 33 5 3 4 5 4" xfId="30696"/>
    <cellStyle name="Normal 33 5 3 4 6" xfId="30697"/>
    <cellStyle name="Normal 33 5 3 4 6 2" xfId="30698"/>
    <cellStyle name="Normal 33 5 3 4 6 3" xfId="30699"/>
    <cellStyle name="Normal 33 5 3 4 7" xfId="30700"/>
    <cellStyle name="Normal 33 5 3 4 8" xfId="30701"/>
    <cellStyle name="Normal 33 5 3 4_Schs" xfId="30702"/>
    <cellStyle name="Normal 33 5 3 5" xfId="30703"/>
    <cellStyle name="Normal 33 5 3 5 2" xfId="30704"/>
    <cellStyle name="Normal 33 5 3 5 2 2" xfId="30705"/>
    <cellStyle name="Normal 33 5 3 5 2 2 2" xfId="30706"/>
    <cellStyle name="Normal 33 5 3 5 2 2 3" xfId="30707"/>
    <cellStyle name="Normal 33 5 3 5 2 3" xfId="30708"/>
    <cellStyle name="Normal 33 5 3 5 2 4" xfId="30709"/>
    <cellStyle name="Normal 33 5 3 5 3" xfId="30710"/>
    <cellStyle name="Normal 33 5 3 5 3 2" xfId="30711"/>
    <cellStyle name="Normal 33 5 3 5 3 3" xfId="30712"/>
    <cellStyle name="Normal 33 5 3 5 4" xfId="30713"/>
    <cellStyle name="Normal 33 5 3 5 5" xfId="30714"/>
    <cellStyle name="Normal 33 5 3 6" xfId="30715"/>
    <cellStyle name="Normal 33 5 3 6 2" xfId="30716"/>
    <cellStyle name="Normal 33 5 3 6 2 2" xfId="30717"/>
    <cellStyle name="Normal 33 5 3 6 2 2 2" xfId="30718"/>
    <cellStyle name="Normal 33 5 3 6 2 2 3" xfId="30719"/>
    <cellStyle name="Normal 33 5 3 6 2 3" xfId="30720"/>
    <cellStyle name="Normal 33 5 3 6 2 4" xfId="30721"/>
    <cellStyle name="Normal 33 5 3 6 3" xfId="30722"/>
    <cellStyle name="Normal 33 5 3 6 3 2" xfId="30723"/>
    <cellStyle name="Normal 33 5 3 6 3 3" xfId="30724"/>
    <cellStyle name="Normal 33 5 3 6 4" xfId="30725"/>
    <cellStyle name="Normal 33 5 3 6 5" xfId="30726"/>
    <cellStyle name="Normal 33 5 3 7" xfId="30727"/>
    <cellStyle name="Normal 33 5 3 7 2" xfId="30728"/>
    <cellStyle name="Normal 33 5 3 7 2 2" xfId="30729"/>
    <cellStyle name="Normal 33 5 3 7 2 2 2" xfId="30730"/>
    <cellStyle name="Normal 33 5 3 7 2 2 3" xfId="30731"/>
    <cellStyle name="Normal 33 5 3 7 2 3" xfId="30732"/>
    <cellStyle name="Normal 33 5 3 7 2 4" xfId="30733"/>
    <cellStyle name="Normal 33 5 3 7 3" xfId="30734"/>
    <cellStyle name="Normal 33 5 3 7 3 2" xfId="30735"/>
    <cellStyle name="Normal 33 5 3 7 3 3" xfId="30736"/>
    <cellStyle name="Normal 33 5 3 7 4" xfId="30737"/>
    <cellStyle name="Normal 33 5 3 7 5" xfId="30738"/>
    <cellStyle name="Normal 33 5 3 8" xfId="30739"/>
    <cellStyle name="Normal 33 5 3 8 2" xfId="30740"/>
    <cellStyle name="Normal 33 5 3 8 2 2" xfId="30741"/>
    <cellStyle name="Normal 33 5 3 8 2 3" xfId="30742"/>
    <cellStyle name="Normal 33 5 3 8 3" xfId="30743"/>
    <cellStyle name="Normal 33 5 3 8 4" xfId="30744"/>
    <cellStyle name="Normal 33 5 3 9" xfId="30745"/>
    <cellStyle name="Normal 33 5 3 9 2" xfId="30746"/>
    <cellStyle name="Normal 33 5 3 9 3" xfId="30747"/>
    <cellStyle name="Normal 33 5 3_Schs" xfId="30748"/>
    <cellStyle name="Normal 33 5 4" xfId="30749"/>
    <cellStyle name="Normal 33 5 4 10" xfId="30750"/>
    <cellStyle name="Normal 33 5 4 2" xfId="30751"/>
    <cellStyle name="Normal 33 5 4 2 2" xfId="30752"/>
    <cellStyle name="Normal 33 5 4 2 2 2" xfId="30753"/>
    <cellStyle name="Normal 33 5 4 2 2 2 2" xfId="30754"/>
    <cellStyle name="Normal 33 5 4 2 2 2 2 2" xfId="30755"/>
    <cellStyle name="Normal 33 5 4 2 2 2 2 2 2" xfId="30756"/>
    <cellStyle name="Normal 33 5 4 2 2 2 2 2 3" xfId="30757"/>
    <cellStyle name="Normal 33 5 4 2 2 2 2 3" xfId="30758"/>
    <cellStyle name="Normal 33 5 4 2 2 2 2 4" xfId="30759"/>
    <cellStyle name="Normal 33 5 4 2 2 2 3" xfId="30760"/>
    <cellStyle name="Normal 33 5 4 2 2 2 3 2" xfId="30761"/>
    <cellStyle name="Normal 33 5 4 2 2 2 3 3" xfId="30762"/>
    <cellStyle name="Normal 33 5 4 2 2 2 4" xfId="30763"/>
    <cellStyle name="Normal 33 5 4 2 2 2 5" xfId="30764"/>
    <cellStyle name="Normal 33 5 4 2 2 3" xfId="30765"/>
    <cellStyle name="Normal 33 5 4 2 2 3 2" xfId="30766"/>
    <cellStyle name="Normal 33 5 4 2 2 3 2 2" xfId="30767"/>
    <cellStyle name="Normal 33 5 4 2 2 3 2 2 2" xfId="30768"/>
    <cellStyle name="Normal 33 5 4 2 2 3 2 2 3" xfId="30769"/>
    <cellStyle name="Normal 33 5 4 2 2 3 2 3" xfId="30770"/>
    <cellStyle name="Normal 33 5 4 2 2 3 2 4" xfId="30771"/>
    <cellStyle name="Normal 33 5 4 2 2 3 3" xfId="30772"/>
    <cellStyle name="Normal 33 5 4 2 2 3 3 2" xfId="30773"/>
    <cellStyle name="Normal 33 5 4 2 2 3 3 3" xfId="30774"/>
    <cellStyle name="Normal 33 5 4 2 2 3 4" xfId="30775"/>
    <cellStyle name="Normal 33 5 4 2 2 3 5" xfId="30776"/>
    <cellStyle name="Normal 33 5 4 2 2 4" xfId="30777"/>
    <cellStyle name="Normal 33 5 4 2 2 4 2" xfId="30778"/>
    <cellStyle name="Normal 33 5 4 2 2 4 2 2" xfId="30779"/>
    <cellStyle name="Normal 33 5 4 2 2 4 2 2 2" xfId="30780"/>
    <cellStyle name="Normal 33 5 4 2 2 4 2 2 3" xfId="30781"/>
    <cellStyle name="Normal 33 5 4 2 2 4 2 3" xfId="30782"/>
    <cellStyle name="Normal 33 5 4 2 2 4 2 4" xfId="30783"/>
    <cellStyle name="Normal 33 5 4 2 2 4 3" xfId="30784"/>
    <cellStyle name="Normal 33 5 4 2 2 4 3 2" xfId="30785"/>
    <cellStyle name="Normal 33 5 4 2 2 4 3 3" xfId="30786"/>
    <cellStyle name="Normal 33 5 4 2 2 4 4" xfId="30787"/>
    <cellStyle name="Normal 33 5 4 2 2 4 5" xfId="30788"/>
    <cellStyle name="Normal 33 5 4 2 2 5" xfId="30789"/>
    <cellStyle name="Normal 33 5 4 2 2 5 2" xfId="30790"/>
    <cellStyle name="Normal 33 5 4 2 2 5 2 2" xfId="30791"/>
    <cellStyle name="Normal 33 5 4 2 2 5 2 3" xfId="30792"/>
    <cellStyle name="Normal 33 5 4 2 2 5 3" xfId="30793"/>
    <cellStyle name="Normal 33 5 4 2 2 5 4" xfId="30794"/>
    <cellStyle name="Normal 33 5 4 2 2 6" xfId="30795"/>
    <cellStyle name="Normal 33 5 4 2 2 6 2" xfId="30796"/>
    <cellStyle name="Normal 33 5 4 2 2 6 3" xfId="30797"/>
    <cellStyle name="Normal 33 5 4 2 2 7" xfId="30798"/>
    <cellStyle name="Normal 33 5 4 2 2 8" xfId="30799"/>
    <cellStyle name="Normal 33 5 4 2 2_Schs" xfId="30800"/>
    <cellStyle name="Normal 33 5 4 2 3" xfId="30801"/>
    <cellStyle name="Normal 33 5 4 2 3 2" xfId="30802"/>
    <cellStyle name="Normal 33 5 4 2 3 2 2" xfId="30803"/>
    <cellStyle name="Normal 33 5 4 2 3 2 2 2" xfId="30804"/>
    <cellStyle name="Normal 33 5 4 2 3 2 2 3" xfId="30805"/>
    <cellStyle name="Normal 33 5 4 2 3 2 3" xfId="30806"/>
    <cellStyle name="Normal 33 5 4 2 3 2 4" xfId="30807"/>
    <cellStyle name="Normal 33 5 4 2 3 3" xfId="30808"/>
    <cellStyle name="Normal 33 5 4 2 3 3 2" xfId="30809"/>
    <cellStyle name="Normal 33 5 4 2 3 3 3" xfId="30810"/>
    <cellStyle name="Normal 33 5 4 2 3 4" xfId="30811"/>
    <cellStyle name="Normal 33 5 4 2 3 5" xfId="30812"/>
    <cellStyle name="Normal 33 5 4 2 4" xfId="30813"/>
    <cellStyle name="Normal 33 5 4 2 4 2" xfId="30814"/>
    <cellStyle name="Normal 33 5 4 2 4 2 2" xfId="30815"/>
    <cellStyle name="Normal 33 5 4 2 4 2 2 2" xfId="30816"/>
    <cellStyle name="Normal 33 5 4 2 4 2 2 3" xfId="30817"/>
    <cellStyle name="Normal 33 5 4 2 4 2 3" xfId="30818"/>
    <cellStyle name="Normal 33 5 4 2 4 2 4" xfId="30819"/>
    <cellStyle name="Normal 33 5 4 2 4 3" xfId="30820"/>
    <cellStyle name="Normal 33 5 4 2 4 3 2" xfId="30821"/>
    <cellStyle name="Normal 33 5 4 2 4 3 3" xfId="30822"/>
    <cellStyle name="Normal 33 5 4 2 4 4" xfId="30823"/>
    <cellStyle name="Normal 33 5 4 2 4 5" xfId="30824"/>
    <cellStyle name="Normal 33 5 4 2 5" xfId="30825"/>
    <cellStyle name="Normal 33 5 4 2 5 2" xfId="30826"/>
    <cellStyle name="Normal 33 5 4 2 5 2 2" xfId="30827"/>
    <cellStyle name="Normal 33 5 4 2 5 2 2 2" xfId="30828"/>
    <cellStyle name="Normal 33 5 4 2 5 2 2 3" xfId="30829"/>
    <cellStyle name="Normal 33 5 4 2 5 2 3" xfId="30830"/>
    <cellStyle name="Normal 33 5 4 2 5 2 4" xfId="30831"/>
    <cellStyle name="Normal 33 5 4 2 5 3" xfId="30832"/>
    <cellStyle name="Normal 33 5 4 2 5 3 2" xfId="30833"/>
    <cellStyle name="Normal 33 5 4 2 5 3 3" xfId="30834"/>
    <cellStyle name="Normal 33 5 4 2 5 4" xfId="30835"/>
    <cellStyle name="Normal 33 5 4 2 5 5" xfId="30836"/>
    <cellStyle name="Normal 33 5 4 2 6" xfId="30837"/>
    <cellStyle name="Normal 33 5 4 2 6 2" xfId="30838"/>
    <cellStyle name="Normal 33 5 4 2 6 2 2" xfId="30839"/>
    <cellStyle name="Normal 33 5 4 2 6 2 3" xfId="30840"/>
    <cellStyle name="Normal 33 5 4 2 6 3" xfId="30841"/>
    <cellStyle name="Normal 33 5 4 2 6 4" xfId="30842"/>
    <cellStyle name="Normal 33 5 4 2 7" xfId="30843"/>
    <cellStyle name="Normal 33 5 4 2 7 2" xfId="30844"/>
    <cellStyle name="Normal 33 5 4 2 7 3" xfId="30845"/>
    <cellStyle name="Normal 33 5 4 2 8" xfId="30846"/>
    <cellStyle name="Normal 33 5 4 2 9" xfId="30847"/>
    <cellStyle name="Normal 33 5 4 2_Schs" xfId="30848"/>
    <cellStyle name="Normal 33 5 4 3" xfId="30849"/>
    <cellStyle name="Normal 33 5 4 3 2" xfId="30850"/>
    <cellStyle name="Normal 33 5 4 3 2 2" xfId="30851"/>
    <cellStyle name="Normal 33 5 4 3 2 2 2" xfId="30852"/>
    <cellStyle name="Normal 33 5 4 3 2 2 2 2" xfId="30853"/>
    <cellStyle name="Normal 33 5 4 3 2 2 2 3" xfId="30854"/>
    <cellStyle name="Normal 33 5 4 3 2 2 3" xfId="30855"/>
    <cellStyle name="Normal 33 5 4 3 2 2 4" xfId="30856"/>
    <cellStyle name="Normal 33 5 4 3 2 3" xfId="30857"/>
    <cellStyle name="Normal 33 5 4 3 2 3 2" xfId="30858"/>
    <cellStyle name="Normal 33 5 4 3 2 3 3" xfId="30859"/>
    <cellStyle name="Normal 33 5 4 3 2 4" xfId="30860"/>
    <cellStyle name="Normal 33 5 4 3 2 5" xfId="30861"/>
    <cellStyle name="Normal 33 5 4 3 3" xfId="30862"/>
    <cellStyle name="Normal 33 5 4 3 3 2" xfId="30863"/>
    <cellStyle name="Normal 33 5 4 3 3 2 2" xfId="30864"/>
    <cellStyle name="Normal 33 5 4 3 3 2 2 2" xfId="30865"/>
    <cellStyle name="Normal 33 5 4 3 3 2 2 3" xfId="30866"/>
    <cellStyle name="Normal 33 5 4 3 3 2 3" xfId="30867"/>
    <cellStyle name="Normal 33 5 4 3 3 2 4" xfId="30868"/>
    <cellStyle name="Normal 33 5 4 3 3 3" xfId="30869"/>
    <cellStyle name="Normal 33 5 4 3 3 3 2" xfId="30870"/>
    <cellStyle name="Normal 33 5 4 3 3 3 3" xfId="30871"/>
    <cellStyle name="Normal 33 5 4 3 3 4" xfId="30872"/>
    <cellStyle name="Normal 33 5 4 3 3 5" xfId="30873"/>
    <cellStyle name="Normal 33 5 4 3 4" xfId="30874"/>
    <cellStyle name="Normal 33 5 4 3 4 2" xfId="30875"/>
    <cellStyle name="Normal 33 5 4 3 4 2 2" xfId="30876"/>
    <cellStyle name="Normal 33 5 4 3 4 2 2 2" xfId="30877"/>
    <cellStyle name="Normal 33 5 4 3 4 2 2 3" xfId="30878"/>
    <cellStyle name="Normal 33 5 4 3 4 2 3" xfId="30879"/>
    <cellStyle name="Normal 33 5 4 3 4 2 4" xfId="30880"/>
    <cellStyle name="Normal 33 5 4 3 4 3" xfId="30881"/>
    <cellStyle name="Normal 33 5 4 3 4 3 2" xfId="30882"/>
    <cellStyle name="Normal 33 5 4 3 4 3 3" xfId="30883"/>
    <cellStyle name="Normal 33 5 4 3 4 4" xfId="30884"/>
    <cellStyle name="Normal 33 5 4 3 4 5" xfId="30885"/>
    <cellStyle name="Normal 33 5 4 3 5" xfId="30886"/>
    <cellStyle name="Normal 33 5 4 3 5 2" xfId="30887"/>
    <cellStyle name="Normal 33 5 4 3 5 2 2" xfId="30888"/>
    <cellStyle name="Normal 33 5 4 3 5 2 3" xfId="30889"/>
    <cellStyle name="Normal 33 5 4 3 5 3" xfId="30890"/>
    <cellStyle name="Normal 33 5 4 3 5 4" xfId="30891"/>
    <cellStyle name="Normal 33 5 4 3 6" xfId="30892"/>
    <cellStyle name="Normal 33 5 4 3 6 2" xfId="30893"/>
    <cellStyle name="Normal 33 5 4 3 6 3" xfId="30894"/>
    <cellStyle name="Normal 33 5 4 3 7" xfId="30895"/>
    <cellStyle name="Normal 33 5 4 3 8" xfId="30896"/>
    <cellStyle name="Normal 33 5 4 3_Schs" xfId="30897"/>
    <cellStyle name="Normal 33 5 4 4" xfId="30898"/>
    <cellStyle name="Normal 33 5 4 4 2" xfId="30899"/>
    <cellStyle name="Normal 33 5 4 4 2 2" xfId="30900"/>
    <cellStyle name="Normal 33 5 4 4 2 2 2" xfId="30901"/>
    <cellStyle name="Normal 33 5 4 4 2 2 3" xfId="30902"/>
    <cellStyle name="Normal 33 5 4 4 2 3" xfId="30903"/>
    <cellStyle name="Normal 33 5 4 4 2 4" xfId="30904"/>
    <cellStyle name="Normal 33 5 4 4 3" xfId="30905"/>
    <cellStyle name="Normal 33 5 4 4 3 2" xfId="30906"/>
    <cellStyle name="Normal 33 5 4 4 3 3" xfId="30907"/>
    <cellStyle name="Normal 33 5 4 4 4" xfId="30908"/>
    <cellStyle name="Normal 33 5 4 4 5" xfId="30909"/>
    <cellStyle name="Normal 33 5 4 5" xfId="30910"/>
    <cellStyle name="Normal 33 5 4 5 2" xfId="30911"/>
    <cellStyle name="Normal 33 5 4 5 2 2" xfId="30912"/>
    <cellStyle name="Normal 33 5 4 5 2 2 2" xfId="30913"/>
    <cellStyle name="Normal 33 5 4 5 2 2 3" xfId="30914"/>
    <cellStyle name="Normal 33 5 4 5 2 3" xfId="30915"/>
    <cellStyle name="Normal 33 5 4 5 2 4" xfId="30916"/>
    <cellStyle name="Normal 33 5 4 5 3" xfId="30917"/>
    <cellStyle name="Normal 33 5 4 5 3 2" xfId="30918"/>
    <cellStyle name="Normal 33 5 4 5 3 3" xfId="30919"/>
    <cellStyle name="Normal 33 5 4 5 4" xfId="30920"/>
    <cellStyle name="Normal 33 5 4 5 5" xfId="30921"/>
    <cellStyle name="Normal 33 5 4 6" xfId="30922"/>
    <cellStyle name="Normal 33 5 4 6 2" xfId="30923"/>
    <cellStyle name="Normal 33 5 4 6 2 2" xfId="30924"/>
    <cellStyle name="Normal 33 5 4 6 2 2 2" xfId="30925"/>
    <cellStyle name="Normal 33 5 4 6 2 2 3" xfId="30926"/>
    <cellStyle name="Normal 33 5 4 6 2 3" xfId="30927"/>
    <cellStyle name="Normal 33 5 4 6 2 4" xfId="30928"/>
    <cellStyle name="Normal 33 5 4 6 3" xfId="30929"/>
    <cellStyle name="Normal 33 5 4 6 3 2" xfId="30930"/>
    <cellStyle name="Normal 33 5 4 6 3 3" xfId="30931"/>
    <cellStyle name="Normal 33 5 4 6 4" xfId="30932"/>
    <cellStyle name="Normal 33 5 4 6 5" xfId="30933"/>
    <cellStyle name="Normal 33 5 4 7" xfId="30934"/>
    <cellStyle name="Normal 33 5 4 7 2" xfId="30935"/>
    <cellStyle name="Normal 33 5 4 7 2 2" xfId="30936"/>
    <cellStyle name="Normal 33 5 4 7 2 3" xfId="30937"/>
    <cellStyle name="Normal 33 5 4 7 3" xfId="30938"/>
    <cellStyle name="Normal 33 5 4 7 4" xfId="30939"/>
    <cellStyle name="Normal 33 5 4 8" xfId="30940"/>
    <cellStyle name="Normal 33 5 4 8 2" xfId="30941"/>
    <cellStyle name="Normal 33 5 4 8 3" xfId="30942"/>
    <cellStyle name="Normal 33 5 4 9" xfId="30943"/>
    <cellStyle name="Normal 33 5 4_Schs" xfId="30944"/>
    <cellStyle name="Normal 33 5 5" xfId="30945"/>
    <cellStyle name="Normal 33 5 5 2" xfId="30946"/>
    <cellStyle name="Normal 33 5 5 2 2" xfId="30947"/>
    <cellStyle name="Normal 33 5 5 2 2 2" xfId="30948"/>
    <cellStyle name="Normal 33 5 5 2 2 2 2" xfId="30949"/>
    <cellStyle name="Normal 33 5 5 2 2 2 2 2" xfId="30950"/>
    <cellStyle name="Normal 33 5 5 2 2 2 2 3" xfId="30951"/>
    <cellStyle name="Normal 33 5 5 2 2 2 3" xfId="30952"/>
    <cellStyle name="Normal 33 5 5 2 2 2 4" xfId="30953"/>
    <cellStyle name="Normal 33 5 5 2 2 3" xfId="30954"/>
    <cellStyle name="Normal 33 5 5 2 2 3 2" xfId="30955"/>
    <cellStyle name="Normal 33 5 5 2 2 3 3" xfId="30956"/>
    <cellStyle name="Normal 33 5 5 2 2 4" xfId="30957"/>
    <cellStyle name="Normal 33 5 5 2 2 5" xfId="30958"/>
    <cellStyle name="Normal 33 5 5 2 3" xfId="30959"/>
    <cellStyle name="Normal 33 5 5 2 3 2" xfId="30960"/>
    <cellStyle name="Normal 33 5 5 2 3 2 2" xfId="30961"/>
    <cellStyle name="Normal 33 5 5 2 3 2 2 2" xfId="30962"/>
    <cellStyle name="Normal 33 5 5 2 3 2 2 3" xfId="30963"/>
    <cellStyle name="Normal 33 5 5 2 3 2 3" xfId="30964"/>
    <cellStyle name="Normal 33 5 5 2 3 2 4" xfId="30965"/>
    <cellStyle name="Normal 33 5 5 2 3 3" xfId="30966"/>
    <cellStyle name="Normal 33 5 5 2 3 3 2" xfId="30967"/>
    <cellStyle name="Normal 33 5 5 2 3 3 3" xfId="30968"/>
    <cellStyle name="Normal 33 5 5 2 3 4" xfId="30969"/>
    <cellStyle name="Normal 33 5 5 2 3 5" xfId="30970"/>
    <cellStyle name="Normal 33 5 5 2 4" xfId="30971"/>
    <cellStyle name="Normal 33 5 5 2 4 2" xfId="30972"/>
    <cellStyle name="Normal 33 5 5 2 4 2 2" xfId="30973"/>
    <cellStyle name="Normal 33 5 5 2 4 2 2 2" xfId="30974"/>
    <cellStyle name="Normal 33 5 5 2 4 2 2 3" xfId="30975"/>
    <cellStyle name="Normal 33 5 5 2 4 2 3" xfId="30976"/>
    <cellStyle name="Normal 33 5 5 2 4 2 4" xfId="30977"/>
    <cellStyle name="Normal 33 5 5 2 4 3" xfId="30978"/>
    <cellStyle name="Normal 33 5 5 2 4 3 2" xfId="30979"/>
    <cellStyle name="Normal 33 5 5 2 4 3 3" xfId="30980"/>
    <cellStyle name="Normal 33 5 5 2 4 4" xfId="30981"/>
    <cellStyle name="Normal 33 5 5 2 4 5" xfId="30982"/>
    <cellStyle name="Normal 33 5 5 2 5" xfId="30983"/>
    <cellStyle name="Normal 33 5 5 2 5 2" xfId="30984"/>
    <cellStyle name="Normal 33 5 5 2 5 2 2" xfId="30985"/>
    <cellStyle name="Normal 33 5 5 2 5 2 3" xfId="30986"/>
    <cellStyle name="Normal 33 5 5 2 5 3" xfId="30987"/>
    <cellStyle name="Normal 33 5 5 2 5 4" xfId="30988"/>
    <cellStyle name="Normal 33 5 5 2 6" xfId="30989"/>
    <cellStyle name="Normal 33 5 5 2 6 2" xfId="30990"/>
    <cellStyle name="Normal 33 5 5 2 6 3" xfId="30991"/>
    <cellStyle name="Normal 33 5 5 2 7" xfId="30992"/>
    <cellStyle name="Normal 33 5 5 2 8" xfId="30993"/>
    <cellStyle name="Normal 33 5 5 2_Schs" xfId="30994"/>
    <cellStyle name="Normal 33 5 5 3" xfId="30995"/>
    <cellStyle name="Normal 33 5 5 3 2" xfId="30996"/>
    <cellStyle name="Normal 33 5 5 3 2 2" xfId="30997"/>
    <cellStyle name="Normal 33 5 5 3 2 2 2" xfId="30998"/>
    <cellStyle name="Normal 33 5 5 3 2 2 3" xfId="30999"/>
    <cellStyle name="Normal 33 5 5 3 2 3" xfId="31000"/>
    <cellStyle name="Normal 33 5 5 3 2 4" xfId="31001"/>
    <cellStyle name="Normal 33 5 5 3 3" xfId="31002"/>
    <cellStyle name="Normal 33 5 5 3 3 2" xfId="31003"/>
    <cellStyle name="Normal 33 5 5 3 3 3" xfId="31004"/>
    <cellStyle name="Normal 33 5 5 3 4" xfId="31005"/>
    <cellStyle name="Normal 33 5 5 3 5" xfId="31006"/>
    <cellStyle name="Normal 33 5 5 4" xfId="31007"/>
    <cellStyle name="Normal 33 5 5 4 2" xfId="31008"/>
    <cellStyle name="Normal 33 5 5 4 2 2" xfId="31009"/>
    <cellStyle name="Normal 33 5 5 4 2 2 2" xfId="31010"/>
    <cellStyle name="Normal 33 5 5 4 2 2 3" xfId="31011"/>
    <cellStyle name="Normal 33 5 5 4 2 3" xfId="31012"/>
    <cellStyle name="Normal 33 5 5 4 2 4" xfId="31013"/>
    <cellStyle name="Normal 33 5 5 4 3" xfId="31014"/>
    <cellStyle name="Normal 33 5 5 4 3 2" xfId="31015"/>
    <cellStyle name="Normal 33 5 5 4 3 3" xfId="31016"/>
    <cellStyle name="Normal 33 5 5 4 4" xfId="31017"/>
    <cellStyle name="Normal 33 5 5 4 5" xfId="31018"/>
    <cellStyle name="Normal 33 5 5 5" xfId="31019"/>
    <cellStyle name="Normal 33 5 5 5 2" xfId="31020"/>
    <cellStyle name="Normal 33 5 5 5 2 2" xfId="31021"/>
    <cellStyle name="Normal 33 5 5 5 2 2 2" xfId="31022"/>
    <cellStyle name="Normal 33 5 5 5 2 2 3" xfId="31023"/>
    <cellStyle name="Normal 33 5 5 5 2 3" xfId="31024"/>
    <cellStyle name="Normal 33 5 5 5 2 4" xfId="31025"/>
    <cellStyle name="Normal 33 5 5 5 3" xfId="31026"/>
    <cellStyle name="Normal 33 5 5 5 3 2" xfId="31027"/>
    <cellStyle name="Normal 33 5 5 5 3 3" xfId="31028"/>
    <cellStyle name="Normal 33 5 5 5 4" xfId="31029"/>
    <cellStyle name="Normal 33 5 5 5 5" xfId="31030"/>
    <cellStyle name="Normal 33 5 5 6" xfId="31031"/>
    <cellStyle name="Normal 33 5 5 6 2" xfId="31032"/>
    <cellStyle name="Normal 33 5 5 6 2 2" xfId="31033"/>
    <cellStyle name="Normal 33 5 5 6 2 3" xfId="31034"/>
    <cellStyle name="Normal 33 5 5 6 3" xfId="31035"/>
    <cellStyle name="Normal 33 5 5 6 4" xfId="31036"/>
    <cellStyle name="Normal 33 5 5 7" xfId="31037"/>
    <cellStyle name="Normal 33 5 5 7 2" xfId="31038"/>
    <cellStyle name="Normal 33 5 5 7 3" xfId="31039"/>
    <cellStyle name="Normal 33 5 5 8" xfId="31040"/>
    <cellStyle name="Normal 33 5 5 9" xfId="31041"/>
    <cellStyle name="Normal 33 5 5_Schs" xfId="31042"/>
    <cellStyle name="Normal 33 5 6" xfId="31043"/>
    <cellStyle name="Normal 33 5 6 2" xfId="31044"/>
    <cellStyle name="Normal 33 5 6 2 2" xfId="31045"/>
    <cellStyle name="Normal 33 5 6 2 2 2" xfId="31046"/>
    <cellStyle name="Normal 33 5 6 2 2 2 2" xfId="31047"/>
    <cellStyle name="Normal 33 5 6 2 2 2 3" xfId="31048"/>
    <cellStyle name="Normal 33 5 6 2 2 3" xfId="31049"/>
    <cellStyle name="Normal 33 5 6 2 2 4" xfId="31050"/>
    <cellStyle name="Normal 33 5 6 2 3" xfId="31051"/>
    <cellStyle name="Normal 33 5 6 2 3 2" xfId="31052"/>
    <cellStyle name="Normal 33 5 6 2 3 3" xfId="31053"/>
    <cellStyle name="Normal 33 5 6 2 4" xfId="31054"/>
    <cellStyle name="Normal 33 5 6 2 5" xfId="31055"/>
    <cellStyle name="Normal 33 5 6 3" xfId="31056"/>
    <cellStyle name="Normal 33 5 6 3 2" xfId="31057"/>
    <cellStyle name="Normal 33 5 6 3 2 2" xfId="31058"/>
    <cellStyle name="Normal 33 5 6 3 2 2 2" xfId="31059"/>
    <cellStyle name="Normal 33 5 6 3 2 2 3" xfId="31060"/>
    <cellStyle name="Normal 33 5 6 3 2 3" xfId="31061"/>
    <cellStyle name="Normal 33 5 6 3 2 4" xfId="31062"/>
    <cellStyle name="Normal 33 5 6 3 3" xfId="31063"/>
    <cellStyle name="Normal 33 5 6 3 3 2" xfId="31064"/>
    <cellStyle name="Normal 33 5 6 3 3 3" xfId="31065"/>
    <cellStyle name="Normal 33 5 6 3 4" xfId="31066"/>
    <cellStyle name="Normal 33 5 6 3 5" xfId="31067"/>
    <cellStyle name="Normal 33 5 6 4" xfId="31068"/>
    <cellStyle name="Normal 33 5 6 4 2" xfId="31069"/>
    <cellStyle name="Normal 33 5 6 4 2 2" xfId="31070"/>
    <cellStyle name="Normal 33 5 6 4 2 2 2" xfId="31071"/>
    <cellStyle name="Normal 33 5 6 4 2 2 3" xfId="31072"/>
    <cellStyle name="Normal 33 5 6 4 2 3" xfId="31073"/>
    <cellStyle name="Normal 33 5 6 4 2 4" xfId="31074"/>
    <cellStyle name="Normal 33 5 6 4 3" xfId="31075"/>
    <cellStyle name="Normal 33 5 6 4 3 2" xfId="31076"/>
    <cellStyle name="Normal 33 5 6 4 3 3" xfId="31077"/>
    <cellStyle name="Normal 33 5 6 4 4" xfId="31078"/>
    <cellStyle name="Normal 33 5 6 4 5" xfId="31079"/>
    <cellStyle name="Normal 33 5 6 5" xfId="31080"/>
    <cellStyle name="Normal 33 5 6 5 2" xfId="31081"/>
    <cellStyle name="Normal 33 5 6 5 2 2" xfId="31082"/>
    <cellStyle name="Normal 33 5 6 5 2 3" xfId="31083"/>
    <cellStyle name="Normal 33 5 6 5 3" xfId="31084"/>
    <cellStyle name="Normal 33 5 6 5 4" xfId="31085"/>
    <cellStyle name="Normal 33 5 6 6" xfId="31086"/>
    <cellStyle name="Normal 33 5 6 6 2" xfId="31087"/>
    <cellStyle name="Normal 33 5 6 6 3" xfId="31088"/>
    <cellStyle name="Normal 33 5 6 7" xfId="31089"/>
    <cellStyle name="Normal 33 5 6 8" xfId="31090"/>
    <cellStyle name="Normal 33 5 6_Schs" xfId="31091"/>
    <cellStyle name="Normal 33 5 7" xfId="31092"/>
    <cellStyle name="Normal 33 5 7 2" xfId="31093"/>
    <cellStyle name="Normal 33 5 7 2 2" xfId="31094"/>
    <cellStyle name="Normal 33 5 7 2 2 2" xfId="31095"/>
    <cellStyle name="Normal 33 5 7 2 2 3" xfId="31096"/>
    <cellStyle name="Normal 33 5 7 2 3" xfId="31097"/>
    <cellStyle name="Normal 33 5 7 2 4" xfId="31098"/>
    <cellStyle name="Normal 33 5 7 3" xfId="31099"/>
    <cellStyle name="Normal 33 5 7 3 2" xfId="31100"/>
    <cellStyle name="Normal 33 5 7 3 3" xfId="31101"/>
    <cellStyle name="Normal 33 5 7 4" xfId="31102"/>
    <cellStyle name="Normal 33 5 7 5" xfId="31103"/>
    <cellStyle name="Normal 33 5 8" xfId="31104"/>
    <cellStyle name="Normal 33 5 8 2" xfId="31105"/>
    <cellStyle name="Normal 33 5 8 2 2" xfId="31106"/>
    <cellStyle name="Normal 33 5 8 2 2 2" xfId="31107"/>
    <cellStyle name="Normal 33 5 8 2 2 3" xfId="31108"/>
    <cellStyle name="Normal 33 5 8 2 3" xfId="31109"/>
    <cellStyle name="Normal 33 5 8 2 4" xfId="31110"/>
    <cellStyle name="Normal 33 5 8 3" xfId="31111"/>
    <cellStyle name="Normal 33 5 8 3 2" xfId="31112"/>
    <cellStyle name="Normal 33 5 8 3 3" xfId="31113"/>
    <cellStyle name="Normal 33 5 8 4" xfId="31114"/>
    <cellStyle name="Normal 33 5 8 5" xfId="31115"/>
    <cellStyle name="Normal 33 5 9" xfId="31116"/>
    <cellStyle name="Normal 33 5 9 2" xfId="31117"/>
    <cellStyle name="Normal 33 5 9 2 2" xfId="31118"/>
    <cellStyle name="Normal 33 5 9 2 2 2" xfId="31119"/>
    <cellStyle name="Normal 33 5 9 2 2 3" xfId="31120"/>
    <cellStyle name="Normal 33 5 9 2 3" xfId="31121"/>
    <cellStyle name="Normal 33 5 9 2 4" xfId="31122"/>
    <cellStyle name="Normal 33 5 9 3" xfId="31123"/>
    <cellStyle name="Normal 33 5 9 3 2" xfId="31124"/>
    <cellStyle name="Normal 33 5 9 3 3" xfId="31125"/>
    <cellStyle name="Normal 33 5 9 4" xfId="31126"/>
    <cellStyle name="Normal 33 5 9 5" xfId="31127"/>
    <cellStyle name="Normal 33 5_Schs" xfId="31128"/>
    <cellStyle name="Normal 33 6" xfId="31129"/>
    <cellStyle name="Normal 33 6 10" xfId="31130"/>
    <cellStyle name="Normal 33 6 10 2" xfId="31131"/>
    <cellStyle name="Normal 33 6 10 3" xfId="31132"/>
    <cellStyle name="Normal 33 6 11" xfId="31133"/>
    <cellStyle name="Normal 33 6 12" xfId="31134"/>
    <cellStyle name="Normal 33 6 13" xfId="31135"/>
    <cellStyle name="Normal 33 6 2" xfId="31136"/>
    <cellStyle name="Normal 33 6 2 10" xfId="31137"/>
    <cellStyle name="Normal 33 6 2 11" xfId="31138"/>
    <cellStyle name="Normal 33 6 2 2" xfId="31139"/>
    <cellStyle name="Normal 33 6 2 2 10" xfId="31140"/>
    <cellStyle name="Normal 33 6 2 2 2" xfId="31141"/>
    <cellStyle name="Normal 33 6 2 2 2 2" xfId="31142"/>
    <cellStyle name="Normal 33 6 2 2 2 2 2" xfId="31143"/>
    <cellStyle name="Normal 33 6 2 2 2 2 2 2" xfId="31144"/>
    <cellStyle name="Normal 33 6 2 2 2 2 2 2 2" xfId="31145"/>
    <cellStyle name="Normal 33 6 2 2 2 2 2 2 2 2" xfId="31146"/>
    <cellStyle name="Normal 33 6 2 2 2 2 2 2 2 3" xfId="31147"/>
    <cellStyle name="Normal 33 6 2 2 2 2 2 2 3" xfId="31148"/>
    <cellStyle name="Normal 33 6 2 2 2 2 2 2 4" xfId="31149"/>
    <cellStyle name="Normal 33 6 2 2 2 2 2 3" xfId="31150"/>
    <cellStyle name="Normal 33 6 2 2 2 2 2 3 2" xfId="31151"/>
    <cellStyle name="Normal 33 6 2 2 2 2 2 3 3" xfId="31152"/>
    <cellStyle name="Normal 33 6 2 2 2 2 2 4" xfId="31153"/>
    <cellStyle name="Normal 33 6 2 2 2 2 2 5" xfId="31154"/>
    <cellStyle name="Normal 33 6 2 2 2 2 3" xfId="31155"/>
    <cellStyle name="Normal 33 6 2 2 2 2 3 2" xfId="31156"/>
    <cellStyle name="Normal 33 6 2 2 2 2 3 2 2" xfId="31157"/>
    <cellStyle name="Normal 33 6 2 2 2 2 3 2 2 2" xfId="31158"/>
    <cellStyle name="Normal 33 6 2 2 2 2 3 2 2 3" xfId="31159"/>
    <cellStyle name="Normal 33 6 2 2 2 2 3 2 3" xfId="31160"/>
    <cellStyle name="Normal 33 6 2 2 2 2 3 2 4" xfId="31161"/>
    <cellStyle name="Normal 33 6 2 2 2 2 3 3" xfId="31162"/>
    <cellStyle name="Normal 33 6 2 2 2 2 3 3 2" xfId="31163"/>
    <cellStyle name="Normal 33 6 2 2 2 2 3 3 3" xfId="31164"/>
    <cellStyle name="Normal 33 6 2 2 2 2 3 4" xfId="31165"/>
    <cellStyle name="Normal 33 6 2 2 2 2 3 5" xfId="31166"/>
    <cellStyle name="Normal 33 6 2 2 2 2 4" xfId="31167"/>
    <cellStyle name="Normal 33 6 2 2 2 2 4 2" xfId="31168"/>
    <cellStyle name="Normal 33 6 2 2 2 2 4 2 2" xfId="31169"/>
    <cellStyle name="Normal 33 6 2 2 2 2 4 2 2 2" xfId="31170"/>
    <cellStyle name="Normal 33 6 2 2 2 2 4 2 2 3" xfId="31171"/>
    <cellStyle name="Normal 33 6 2 2 2 2 4 2 3" xfId="31172"/>
    <cellStyle name="Normal 33 6 2 2 2 2 4 2 4" xfId="31173"/>
    <cellStyle name="Normal 33 6 2 2 2 2 4 3" xfId="31174"/>
    <cellStyle name="Normal 33 6 2 2 2 2 4 3 2" xfId="31175"/>
    <cellStyle name="Normal 33 6 2 2 2 2 4 3 3" xfId="31176"/>
    <cellStyle name="Normal 33 6 2 2 2 2 4 4" xfId="31177"/>
    <cellStyle name="Normal 33 6 2 2 2 2 4 5" xfId="31178"/>
    <cellStyle name="Normal 33 6 2 2 2 2 5" xfId="31179"/>
    <cellStyle name="Normal 33 6 2 2 2 2 5 2" xfId="31180"/>
    <cellStyle name="Normal 33 6 2 2 2 2 5 2 2" xfId="31181"/>
    <cellStyle name="Normal 33 6 2 2 2 2 5 2 3" xfId="31182"/>
    <cellStyle name="Normal 33 6 2 2 2 2 5 3" xfId="31183"/>
    <cellStyle name="Normal 33 6 2 2 2 2 5 4" xfId="31184"/>
    <cellStyle name="Normal 33 6 2 2 2 2 6" xfId="31185"/>
    <cellStyle name="Normal 33 6 2 2 2 2 6 2" xfId="31186"/>
    <cellStyle name="Normal 33 6 2 2 2 2 6 3" xfId="31187"/>
    <cellStyle name="Normal 33 6 2 2 2 2 7" xfId="31188"/>
    <cellStyle name="Normal 33 6 2 2 2 2 8" xfId="31189"/>
    <cellStyle name="Normal 33 6 2 2 2 2_Schs" xfId="31190"/>
    <cellStyle name="Normal 33 6 2 2 2 3" xfId="31191"/>
    <cellStyle name="Normal 33 6 2 2 2 3 2" xfId="31192"/>
    <cellStyle name="Normal 33 6 2 2 2 3 2 2" xfId="31193"/>
    <cellStyle name="Normal 33 6 2 2 2 3 2 2 2" xfId="31194"/>
    <cellStyle name="Normal 33 6 2 2 2 3 2 2 3" xfId="31195"/>
    <cellStyle name="Normal 33 6 2 2 2 3 2 3" xfId="31196"/>
    <cellStyle name="Normal 33 6 2 2 2 3 2 4" xfId="31197"/>
    <cellStyle name="Normal 33 6 2 2 2 3 3" xfId="31198"/>
    <cellStyle name="Normal 33 6 2 2 2 3 3 2" xfId="31199"/>
    <cellStyle name="Normal 33 6 2 2 2 3 3 3" xfId="31200"/>
    <cellStyle name="Normal 33 6 2 2 2 3 4" xfId="31201"/>
    <cellStyle name="Normal 33 6 2 2 2 3 5" xfId="31202"/>
    <cellStyle name="Normal 33 6 2 2 2 4" xfId="31203"/>
    <cellStyle name="Normal 33 6 2 2 2 4 2" xfId="31204"/>
    <cellStyle name="Normal 33 6 2 2 2 4 2 2" xfId="31205"/>
    <cellStyle name="Normal 33 6 2 2 2 4 2 2 2" xfId="31206"/>
    <cellStyle name="Normal 33 6 2 2 2 4 2 2 3" xfId="31207"/>
    <cellStyle name="Normal 33 6 2 2 2 4 2 3" xfId="31208"/>
    <cellStyle name="Normal 33 6 2 2 2 4 2 4" xfId="31209"/>
    <cellStyle name="Normal 33 6 2 2 2 4 3" xfId="31210"/>
    <cellStyle name="Normal 33 6 2 2 2 4 3 2" xfId="31211"/>
    <cellStyle name="Normal 33 6 2 2 2 4 3 3" xfId="31212"/>
    <cellStyle name="Normal 33 6 2 2 2 4 4" xfId="31213"/>
    <cellStyle name="Normal 33 6 2 2 2 4 5" xfId="31214"/>
    <cellStyle name="Normal 33 6 2 2 2 5" xfId="31215"/>
    <cellStyle name="Normal 33 6 2 2 2 5 2" xfId="31216"/>
    <cellStyle name="Normal 33 6 2 2 2 5 2 2" xfId="31217"/>
    <cellStyle name="Normal 33 6 2 2 2 5 2 2 2" xfId="31218"/>
    <cellStyle name="Normal 33 6 2 2 2 5 2 2 3" xfId="31219"/>
    <cellStyle name="Normal 33 6 2 2 2 5 2 3" xfId="31220"/>
    <cellStyle name="Normal 33 6 2 2 2 5 2 4" xfId="31221"/>
    <cellStyle name="Normal 33 6 2 2 2 5 3" xfId="31222"/>
    <cellStyle name="Normal 33 6 2 2 2 5 3 2" xfId="31223"/>
    <cellStyle name="Normal 33 6 2 2 2 5 3 3" xfId="31224"/>
    <cellStyle name="Normal 33 6 2 2 2 5 4" xfId="31225"/>
    <cellStyle name="Normal 33 6 2 2 2 5 5" xfId="31226"/>
    <cellStyle name="Normal 33 6 2 2 2 6" xfId="31227"/>
    <cellStyle name="Normal 33 6 2 2 2 6 2" xfId="31228"/>
    <cellStyle name="Normal 33 6 2 2 2 6 2 2" xfId="31229"/>
    <cellStyle name="Normal 33 6 2 2 2 6 2 3" xfId="31230"/>
    <cellStyle name="Normal 33 6 2 2 2 6 3" xfId="31231"/>
    <cellStyle name="Normal 33 6 2 2 2 6 4" xfId="31232"/>
    <cellStyle name="Normal 33 6 2 2 2 7" xfId="31233"/>
    <cellStyle name="Normal 33 6 2 2 2 7 2" xfId="31234"/>
    <cellStyle name="Normal 33 6 2 2 2 7 3" xfId="31235"/>
    <cellStyle name="Normal 33 6 2 2 2 8" xfId="31236"/>
    <cellStyle name="Normal 33 6 2 2 2 9" xfId="31237"/>
    <cellStyle name="Normal 33 6 2 2 2_Schs" xfId="31238"/>
    <cellStyle name="Normal 33 6 2 2 3" xfId="31239"/>
    <cellStyle name="Normal 33 6 2 2 3 2" xfId="31240"/>
    <cellStyle name="Normal 33 6 2 2 3 2 2" xfId="31241"/>
    <cellStyle name="Normal 33 6 2 2 3 2 2 2" xfId="31242"/>
    <cellStyle name="Normal 33 6 2 2 3 2 2 2 2" xfId="31243"/>
    <cellStyle name="Normal 33 6 2 2 3 2 2 2 3" xfId="31244"/>
    <cellStyle name="Normal 33 6 2 2 3 2 2 3" xfId="31245"/>
    <cellStyle name="Normal 33 6 2 2 3 2 2 4" xfId="31246"/>
    <cellStyle name="Normal 33 6 2 2 3 2 3" xfId="31247"/>
    <cellStyle name="Normal 33 6 2 2 3 2 3 2" xfId="31248"/>
    <cellStyle name="Normal 33 6 2 2 3 2 3 3" xfId="31249"/>
    <cellStyle name="Normal 33 6 2 2 3 2 4" xfId="31250"/>
    <cellStyle name="Normal 33 6 2 2 3 2 5" xfId="31251"/>
    <cellStyle name="Normal 33 6 2 2 3 3" xfId="31252"/>
    <cellStyle name="Normal 33 6 2 2 3 3 2" xfId="31253"/>
    <cellStyle name="Normal 33 6 2 2 3 3 2 2" xfId="31254"/>
    <cellStyle name="Normal 33 6 2 2 3 3 2 2 2" xfId="31255"/>
    <cellStyle name="Normal 33 6 2 2 3 3 2 2 3" xfId="31256"/>
    <cellStyle name="Normal 33 6 2 2 3 3 2 3" xfId="31257"/>
    <cellStyle name="Normal 33 6 2 2 3 3 2 4" xfId="31258"/>
    <cellStyle name="Normal 33 6 2 2 3 3 3" xfId="31259"/>
    <cellStyle name="Normal 33 6 2 2 3 3 3 2" xfId="31260"/>
    <cellStyle name="Normal 33 6 2 2 3 3 3 3" xfId="31261"/>
    <cellStyle name="Normal 33 6 2 2 3 3 4" xfId="31262"/>
    <cellStyle name="Normal 33 6 2 2 3 3 5" xfId="31263"/>
    <cellStyle name="Normal 33 6 2 2 3 4" xfId="31264"/>
    <cellStyle name="Normal 33 6 2 2 3 4 2" xfId="31265"/>
    <cellStyle name="Normal 33 6 2 2 3 4 2 2" xfId="31266"/>
    <cellStyle name="Normal 33 6 2 2 3 4 2 2 2" xfId="31267"/>
    <cellStyle name="Normal 33 6 2 2 3 4 2 2 3" xfId="31268"/>
    <cellStyle name="Normal 33 6 2 2 3 4 2 3" xfId="31269"/>
    <cellStyle name="Normal 33 6 2 2 3 4 2 4" xfId="31270"/>
    <cellStyle name="Normal 33 6 2 2 3 4 3" xfId="31271"/>
    <cellStyle name="Normal 33 6 2 2 3 4 3 2" xfId="31272"/>
    <cellStyle name="Normal 33 6 2 2 3 4 3 3" xfId="31273"/>
    <cellStyle name="Normal 33 6 2 2 3 4 4" xfId="31274"/>
    <cellStyle name="Normal 33 6 2 2 3 4 5" xfId="31275"/>
    <cellStyle name="Normal 33 6 2 2 3 5" xfId="31276"/>
    <cellStyle name="Normal 33 6 2 2 3 5 2" xfId="31277"/>
    <cellStyle name="Normal 33 6 2 2 3 5 2 2" xfId="31278"/>
    <cellStyle name="Normal 33 6 2 2 3 5 2 3" xfId="31279"/>
    <cellStyle name="Normal 33 6 2 2 3 5 3" xfId="31280"/>
    <cellStyle name="Normal 33 6 2 2 3 5 4" xfId="31281"/>
    <cellStyle name="Normal 33 6 2 2 3 6" xfId="31282"/>
    <cellStyle name="Normal 33 6 2 2 3 6 2" xfId="31283"/>
    <cellStyle name="Normal 33 6 2 2 3 6 3" xfId="31284"/>
    <cellStyle name="Normal 33 6 2 2 3 7" xfId="31285"/>
    <cellStyle name="Normal 33 6 2 2 3 8" xfId="31286"/>
    <cellStyle name="Normal 33 6 2 2 3_Schs" xfId="31287"/>
    <cellStyle name="Normal 33 6 2 2 4" xfId="31288"/>
    <cellStyle name="Normal 33 6 2 2 4 2" xfId="31289"/>
    <cellStyle name="Normal 33 6 2 2 4 2 2" xfId="31290"/>
    <cellStyle name="Normal 33 6 2 2 4 2 2 2" xfId="31291"/>
    <cellStyle name="Normal 33 6 2 2 4 2 2 3" xfId="31292"/>
    <cellStyle name="Normal 33 6 2 2 4 2 3" xfId="31293"/>
    <cellStyle name="Normal 33 6 2 2 4 2 4" xfId="31294"/>
    <cellStyle name="Normal 33 6 2 2 4 3" xfId="31295"/>
    <cellStyle name="Normal 33 6 2 2 4 3 2" xfId="31296"/>
    <cellStyle name="Normal 33 6 2 2 4 3 3" xfId="31297"/>
    <cellStyle name="Normal 33 6 2 2 4 4" xfId="31298"/>
    <cellStyle name="Normal 33 6 2 2 4 5" xfId="31299"/>
    <cellStyle name="Normal 33 6 2 2 5" xfId="31300"/>
    <cellStyle name="Normal 33 6 2 2 5 2" xfId="31301"/>
    <cellStyle name="Normal 33 6 2 2 5 2 2" xfId="31302"/>
    <cellStyle name="Normal 33 6 2 2 5 2 2 2" xfId="31303"/>
    <cellStyle name="Normal 33 6 2 2 5 2 2 3" xfId="31304"/>
    <cellStyle name="Normal 33 6 2 2 5 2 3" xfId="31305"/>
    <cellStyle name="Normal 33 6 2 2 5 2 4" xfId="31306"/>
    <cellStyle name="Normal 33 6 2 2 5 3" xfId="31307"/>
    <cellStyle name="Normal 33 6 2 2 5 3 2" xfId="31308"/>
    <cellStyle name="Normal 33 6 2 2 5 3 3" xfId="31309"/>
    <cellStyle name="Normal 33 6 2 2 5 4" xfId="31310"/>
    <cellStyle name="Normal 33 6 2 2 5 5" xfId="31311"/>
    <cellStyle name="Normal 33 6 2 2 6" xfId="31312"/>
    <cellStyle name="Normal 33 6 2 2 6 2" xfId="31313"/>
    <cellStyle name="Normal 33 6 2 2 6 2 2" xfId="31314"/>
    <cellStyle name="Normal 33 6 2 2 6 2 2 2" xfId="31315"/>
    <cellStyle name="Normal 33 6 2 2 6 2 2 3" xfId="31316"/>
    <cellStyle name="Normal 33 6 2 2 6 2 3" xfId="31317"/>
    <cellStyle name="Normal 33 6 2 2 6 2 4" xfId="31318"/>
    <cellStyle name="Normal 33 6 2 2 6 3" xfId="31319"/>
    <cellStyle name="Normal 33 6 2 2 6 3 2" xfId="31320"/>
    <cellStyle name="Normal 33 6 2 2 6 3 3" xfId="31321"/>
    <cellStyle name="Normal 33 6 2 2 6 4" xfId="31322"/>
    <cellStyle name="Normal 33 6 2 2 6 5" xfId="31323"/>
    <cellStyle name="Normal 33 6 2 2 7" xfId="31324"/>
    <cellStyle name="Normal 33 6 2 2 7 2" xfId="31325"/>
    <cellStyle name="Normal 33 6 2 2 7 2 2" xfId="31326"/>
    <cellStyle name="Normal 33 6 2 2 7 2 3" xfId="31327"/>
    <cellStyle name="Normal 33 6 2 2 7 3" xfId="31328"/>
    <cellStyle name="Normal 33 6 2 2 7 4" xfId="31329"/>
    <cellStyle name="Normal 33 6 2 2 8" xfId="31330"/>
    <cellStyle name="Normal 33 6 2 2 8 2" xfId="31331"/>
    <cellStyle name="Normal 33 6 2 2 8 3" xfId="31332"/>
    <cellStyle name="Normal 33 6 2 2 9" xfId="31333"/>
    <cellStyle name="Normal 33 6 2 2_Schs" xfId="31334"/>
    <cellStyle name="Normal 33 6 2 3" xfId="31335"/>
    <cellStyle name="Normal 33 6 2 3 2" xfId="31336"/>
    <cellStyle name="Normal 33 6 2 3 2 2" xfId="31337"/>
    <cellStyle name="Normal 33 6 2 3 2 2 2" xfId="31338"/>
    <cellStyle name="Normal 33 6 2 3 2 2 2 2" xfId="31339"/>
    <cellStyle name="Normal 33 6 2 3 2 2 2 2 2" xfId="31340"/>
    <cellStyle name="Normal 33 6 2 3 2 2 2 2 3" xfId="31341"/>
    <cellStyle name="Normal 33 6 2 3 2 2 2 3" xfId="31342"/>
    <cellStyle name="Normal 33 6 2 3 2 2 2 4" xfId="31343"/>
    <cellStyle name="Normal 33 6 2 3 2 2 3" xfId="31344"/>
    <cellStyle name="Normal 33 6 2 3 2 2 3 2" xfId="31345"/>
    <cellStyle name="Normal 33 6 2 3 2 2 3 3" xfId="31346"/>
    <cellStyle name="Normal 33 6 2 3 2 2 4" xfId="31347"/>
    <cellStyle name="Normal 33 6 2 3 2 2 5" xfId="31348"/>
    <cellStyle name="Normal 33 6 2 3 2 3" xfId="31349"/>
    <cellStyle name="Normal 33 6 2 3 2 3 2" xfId="31350"/>
    <cellStyle name="Normal 33 6 2 3 2 3 2 2" xfId="31351"/>
    <cellStyle name="Normal 33 6 2 3 2 3 2 2 2" xfId="31352"/>
    <cellStyle name="Normal 33 6 2 3 2 3 2 2 3" xfId="31353"/>
    <cellStyle name="Normal 33 6 2 3 2 3 2 3" xfId="31354"/>
    <cellStyle name="Normal 33 6 2 3 2 3 2 4" xfId="31355"/>
    <cellStyle name="Normal 33 6 2 3 2 3 3" xfId="31356"/>
    <cellStyle name="Normal 33 6 2 3 2 3 3 2" xfId="31357"/>
    <cellStyle name="Normal 33 6 2 3 2 3 3 3" xfId="31358"/>
    <cellStyle name="Normal 33 6 2 3 2 3 4" xfId="31359"/>
    <cellStyle name="Normal 33 6 2 3 2 3 5" xfId="31360"/>
    <cellStyle name="Normal 33 6 2 3 2 4" xfId="31361"/>
    <cellStyle name="Normal 33 6 2 3 2 4 2" xfId="31362"/>
    <cellStyle name="Normal 33 6 2 3 2 4 2 2" xfId="31363"/>
    <cellStyle name="Normal 33 6 2 3 2 4 2 2 2" xfId="31364"/>
    <cellStyle name="Normal 33 6 2 3 2 4 2 2 3" xfId="31365"/>
    <cellStyle name="Normal 33 6 2 3 2 4 2 3" xfId="31366"/>
    <cellStyle name="Normal 33 6 2 3 2 4 2 4" xfId="31367"/>
    <cellStyle name="Normal 33 6 2 3 2 4 3" xfId="31368"/>
    <cellStyle name="Normal 33 6 2 3 2 4 3 2" xfId="31369"/>
    <cellStyle name="Normal 33 6 2 3 2 4 3 3" xfId="31370"/>
    <cellStyle name="Normal 33 6 2 3 2 4 4" xfId="31371"/>
    <cellStyle name="Normal 33 6 2 3 2 4 5" xfId="31372"/>
    <cellStyle name="Normal 33 6 2 3 2 5" xfId="31373"/>
    <cellStyle name="Normal 33 6 2 3 2 5 2" xfId="31374"/>
    <cellStyle name="Normal 33 6 2 3 2 5 2 2" xfId="31375"/>
    <cellStyle name="Normal 33 6 2 3 2 5 2 3" xfId="31376"/>
    <cellStyle name="Normal 33 6 2 3 2 5 3" xfId="31377"/>
    <cellStyle name="Normal 33 6 2 3 2 5 4" xfId="31378"/>
    <cellStyle name="Normal 33 6 2 3 2 6" xfId="31379"/>
    <cellStyle name="Normal 33 6 2 3 2 6 2" xfId="31380"/>
    <cellStyle name="Normal 33 6 2 3 2 6 3" xfId="31381"/>
    <cellStyle name="Normal 33 6 2 3 2 7" xfId="31382"/>
    <cellStyle name="Normal 33 6 2 3 2 8" xfId="31383"/>
    <cellStyle name="Normal 33 6 2 3 2_Schs" xfId="31384"/>
    <cellStyle name="Normal 33 6 2 3 3" xfId="31385"/>
    <cellStyle name="Normal 33 6 2 3 3 2" xfId="31386"/>
    <cellStyle name="Normal 33 6 2 3 3 2 2" xfId="31387"/>
    <cellStyle name="Normal 33 6 2 3 3 2 2 2" xfId="31388"/>
    <cellStyle name="Normal 33 6 2 3 3 2 2 3" xfId="31389"/>
    <cellStyle name="Normal 33 6 2 3 3 2 3" xfId="31390"/>
    <cellStyle name="Normal 33 6 2 3 3 2 4" xfId="31391"/>
    <cellStyle name="Normal 33 6 2 3 3 3" xfId="31392"/>
    <cellStyle name="Normal 33 6 2 3 3 3 2" xfId="31393"/>
    <cellStyle name="Normal 33 6 2 3 3 3 3" xfId="31394"/>
    <cellStyle name="Normal 33 6 2 3 3 4" xfId="31395"/>
    <cellStyle name="Normal 33 6 2 3 3 5" xfId="31396"/>
    <cellStyle name="Normal 33 6 2 3 4" xfId="31397"/>
    <cellStyle name="Normal 33 6 2 3 4 2" xfId="31398"/>
    <cellStyle name="Normal 33 6 2 3 4 2 2" xfId="31399"/>
    <cellStyle name="Normal 33 6 2 3 4 2 2 2" xfId="31400"/>
    <cellStyle name="Normal 33 6 2 3 4 2 2 3" xfId="31401"/>
    <cellStyle name="Normal 33 6 2 3 4 2 3" xfId="31402"/>
    <cellStyle name="Normal 33 6 2 3 4 2 4" xfId="31403"/>
    <cellStyle name="Normal 33 6 2 3 4 3" xfId="31404"/>
    <cellStyle name="Normal 33 6 2 3 4 3 2" xfId="31405"/>
    <cellStyle name="Normal 33 6 2 3 4 3 3" xfId="31406"/>
    <cellStyle name="Normal 33 6 2 3 4 4" xfId="31407"/>
    <cellStyle name="Normal 33 6 2 3 4 5" xfId="31408"/>
    <cellStyle name="Normal 33 6 2 3 5" xfId="31409"/>
    <cellStyle name="Normal 33 6 2 3 5 2" xfId="31410"/>
    <cellStyle name="Normal 33 6 2 3 5 2 2" xfId="31411"/>
    <cellStyle name="Normal 33 6 2 3 5 2 2 2" xfId="31412"/>
    <cellStyle name="Normal 33 6 2 3 5 2 2 3" xfId="31413"/>
    <cellStyle name="Normal 33 6 2 3 5 2 3" xfId="31414"/>
    <cellStyle name="Normal 33 6 2 3 5 2 4" xfId="31415"/>
    <cellStyle name="Normal 33 6 2 3 5 3" xfId="31416"/>
    <cellStyle name="Normal 33 6 2 3 5 3 2" xfId="31417"/>
    <cellStyle name="Normal 33 6 2 3 5 3 3" xfId="31418"/>
    <cellStyle name="Normal 33 6 2 3 5 4" xfId="31419"/>
    <cellStyle name="Normal 33 6 2 3 5 5" xfId="31420"/>
    <cellStyle name="Normal 33 6 2 3 6" xfId="31421"/>
    <cellStyle name="Normal 33 6 2 3 6 2" xfId="31422"/>
    <cellStyle name="Normal 33 6 2 3 6 2 2" xfId="31423"/>
    <cellStyle name="Normal 33 6 2 3 6 2 3" xfId="31424"/>
    <cellStyle name="Normal 33 6 2 3 6 3" xfId="31425"/>
    <cellStyle name="Normal 33 6 2 3 6 4" xfId="31426"/>
    <cellStyle name="Normal 33 6 2 3 7" xfId="31427"/>
    <cellStyle name="Normal 33 6 2 3 7 2" xfId="31428"/>
    <cellStyle name="Normal 33 6 2 3 7 3" xfId="31429"/>
    <cellStyle name="Normal 33 6 2 3 8" xfId="31430"/>
    <cellStyle name="Normal 33 6 2 3 9" xfId="31431"/>
    <cellStyle name="Normal 33 6 2 3_Schs" xfId="31432"/>
    <cellStyle name="Normal 33 6 2 4" xfId="31433"/>
    <cellStyle name="Normal 33 6 2 4 2" xfId="31434"/>
    <cellStyle name="Normal 33 6 2 4 2 2" xfId="31435"/>
    <cellStyle name="Normal 33 6 2 4 2 2 2" xfId="31436"/>
    <cellStyle name="Normal 33 6 2 4 2 2 2 2" xfId="31437"/>
    <cellStyle name="Normal 33 6 2 4 2 2 2 3" xfId="31438"/>
    <cellStyle name="Normal 33 6 2 4 2 2 3" xfId="31439"/>
    <cellStyle name="Normal 33 6 2 4 2 2 4" xfId="31440"/>
    <cellStyle name="Normal 33 6 2 4 2 3" xfId="31441"/>
    <cellStyle name="Normal 33 6 2 4 2 3 2" xfId="31442"/>
    <cellStyle name="Normal 33 6 2 4 2 3 3" xfId="31443"/>
    <cellStyle name="Normal 33 6 2 4 2 4" xfId="31444"/>
    <cellStyle name="Normal 33 6 2 4 2 5" xfId="31445"/>
    <cellStyle name="Normal 33 6 2 4 3" xfId="31446"/>
    <cellStyle name="Normal 33 6 2 4 3 2" xfId="31447"/>
    <cellStyle name="Normal 33 6 2 4 3 2 2" xfId="31448"/>
    <cellStyle name="Normal 33 6 2 4 3 2 2 2" xfId="31449"/>
    <cellStyle name="Normal 33 6 2 4 3 2 2 3" xfId="31450"/>
    <cellStyle name="Normal 33 6 2 4 3 2 3" xfId="31451"/>
    <cellStyle name="Normal 33 6 2 4 3 2 4" xfId="31452"/>
    <cellStyle name="Normal 33 6 2 4 3 3" xfId="31453"/>
    <cellStyle name="Normal 33 6 2 4 3 3 2" xfId="31454"/>
    <cellStyle name="Normal 33 6 2 4 3 3 3" xfId="31455"/>
    <cellStyle name="Normal 33 6 2 4 3 4" xfId="31456"/>
    <cellStyle name="Normal 33 6 2 4 3 5" xfId="31457"/>
    <cellStyle name="Normal 33 6 2 4 4" xfId="31458"/>
    <cellStyle name="Normal 33 6 2 4 4 2" xfId="31459"/>
    <cellStyle name="Normal 33 6 2 4 4 2 2" xfId="31460"/>
    <cellStyle name="Normal 33 6 2 4 4 2 2 2" xfId="31461"/>
    <cellStyle name="Normal 33 6 2 4 4 2 2 3" xfId="31462"/>
    <cellStyle name="Normal 33 6 2 4 4 2 3" xfId="31463"/>
    <cellStyle name="Normal 33 6 2 4 4 2 4" xfId="31464"/>
    <cellStyle name="Normal 33 6 2 4 4 3" xfId="31465"/>
    <cellStyle name="Normal 33 6 2 4 4 3 2" xfId="31466"/>
    <cellStyle name="Normal 33 6 2 4 4 3 3" xfId="31467"/>
    <cellStyle name="Normal 33 6 2 4 4 4" xfId="31468"/>
    <cellStyle name="Normal 33 6 2 4 4 5" xfId="31469"/>
    <cellStyle name="Normal 33 6 2 4 5" xfId="31470"/>
    <cellStyle name="Normal 33 6 2 4 5 2" xfId="31471"/>
    <cellStyle name="Normal 33 6 2 4 5 2 2" xfId="31472"/>
    <cellStyle name="Normal 33 6 2 4 5 2 3" xfId="31473"/>
    <cellStyle name="Normal 33 6 2 4 5 3" xfId="31474"/>
    <cellStyle name="Normal 33 6 2 4 5 4" xfId="31475"/>
    <cellStyle name="Normal 33 6 2 4 6" xfId="31476"/>
    <cellStyle name="Normal 33 6 2 4 6 2" xfId="31477"/>
    <cellStyle name="Normal 33 6 2 4 6 3" xfId="31478"/>
    <cellStyle name="Normal 33 6 2 4 7" xfId="31479"/>
    <cellStyle name="Normal 33 6 2 4 8" xfId="31480"/>
    <cellStyle name="Normal 33 6 2 4_Schs" xfId="31481"/>
    <cellStyle name="Normal 33 6 2 5" xfId="31482"/>
    <cellStyle name="Normal 33 6 2 5 2" xfId="31483"/>
    <cellStyle name="Normal 33 6 2 5 2 2" xfId="31484"/>
    <cellStyle name="Normal 33 6 2 5 2 2 2" xfId="31485"/>
    <cellStyle name="Normal 33 6 2 5 2 2 3" xfId="31486"/>
    <cellStyle name="Normal 33 6 2 5 2 3" xfId="31487"/>
    <cellStyle name="Normal 33 6 2 5 2 4" xfId="31488"/>
    <cellStyle name="Normal 33 6 2 5 3" xfId="31489"/>
    <cellStyle name="Normal 33 6 2 5 3 2" xfId="31490"/>
    <cellStyle name="Normal 33 6 2 5 3 3" xfId="31491"/>
    <cellStyle name="Normal 33 6 2 5 4" xfId="31492"/>
    <cellStyle name="Normal 33 6 2 5 5" xfId="31493"/>
    <cellStyle name="Normal 33 6 2 6" xfId="31494"/>
    <cellStyle name="Normal 33 6 2 6 2" xfId="31495"/>
    <cellStyle name="Normal 33 6 2 6 2 2" xfId="31496"/>
    <cellStyle name="Normal 33 6 2 6 2 2 2" xfId="31497"/>
    <cellStyle name="Normal 33 6 2 6 2 2 3" xfId="31498"/>
    <cellStyle name="Normal 33 6 2 6 2 3" xfId="31499"/>
    <cellStyle name="Normal 33 6 2 6 2 4" xfId="31500"/>
    <cellStyle name="Normal 33 6 2 6 3" xfId="31501"/>
    <cellStyle name="Normal 33 6 2 6 3 2" xfId="31502"/>
    <cellStyle name="Normal 33 6 2 6 3 3" xfId="31503"/>
    <cellStyle name="Normal 33 6 2 6 4" xfId="31504"/>
    <cellStyle name="Normal 33 6 2 6 5" xfId="31505"/>
    <cellStyle name="Normal 33 6 2 7" xfId="31506"/>
    <cellStyle name="Normal 33 6 2 7 2" xfId="31507"/>
    <cellStyle name="Normal 33 6 2 7 2 2" xfId="31508"/>
    <cellStyle name="Normal 33 6 2 7 2 2 2" xfId="31509"/>
    <cellStyle name="Normal 33 6 2 7 2 2 3" xfId="31510"/>
    <cellStyle name="Normal 33 6 2 7 2 3" xfId="31511"/>
    <cellStyle name="Normal 33 6 2 7 2 4" xfId="31512"/>
    <cellStyle name="Normal 33 6 2 7 3" xfId="31513"/>
    <cellStyle name="Normal 33 6 2 7 3 2" xfId="31514"/>
    <cellStyle name="Normal 33 6 2 7 3 3" xfId="31515"/>
    <cellStyle name="Normal 33 6 2 7 4" xfId="31516"/>
    <cellStyle name="Normal 33 6 2 7 5" xfId="31517"/>
    <cellStyle name="Normal 33 6 2 8" xfId="31518"/>
    <cellStyle name="Normal 33 6 2 8 2" xfId="31519"/>
    <cellStyle name="Normal 33 6 2 8 2 2" xfId="31520"/>
    <cellStyle name="Normal 33 6 2 8 2 3" xfId="31521"/>
    <cellStyle name="Normal 33 6 2 8 3" xfId="31522"/>
    <cellStyle name="Normal 33 6 2 8 4" xfId="31523"/>
    <cellStyle name="Normal 33 6 2 9" xfId="31524"/>
    <cellStyle name="Normal 33 6 2 9 2" xfId="31525"/>
    <cellStyle name="Normal 33 6 2 9 3" xfId="31526"/>
    <cellStyle name="Normal 33 6 2_Schs" xfId="31527"/>
    <cellStyle name="Normal 33 6 3" xfId="31528"/>
    <cellStyle name="Normal 33 6 3 10" xfId="31529"/>
    <cellStyle name="Normal 33 6 3 2" xfId="31530"/>
    <cellStyle name="Normal 33 6 3 2 2" xfId="31531"/>
    <cellStyle name="Normal 33 6 3 2 2 2" xfId="31532"/>
    <cellStyle name="Normal 33 6 3 2 2 2 2" xfId="31533"/>
    <cellStyle name="Normal 33 6 3 2 2 2 2 2" xfId="31534"/>
    <cellStyle name="Normal 33 6 3 2 2 2 2 2 2" xfId="31535"/>
    <cellStyle name="Normal 33 6 3 2 2 2 2 2 3" xfId="31536"/>
    <cellStyle name="Normal 33 6 3 2 2 2 2 3" xfId="31537"/>
    <cellStyle name="Normal 33 6 3 2 2 2 2 4" xfId="31538"/>
    <cellStyle name="Normal 33 6 3 2 2 2 3" xfId="31539"/>
    <cellStyle name="Normal 33 6 3 2 2 2 3 2" xfId="31540"/>
    <cellStyle name="Normal 33 6 3 2 2 2 3 3" xfId="31541"/>
    <cellStyle name="Normal 33 6 3 2 2 2 4" xfId="31542"/>
    <cellStyle name="Normal 33 6 3 2 2 2 5" xfId="31543"/>
    <cellStyle name="Normal 33 6 3 2 2 3" xfId="31544"/>
    <cellStyle name="Normal 33 6 3 2 2 3 2" xfId="31545"/>
    <cellStyle name="Normal 33 6 3 2 2 3 2 2" xfId="31546"/>
    <cellStyle name="Normal 33 6 3 2 2 3 2 2 2" xfId="31547"/>
    <cellStyle name="Normal 33 6 3 2 2 3 2 2 3" xfId="31548"/>
    <cellStyle name="Normal 33 6 3 2 2 3 2 3" xfId="31549"/>
    <cellStyle name="Normal 33 6 3 2 2 3 2 4" xfId="31550"/>
    <cellStyle name="Normal 33 6 3 2 2 3 3" xfId="31551"/>
    <cellStyle name="Normal 33 6 3 2 2 3 3 2" xfId="31552"/>
    <cellStyle name="Normal 33 6 3 2 2 3 3 3" xfId="31553"/>
    <cellStyle name="Normal 33 6 3 2 2 3 4" xfId="31554"/>
    <cellStyle name="Normal 33 6 3 2 2 3 5" xfId="31555"/>
    <cellStyle name="Normal 33 6 3 2 2 4" xfId="31556"/>
    <cellStyle name="Normal 33 6 3 2 2 4 2" xfId="31557"/>
    <cellStyle name="Normal 33 6 3 2 2 4 2 2" xfId="31558"/>
    <cellStyle name="Normal 33 6 3 2 2 4 2 2 2" xfId="31559"/>
    <cellStyle name="Normal 33 6 3 2 2 4 2 2 3" xfId="31560"/>
    <cellStyle name="Normal 33 6 3 2 2 4 2 3" xfId="31561"/>
    <cellStyle name="Normal 33 6 3 2 2 4 2 4" xfId="31562"/>
    <cellStyle name="Normal 33 6 3 2 2 4 3" xfId="31563"/>
    <cellStyle name="Normal 33 6 3 2 2 4 3 2" xfId="31564"/>
    <cellStyle name="Normal 33 6 3 2 2 4 3 3" xfId="31565"/>
    <cellStyle name="Normal 33 6 3 2 2 4 4" xfId="31566"/>
    <cellStyle name="Normal 33 6 3 2 2 4 5" xfId="31567"/>
    <cellStyle name="Normal 33 6 3 2 2 5" xfId="31568"/>
    <cellStyle name="Normal 33 6 3 2 2 5 2" xfId="31569"/>
    <cellStyle name="Normal 33 6 3 2 2 5 2 2" xfId="31570"/>
    <cellStyle name="Normal 33 6 3 2 2 5 2 3" xfId="31571"/>
    <cellStyle name="Normal 33 6 3 2 2 5 3" xfId="31572"/>
    <cellStyle name="Normal 33 6 3 2 2 5 4" xfId="31573"/>
    <cellStyle name="Normal 33 6 3 2 2 6" xfId="31574"/>
    <cellStyle name="Normal 33 6 3 2 2 6 2" xfId="31575"/>
    <cellStyle name="Normal 33 6 3 2 2 6 3" xfId="31576"/>
    <cellStyle name="Normal 33 6 3 2 2 7" xfId="31577"/>
    <cellStyle name="Normal 33 6 3 2 2 8" xfId="31578"/>
    <cellStyle name="Normal 33 6 3 2 2_Schs" xfId="31579"/>
    <cellStyle name="Normal 33 6 3 2 3" xfId="31580"/>
    <cellStyle name="Normal 33 6 3 2 3 2" xfId="31581"/>
    <cellStyle name="Normal 33 6 3 2 3 2 2" xfId="31582"/>
    <cellStyle name="Normal 33 6 3 2 3 2 2 2" xfId="31583"/>
    <cellStyle name="Normal 33 6 3 2 3 2 2 3" xfId="31584"/>
    <cellStyle name="Normal 33 6 3 2 3 2 3" xfId="31585"/>
    <cellStyle name="Normal 33 6 3 2 3 2 4" xfId="31586"/>
    <cellStyle name="Normal 33 6 3 2 3 3" xfId="31587"/>
    <cellStyle name="Normal 33 6 3 2 3 3 2" xfId="31588"/>
    <cellStyle name="Normal 33 6 3 2 3 3 3" xfId="31589"/>
    <cellStyle name="Normal 33 6 3 2 3 4" xfId="31590"/>
    <cellStyle name="Normal 33 6 3 2 3 5" xfId="31591"/>
    <cellStyle name="Normal 33 6 3 2 4" xfId="31592"/>
    <cellStyle name="Normal 33 6 3 2 4 2" xfId="31593"/>
    <cellStyle name="Normal 33 6 3 2 4 2 2" xfId="31594"/>
    <cellStyle name="Normal 33 6 3 2 4 2 2 2" xfId="31595"/>
    <cellStyle name="Normal 33 6 3 2 4 2 2 3" xfId="31596"/>
    <cellStyle name="Normal 33 6 3 2 4 2 3" xfId="31597"/>
    <cellStyle name="Normal 33 6 3 2 4 2 4" xfId="31598"/>
    <cellStyle name="Normal 33 6 3 2 4 3" xfId="31599"/>
    <cellStyle name="Normal 33 6 3 2 4 3 2" xfId="31600"/>
    <cellStyle name="Normal 33 6 3 2 4 3 3" xfId="31601"/>
    <cellStyle name="Normal 33 6 3 2 4 4" xfId="31602"/>
    <cellStyle name="Normal 33 6 3 2 4 5" xfId="31603"/>
    <cellStyle name="Normal 33 6 3 2 5" xfId="31604"/>
    <cellStyle name="Normal 33 6 3 2 5 2" xfId="31605"/>
    <cellStyle name="Normal 33 6 3 2 5 2 2" xfId="31606"/>
    <cellStyle name="Normal 33 6 3 2 5 2 2 2" xfId="31607"/>
    <cellStyle name="Normal 33 6 3 2 5 2 2 3" xfId="31608"/>
    <cellStyle name="Normal 33 6 3 2 5 2 3" xfId="31609"/>
    <cellStyle name="Normal 33 6 3 2 5 2 4" xfId="31610"/>
    <cellStyle name="Normal 33 6 3 2 5 3" xfId="31611"/>
    <cellStyle name="Normal 33 6 3 2 5 3 2" xfId="31612"/>
    <cellStyle name="Normal 33 6 3 2 5 3 3" xfId="31613"/>
    <cellStyle name="Normal 33 6 3 2 5 4" xfId="31614"/>
    <cellStyle name="Normal 33 6 3 2 5 5" xfId="31615"/>
    <cellStyle name="Normal 33 6 3 2 6" xfId="31616"/>
    <cellStyle name="Normal 33 6 3 2 6 2" xfId="31617"/>
    <cellStyle name="Normal 33 6 3 2 6 2 2" xfId="31618"/>
    <cellStyle name="Normal 33 6 3 2 6 2 3" xfId="31619"/>
    <cellStyle name="Normal 33 6 3 2 6 3" xfId="31620"/>
    <cellStyle name="Normal 33 6 3 2 6 4" xfId="31621"/>
    <cellStyle name="Normal 33 6 3 2 7" xfId="31622"/>
    <cellStyle name="Normal 33 6 3 2 7 2" xfId="31623"/>
    <cellStyle name="Normal 33 6 3 2 7 3" xfId="31624"/>
    <cellStyle name="Normal 33 6 3 2 8" xfId="31625"/>
    <cellStyle name="Normal 33 6 3 2 9" xfId="31626"/>
    <cellStyle name="Normal 33 6 3 2_Schs" xfId="31627"/>
    <cellStyle name="Normal 33 6 3 3" xfId="31628"/>
    <cellStyle name="Normal 33 6 3 3 2" xfId="31629"/>
    <cellStyle name="Normal 33 6 3 3 2 2" xfId="31630"/>
    <cellStyle name="Normal 33 6 3 3 2 2 2" xfId="31631"/>
    <cellStyle name="Normal 33 6 3 3 2 2 2 2" xfId="31632"/>
    <cellStyle name="Normal 33 6 3 3 2 2 2 3" xfId="31633"/>
    <cellStyle name="Normal 33 6 3 3 2 2 3" xfId="31634"/>
    <cellStyle name="Normal 33 6 3 3 2 2 4" xfId="31635"/>
    <cellStyle name="Normal 33 6 3 3 2 3" xfId="31636"/>
    <cellStyle name="Normal 33 6 3 3 2 3 2" xfId="31637"/>
    <cellStyle name="Normal 33 6 3 3 2 3 3" xfId="31638"/>
    <cellStyle name="Normal 33 6 3 3 2 4" xfId="31639"/>
    <cellStyle name="Normal 33 6 3 3 2 5" xfId="31640"/>
    <cellStyle name="Normal 33 6 3 3 3" xfId="31641"/>
    <cellStyle name="Normal 33 6 3 3 3 2" xfId="31642"/>
    <cellStyle name="Normal 33 6 3 3 3 2 2" xfId="31643"/>
    <cellStyle name="Normal 33 6 3 3 3 2 2 2" xfId="31644"/>
    <cellStyle name="Normal 33 6 3 3 3 2 2 3" xfId="31645"/>
    <cellStyle name="Normal 33 6 3 3 3 2 3" xfId="31646"/>
    <cellStyle name="Normal 33 6 3 3 3 2 4" xfId="31647"/>
    <cellStyle name="Normal 33 6 3 3 3 3" xfId="31648"/>
    <cellStyle name="Normal 33 6 3 3 3 3 2" xfId="31649"/>
    <cellStyle name="Normal 33 6 3 3 3 3 3" xfId="31650"/>
    <cellStyle name="Normal 33 6 3 3 3 4" xfId="31651"/>
    <cellStyle name="Normal 33 6 3 3 3 5" xfId="31652"/>
    <cellStyle name="Normal 33 6 3 3 4" xfId="31653"/>
    <cellStyle name="Normal 33 6 3 3 4 2" xfId="31654"/>
    <cellStyle name="Normal 33 6 3 3 4 2 2" xfId="31655"/>
    <cellStyle name="Normal 33 6 3 3 4 2 2 2" xfId="31656"/>
    <cellStyle name="Normal 33 6 3 3 4 2 2 3" xfId="31657"/>
    <cellStyle name="Normal 33 6 3 3 4 2 3" xfId="31658"/>
    <cellStyle name="Normal 33 6 3 3 4 2 4" xfId="31659"/>
    <cellStyle name="Normal 33 6 3 3 4 3" xfId="31660"/>
    <cellStyle name="Normal 33 6 3 3 4 3 2" xfId="31661"/>
    <cellStyle name="Normal 33 6 3 3 4 3 3" xfId="31662"/>
    <cellStyle name="Normal 33 6 3 3 4 4" xfId="31663"/>
    <cellStyle name="Normal 33 6 3 3 4 5" xfId="31664"/>
    <cellStyle name="Normal 33 6 3 3 5" xfId="31665"/>
    <cellStyle name="Normal 33 6 3 3 5 2" xfId="31666"/>
    <cellStyle name="Normal 33 6 3 3 5 2 2" xfId="31667"/>
    <cellStyle name="Normal 33 6 3 3 5 2 3" xfId="31668"/>
    <cellStyle name="Normal 33 6 3 3 5 3" xfId="31669"/>
    <cellStyle name="Normal 33 6 3 3 5 4" xfId="31670"/>
    <cellStyle name="Normal 33 6 3 3 6" xfId="31671"/>
    <cellStyle name="Normal 33 6 3 3 6 2" xfId="31672"/>
    <cellStyle name="Normal 33 6 3 3 6 3" xfId="31673"/>
    <cellStyle name="Normal 33 6 3 3 7" xfId="31674"/>
    <cellStyle name="Normal 33 6 3 3 8" xfId="31675"/>
    <cellStyle name="Normal 33 6 3 3_Schs" xfId="31676"/>
    <cellStyle name="Normal 33 6 3 4" xfId="31677"/>
    <cellStyle name="Normal 33 6 3 4 2" xfId="31678"/>
    <cellStyle name="Normal 33 6 3 4 2 2" xfId="31679"/>
    <cellStyle name="Normal 33 6 3 4 2 2 2" xfId="31680"/>
    <cellStyle name="Normal 33 6 3 4 2 2 3" xfId="31681"/>
    <cellStyle name="Normal 33 6 3 4 2 3" xfId="31682"/>
    <cellStyle name="Normal 33 6 3 4 2 4" xfId="31683"/>
    <cellStyle name="Normal 33 6 3 4 3" xfId="31684"/>
    <cellStyle name="Normal 33 6 3 4 3 2" xfId="31685"/>
    <cellStyle name="Normal 33 6 3 4 3 3" xfId="31686"/>
    <cellStyle name="Normal 33 6 3 4 4" xfId="31687"/>
    <cellStyle name="Normal 33 6 3 4 5" xfId="31688"/>
    <cellStyle name="Normal 33 6 3 5" xfId="31689"/>
    <cellStyle name="Normal 33 6 3 5 2" xfId="31690"/>
    <cellStyle name="Normal 33 6 3 5 2 2" xfId="31691"/>
    <cellStyle name="Normal 33 6 3 5 2 2 2" xfId="31692"/>
    <cellStyle name="Normal 33 6 3 5 2 2 3" xfId="31693"/>
    <cellStyle name="Normal 33 6 3 5 2 3" xfId="31694"/>
    <cellStyle name="Normal 33 6 3 5 2 4" xfId="31695"/>
    <cellStyle name="Normal 33 6 3 5 3" xfId="31696"/>
    <cellStyle name="Normal 33 6 3 5 3 2" xfId="31697"/>
    <cellStyle name="Normal 33 6 3 5 3 3" xfId="31698"/>
    <cellStyle name="Normal 33 6 3 5 4" xfId="31699"/>
    <cellStyle name="Normal 33 6 3 5 5" xfId="31700"/>
    <cellStyle name="Normal 33 6 3 6" xfId="31701"/>
    <cellStyle name="Normal 33 6 3 6 2" xfId="31702"/>
    <cellStyle name="Normal 33 6 3 6 2 2" xfId="31703"/>
    <cellStyle name="Normal 33 6 3 6 2 2 2" xfId="31704"/>
    <cellStyle name="Normal 33 6 3 6 2 2 3" xfId="31705"/>
    <cellStyle name="Normal 33 6 3 6 2 3" xfId="31706"/>
    <cellStyle name="Normal 33 6 3 6 2 4" xfId="31707"/>
    <cellStyle name="Normal 33 6 3 6 3" xfId="31708"/>
    <cellStyle name="Normal 33 6 3 6 3 2" xfId="31709"/>
    <cellStyle name="Normal 33 6 3 6 3 3" xfId="31710"/>
    <cellStyle name="Normal 33 6 3 6 4" xfId="31711"/>
    <cellStyle name="Normal 33 6 3 6 5" xfId="31712"/>
    <cellStyle name="Normal 33 6 3 7" xfId="31713"/>
    <cellStyle name="Normal 33 6 3 7 2" xfId="31714"/>
    <cellStyle name="Normal 33 6 3 7 2 2" xfId="31715"/>
    <cellStyle name="Normal 33 6 3 7 2 3" xfId="31716"/>
    <cellStyle name="Normal 33 6 3 7 3" xfId="31717"/>
    <cellStyle name="Normal 33 6 3 7 4" xfId="31718"/>
    <cellStyle name="Normal 33 6 3 8" xfId="31719"/>
    <cellStyle name="Normal 33 6 3 8 2" xfId="31720"/>
    <cellStyle name="Normal 33 6 3 8 3" xfId="31721"/>
    <cellStyle name="Normal 33 6 3 9" xfId="31722"/>
    <cellStyle name="Normal 33 6 3_Schs" xfId="31723"/>
    <cellStyle name="Normal 33 6 4" xfId="31724"/>
    <cellStyle name="Normal 33 6 4 2" xfId="31725"/>
    <cellStyle name="Normal 33 6 4 2 2" xfId="31726"/>
    <cellStyle name="Normal 33 6 4 2 2 2" xfId="31727"/>
    <cellStyle name="Normal 33 6 4 2 2 2 2" xfId="31728"/>
    <cellStyle name="Normal 33 6 4 2 2 2 2 2" xfId="31729"/>
    <cellStyle name="Normal 33 6 4 2 2 2 2 3" xfId="31730"/>
    <cellStyle name="Normal 33 6 4 2 2 2 3" xfId="31731"/>
    <cellStyle name="Normal 33 6 4 2 2 2 4" xfId="31732"/>
    <cellStyle name="Normal 33 6 4 2 2 3" xfId="31733"/>
    <cellStyle name="Normal 33 6 4 2 2 3 2" xfId="31734"/>
    <cellStyle name="Normal 33 6 4 2 2 3 3" xfId="31735"/>
    <cellStyle name="Normal 33 6 4 2 2 4" xfId="31736"/>
    <cellStyle name="Normal 33 6 4 2 2 5" xfId="31737"/>
    <cellStyle name="Normal 33 6 4 2 3" xfId="31738"/>
    <cellStyle name="Normal 33 6 4 2 3 2" xfId="31739"/>
    <cellStyle name="Normal 33 6 4 2 3 2 2" xfId="31740"/>
    <cellStyle name="Normal 33 6 4 2 3 2 2 2" xfId="31741"/>
    <cellStyle name="Normal 33 6 4 2 3 2 2 3" xfId="31742"/>
    <cellStyle name="Normal 33 6 4 2 3 2 3" xfId="31743"/>
    <cellStyle name="Normal 33 6 4 2 3 2 4" xfId="31744"/>
    <cellStyle name="Normal 33 6 4 2 3 3" xfId="31745"/>
    <cellStyle name="Normal 33 6 4 2 3 3 2" xfId="31746"/>
    <cellStyle name="Normal 33 6 4 2 3 3 3" xfId="31747"/>
    <cellStyle name="Normal 33 6 4 2 3 4" xfId="31748"/>
    <cellStyle name="Normal 33 6 4 2 3 5" xfId="31749"/>
    <cellStyle name="Normal 33 6 4 2 4" xfId="31750"/>
    <cellStyle name="Normal 33 6 4 2 4 2" xfId="31751"/>
    <cellStyle name="Normal 33 6 4 2 4 2 2" xfId="31752"/>
    <cellStyle name="Normal 33 6 4 2 4 2 2 2" xfId="31753"/>
    <cellStyle name="Normal 33 6 4 2 4 2 2 3" xfId="31754"/>
    <cellStyle name="Normal 33 6 4 2 4 2 3" xfId="31755"/>
    <cellStyle name="Normal 33 6 4 2 4 2 4" xfId="31756"/>
    <cellStyle name="Normal 33 6 4 2 4 3" xfId="31757"/>
    <cellStyle name="Normal 33 6 4 2 4 3 2" xfId="31758"/>
    <cellStyle name="Normal 33 6 4 2 4 3 3" xfId="31759"/>
    <cellStyle name="Normal 33 6 4 2 4 4" xfId="31760"/>
    <cellStyle name="Normal 33 6 4 2 4 5" xfId="31761"/>
    <cellStyle name="Normal 33 6 4 2 5" xfId="31762"/>
    <cellStyle name="Normal 33 6 4 2 5 2" xfId="31763"/>
    <cellStyle name="Normal 33 6 4 2 5 2 2" xfId="31764"/>
    <cellStyle name="Normal 33 6 4 2 5 2 3" xfId="31765"/>
    <cellStyle name="Normal 33 6 4 2 5 3" xfId="31766"/>
    <cellStyle name="Normal 33 6 4 2 5 4" xfId="31767"/>
    <cellStyle name="Normal 33 6 4 2 6" xfId="31768"/>
    <cellStyle name="Normal 33 6 4 2 6 2" xfId="31769"/>
    <cellStyle name="Normal 33 6 4 2 6 3" xfId="31770"/>
    <cellStyle name="Normal 33 6 4 2 7" xfId="31771"/>
    <cellStyle name="Normal 33 6 4 2 8" xfId="31772"/>
    <cellStyle name="Normal 33 6 4 2_Schs" xfId="31773"/>
    <cellStyle name="Normal 33 6 4 3" xfId="31774"/>
    <cellStyle name="Normal 33 6 4 3 2" xfId="31775"/>
    <cellStyle name="Normal 33 6 4 3 2 2" xfId="31776"/>
    <cellStyle name="Normal 33 6 4 3 2 2 2" xfId="31777"/>
    <cellStyle name="Normal 33 6 4 3 2 2 3" xfId="31778"/>
    <cellStyle name="Normal 33 6 4 3 2 3" xfId="31779"/>
    <cellStyle name="Normal 33 6 4 3 2 4" xfId="31780"/>
    <cellStyle name="Normal 33 6 4 3 3" xfId="31781"/>
    <cellStyle name="Normal 33 6 4 3 3 2" xfId="31782"/>
    <cellStyle name="Normal 33 6 4 3 3 3" xfId="31783"/>
    <cellStyle name="Normal 33 6 4 3 4" xfId="31784"/>
    <cellStyle name="Normal 33 6 4 3 5" xfId="31785"/>
    <cellStyle name="Normal 33 6 4 4" xfId="31786"/>
    <cellStyle name="Normal 33 6 4 4 2" xfId="31787"/>
    <cellStyle name="Normal 33 6 4 4 2 2" xfId="31788"/>
    <cellStyle name="Normal 33 6 4 4 2 2 2" xfId="31789"/>
    <cellStyle name="Normal 33 6 4 4 2 2 3" xfId="31790"/>
    <cellStyle name="Normal 33 6 4 4 2 3" xfId="31791"/>
    <cellStyle name="Normal 33 6 4 4 2 4" xfId="31792"/>
    <cellStyle name="Normal 33 6 4 4 3" xfId="31793"/>
    <cellStyle name="Normal 33 6 4 4 3 2" xfId="31794"/>
    <cellStyle name="Normal 33 6 4 4 3 3" xfId="31795"/>
    <cellStyle name="Normal 33 6 4 4 4" xfId="31796"/>
    <cellStyle name="Normal 33 6 4 4 5" xfId="31797"/>
    <cellStyle name="Normal 33 6 4 5" xfId="31798"/>
    <cellStyle name="Normal 33 6 4 5 2" xfId="31799"/>
    <cellStyle name="Normal 33 6 4 5 2 2" xfId="31800"/>
    <cellStyle name="Normal 33 6 4 5 2 2 2" xfId="31801"/>
    <cellStyle name="Normal 33 6 4 5 2 2 3" xfId="31802"/>
    <cellStyle name="Normal 33 6 4 5 2 3" xfId="31803"/>
    <cellStyle name="Normal 33 6 4 5 2 4" xfId="31804"/>
    <cellStyle name="Normal 33 6 4 5 3" xfId="31805"/>
    <cellStyle name="Normal 33 6 4 5 3 2" xfId="31806"/>
    <cellStyle name="Normal 33 6 4 5 3 3" xfId="31807"/>
    <cellStyle name="Normal 33 6 4 5 4" xfId="31808"/>
    <cellStyle name="Normal 33 6 4 5 5" xfId="31809"/>
    <cellStyle name="Normal 33 6 4 6" xfId="31810"/>
    <cellStyle name="Normal 33 6 4 6 2" xfId="31811"/>
    <cellStyle name="Normal 33 6 4 6 2 2" xfId="31812"/>
    <cellStyle name="Normal 33 6 4 6 2 3" xfId="31813"/>
    <cellStyle name="Normal 33 6 4 6 3" xfId="31814"/>
    <cellStyle name="Normal 33 6 4 6 4" xfId="31815"/>
    <cellStyle name="Normal 33 6 4 7" xfId="31816"/>
    <cellStyle name="Normal 33 6 4 7 2" xfId="31817"/>
    <cellStyle name="Normal 33 6 4 7 3" xfId="31818"/>
    <cellStyle name="Normal 33 6 4 8" xfId="31819"/>
    <cellStyle name="Normal 33 6 4 9" xfId="31820"/>
    <cellStyle name="Normal 33 6 4_Schs" xfId="31821"/>
    <cellStyle name="Normal 33 6 5" xfId="31822"/>
    <cellStyle name="Normal 33 6 5 2" xfId="31823"/>
    <cellStyle name="Normal 33 6 5 2 2" xfId="31824"/>
    <cellStyle name="Normal 33 6 5 2 2 2" xfId="31825"/>
    <cellStyle name="Normal 33 6 5 2 2 2 2" xfId="31826"/>
    <cellStyle name="Normal 33 6 5 2 2 2 3" xfId="31827"/>
    <cellStyle name="Normal 33 6 5 2 2 3" xfId="31828"/>
    <cellStyle name="Normal 33 6 5 2 2 4" xfId="31829"/>
    <cellStyle name="Normal 33 6 5 2 3" xfId="31830"/>
    <cellStyle name="Normal 33 6 5 2 3 2" xfId="31831"/>
    <cellStyle name="Normal 33 6 5 2 3 3" xfId="31832"/>
    <cellStyle name="Normal 33 6 5 2 4" xfId="31833"/>
    <cellStyle name="Normal 33 6 5 2 5" xfId="31834"/>
    <cellStyle name="Normal 33 6 5 3" xfId="31835"/>
    <cellStyle name="Normal 33 6 5 3 2" xfId="31836"/>
    <cellStyle name="Normal 33 6 5 3 2 2" xfId="31837"/>
    <cellStyle name="Normal 33 6 5 3 2 2 2" xfId="31838"/>
    <cellStyle name="Normal 33 6 5 3 2 2 3" xfId="31839"/>
    <cellStyle name="Normal 33 6 5 3 2 3" xfId="31840"/>
    <cellStyle name="Normal 33 6 5 3 2 4" xfId="31841"/>
    <cellStyle name="Normal 33 6 5 3 3" xfId="31842"/>
    <cellStyle name="Normal 33 6 5 3 3 2" xfId="31843"/>
    <cellStyle name="Normal 33 6 5 3 3 3" xfId="31844"/>
    <cellStyle name="Normal 33 6 5 3 4" xfId="31845"/>
    <cellStyle name="Normal 33 6 5 3 5" xfId="31846"/>
    <cellStyle name="Normal 33 6 5 4" xfId="31847"/>
    <cellStyle name="Normal 33 6 5 4 2" xfId="31848"/>
    <cellStyle name="Normal 33 6 5 4 2 2" xfId="31849"/>
    <cellStyle name="Normal 33 6 5 4 2 2 2" xfId="31850"/>
    <cellStyle name="Normal 33 6 5 4 2 2 3" xfId="31851"/>
    <cellStyle name="Normal 33 6 5 4 2 3" xfId="31852"/>
    <cellStyle name="Normal 33 6 5 4 2 4" xfId="31853"/>
    <cellStyle name="Normal 33 6 5 4 3" xfId="31854"/>
    <cellStyle name="Normal 33 6 5 4 3 2" xfId="31855"/>
    <cellStyle name="Normal 33 6 5 4 3 3" xfId="31856"/>
    <cellStyle name="Normal 33 6 5 4 4" xfId="31857"/>
    <cellStyle name="Normal 33 6 5 4 5" xfId="31858"/>
    <cellStyle name="Normal 33 6 5 5" xfId="31859"/>
    <cellStyle name="Normal 33 6 5 5 2" xfId="31860"/>
    <cellStyle name="Normal 33 6 5 5 2 2" xfId="31861"/>
    <cellStyle name="Normal 33 6 5 5 2 3" xfId="31862"/>
    <cellStyle name="Normal 33 6 5 5 3" xfId="31863"/>
    <cellStyle name="Normal 33 6 5 5 4" xfId="31864"/>
    <cellStyle name="Normal 33 6 5 6" xfId="31865"/>
    <cellStyle name="Normal 33 6 5 6 2" xfId="31866"/>
    <cellStyle name="Normal 33 6 5 6 3" xfId="31867"/>
    <cellStyle name="Normal 33 6 5 7" xfId="31868"/>
    <cellStyle name="Normal 33 6 5 8" xfId="31869"/>
    <cellStyle name="Normal 33 6 5_Schs" xfId="31870"/>
    <cellStyle name="Normal 33 6 6" xfId="31871"/>
    <cellStyle name="Normal 33 6 6 2" xfId="31872"/>
    <cellStyle name="Normal 33 6 6 2 2" xfId="31873"/>
    <cellStyle name="Normal 33 6 6 2 2 2" xfId="31874"/>
    <cellStyle name="Normal 33 6 6 2 2 3" xfId="31875"/>
    <cellStyle name="Normal 33 6 6 2 3" xfId="31876"/>
    <cellStyle name="Normal 33 6 6 2 4" xfId="31877"/>
    <cellStyle name="Normal 33 6 6 3" xfId="31878"/>
    <cellStyle name="Normal 33 6 6 3 2" xfId="31879"/>
    <cellStyle name="Normal 33 6 6 3 3" xfId="31880"/>
    <cellStyle name="Normal 33 6 6 4" xfId="31881"/>
    <cellStyle name="Normal 33 6 6 5" xfId="31882"/>
    <cellStyle name="Normal 33 6 7" xfId="31883"/>
    <cellStyle name="Normal 33 6 7 2" xfId="31884"/>
    <cellStyle name="Normal 33 6 7 2 2" xfId="31885"/>
    <cellStyle name="Normal 33 6 7 2 2 2" xfId="31886"/>
    <cellStyle name="Normal 33 6 7 2 2 3" xfId="31887"/>
    <cellStyle name="Normal 33 6 7 2 3" xfId="31888"/>
    <cellStyle name="Normal 33 6 7 2 4" xfId="31889"/>
    <cellStyle name="Normal 33 6 7 3" xfId="31890"/>
    <cellStyle name="Normal 33 6 7 3 2" xfId="31891"/>
    <cellStyle name="Normal 33 6 7 3 3" xfId="31892"/>
    <cellStyle name="Normal 33 6 7 4" xfId="31893"/>
    <cellStyle name="Normal 33 6 7 5" xfId="31894"/>
    <cellStyle name="Normal 33 6 8" xfId="31895"/>
    <cellStyle name="Normal 33 6 8 2" xfId="31896"/>
    <cellStyle name="Normal 33 6 8 2 2" xfId="31897"/>
    <cellStyle name="Normal 33 6 8 2 2 2" xfId="31898"/>
    <cellStyle name="Normal 33 6 8 2 2 3" xfId="31899"/>
    <cellStyle name="Normal 33 6 8 2 3" xfId="31900"/>
    <cellStyle name="Normal 33 6 8 2 4" xfId="31901"/>
    <cellStyle name="Normal 33 6 8 3" xfId="31902"/>
    <cellStyle name="Normal 33 6 8 3 2" xfId="31903"/>
    <cellStyle name="Normal 33 6 8 3 3" xfId="31904"/>
    <cellStyle name="Normal 33 6 8 4" xfId="31905"/>
    <cellStyle name="Normal 33 6 8 5" xfId="31906"/>
    <cellStyle name="Normal 33 6 9" xfId="31907"/>
    <cellStyle name="Normal 33 6 9 2" xfId="31908"/>
    <cellStyle name="Normal 33 6 9 2 2" xfId="31909"/>
    <cellStyle name="Normal 33 6 9 2 3" xfId="31910"/>
    <cellStyle name="Normal 33 6 9 3" xfId="31911"/>
    <cellStyle name="Normal 33 6 9 4" xfId="31912"/>
    <cellStyle name="Normal 33 6_Schs" xfId="31913"/>
    <cellStyle name="Normal 33 7" xfId="31914"/>
    <cellStyle name="Normal 33 7 10" xfId="31915"/>
    <cellStyle name="Normal 33 7 11" xfId="31916"/>
    <cellStyle name="Normal 33 7 2" xfId="31917"/>
    <cellStyle name="Normal 33 7 2 10" xfId="31918"/>
    <cellStyle name="Normal 33 7 2 2" xfId="31919"/>
    <cellStyle name="Normal 33 7 2 2 2" xfId="31920"/>
    <cellStyle name="Normal 33 7 2 2 2 2" xfId="31921"/>
    <cellStyle name="Normal 33 7 2 2 2 2 2" xfId="31922"/>
    <cellStyle name="Normal 33 7 2 2 2 2 2 2" xfId="31923"/>
    <cellStyle name="Normal 33 7 2 2 2 2 2 2 2" xfId="31924"/>
    <cellStyle name="Normal 33 7 2 2 2 2 2 2 3" xfId="31925"/>
    <cellStyle name="Normal 33 7 2 2 2 2 2 3" xfId="31926"/>
    <cellStyle name="Normal 33 7 2 2 2 2 2 4" xfId="31927"/>
    <cellStyle name="Normal 33 7 2 2 2 2 3" xfId="31928"/>
    <cellStyle name="Normal 33 7 2 2 2 2 3 2" xfId="31929"/>
    <cellStyle name="Normal 33 7 2 2 2 2 3 3" xfId="31930"/>
    <cellStyle name="Normal 33 7 2 2 2 2 4" xfId="31931"/>
    <cellStyle name="Normal 33 7 2 2 2 2 5" xfId="31932"/>
    <cellStyle name="Normal 33 7 2 2 2 3" xfId="31933"/>
    <cellStyle name="Normal 33 7 2 2 2 3 2" xfId="31934"/>
    <cellStyle name="Normal 33 7 2 2 2 3 2 2" xfId="31935"/>
    <cellStyle name="Normal 33 7 2 2 2 3 2 2 2" xfId="31936"/>
    <cellStyle name="Normal 33 7 2 2 2 3 2 2 3" xfId="31937"/>
    <cellStyle name="Normal 33 7 2 2 2 3 2 3" xfId="31938"/>
    <cellStyle name="Normal 33 7 2 2 2 3 2 4" xfId="31939"/>
    <cellStyle name="Normal 33 7 2 2 2 3 3" xfId="31940"/>
    <cellStyle name="Normal 33 7 2 2 2 3 3 2" xfId="31941"/>
    <cellStyle name="Normal 33 7 2 2 2 3 3 3" xfId="31942"/>
    <cellStyle name="Normal 33 7 2 2 2 3 4" xfId="31943"/>
    <cellStyle name="Normal 33 7 2 2 2 3 5" xfId="31944"/>
    <cellStyle name="Normal 33 7 2 2 2 4" xfId="31945"/>
    <cellStyle name="Normal 33 7 2 2 2 4 2" xfId="31946"/>
    <cellStyle name="Normal 33 7 2 2 2 4 2 2" xfId="31947"/>
    <cellStyle name="Normal 33 7 2 2 2 4 2 2 2" xfId="31948"/>
    <cellStyle name="Normal 33 7 2 2 2 4 2 2 3" xfId="31949"/>
    <cellStyle name="Normal 33 7 2 2 2 4 2 3" xfId="31950"/>
    <cellStyle name="Normal 33 7 2 2 2 4 2 4" xfId="31951"/>
    <cellStyle name="Normal 33 7 2 2 2 4 3" xfId="31952"/>
    <cellStyle name="Normal 33 7 2 2 2 4 3 2" xfId="31953"/>
    <cellStyle name="Normal 33 7 2 2 2 4 3 3" xfId="31954"/>
    <cellStyle name="Normal 33 7 2 2 2 4 4" xfId="31955"/>
    <cellStyle name="Normal 33 7 2 2 2 4 5" xfId="31956"/>
    <cellStyle name="Normal 33 7 2 2 2 5" xfId="31957"/>
    <cellStyle name="Normal 33 7 2 2 2 5 2" xfId="31958"/>
    <cellStyle name="Normal 33 7 2 2 2 5 2 2" xfId="31959"/>
    <cellStyle name="Normal 33 7 2 2 2 5 2 3" xfId="31960"/>
    <cellStyle name="Normal 33 7 2 2 2 5 3" xfId="31961"/>
    <cellStyle name="Normal 33 7 2 2 2 5 4" xfId="31962"/>
    <cellStyle name="Normal 33 7 2 2 2 6" xfId="31963"/>
    <cellStyle name="Normal 33 7 2 2 2 6 2" xfId="31964"/>
    <cellStyle name="Normal 33 7 2 2 2 6 3" xfId="31965"/>
    <cellStyle name="Normal 33 7 2 2 2 7" xfId="31966"/>
    <cellStyle name="Normal 33 7 2 2 2 8" xfId="31967"/>
    <cellStyle name="Normal 33 7 2 2 2_Schs" xfId="31968"/>
    <cellStyle name="Normal 33 7 2 2 3" xfId="31969"/>
    <cellStyle name="Normal 33 7 2 2 3 2" xfId="31970"/>
    <cellStyle name="Normal 33 7 2 2 3 2 2" xfId="31971"/>
    <cellStyle name="Normal 33 7 2 2 3 2 2 2" xfId="31972"/>
    <cellStyle name="Normal 33 7 2 2 3 2 2 3" xfId="31973"/>
    <cellStyle name="Normal 33 7 2 2 3 2 3" xfId="31974"/>
    <cellStyle name="Normal 33 7 2 2 3 2 4" xfId="31975"/>
    <cellStyle name="Normal 33 7 2 2 3 3" xfId="31976"/>
    <cellStyle name="Normal 33 7 2 2 3 3 2" xfId="31977"/>
    <cellStyle name="Normal 33 7 2 2 3 3 3" xfId="31978"/>
    <cellStyle name="Normal 33 7 2 2 3 4" xfId="31979"/>
    <cellStyle name="Normal 33 7 2 2 3 5" xfId="31980"/>
    <cellStyle name="Normal 33 7 2 2 4" xfId="31981"/>
    <cellStyle name="Normal 33 7 2 2 4 2" xfId="31982"/>
    <cellStyle name="Normal 33 7 2 2 4 2 2" xfId="31983"/>
    <cellStyle name="Normal 33 7 2 2 4 2 2 2" xfId="31984"/>
    <cellStyle name="Normal 33 7 2 2 4 2 2 3" xfId="31985"/>
    <cellStyle name="Normal 33 7 2 2 4 2 3" xfId="31986"/>
    <cellStyle name="Normal 33 7 2 2 4 2 4" xfId="31987"/>
    <cellStyle name="Normal 33 7 2 2 4 3" xfId="31988"/>
    <cellStyle name="Normal 33 7 2 2 4 3 2" xfId="31989"/>
    <cellStyle name="Normal 33 7 2 2 4 3 3" xfId="31990"/>
    <cellStyle name="Normal 33 7 2 2 4 4" xfId="31991"/>
    <cellStyle name="Normal 33 7 2 2 4 5" xfId="31992"/>
    <cellStyle name="Normal 33 7 2 2 5" xfId="31993"/>
    <cellStyle name="Normal 33 7 2 2 5 2" xfId="31994"/>
    <cellStyle name="Normal 33 7 2 2 5 2 2" xfId="31995"/>
    <cellStyle name="Normal 33 7 2 2 5 2 2 2" xfId="31996"/>
    <cellStyle name="Normal 33 7 2 2 5 2 2 3" xfId="31997"/>
    <cellStyle name="Normal 33 7 2 2 5 2 3" xfId="31998"/>
    <cellStyle name="Normal 33 7 2 2 5 2 4" xfId="31999"/>
    <cellStyle name="Normal 33 7 2 2 5 3" xfId="32000"/>
    <cellStyle name="Normal 33 7 2 2 5 3 2" xfId="32001"/>
    <cellStyle name="Normal 33 7 2 2 5 3 3" xfId="32002"/>
    <cellStyle name="Normal 33 7 2 2 5 4" xfId="32003"/>
    <cellStyle name="Normal 33 7 2 2 5 5" xfId="32004"/>
    <cellStyle name="Normal 33 7 2 2 6" xfId="32005"/>
    <cellStyle name="Normal 33 7 2 2 6 2" xfId="32006"/>
    <cellStyle name="Normal 33 7 2 2 6 2 2" xfId="32007"/>
    <cellStyle name="Normal 33 7 2 2 6 2 3" xfId="32008"/>
    <cellStyle name="Normal 33 7 2 2 6 3" xfId="32009"/>
    <cellStyle name="Normal 33 7 2 2 6 4" xfId="32010"/>
    <cellStyle name="Normal 33 7 2 2 7" xfId="32011"/>
    <cellStyle name="Normal 33 7 2 2 7 2" xfId="32012"/>
    <cellStyle name="Normal 33 7 2 2 7 3" xfId="32013"/>
    <cellStyle name="Normal 33 7 2 2 8" xfId="32014"/>
    <cellStyle name="Normal 33 7 2 2 9" xfId="32015"/>
    <cellStyle name="Normal 33 7 2 2_Schs" xfId="32016"/>
    <cellStyle name="Normal 33 7 2 3" xfId="32017"/>
    <cellStyle name="Normal 33 7 2 3 2" xfId="32018"/>
    <cellStyle name="Normal 33 7 2 3 2 2" xfId="32019"/>
    <cellStyle name="Normal 33 7 2 3 2 2 2" xfId="32020"/>
    <cellStyle name="Normal 33 7 2 3 2 2 2 2" xfId="32021"/>
    <cellStyle name="Normal 33 7 2 3 2 2 2 3" xfId="32022"/>
    <cellStyle name="Normal 33 7 2 3 2 2 3" xfId="32023"/>
    <cellStyle name="Normal 33 7 2 3 2 2 4" xfId="32024"/>
    <cellStyle name="Normal 33 7 2 3 2 3" xfId="32025"/>
    <cellStyle name="Normal 33 7 2 3 2 3 2" xfId="32026"/>
    <cellStyle name="Normal 33 7 2 3 2 3 3" xfId="32027"/>
    <cellStyle name="Normal 33 7 2 3 2 4" xfId="32028"/>
    <cellStyle name="Normal 33 7 2 3 2 5" xfId="32029"/>
    <cellStyle name="Normal 33 7 2 3 3" xfId="32030"/>
    <cellStyle name="Normal 33 7 2 3 3 2" xfId="32031"/>
    <cellStyle name="Normal 33 7 2 3 3 2 2" xfId="32032"/>
    <cellStyle name="Normal 33 7 2 3 3 2 2 2" xfId="32033"/>
    <cellStyle name="Normal 33 7 2 3 3 2 2 3" xfId="32034"/>
    <cellStyle name="Normal 33 7 2 3 3 2 3" xfId="32035"/>
    <cellStyle name="Normal 33 7 2 3 3 2 4" xfId="32036"/>
    <cellStyle name="Normal 33 7 2 3 3 3" xfId="32037"/>
    <cellStyle name="Normal 33 7 2 3 3 3 2" xfId="32038"/>
    <cellStyle name="Normal 33 7 2 3 3 3 3" xfId="32039"/>
    <cellStyle name="Normal 33 7 2 3 3 4" xfId="32040"/>
    <cellStyle name="Normal 33 7 2 3 3 5" xfId="32041"/>
    <cellStyle name="Normal 33 7 2 3 4" xfId="32042"/>
    <cellStyle name="Normal 33 7 2 3 4 2" xfId="32043"/>
    <cellStyle name="Normal 33 7 2 3 4 2 2" xfId="32044"/>
    <cellStyle name="Normal 33 7 2 3 4 2 2 2" xfId="32045"/>
    <cellStyle name="Normal 33 7 2 3 4 2 2 3" xfId="32046"/>
    <cellStyle name="Normal 33 7 2 3 4 2 3" xfId="32047"/>
    <cellStyle name="Normal 33 7 2 3 4 2 4" xfId="32048"/>
    <cellStyle name="Normal 33 7 2 3 4 3" xfId="32049"/>
    <cellStyle name="Normal 33 7 2 3 4 3 2" xfId="32050"/>
    <cellStyle name="Normal 33 7 2 3 4 3 3" xfId="32051"/>
    <cellStyle name="Normal 33 7 2 3 4 4" xfId="32052"/>
    <cellStyle name="Normal 33 7 2 3 4 5" xfId="32053"/>
    <cellStyle name="Normal 33 7 2 3 5" xfId="32054"/>
    <cellStyle name="Normal 33 7 2 3 5 2" xfId="32055"/>
    <cellStyle name="Normal 33 7 2 3 5 2 2" xfId="32056"/>
    <cellStyle name="Normal 33 7 2 3 5 2 3" xfId="32057"/>
    <cellStyle name="Normal 33 7 2 3 5 3" xfId="32058"/>
    <cellStyle name="Normal 33 7 2 3 5 4" xfId="32059"/>
    <cellStyle name="Normal 33 7 2 3 6" xfId="32060"/>
    <cellStyle name="Normal 33 7 2 3 6 2" xfId="32061"/>
    <cellStyle name="Normal 33 7 2 3 6 3" xfId="32062"/>
    <cellStyle name="Normal 33 7 2 3 7" xfId="32063"/>
    <cellStyle name="Normal 33 7 2 3 8" xfId="32064"/>
    <cellStyle name="Normal 33 7 2 3_Schs" xfId="32065"/>
    <cellStyle name="Normal 33 7 2 4" xfId="32066"/>
    <cellStyle name="Normal 33 7 2 4 2" xfId="32067"/>
    <cellStyle name="Normal 33 7 2 4 2 2" xfId="32068"/>
    <cellStyle name="Normal 33 7 2 4 2 2 2" xfId="32069"/>
    <cellStyle name="Normal 33 7 2 4 2 2 3" xfId="32070"/>
    <cellStyle name="Normal 33 7 2 4 2 3" xfId="32071"/>
    <cellStyle name="Normal 33 7 2 4 2 4" xfId="32072"/>
    <cellStyle name="Normal 33 7 2 4 3" xfId="32073"/>
    <cellStyle name="Normal 33 7 2 4 3 2" xfId="32074"/>
    <cellStyle name="Normal 33 7 2 4 3 3" xfId="32075"/>
    <cellStyle name="Normal 33 7 2 4 4" xfId="32076"/>
    <cellStyle name="Normal 33 7 2 4 5" xfId="32077"/>
    <cellStyle name="Normal 33 7 2 5" xfId="32078"/>
    <cellStyle name="Normal 33 7 2 5 2" xfId="32079"/>
    <cellStyle name="Normal 33 7 2 5 2 2" xfId="32080"/>
    <cellStyle name="Normal 33 7 2 5 2 2 2" xfId="32081"/>
    <cellStyle name="Normal 33 7 2 5 2 2 3" xfId="32082"/>
    <cellStyle name="Normal 33 7 2 5 2 3" xfId="32083"/>
    <cellStyle name="Normal 33 7 2 5 2 4" xfId="32084"/>
    <cellStyle name="Normal 33 7 2 5 3" xfId="32085"/>
    <cellStyle name="Normal 33 7 2 5 3 2" xfId="32086"/>
    <cellStyle name="Normal 33 7 2 5 3 3" xfId="32087"/>
    <cellStyle name="Normal 33 7 2 5 4" xfId="32088"/>
    <cellStyle name="Normal 33 7 2 5 5" xfId="32089"/>
    <cellStyle name="Normal 33 7 2 6" xfId="32090"/>
    <cellStyle name="Normal 33 7 2 6 2" xfId="32091"/>
    <cellStyle name="Normal 33 7 2 6 2 2" xfId="32092"/>
    <cellStyle name="Normal 33 7 2 6 2 2 2" xfId="32093"/>
    <cellStyle name="Normal 33 7 2 6 2 2 3" xfId="32094"/>
    <cellStyle name="Normal 33 7 2 6 2 3" xfId="32095"/>
    <cellStyle name="Normal 33 7 2 6 2 4" xfId="32096"/>
    <cellStyle name="Normal 33 7 2 6 3" xfId="32097"/>
    <cellStyle name="Normal 33 7 2 6 3 2" xfId="32098"/>
    <cellStyle name="Normal 33 7 2 6 3 3" xfId="32099"/>
    <cellStyle name="Normal 33 7 2 6 4" xfId="32100"/>
    <cellStyle name="Normal 33 7 2 6 5" xfId="32101"/>
    <cellStyle name="Normal 33 7 2 7" xfId="32102"/>
    <cellStyle name="Normal 33 7 2 7 2" xfId="32103"/>
    <cellStyle name="Normal 33 7 2 7 2 2" xfId="32104"/>
    <cellStyle name="Normal 33 7 2 7 2 3" xfId="32105"/>
    <cellStyle name="Normal 33 7 2 7 3" xfId="32106"/>
    <cellStyle name="Normal 33 7 2 7 4" xfId="32107"/>
    <cellStyle name="Normal 33 7 2 8" xfId="32108"/>
    <cellStyle name="Normal 33 7 2 8 2" xfId="32109"/>
    <cellStyle name="Normal 33 7 2 8 3" xfId="32110"/>
    <cellStyle name="Normal 33 7 2 9" xfId="32111"/>
    <cellStyle name="Normal 33 7 2_Schs" xfId="32112"/>
    <cellStyle name="Normal 33 7 3" xfId="32113"/>
    <cellStyle name="Normal 33 7 3 2" xfId="32114"/>
    <cellStyle name="Normal 33 7 3 2 2" xfId="32115"/>
    <cellStyle name="Normal 33 7 3 2 2 2" xfId="32116"/>
    <cellStyle name="Normal 33 7 3 2 2 2 2" xfId="32117"/>
    <cellStyle name="Normal 33 7 3 2 2 2 2 2" xfId="32118"/>
    <cellStyle name="Normal 33 7 3 2 2 2 2 3" xfId="32119"/>
    <cellStyle name="Normal 33 7 3 2 2 2 3" xfId="32120"/>
    <cellStyle name="Normal 33 7 3 2 2 2 4" xfId="32121"/>
    <cellStyle name="Normal 33 7 3 2 2 3" xfId="32122"/>
    <cellStyle name="Normal 33 7 3 2 2 3 2" xfId="32123"/>
    <cellStyle name="Normal 33 7 3 2 2 3 3" xfId="32124"/>
    <cellStyle name="Normal 33 7 3 2 2 4" xfId="32125"/>
    <cellStyle name="Normal 33 7 3 2 2 5" xfId="32126"/>
    <cellStyle name="Normal 33 7 3 2 3" xfId="32127"/>
    <cellStyle name="Normal 33 7 3 2 3 2" xfId="32128"/>
    <cellStyle name="Normal 33 7 3 2 3 2 2" xfId="32129"/>
    <cellStyle name="Normal 33 7 3 2 3 2 2 2" xfId="32130"/>
    <cellStyle name="Normal 33 7 3 2 3 2 2 3" xfId="32131"/>
    <cellStyle name="Normal 33 7 3 2 3 2 3" xfId="32132"/>
    <cellStyle name="Normal 33 7 3 2 3 2 4" xfId="32133"/>
    <cellStyle name="Normal 33 7 3 2 3 3" xfId="32134"/>
    <cellStyle name="Normal 33 7 3 2 3 3 2" xfId="32135"/>
    <cellStyle name="Normal 33 7 3 2 3 3 3" xfId="32136"/>
    <cellStyle name="Normal 33 7 3 2 3 4" xfId="32137"/>
    <cellStyle name="Normal 33 7 3 2 3 5" xfId="32138"/>
    <cellStyle name="Normal 33 7 3 2 4" xfId="32139"/>
    <cellStyle name="Normal 33 7 3 2 4 2" xfId="32140"/>
    <cellStyle name="Normal 33 7 3 2 4 2 2" xfId="32141"/>
    <cellStyle name="Normal 33 7 3 2 4 2 2 2" xfId="32142"/>
    <cellStyle name="Normal 33 7 3 2 4 2 2 3" xfId="32143"/>
    <cellStyle name="Normal 33 7 3 2 4 2 3" xfId="32144"/>
    <cellStyle name="Normal 33 7 3 2 4 2 4" xfId="32145"/>
    <cellStyle name="Normal 33 7 3 2 4 3" xfId="32146"/>
    <cellStyle name="Normal 33 7 3 2 4 3 2" xfId="32147"/>
    <cellStyle name="Normal 33 7 3 2 4 3 3" xfId="32148"/>
    <cellStyle name="Normal 33 7 3 2 4 4" xfId="32149"/>
    <cellStyle name="Normal 33 7 3 2 4 5" xfId="32150"/>
    <cellStyle name="Normal 33 7 3 2 5" xfId="32151"/>
    <cellStyle name="Normal 33 7 3 2 5 2" xfId="32152"/>
    <cellStyle name="Normal 33 7 3 2 5 2 2" xfId="32153"/>
    <cellStyle name="Normal 33 7 3 2 5 2 3" xfId="32154"/>
    <cellStyle name="Normal 33 7 3 2 5 3" xfId="32155"/>
    <cellStyle name="Normal 33 7 3 2 5 4" xfId="32156"/>
    <cellStyle name="Normal 33 7 3 2 6" xfId="32157"/>
    <cellStyle name="Normal 33 7 3 2 6 2" xfId="32158"/>
    <cellStyle name="Normal 33 7 3 2 6 3" xfId="32159"/>
    <cellStyle name="Normal 33 7 3 2 7" xfId="32160"/>
    <cellStyle name="Normal 33 7 3 2 8" xfId="32161"/>
    <cellStyle name="Normal 33 7 3 2_Schs" xfId="32162"/>
    <cellStyle name="Normal 33 7 3 3" xfId="32163"/>
    <cellStyle name="Normal 33 7 3 3 2" xfId="32164"/>
    <cellStyle name="Normal 33 7 3 3 2 2" xfId="32165"/>
    <cellStyle name="Normal 33 7 3 3 2 2 2" xfId="32166"/>
    <cellStyle name="Normal 33 7 3 3 2 2 3" xfId="32167"/>
    <cellStyle name="Normal 33 7 3 3 2 3" xfId="32168"/>
    <cellStyle name="Normal 33 7 3 3 2 4" xfId="32169"/>
    <cellStyle name="Normal 33 7 3 3 3" xfId="32170"/>
    <cellStyle name="Normal 33 7 3 3 3 2" xfId="32171"/>
    <cellStyle name="Normal 33 7 3 3 3 3" xfId="32172"/>
    <cellStyle name="Normal 33 7 3 3 4" xfId="32173"/>
    <cellStyle name="Normal 33 7 3 3 5" xfId="32174"/>
    <cellStyle name="Normal 33 7 3 4" xfId="32175"/>
    <cellStyle name="Normal 33 7 3 4 2" xfId="32176"/>
    <cellStyle name="Normal 33 7 3 4 2 2" xfId="32177"/>
    <cellStyle name="Normal 33 7 3 4 2 2 2" xfId="32178"/>
    <cellStyle name="Normal 33 7 3 4 2 2 3" xfId="32179"/>
    <cellStyle name="Normal 33 7 3 4 2 3" xfId="32180"/>
    <cellStyle name="Normal 33 7 3 4 2 4" xfId="32181"/>
    <cellStyle name="Normal 33 7 3 4 3" xfId="32182"/>
    <cellStyle name="Normal 33 7 3 4 3 2" xfId="32183"/>
    <cellStyle name="Normal 33 7 3 4 3 3" xfId="32184"/>
    <cellStyle name="Normal 33 7 3 4 4" xfId="32185"/>
    <cellStyle name="Normal 33 7 3 4 5" xfId="32186"/>
    <cellStyle name="Normal 33 7 3 5" xfId="32187"/>
    <cellStyle name="Normal 33 7 3 5 2" xfId="32188"/>
    <cellStyle name="Normal 33 7 3 5 2 2" xfId="32189"/>
    <cellStyle name="Normal 33 7 3 5 2 2 2" xfId="32190"/>
    <cellStyle name="Normal 33 7 3 5 2 2 3" xfId="32191"/>
    <cellStyle name="Normal 33 7 3 5 2 3" xfId="32192"/>
    <cellStyle name="Normal 33 7 3 5 2 4" xfId="32193"/>
    <cellStyle name="Normal 33 7 3 5 3" xfId="32194"/>
    <cellStyle name="Normal 33 7 3 5 3 2" xfId="32195"/>
    <cellStyle name="Normal 33 7 3 5 3 3" xfId="32196"/>
    <cellStyle name="Normal 33 7 3 5 4" xfId="32197"/>
    <cellStyle name="Normal 33 7 3 5 5" xfId="32198"/>
    <cellStyle name="Normal 33 7 3 6" xfId="32199"/>
    <cellStyle name="Normal 33 7 3 6 2" xfId="32200"/>
    <cellStyle name="Normal 33 7 3 6 2 2" xfId="32201"/>
    <cellStyle name="Normal 33 7 3 6 2 3" xfId="32202"/>
    <cellStyle name="Normal 33 7 3 6 3" xfId="32203"/>
    <cellStyle name="Normal 33 7 3 6 4" xfId="32204"/>
    <cellStyle name="Normal 33 7 3 7" xfId="32205"/>
    <cellStyle name="Normal 33 7 3 7 2" xfId="32206"/>
    <cellStyle name="Normal 33 7 3 7 3" xfId="32207"/>
    <cellStyle name="Normal 33 7 3 8" xfId="32208"/>
    <cellStyle name="Normal 33 7 3 9" xfId="32209"/>
    <cellStyle name="Normal 33 7 3_Schs" xfId="32210"/>
    <cellStyle name="Normal 33 7 4" xfId="32211"/>
    <cellStyle name="Normal 33 7 4 2" xfId="32212"/>
    <cellStyle name="Normal 33 7 4 2 2" xfId="32213"/>
    <cellStyle name="Normal 33 7 4 2 2 2" xfId="32214"/>
    <cellStyle name="Normal 33 7 4 2 2 2 2" xfId="32215"/>
    <cellStyle name="Normal 33 7 4 2 2 2 3" xfId="32216"/>
    <cellStyle name="Normal 33 7 4 2 2 3" xfId="32217"/>
    <cellStyle name="Normal 33 7 4 2 2 4" xfId="32218"/>
    <cellStyle name="Normal 33 7 4 2 3" xfId="32219"/>
    <cellStyle name="Normal 33 7 4 2 3 2" xfId="32220"/>
    <cellStyle name="Normal 33 7 4 2 3 3" xfId="32221"/>
    <cellStyle name="Normal 33 7 4 2 4" xfId="32222"/>
    <cellStyle name="Normal 33 7 4 2 5" xfId="32223"/>
    <cellStyle name="Normal 33 7 4 3" xfId="32224"/>
    <cellStyle name="Normal 33 7 4 3 2" xfId="32225"/>
    <cellStyle name="Normal 33 7 4 3 2 2" xfId="32226"/>
    <cellStyle name="Normal 33 7 4 3 2 2 2" xfId="32227"/>
    <cellStyle name="Normal 33 7 4 3 2 2 3" xfId="32228"/>
    <cellStyle name="Normal 33 7 4 3 2 3" xfId="32229"/>
    <cellStyle name="Normal 33 7 4 3 2 4" xfId="32230"/>
    <cellStyle name="Normal 33 7 4 3 3" xfId="32231"/>
    <cellStyle name="Normal 33 7 4 3 3 2" xfId="32232"/>
    <cellStyle name="Normal 33 7 4 3 3 3" xfId="32233"/>
    <cellStyle name="Normal 33 7 4 3 4" xfId="32234"/>
    <cellStyle name="Normal 33 7 4 3 5" xfId="32235"/>
    <cellStyle name="Normal 33 7 4 4" xfId="32236"/>
    <cellStyle name="Normal 33 7 4 4 2" xfId="32237"/>
    <cellStyle name="Normal 33 7 4 4 2 2" xfId="32238"/>
    <cellStyle name="Normal 33 7 4 4 2 2 2" xfId="32239"/>
    <cellStyle name="Normal 33 7 4 4 2 2 3" xfId="32240"/>
    <cellStyle name="Normal 33 7 4 4 2 3" xfId="32241"/>
    <cellStyle name="Normal 33 7 4 4 2 4" xfId="32242"/>
    <cellStyle name="Normal 33 7 4 4 3" xfId="32243"/>
    <cellStyle name="Normal 33 7 4 4 3 2" xfId="32244"/>
    <cellStyle name="Normal 33 7 4 4 3 3" xfId="32245"/>
    <cellStyle name="Normal 33 7 4 4 4" xfId="32246"/>
    <cellStyle name="Normal 33 7 4 4 5" xfId="32247"/>
    <cellStyle name="Normal 33 7 4 5" xfId="32248"/>
    <cellStyle name="Normal 33 7 4 5 2" xfId="32249"/>
    <cellStyle name="Normal 33 7 4 5 2 2" xfId="32250"/>
    <cellStyle name="Normal 33 7 4 5 2 3" xfId="32251"/>
    <cellStyle name="Normal 33 7 4 5 3" xfId="32252"/>
    <cellStyle name="Normal 33 7 4 5 4" xfId="32253"/>
    <cellStyle name="Normal 33 7 4 6" xfId="32254"/>
    <cellStyle name="Normal 33 7 4 6 2" xfId="32255"/>
    <cellStyle name="Normal 33 7 4 6 3" xfId="32256"/>
    <cellStyle name="Normal 33 7 4 7" xfId="32257"/>
    <cellStyle name="Normal 33 7 4 8" xfId="32258"/>
    <cellStyle name="Normal 33 7 4_Schs" xfId="32259"/>
    <cellStyle name="Normal 33 7 5" xfId="32260"/>
    <cellStyle name="Normal 33 7 5 2" xfId="32261"/>
    <cellStyle name="Normal 33 7 5 2 2" xfId="32262"/>
    <cellStyle name="Normal 33 7 5 2 2 2" xfId="32263"/>
    <cellStyle name="Normal 33 7 5 2 2 3" xfId="32264"/>
    <cellStyle name="Normal 33 7 5 2 3" xfId="32265"/>
    <cellStyle name="Normal 33 7 5 2 4" xfId="32266"/>
    <cellStyle name="Normal 33 7 5 3" xfId="32267"/>
    <cellStyle name="Normal 33 7 5 3 2" xfId="32268"/>
    <cellStyle name="Normal 33 7 5 3 3" xfId="32269"/>
    <cellStyle name="Normal 33 7 5 4" xfId="32270"/>
    <cellStyle name="Normal 33 7 5 5" xfId="32271"/>
    <cellStyle name="Normal 33 7 6" xfId="32272"/>
    <cellStyle name="Normal 33 7 6 2" xfId="32273"/>
    <cellStyle name="Normal 33 7 6 2 2" xfId="32274"/>
    <cellStyle name="Normal 33 7 6 2 2 2" xfId="32275"/>
    <cellStyle name="Normal 33 7 6 2 2 3" xfId="32276"/>
    <cellStyle name="Normal 33 7 6 2 3" xfId="32277"/>
    <cellStyle name="Normal 33 7 6 2 4" xfId="32278"/>
    <cellStyle name="Normal 33 7 6 3" xfId="32279"/>
    <cellStyle name="Normal 33 7 6 3 2" xfId="32280"/>
    <cellStyle name="Normal 33 7 6 3 3" xfId="32281"/>
    <cellStyle name="Normal 33 7 6 4" xfId="32282"/>
    <cellStyle name="Normal 33 7 6 5" xfId="32283"/>
    <cellStyle name="Normal 33 7 7" xfId="32284"/>
    <cellStyle name="Normal 33 7 7 2" xfId="32285"/>
    <cellStyle name="Normal 33 7 7 2 2" xfId="32286"/>
    <cellStyle name="Normal 33 7 7 2 2 2" xfId="32287"/>
    <cellStyle name="Normal 33 7 7 2 2 3" xfId="32288"/>
    <cellStyle name="Normal 33 7 7 2 3" xfId="32289"/>
    <cellStyle name="Normal 33 7 7 2 4" xfId="32290"/>
    <cellStyle name="Normal 33 7 7 3" xfId="32291"/>
    <cellStyle name="Normal 33 7 7 3 2" xfId="32292"/>
    <cellStyle name="Normal 33 7 7 3 3" xfId="32293"/>
    <cellStyle name="Normal 33 7 7 4" xfId="32294"/>
    <cellStyle name="Normal 33 7 7 5" xfId="32295"/>
    <cellStyle name="Normal 33 7 8" xfId="32296"/>
    <cellStyle name="Normal 33 7 8 2" xfId="32297"/>
    <cellStyle name="Normal 33 7 8 2 2" xfId="32298"/>
    <cellStyle name="Normal 33 7 8 2 3" xfId="32299"/>
    <cellStyle name="Normal 33 7 8 3" xfId="32300"/>
    <cellStyle name="Normal 33 7 8 4" xfId="32301"/>
    <cellStyle name="Normal 33 7 9" xfId="32302"/>
    <cellStyle name="Normal 33 7 9 2" xfId="32303"/>
    <cellStyle name="Normal 33 7 9 3" xfId="32304"/>
    <cellStyle name="Normal 33 7_Schs" xfId="32305"/>
    <cellStyle name="Normal 33 8" xfId="32306"/>
    <cellStyle name="Normal 33 8 2" xfId="32307"/>
    <cellStyle name="Normal 33 8 2 10" xfId="32308"/>
    <cellStyle name="Normal 33 8 2 2" xfId="32309"/>
    <cellStyle name="Normal 33 8 2 2 2" xfId="32310"/>
    <cellStyle name="Normal 33 8 2 2 2 2" xfId="32311"/>
    <cellStyle name="Normal 33 8 2 2 2 2 2" xfId="32312"/>
    <cellStyle name="Normal 33 8 2 2 2 2 2 2" xfId="32313"/>
    <cellStyle name="Normal 33 8 2 2 2 2 2 2 2" xfId="32314"/>
    <cellStyle name="Normal 33 8 2 2 2 2 2 2 3" xfId="32315"/>
    <cellStyle name="Normal 33 8 2 2 2 2 2 3" xfId="32316"/>
    <cellStyle name="Normal 33 8 2 2 2 2 2 4" xfId="32317"/>
    <cellStyle name="Normal 33 8 2 2 2 2 3" xfId="32318"/>
    <cellStyle name="Normal 33 8 2 2 2 2 3 2" xfId="32319"/>
    <cellStyle name="Normal 33 8 2 2 2 2 3 3" xfId="32320"/>
    <cellStyle name="Normal 33 8 2 2 2 2 4" xfId="32321"/>
    <cellStyle name="Normal 33 8 2 2 2 2 5" xfId="32322"/>
    <cellStyle name="Normal 33 8 2 2 2 3" xfId="32323"/>
    <cellStyle name="Normal 33 8 2 2 2 3 2" xfId="32324"/>
    <cellStyle name="Normal 33 8 2 2 2 3 2 2" xfId="32325"/>
    <cellStyle name="Normal 33 8 2 2 2 3 2 2 2" xfId="32326"/>
    <cellStyle name="Normal 33 8 2 2 2 3 2 2 3" xfId="32327"/>
    <cellStyle name="Normal 33 8 2 2 2 3 2 3" xfId="32328"/>
    <cellStyle name="Normal 33 8 2 2 2 3 2 4" xfId="32329"/>
    <cellStyle name="Normal 33 8 2 2 2 3 3" xfId="32330"/>
    <cellStyle name="Normal 33 8 2 2 2 3 3 2" xfId="32331"/>
    <cellStyle name="Normal 33 8 2 2 2 3 3 3" xfId="32332"/>
    <cellStyle name="Normal 33 8 2 2 2 3 4" xfId="32333"/>
    <cellStyle name="Normal 33 8 2 2 2 3 5" xfId="32334"/>
    <cellStyle name="Normal 33 8 2 2 2 4" xfId="32335"/>
    <cellStyle name="Normal 33 8 2 2 2 4 2" xfId="32336"/>
    <cellStyle name="Normal 33 8 2 2 2 4 2 2" xfId="32337"/>
    <cellStyle name="Normal 33 8 2 2 2 4 2 2 2" xfId="32338"/>
    <cellStyle name="Normal 33 8 2 2 2 4 2 2 3" xfId="32339"/>
    <cellStyle name="Normal 33 8 2 2 2 4 2 3" xfId="32340"/>
    <cellStyle name="Normal 33 8 2 2 2 4 2 4" xfId="32341"/>
    <cellStyle name="Normal 33 8 2 2 2 4 3" xfId="32342"/>
    <cellStyle name="Normal 33 8 2 2 2 4 3 2" xfId="32343"/>
    <cellStyle name="Normal 33 8 2 2 2 4 3 3" xfId="32344"/>
    <cellStyle name="Normal 33 8 2 2 2 4 4" xfId="32345"/>
    <cellStyle name="Normal 33 8 2 2 2 4 5" xfId="32346"/>
    <cellStyle name="Normal 33 8 2 2 2 5" xfId="32347"/>
    <cellStyle name="Normal 33 8 2 2 2 5 2" xfId="32348"/>
    <cellStyle name="Normal 33 8 2 2 2 5 2 2" xfId="32349"/>
    <cellStyle name="Normal 33 8 2 2 2 5 2 3" xfId="32350"/>
    <cellStyle name="Normal 33 8 2 2 2 5 3" xfId="32351"/>
    <cellStyle name="Normal 33 8 2 2 2 5 4" xfId="32352"/>
    <cellStyle name="Normal 33 8 2 2 2 6" xfId="32353"/>
    <cellStyle name="Normal 33 8 2 2 2 6 2" xfId="32354"/>
    <cellStyle name="Normal 33 8 2 2 2 6 3" xfId="32355"/>
    <cellStyle name="Normal 33 8 2 2 2 7" xfId="32356"/>
    <cellStyle name="Normal 33 8 2 2 2 8" xfId="32357"/>
    <cellStyle name="Normal 33 8 2 2 2_Schs" xfId="32358"/>
    <cellStyle name="Normal 33 8 2 2 3" xfId="32359"/>
    <cellStyle name="Normal 33 8 2 2 3 2" xfId="32360"/>
    <cellStyle name="Normal 33 8 2 2 3 2 2" xfId="32361"/>
    <cellStyle name="Normal 33 8 2 2 3 2 2 2" xfId="32362"/>
    <cellStyle name="Normal 33 8 2 2 3 2 2 3" xfId="32363"/>
    <cellStyle name="Normal 33 8 2 2 3 2 3" xfId="32364"/>
    <cellStyle name="Normal 33 8 2 2 3 2 4" xfId="32365"/>
    <cellStyle name="Normal 33 8 2 2 3 3" xfId="32366"/>
    <cellStyle name="Normal 33 8 2 2 3 3 2" xfId="32367"/>
    <cellStyle name="Normal 33 8 2 2 3 3 3" xfId="32368"/>
    <cellStyle name="Normal 33 8 2 2 3 4" xfId="32369"/>
    <cellStyle name="Normal 33 8 2 2 3 5" xfId="32370"/>
    <cellStyle name="Normal 33 8 2 2 4" xfId="32371"/>
    <cellStyle name="Normal 33 8 2 2 4 2" xfId="32372"/>
    <cellStyle name="Normal 33 8 2 2 4 2 2" xfId="32373"/>
    <cellStyle name="Normal 33 8 2 2 4 2 2 2" xfId="32374"/>
    <cellStyle name="Normal 33 8 2 2 4 2 2 3" xfId="32375"/>
    <cellStyle name="Normal 33 8 2 2 4 2 3" xfId="32376"/>
    <cellStyle name="Normal 33 8 2 2 4 2 4" xfId="32377"/>
    <cellStyle name="Normal 33 8 2 2 4 3" xfId="32378"/>
    <cellStyle name="Normal 33 8 2 2 4 3 2" xfId="32379"/>
    <cellStyle name="Normal 33 8 2 2 4 3 3" xfId="32380"/>
    <cellStyle name="Normal 33 8 2 2 4 4" xfId="32381"/>
    <cellStyle name="Normal 33 8 2 2 4 5" xfId="32382"/>
    <cellStyle name="Normal 33 8 2 2 5" xfId="32383"/>
    <cellStyle name="Normal 33 8 2 2 5 2" xfId="32384"/>
    <cellStyle name="Normal 33 8 2 2 5 2 2" xfId="32385"/>
    <cellStyle name="Normal 33 8 2 2 5 2 2 2" xfId="32386"/>
    <cellStyle name="Normal 33 8 2 2 5 2 2 3" xfId="32387"/>
    <cellStyle name="Normal 33 8 2 2 5 2 3" xfId="32388"/>
    <cellStyle name="Normal 33 8 2 2 5 2 4" xfId="32389"/>
    <cellStyle name="Normal 33 8 2 2 5 3" xfId="32390"/>
    <cellStyle name="Normal 33 8 2 2 5 3 2" xfId="32391"/>
    <cellStyle name="Normal 33 8 2 2 5 3 3" xfId="32392"/>
    <cellStyle name="Normal 33 8 2 2 5 4" xfId="32393"/>
    <cellStyle name="Normal 33 8 2 2 5 5" xfId="32394"/>
    <cellStyle name="Normal 33 8 2 2 6" xfId="32395"/>
    <cellStyle name="Normal 33 8 2 2 6 2" xfId="32396"/>
    <cellStyle name="Normal 33 8 2 2 6 2 2" xfId="32397"/>
    <cellStyle name="Normal 33 8 2 2 6 2 3" xfId="32398"/>
    <cellStyle name="Normal 33 8 2 2 6 3" xfId="32399"/>
    <cellStyle name="Normal 33 8 2 2 6 4" xfId="32400"/>
    <cellStyle name="Normal 33 8 2 2 7" xfId="32401"/>
    <cellStyle name="Normal 33 8 2 2 7 2" xfId="32402"/>
    <cellStyle name="Normal 33 8 2 2 7 3" xfId="32403"/>
    <cellStyle name="Normal 33 8 2 2 8" xfId="32404"/>
    <cellStyle name="Normal 33 8 2 2 9" xfId="32405"/>
    <cellStyle name="Normal 33 8 2 2_Schs" xfId="32406"/>
    <cellStyle name="Normal 33 8 2 3" xfId="32407"/>
    <cellStyle name="Normal 33 8 2 3 2" xfId="32408"/>
    <cellStyle name="Normal 33 8 2 3 2 2" xfId="32409"/>
    <cellStyle name="Normal 33 8 2 3 2 2 2" xfId="32410"/>
    <cellStyle name="Normal 33 8 2 3 2 2 2 2" xfId="32411"/>
    <cellStyle name="Normal 33 8 2 3 2 2 2 3" xfId="32412"/>
    <cellStyle name="Normal 33 8 2 3 2 2 3" xfId="32413"/>
    <cellStyle name="Normal 33 8 2 3 2 2 4" xfId="32414"/>
    <cellStyle name="Normal 33 8 2 3 2 3" xfId="32415"/>
    <cellStyle name="Normal 33 8 2 3 2 3 2" xfId="32416"/>
    <cellStyle name="Normal 33 8 2 3 2 3 3" xfId="32417"/>
    <cellStyle name="Normal 33 8 2 3 2 4" xfId="32418"/>
    <cellStyle name="Normal 33 8 2 3 2 5" xfId="32419"/>
    <cellStyle name="Normal 33 8 2 3 3" xfId="32420"/>
    <cellStyle name="Normal 33 8 2 3 3 2" xfId="32421"/>
    <cellStyle name="Normal 33 8 2 3 3 2 2" xfId="32422"/>
    <cellStyle name="Normal 33 8 2 3 3 2 2 2" xfId="32423"/>
    <cellStyle name="Normal 33 8 2 3 3 2 2 3" xfId="32424"/>
    <cellStyle name="Normal 33 8 2 3 3 2 3" xfId="32425"/>
    <cellStyle name="Normal 33 8 2 3 3 2 4" xfId="32426"/>
    <cellStyle name="Normal 33 8 2 3 3 3" xfId="32427"/>
    <cellStyle name="Normal 33 8 2 3 3 3 2" xfId="32428"/>
    <cellStyle name="Normal 33 8 2 3 3 3 3" xfId="32429"/>
    <cellStyle name="Normal 33 8 2 3 3 4" xfId="32430"/>
    <cellStyle name="Normal 33 8 2 3 3 5" xfId="32431"/>
    <cellStyle name="Normal 33 8 2 3 4" xfId="32432"/>
    <cellStyle name="Normal 33 8 2 3 4 2" xfId="32433"/>
    <cellStyle name="Normal 33 8 2 3 4 2 2" xfId="32434"/>
    <cellStyle name="Normal 33 8 2 3 4 2 2 2" xfId="32435"/>
    <cellStyle name="Normal 33 8 2 3 4 2 2 3" xfId="32436"/>
    <cellStyle name="Normal 33 8 2 3 4 2 3" xfId="32437"/>
    <cellStyle name="Normal 33 8 2 3 4 2 4" xfId="32438"/>
    <cellStyle name="Normal 33 8 2 3 4 3" xfId="32439"/>
    <cellStyle name="Normal 33 8 2 3 4 3 2" xfId="32440"/>
    <cellStyle name="Normal 33 8 2 3 4 3 3" xfId="32441"/>
    <cellStyle name="Normal 33 8 2 3 4 4" xfId="32442"/>
    <cellStyle name="Normal 33 8 2 3 4 5" xfId="32443"/>
    <cellStyle name="Normal 33 8 2 3 5" xfId="32444"/>
    <cellStyle name="Normal 33 8 2 3 5 2" xfId="32445"/>
    <cellStyle name="Normal 33 8 2 3 5 2 2" xfId="32446"/>
    <cellStyle name="Normal 33 8 2 3 5 2 3" xfId="32447"/>
    <cellStyle name="Normal 33 8 2 3 5 3" xfId="32448"/>
    <cellStyle name="Normal 33 8 2 3 5 4" xfId="32449"/>
    <cellStyle name="Normal 33 8 2 3 6" xfId="32450"/>
    <cellStyle name="Normal 33 8 2 3 6 2" xfId="32451"/>
    <cellStyle name="Normal 33 8 2 3 6 3" xfId="32452"/>
    <cellStyle name="Normal 33 8 2 3 7" xfId="32453"/>
    <cellStyle name="Normal 33 8 2 3 8" xfId="32454"/>
    <cellStyle name="Normal 33 8 2 3_Schs" xfId="32455"/>
    <cellStyle name="Normal 33 8 2 4" xfId="32456"/>
    <cellStyle name="Normal 33 8 2 4 2" xfId="32457"/>
    <cellStyle name="Normal 33 8 2 4 2 2" xfId="32458"/>
    <cellStyle name="Normal 33 8 2 4 2 2 2" xfId="32459"/>
    <cellStyle name="Normal 33 8 2 4 2 2 3" xfId="32460"/>
    <cellStyle name="Normal 33 8 2 4 2 3" xfId="32461"/>
    <cellStyle name="Normal 33 8 2 4 2 4" xfId="32462"/>
    <cellStyle name="Normal 33 8 2 4 3" xfId="32463"/>
    <cellStyle name="Normal 33 8 2 4 3 2" xfId="32464"/>
    <cellStyle name="Normal 33 8 2 4 3 3" xfId="32465"/>
    <cellStyle name="Normal 33 8 2 4 4" xfId="32466"/>
    <cellStyle name="Normal 33 8 2 4 5" xfId="32467"/>
    <cellStyle name="Normal 33 8 2 5" xfId="32468"/>
    <cellStyle name="Normal 33 8 2 5 2" xfId="32469"/>
    <cellStyle name="Normal 33 8 2 5 2 2" xfId="32470"/>
    <cellStyle name="Normal 33 8 2 5 2 2 2" xfId="32471"/>
    <cellStyle name="Normal 33 8 2 5 2 2 3" xfId="32472"/>
    <cellStyle name="Normal 33 8 2 5 2 3" xfId="32473"/>
    <cellStyle name="Normal 33 8 2 5 2 4" xfId="32474"/>
    <cellStyle name="Normal 33 8 2 5 3" xfId="32475"/>
    <cellStyle name="Normal 33 8 2 5 3 2" xfId="32476"/>
    <cellStyle name="Normal 33 8 2 5 3 3" xfId="32477"/>
    <cellStyle name="Normal 33 8 2 5 4" xfId="32478"/>
    <cellStyle name="Normal 33 8 2 5 5" xfId="32479"/>
    <cellStyle name="Normal 33 8 2 6" xfId="32480"/>
    <cellStyle name="Normal 33 8 2 6 2" xfId="32481"/>
    <cellStyle name="Normal 33 8 2 6 2 2" xfId="32482"/>
    <cellStyle name="Normal 33 8 2 6 2 2 2" xfId="32483"/>
    <cellStyle name="Normal 33 8 2 6 2 2 3" xfId="32484"/>
    <cellStyle name="Normal 33 8 2 6 2 3" xfId="32485"/>
    <cellStyle name="Normal 33 8 2 6 2 4" xfId="32486"/>
    <cellStyle name="Normal 33 8 2 6 3" xfId="32487"/>
    <cellStyle name="Normal 33 8 2 6 3 2" xfId="32488"/>
    <cellStyle name="Normal 33 8 2 6 3 3" xfId="32489"/>
    <cellStyle name="Normal 33 8 2 6 4" xfId="32490"/>
    <cellStyle name="Normal 33 8 2 6 5" xfId="32491"/>
    <cellStyle name="Normal 33 8 2 7" xfId="32492"/>
    <cellStyle name="Normal 33 8 2 7 2" xfId="32493"/>
    <cellStyle name="Normal 33 8 2 7 2 2" xfId="32494"/>
    <cellStyle name="Normal 33 8 2 7 2 3" xfId="32495"/>
    <cellStyle name="Normal 33 8 2 7 3" xfId="32496"/>
    <cellStyle name="Normal 33 8 2 7 4" xfId="32497"/>
    <cellStyle name="Normal 33 8 2 8" xfId="32498"/>
    <cellStyle name="Normal 33 8 2 8 2" xfId="32499"/>
    <cellStyle name="Normal 33 8 2 8 3" xfId="32500"/>
    <cellStyle name="Normal 33 8 2 9" xfId="32501"/>
    <cellStyle name="Normal 33 8 2_Schs" xfId="32502"/>
    <cellStyle name="Normal 33 9" xfId="32503"/>
    <cellStyle name="Normal 33_Schs" xfId="32504"/>
    <cellStyle name="Normal 34" xfId="214"/>
    <cellStyle name="Normal 34 10" xfId="32505"/>
    <cellStyle name="Normal 34 10 2" xfId="32506"/>
    <cellStyle name="Normal 34 10 2 2" xfId="32507"/>
    <cellStyle name="Normal 34 10 2 2 2" xfId="32508"/>
    <cellStyle name="Normal 34 10 2 2 2 2" xfId="32509"/>
    <cellStyle name="Normal 34 10 2 2 2 2 2" xfId="32510"/>
    <cellStyle name="Normal 34 10 2 2 2 2 3" xfId="32511"/>
    <cellStyle name="Normal 34 10 2 2 2 3" xfId="32512"/>
    <cellStyle name="Normal 34 10 2 2 2 4" xfId="32513"/>
    <cellStyle name="Normal 34 10 2 2 3" xfId="32514"/>
    <cellStyle name="Normal 34 10 2 2 3 2" xfId="32515"/>
    <cellStyle name="Normal 34 10 2 2 3 3" xfId="32516"/>
    <cellStyle name="Normal 34 10 2 2 4" xfId="32517"/>
    <cellStyle name="Normal 34 10 2 2 5" xfId="32518"/>
    <cellStyle name="Normal 34 10 2 3" xfId="32519"/>
    <cellStyle name="Normal 34 10 2 3 2" xfId="32520"/>
    <cellStyle name="Normal 34 10 2 3 2 2" xfId="32521"/>
    <cellStyle name="Normal 34 10 2 3 2 2 2" xfId="32522"/>
    <cellStyle name="Normal 34 10 2 3 2 2 3" xfId="32523"/>
    <cellStyle name="Normal 34 10 2 3 2 3" xfId="32524"/>
    <cellStyle name="Normal 34 10 2 3 2 4" xfId="32525"/>
    <cellStyle name="Normal 34 10 2 3 3" xfId="32526"/>
    <cellStyle name="Normal 34 10 2 3 3 2" xfId="32527"/>
    <cellStyle name="Normal 34 10 2 3 3 3" xfId="32528"/>
    <cellStyle name="Normal 34 10 2 3 4" xfId="32529"/>
    <cellStyle name="Normal 34 10 2 3 5" xfId="32530"/>
    <cellStyle name="Normal 34 10 2 4" xfId="32531"/>
    <cellStyle name="Normal 34 10 2 4 2" xfId="32532"/>
    <cellStyle name="Normal 34 10 2 4 2 2" xfId="32533"/>
    <cellStyle name="Normal 34 10 2 4 2 2 2" xfId="32534"/>
    <cellStyle name="Normal 34 10 2 4 2 2 3" xfId="32535"/>
    <cellStyle name="Normal 34 10 2 4 2 3" xfId="32536"/>
    <cellStyle name="Normal 34 10 2 4 2 4" xfId="32537"/>
    <cellStyle name="Normal 34 10 2 4 3" xfId="32538"/>
    <cellStyle name="Normal 34 10 2 4 3 2" xfId="32539"/>
    <cellStyle name="Normal 34 10 2 4 3 3" xfId="32540"/>
    <cellStyle name="Normal 34 10 2 4 4" xfId="32541"/>
    <cellStyle name="Normal 34 10 2 4 5" xfId="32542"/>
    <cellStyle name="Normal 34 10 2 5" xfId="32543"/>
    <cellStyle name="Normal 34 10 2 5 2" xfId="32544"/>
    <cellStyle name="Normal 34 10 2 5 2 2" xfId="32545"/>
    <cellStyle name="Normal 34 10 2 5 2 3" xfId="32546"/>
    <cellStyle name="Normal 34 10 2 5 3" xfId="32547"/>
    <cellStyle name="Normal 34 10 2 5 4" xfId="32548"/>
    <cellStyle name="Normal 34 10 2 6" xfId="32549"/>
    <cellStyle name="Normal 34 10 2 6 2" xfId="32550"/>
    <cellStyle name="Normal 34 10 2 6 3" xfId="32551"/>
    <cellStyle name="Normal 34 10 2 7" xfId="32552"/>
    <cellStyle name="Normal 34 10 2 8" xfId="32553"/>
    <cellStyle name="Normal 34 10 2_Schs" xfId="32554"/>
    <cellStyle name="Normal 34 10 3" xfId="32555"/>
    <cellStyle name="Normal 34 10 3 2" xfId="32556"/>
    <cellStyle name="Normal 34 10 3 2 2" xfId="32557"/>
    <cellStyle name="Normal 34 10 3 2 2 2" xfId="32558"/>
    <cellStyle name="Normal 34 10 3 2 2 3" xfId="32559"/>
    <cellStyle name="Normal 34 10 3 2 3" xfId="32560"/>
    <cellStyle name="Normal 34 10 3 2 4" xfId="32561"/>
    <cellStyle name="Normal 34 10 3 3" xfId="32562"/>
    <cellStyle name="Normal 34 10 3 3 2" xfId="32563"/>
    <cellStyle name="Normal 34 10 3 3 3" xfId="32564"/>
    <cellStyle name="Normal 34 10 3 4" xfId="32565"/>
    <cellStyle name="Normal 34 10 3 5" xfId="32566"/>
    <cellStyle name="Normal 34 10 4" xfId="32567"/>
    <cellStyle name="Normal 34 10 4 2" xfId="32568"/>
    <cellStyle name="Normal 34 10 4 2 2" xfId="32569"/>
    <cellStyle name="Normal 34 10 4 2 2 2" xfId="32570"/>
    <cellStyle name="Normal 34 10 4 2 2 3" xfId="32571"/>
    <cellStyle name="Normal 34 10 4 2 3" xfId="32572"/>
    <cellStyle name="Normal 34 10 4 2 4" xfId="32573"/>
    <cellStyle name="Normal 34 10 4 3" xfId="32574"/>
    <cellStyle name="Normal 34 10 4 3 2" xfId="32575"/>
    <cellStyle name="Normal 34 10 4 3 3" xfId="32576"/>
    <cellStyle name="Normal 34 10 4 4" xfId="32577"/>
    <cellStyle name="Normal 34 10 4 5" xfId="32578"/>
    <cellStyle name="Normal 34 10 5" xfId="32579"/>
    <cellStyle name="Normal 34 10 5 2" xfId="32580"/>
    <cellStyle name="Normal 34 10 5 2 2" xfId="32581"/>
    <cellStyle name="Normal 34 10 5 2 2 2" xfId="32582"/>
    <cellStyle name="Normal 34 10 5 2 2 3" xfId="32583"/>
    <cellStyle name="Normal 34 10 5 2 3" xfId="32584"/>
    <cellStyle name="Normal 34 10 5 2 4" xfId="32585"/>
    <cellStyle name="Normal 34 10 5 3" xfId="32586"/>
    <cellStyle name="Normal 34 10 5 3 2" xfId="32587"/>
    <cellStyle name="Normal 34 10 5 3 3" xfId="32588"/>
    <cellStyle name="Normal 34 10 5 4" xfId="32589"/>
    <cellStyle name="Normal 34 10 5 5" xfId="32590"/>
    <cellStyle name="Normal 34 10 6" xfId="32591"/>
    <cellStyle name="Normal 34 10 6 2" xfId="32592"/>
    <cellStyle name="Normal 34 10 6 2 2" xfId="32593"/>
    <cellStyle name="Normal 34 10 6 2 3" xfId="32594"/>
    <cellStyle name="Normal 34 10 6 3" xfId="32595"/>
    <cellStyle name="Normal 34 10 6 4" xfId="32596"/>
    <cellStyle name="Normal 34 10 7" xfId="32597"/>
    <cellStyle name="Normal 34 10 7 2" xfId="32598"/>
    <cellStyle name="Normal 34 10 7 3" xfId="32599"/>
    <cellStyle name="Normal 34 10 8" xfId="32600"/>
    <cellStyle name="Normal 34 10 9" xfId="32601"/>
    <cellStyle name="Normal 34 10_Schs" xfId="32602"/>
    <cellStyle name="Normal 34 11" xfId="32603"/>
    <cellStyle name="Normal 34 11 2" xfId="32604"/>
    <cellStyle name="Normal 34 11 2 2" xfId="32605"/>
    <cellStyle name="Normal 34 11 2 2 2" xfId="32606"/>
    <cellStyle name="Normal 34 11 2 2 2 2" xfId="32607"/>
    <cellStyle name="Normal 34 11 2 2 2 3" xfId="32608"/>
    <cellStyle name="Normal 34 11 2 2 3" xfId="32609"/>
    <cellStyle name="Normal 34 11 2 2 4" xfId="32610"/>
    <cellStyle name="Normal 34 11 2 3" xfId="32611"/>
    <cellStyle name="Normal 34 11 2 3 2" xfId="32612"/>
    <cellStyle name="Normal 34 11 2 3 3" xfId="32613"/>
    <cellStyle name="Normal 34 11 2 4" xfId="32614"/>
    <cellStyle name="Normal 34 11 2 5" xfId="32615"/>
    <cellStyle name="Normal 34 11 3" xfId="32616"/>
    <cellStyle name="Normal 34 11 3 2" xfId="32617"/>
    <cellStyle name="Normal 34 11 3 2 2" xfId="32618"/>
    <cellStyle name="Normal 34 11 3 2 2 2" xfId="32619"/>
    <cellStyle name="Normal 34 11 3 2 2 3" xfId="32620"/>
    <cellStyle name="Normal 34 11 3 2 3" xfId="32621"/>
    <cellStyle name="Normal 34 11 3 2 4" xfId="32622"/>
    <cellStyle name="Normal 34 11 3 3" xfId="32623"/>
    <cellStyle name="Normal 34 11 3 3 2" xfId="32624"/>
    <cellStyle name="Normal 34 11 3 3 3" xfId="32625"/>
    <cellStyle name="Normal 34 11 3 4" xfId="32626"/>
    <cellStyle name="Normal 34 11 3 5" xfId="32627"/>
    <cellStyle name="Normal 34 11 4" xfId="32628"/>
    <cellStyle name="Normal 34 11 4 2" xfId="32629"/>
    <cellStyle name="Normal 34 11 4 2 2" xfId="32630"/>
    <cellStyle name="Normal 34 11 4 2 2 2" xfId="32631"/>
    <cellStyle name="Normal 34 11 4 2 2 3" xfId="32632"/>
    <cellStyle name="Normal 34 11 4 2 3" xfId="32633"/>
    <cellStyle name="Normal 34 11 4 2 4" xfId="32634"/>
    <cellStyle name="Normal 34 11 4 3" xfId="32635"/>
    <cellStyle name="Normal 34 11 4 3 2" xfId="32636"/>
    <cellStyle name="Normal 34 11 4 3 3" xfId="32637"/>
    <cellStyle name="Normal 34 11 4 4" xfId="32638"/>
    <cellStyle name="Normal 34 11 4 5" xfId="32639"/>
    <cellStyle name="Normal 34 11 5" xfId="32640"/>
    <cellStyle name="Normal 34 11 5 2" xfId="32641"/>
    <cellStyle name="Normal 34 11 5 2 2" xfId="32642"/>
    <cellStyle name="Normal 34 11 5 2 3" xfId="32643"/>
    <cellStyle name="Normal 34 11 5 3" xfId="32644"/>
    <cellStyle name="Normal 34 11 5 4" xfId="32645"/>
    <cellStyle name="Normal 34 11 6" xfId="32646"/>
    <cellStyle name="Normal 34 11 6 2" xfId="32647"/>
    <cellStyle name="Normal 34 11 6 3" xfId="32648"/>
    <cellStyle name="Normal 34 11 7" xfId="32649"/>
    <cellStyle name="Normal 34 11 8" xfId="32650"/>
    <cellStyle name="Normal 34 11_Schs" xfId="32651"/>
    <cellStyle name="Normal 34 12" xfId="32652"/>
    <cellStyle name="Normal 34 12 2" xfId="32653"/>
    <cellStyle name="Normal 34 12 2 2" xfId="32654"/>
    <cellStyle name="Normal 34 12 2 2 2" xfId="32655"/>
    <cellStyle name="Normal 34 12 2 2 3" xfId="32656"/>
    <cellStyle name="Normal 34 12 2 3" xfId="32657"/>
    <cellStyle name="Normal 34 12 2 4" xfId="32658"/>
    <cellStyle name="Normal 34 12 3" xfId="32659"/>
    <cellStyle name="Normal 34 12 3 2" xfId="32660"/>
    <cellStyle name="Normal 34 12 3 3" xfId="32661"/>
    <cellStyle name="Normal 34 12 4" xfId="32662"/>
    <cellStyle name="Normal 34 12 5" xfId="32663"/>
    <cellStyle name="Normal 34 13" xfId="32664"/>
    <cellStyle name="Normal 34 13 2" xfId="32665"/>
    <cellStyle name="Normal 34 13 2 2" xfId="32666"/>
    <cellStyle name="Normal 34 13 2 2 2" xfId="32667"/>
    <cellStyle name="Normal 34 13 2 2 3" xfId="32668"/>
    <cellStyle name="Normal 34 13 2 3" xfId="32669"/>
    <cellStyle name="Normal 34 13 2 4" xfId="32670"/>
    <cellStyle name="Normal 34 13 3" xfId="32671"/>
    <cellStyle name="Normal 34 13 3 2" xfId="32672"/>
    <cellStyle name="Normal 34 13 3 3" xfId="32673"/>
    <cellStyle name="Normal 34 13 4" xfId="32674"/>
    <cellStyle name="Normal 34 13 5" xfId="32675"/>
    <cellStyle name="Normal 34 14" xfId="32676"/>
    <cellStyle name="Normal 34 14 2" xfId="32677"/>
    <cellStyle name="Normal 34 14 2 2" xfId="32678"/>
    <cellStyle name="Normal 34 14 2 2 2" xfId="32679"/>
    <cellStyle name="Normal 34 14 2 2 3" xfId="32680"/>
    <cellStyle name="Normal 34 14 2 3" xfId="32681"/>
    <cellStyle name="Normal 34 14 2 4" xfId="32682"/>
    <cellStyle name="Normal 34 14 3" xfId="32683"/>
    <cellStyle name="Normal 34 14 3 2" xfId="32684"/>
    <cellStyle name="Normal 34 14 3 3" xfId="32685"/>
    <cellStyle name="Normal 34 14 4" xfId="32686"/>
    <cellStyle name="Normal 34 14 5" xfId="32687"/>
    <cellStyle name="Normal 34 15" xfId="32688"/>
    <cellStyle name="Normal 34 15 2" xfId="32689"/>
    <cellStyle name="Normal 34 15 2 2" xfId="32690"/>
    <cellStyle name="Normal 34 15 2 3" xfId="32691"/>
    <cellStyle name="Normal 34 15 3" xfId="32692"/>
    <cellStyle name="Normal 34 15 4" xfId="32693"/>
    <cellStyle name="Normal 34 16" xfId="32694"/>
    <cellStyle name="Normal 34 16 2" xfId="32695"/>
    <cellStyle name="Normal 34 16 3" xfId="32696"/>
    <cellStyle name="Normal 34 17" xfId="32697"/>
    <cellStyle name="Normal 34 18" xfId="32698"/>
    <cellStyle name="Normal 34 19" xfId="32699"/>
    <cellStyle name="Normal 34 2" xfId="215"/>
    <cellStyle name="Normal 34 2 10" xfId="32700"/>
    <cellStyle name="Normal 34 2 10 2" xfId="32701"/>
    <cellStyle name="Normal 34 2 10 2 2" xfId="32702"/>
    <cellStyle name="Normal 34 2 10 2 2 2" xfId="32703"/>
    <cellStyle name="Normal 34 2 10 2 2 2 2" xfId="32704"/>
    <cellStyle name="Normal 34 2 10 2 2 2 3" xfId="32705"/>
    <cellStyle name="Normal 34 2 10 2 2 3" xfId="32706"/>
    <cellStyle name="Normal 34 2 10 2 2 4" xfId="32707"/>
    <cellStyle name="Normal 34 2 10 2 3" xfId="32708"/>
    <cellStyle name="Normal 34 2 10 2 3 2" xfId="32709"/>
    <cellStyle name="Normal 34 2 10 2 3 3" xfId="32710"/>
    <cellStyle name="Normal 34 2 10 2 4" xfId="32711"/>
    <cellStyle name="Normal 34 2 10 2 5" xfId="32712"/>
    <cellStyle name="Normal 34 2 10 3" xfId="32713"/>
    <cellStyle name="Normal 34 2 10 3 2" xfId="32714"/>
    <cellStyle name="Normal 34 2 10 3 2 2" xfId="32715"/>
    <cellStyle name="Normal 34 2 10 3 2 2 2" xfId="32716"/>
    <cellStyle name="Normal 34 2 10 3 2 2 3" xfId="32717"/>
    <cellStyle name="Normal 34 2 10 3 2 3" xfId="32718"/>
    <cellStyle name="Normal 34 2 10 3 2 4" xfId="32719"/>
    <cellStyle name="Normal 34 2 10 3 3" xfId="32720"/>
    <cellStyle name="Normal 34 2 10 3 3 2" xfId="32721"/>
    <cellStyle name="Normal 34 2 10 3 3 3" xfId="32722"/>
    <cellStyle name="Normal 34 2 10 3 4" xfId="32723"/>
    <cellStyle name="Normal 34 2 10 3 5" xfId="32724"/>
    <cellStyle name="Normal 34 2 10 4" xfId="32725"/>
    <cellStyle name="Normal 34 2 10 4 2" xfId="32726"/>
    <cellStyle name="Normal 34 2 10 4 2 2" xfId="32727"/>
    <cellStyle name="Normal 34 2 10 4 2 2 2" xfId="32728"/>
    <cellStyle name="Normal 34 2 10 4 2 2 3" xfId="32729"/>
    <cellStyle name="Normal 34 2 10 4 2 3" xfId="32730"/>
    <cellStyle name="Normal 34 2 10 4 2 4" xfId="32731"/>
    <cellStyle name="Normal 34 2 10 4 3" xfId="32732"/>
    <cellStyle name="Normal 34 2 10 4 3 2" xfId="32733"/>
    <cellStyle name="Normal 34 2 10 4 3 3" xfId="32734"/>
    <cellStyle name="Normal 34 2 10 4 4" xfId="32735"/>
    <cellStyle name="Normal 34 2 10 4 5" xfId="32736"/>
    <cellStyle name="Normal 34 2 10 5" xfId="32737"/>
    <cellStyle name="Normal 34 2 10 5 2" xfId="32738"/>
    <cellStyle name="Normal 34 2 10 5 2 2" xfId="32739"/>
    <cellStyle name="Normal 34 2 10 5 2 3" xfId="32740"/>
    <cellStyle name="Normal 34 2 10 5 3" xfId="32741"/>
    <cellStyle name="Normal 34 2 10 5 4" xfId="32742"/>
    <cellStyle name="Normal 34 2 10 6" xfId="32743"/>
    <cellStyle name="Normal 34 2 10 6 2" xfId="32744"/>
    <cellStyle name="Normal 34 2 10 6 3" xfId="32745"/>
    <cellStyle name="Normal 34 2 10 7" xfId="32746"/>
    <cellStyle name="Normal 34 2 10 8" xfId="32747"/>
    <cellStyle name="Normal 34 2 10_Schs" xfId="32748"/>
    <cellStyle name="Normal 34 2 11" xfId="32749"/>
    <cellStyle name="Normal 34 2 11 2" xfId="32750"/>
    <cellStyle name="Normal 34 2 11 2 2" xfId="32751"/>
    <cellStyle name="Normal 34 2 11 2 2 2" xfId="32752"/>
    <cellStyle name="Normal 34 2 11 2 2 3" xfId="32753"/>
    <cellStyle name="Normal 34 2 11 2 3" xfId="32754"/>
    <cellStyle name="Normal 34 2 11 2 4" xfId="32755"/>
    <cellStyle name="Normal 34 2 11 3" xfId="32756"/>
    <cellStyle name="Normal 34 2 11 3 2" xfId="32757"/>
    <cellStyle name="Normal 34 2 11 3 3" xfId="32758"/>
    <cellStyle name="Normal 34 2 11 4" xfId="32759"/>
    <cellStyle name="Normal 34 2 11 5" xfId="32760"/>
    <cellStyle name="Normal 34 2 12" xfId="32761"/>
    <cellStyle name="Normal 34 2 12 2" xfId="32762"/>
    <cellStyle name="Normal 34 2 12 2 2" xfId="32763"/>
    <cellStyle name="Normal 34 2 12 2 2 2" xfId="32764"/>
    <cellStyle name="Normal 34 2 12 2 2 3" xfId="32765"/>
    <cellStyle name="Normal 34 2 12 2 3" xfId="32766"/>
    <cellStyle name="Normal 34 2 12 2 4" xfId="32767"/>
    <cellStyle name="Normal 34 2 12 3" xfId="32768"/>
    <cellStyle name="Normal 34 2 12 3 2" xfId="32769"/>
    <cellStyle name="Normal 34 2 12 3 3" xfId="32770"/>
    <cellStyle name="Normal 34 2 12 4" xfId="32771"/>
    <cellStyle name="Normal 34 2 12 5" xfId="32772"/>
    <cellStyle name="Normal 34 2 13" xfId="32773"/>
    <cellStyle name="Normal 34 2 13 2" xfId="32774"/>
    <cellStyle name="Normal 34 2 13 2 2" xfId="32775"/>
    <cellStyle name="Normal 34 2 13 2 2 2" xfId="32776"/>
    <cellStyle name="Normal 34 2 13 2 2 3" xfId="32777"/>
    <cellStyle name="Normal 34 2 13 2 3" xfId="32778"/>
    <cellStyle name="Normal 34 2 13 2 4" xfId="32779"/>
    <cellStyle name="Normal 34 2 13 3" xfId="32780"/>
    <cellStyle name="Normal 34 2 13 3 2" xfId="32781"/>
    <cellStyle name="Normal 34 2 13 3 3" xfId="32782"/>
    <cellStyle name="Normal 34 2 13 4" xfId="32783"/>
    <cellStyle name="Normal 34 2 13 5" xfId="32784"/>
    <cellStyle name="Normal 34 2 14" xfId="32785"/>
    <cellStyle name="Normal 34 2 14 2" xfId="32786"/>
    <cellStyle name="Normal 34 2 14 2 2" xfId="32787"/>
    <cellStyle name="Normal 34 2 14 2 3" xfId="32788"/>
    <cellStyle name="Normal 34 2 14 3" xfId="32789"/>
    <cellStyle name="Normal 34 2 14 4" xfId="32790"/>
    <cellStyle name="Normal 34 2 15" xfId="32791"/>
    <cellStyle name="Normal 34 2 15 2" xfId="32792"/>
    <cellStyle name="Normal 34 2 15 3" xfId="32793"/>
    <cellStyle name="Normal 34 2 16" xfId="32794"/>
    <cellStyle name="Normal 34 2 17" xfId="32795"/>
    <cellStyle name="Normal 34 2 18" xfId="32796"/>
    <cellStyle name="Normal 34 2 19" xfId="32797"/>
    <cellStyle name="Normal 34 2 2" xfId="32798"/>
    <cellStyle name="Normal 34 2 2 10" xfId="32799"/>
    <cellStyle name="Normal 34 2 2 10 2" xfId="32800"/>
    <cellStyle name="Normal 34 2 2 10 2 2" xfId="32801"/>
    <cellStyle name="Normal 34 2 2 10 2 3" xfId="32802"/>
    <cellStyle name="Normal 34 2 2 10 3" xfId="32803"/>
    <cellStyle name="Normal 34 2 2 10 4" xfId="32804"/>
    <cellStyle name="Normal 34 2 2 11" xfId="32805"/>
    <cellStyle name="Normal 34 2 2 11 2" xfId="32806"/>
    <cellStyle name="Normal 34 2 2 11 3" xfId="32807"/>
    <cellStyle name="Normal 34 2 2 12" xfId="32808"/>
    <cellStyle name="Normal 34 2 2 13" xfId="32809"/>
    <cellStyle name="Normal 34 2 2 14" xfId="32810"/>
    <cellStyle name="Normal 34 2 2 2" xfId="32811"/>
    <cellStyle name="Normal 34 2 2 2 10" xfId="32812"/>
    <cellStyle name="Normal 34 2 2 2 10 2" xfId="32813"/>
    <cellStyle name="Normal 34 2 2 2 10 3" xfId="32814"/>
    <cellStyle name="Normal 34 2 2 2 11" xfId="32815"/>
    <cellStyle name="Normal 34 2 2 2 12" xfId="32816"/>
    <cellStyle name="Normal 34 2 2 2 13" xfId="32817"/>
    <cellStyle name="Normal 34 2 2 2 2" xfId="32818"/>
    <cellStyle name="Normal 34 2 2 2 2 10" xfId="32819"/>
    <cellStyle name="Normal 34 2 2 2 2 11" xfId="32820"/>
    <cellStyle name="Normal 34 2 2 2 2 2" xfId="32821"/>
    <cellStyle name="Normal 34 2 2 2 2 2 10" xfId="32822"/>
    <cellStyle name="Normal 34 2 2 2 2 2 2" xfId="32823"/>
    <cellStyle name="Normal 34 2 2 2 2 2 2 2" xfId="32824"/>
    <cellStyle name="Normal 34 2 2 2 2 2 2 2 2" xfId="32825"/>
    <cellStyle name="Normal 34 2 2 2 2 2 2 2 2 2" xfId="32826"/>
    <cellStyle name="Normal 34 2 2 2 2 2 2 2 2 2 2" xfId="32827"/>
    <cellStyle name="Normal 34 2 2 2 2 2 2 2 2 2 2 2" xfId="32828"/>
    <cellStyle name="Normal 34 2 2 2 2 2 2 2 2 2 2 3" xfId="32829"/>
    <cellStyle name="Normal 34 2 2 2 2 2 2 2 2 2 3" xfId="32830"/>
    <cellStyle name="Normal 34 2 2 2 2 2 2 2 2 2 4" xfId="32831"/>
    <cellStyle name="Normal 34 2 2 2 2 2 2 2 2 3" xfId="32832"/>
    <cellStyle name="Normal 34 2 2 2 2 2 2 2 2 3 2" xfId="32833"/>
    <cellStyle name="Normal 34 2 2 2 2 2 2 2 2 3 3" xfId="32834"/>
    <cellStyle name="Normal 34 2 2 2 2 2 2 2 2 4" xfId="32835"/>
    <cellStyle name="Normal 34 2 2 2 2 2 2 2 2 5" xfId="32836"/>
    <cellStyle name="Normal 34 2 2 2 2 2 2 2 3" xfId="32837"/>
    <cellStyle name="Normal 34 2 2 2 2 2 2 2 3 2" xfId="32838"/>
    <cellStyle name="Normal 34 2 2 2 2 2 2 2 3 2 2" xfId="32839"/>
    <cellStyle name="Normal 34 2 2 2 2 2 2 2 3 2 2 2" xfId="32840"/>
    <cellStyle name="Normal 34 2 2 2 2 2 2 2 3 2 2 3" xfId="32841"/>
    <cellStyle name="Normal 34 2 2 2 2 2 2 2 3 2 3" xfId="32842"/>
    <cellStyle name="Normal 34 2 2 2 2 2 2 2 3 2 4" xfId="32843"/>
    <cellStyle name="Normal 34 2 2 2 2 2 2 2 3 3" xfId="32844"/>
    <cellStyle name="Normal 34 2 2 2 2 2 2 2 3 3 2" xfId="32845"/>
    <cellStyle name="Normal 34 2 2 2 2 2 2 2 3 3 3" xfId="32846"/>
    <cellStyle name="Normal 34 2 2 2 2 2 2 2 3 4" xfId="32847"/>
    <cellStyle name="Normal 34 2 2 2 2 2 2 2 3 5" xfId="32848"/>
    <cellStyle name="Normal 34 2 2 2 2 2 2 2 4" xfId="32849"/>
    <cellStyle name="Normal 34 2 2 2 2 2 2 2 4 2" xfId="32850"/>
    <cellStyle name="Normal 34 2 2 2 2 2 2 2 4 2 2" xfId="32851"/>
    <cellStyle name="Normal 34 2 2 2 2 2 2 2 4 2 2 2" xfId="32852"/>
    <cellStyle name="Normal 34 2 2 2 2 2 2 2 4 2 2 3" xfId="32853"/>
    <cellStyle name="Normal 34 2 2 2 2 2 2 2 4 2 3" xfId="32854"/>
    <cellStyle name="Normal 34 2 2 2 2 2 2 2 4 2 4" xfId="32855"/>
    <cellStyle name="Normal 34 2 2 2 2 2 2 2 4 3" xfId="32856"/>
    <cellStyle name="Normal 34 2 2 2 2 2 2 2 4 3 2" xfId="32857"/>
    <cellStyle name="Normal 34 2 2 2 2 2 2 2 4 3 3" xfId="32858"/>
    <cellStyle name="Normal 34 2 2 2 2 2 2 2 4 4" xfId="32859"/>
    <cellStyle name="Normal 34 2 2 2 2 2 2 2 4 5" xfId="32860"/>
    <cellStyle name="Normal 34 2 2 2 2 2 2 2 5" xfId="32861"/>
    <cellStyle name="Normal 34 2 2 2 2 2 2 2 5 2" xfId="32862"/>
    <cellStyle name="Normal 34 2 2 2 2 2 2 2 5 2 2" xfId="32863"/>
    <cellStyle name="Normal 34 2 2 2 2 2 2 2 5 2 3" xfId="32864"/>
    <cellStyle name="Normal 34 2 2 2 2 2 2 2 5 3" xfId="32865"/>
    <cellStyle name="Normal 34 2 2 2 2 2 2 2 5 4" xfId="32866"/>
    <cellStyle name="Normal 34 2 2 2 2 2 2 2 6" xfId="32867"/>
    <cellStyle name="Normal 34 2 2 2 2 2 2 2 6 2" xfId="32868"/>
    <cellStyle name="Normal 34 2 2 2 2 2 2 2 6 3" xfId="32869"/>
    <cellStyle name="Normal 34 2 2 2 2 2 2 2 7" xfId="32870"/>
    <cellStyle name="Normal 34 2 2 2 2 2 2 2 8" xfId="32871"/>
    <cellStyle name="Normal 34 2 2 2 2 2 2 2_Schs" xfId="32872"/>
    <cellStyle name="Normal 34 2 2 2 2 2 2 3" xfId="32873"/>
    <cellStyle name="Normal 34 2 2 2 2 2 2 3 2" xfId="32874"/>
    <cellStyle name="Normal 34 2 2 2 2 2 2 3 2 2" xfId="32875"/>
    <cellStyle name="Normal 34 2 2 2 2 2 2 3 2 2 2" xfId="32876"/>
    <cellStyle name="Normal 34 2 2 2 2 2 2 3 2 2 3" xfId="32877"/>
    <cellStyle name="Normal 34 2 2 2 2 2 2 3 2 3" xfId="32878"/>
    <cellStyle name="Normal 34 2 2 2 2 2 2 3 2 4" xfId="32879"/>
    <cellStyle name="Normal 34 2 2 2 2 2 2 3 3" xfId="32880"/>
    <cellStyle name="Normal 34 2 2 2 2 2 2 3 3 2" xfId="32881"/>
    <cellStyle name="Normal 34 2 2 2 2 2 2 3 3 3" xfId="32882"/>
    <cellStyle name="Normal 34 2 2 2 2 2 2 3 4" xfId="32883"/>
    <cellStyle name="Normal 34 2 2 2 2 2 2 3 5" xfId="32884"/>
    <cellStyle name="Normal 34 2 2 2 2 2 2 4" xfId="32885"/>
    <cellStyle name="Normal 34 2 2 2 2 2 2 4 2" xfId="32886"/>
    <cellStyle name="Normal 34 2 2 2 2 2 2 4 2 2" xfId="32887"/>
    <cellStyle name="Normal 34 2 2 2 2 2 2 4 2 2 2" xfId="32888"/>
    <cellStyle name="Normal 34 2 2 2 2 2 2 4 2 2 3" xfId="32889"/>
    <cellStyle name="Normal 34 2 2 2 2 2 2 4 2 3" xfId="32890"/>
    <cellStyle name="Normal 34 2 2 2 2 2 2 4 2 4" xfId="32891"/>
    <cellStyle name="Normal 34 2 2 2 2 2 2 4 3" xfId="32892"/>
    <cellStyle name="Normal 34 2 2 2 2 2 2 4 3 2" xfId="32893"/>
    <cellStyle name="Normal 34 2 2 2 2 2 2 4 3 3" xfId="32894"/>
    <cellStyle name="Normal 34 2 2 2 2 2 2 4 4" xfId="32895"/>
    <cellStyle name="Normal 34 2 2 2 2 2 2 4 5" xfId="32896"/>
    <cellStyle name="Normal 34 2 2 2 2 2 2 5" xfId="32897"/>
    <cellStyle name="Normal 34 2 2 2 2 2 2 5 2" xfId="32898"/>
    <cellStyle name="Normal 34 2 2 2 2 2 2 5 2 2" xfId="32899"/>
    <cellStyle name="Normal 34 2 2 2 2 2 2 5 2 2 2" xfId="32900"/>
    <cellStyle name="Normal 34 2 2 2 2 2 2 5 2 2 3" xfId="32901"/>
    <cellStyle name="Normal 34 2 2 2 2 2 2 5 2 3" xfId="32902"/>
    <cellStyle name="Normal 34 2 2 2 2 2 2 5 2 4" xfId="32903"/>
    <cellStyle name="Normal 34 2 2 2 2 2 2 5 3" xfId="32904"/>
    <cellStyle name="Normal 34 2 2 2 2 2 2 5 3 2" xfId="32905"/>
    <cellStyle name="Normal 34 2 2 2 2 2 2 5 3 3" xfId="32906"/>
    <cellStyle name="Normal 34 2 2 2 2 2 2 5 4" xfId="32907"/>
    <cellStyle name="Normal 34 2 2 2 2 2 2 5 5" xfId="32908"/>
    <cellStyle name="Normal 34 2 2 2 2 2 2 6" xfId="32909"/>
    <cellStyle name="Normal 34 2 2 2 2 2 2 6 2" xfId="32910"/>
    <cellStyle name="Normal 34 2 2 2 2 2 2 6 2 2" xfId="32911"/>
    <cellStyle name="Normal 34 2 2 2 2 2 2 6 2 3" xfId="32912"/>
    <cellStyle name="Normal 34 2 2 2 2 2 2 6 3" xfId="32913"/>
    <cellStyle name="Normal 34 2 2 2 2 2 2 6 4" xfId="32914"/>
    <cellStyle name="Normal 34 2 2 2 2 2 2 7" xfId="32915"/>
    <cellStyle name="Normal 34 2 2 2 2 2 2 7 2" xfId="32916"/>
    <cellStyle name="Normal 34 2 2 2 2 2 2 7 3" xfId="32917"/>
    <cellStyle name="Normal 34 2 2 2 2 2 2 8" xfId="32918"/>
    <cellStyle name="Normal 34 2 2 2 2 2 2 9" xfId="32919"/>
    <cellStyle name="Normal 34 2 2 2 2 2 2_Schs" xfId="32920"/>
    <cellStyle name="Normal 34 2 2 2 2 2 3" xfId="32921"/>
    <cellStyle name="Normal 34 2 2 2 2 2 3 2" xfId="32922"/>
    <cellStyle name="Normal 34 2 2 2 2 2 3 2 2" xfId="32923"/>
    <cellStyle name="Normal 34 2 2 2 2 2 3 2 2 2" xfId="32924"/>
    <cellStyle name="Normal 34 2 2 2 2 2 3 2 2 2 2" xfId="32925"/>
    <cellStyle name="Normal 34 2 2 2 2 2 3 2 2 2 3" xfId="32926"/>
    <cellStyle name="Normal 34 2 2 2 2 2 3 2 2 3" xfId="32927"/>
    <cellStyle name="Normal 34 2 2 2 2 2 3 2 2 4" xfId="32928"/>
    <cellStyle name="Normal 34 2 2 2 2 2 3 2 3" xfId="32929"/>
    <cellStyle name="Normal 34 2 2 2 2 2 3 2 3 2" xfId="32930"/>
    <cellStyle name="Normal 34 2 2 2 2 2 3 2 3 3" xfId="32931"/>
    <cellStyle name="Normal 34 2 2 2 2 2 3 2 4" xfId="32932"/>
    <cellStyle name="Normal 34 2 2 2 2 2 3 2 5" xfId="32933"/>
    <cellStyle name="Normal 34 2 2 2 2 2 3 3" xfId="32934"/>
    <cellStyle name="Normal 34 2 2 2 2 2 3 3 2" xfId="32935"/>
    <cellStyle name="Normal 34 2 2 2 2 2 3 3 2 2" xfId="32936"/>
    <cellStyle name="Normal 34 2 2 2 2 2 3 3 2 2 2" xfId="32937"/>
    <cellStyle name="Normal 34 2 2 2 2 2 3 3 2 2 3" xfId="32938"/>
    <cellStyle name="Normal 34 2 2 2 2 2 3 3 2 3" xfId="32939"/>
    <cellStyle name="Normal 34 2 2 2 2 2 3 3 2 4" xfId="32940"/>
    <cellStyle name="Normal 34 2 2 2 2 2 3 3 3" xfId="32941"/>
    <cellStyle name="Normal 34 2 2 2 2 2 3 3 3 2" xfId="32942"/>
    <cellStyle name="Normal 34 2 2 2 2 2 3 3 3 3" xfId="32943"/>
    <cellStyle name="Normal 34 2 2 2 2 2 3 3 4" xfId="32944"/>
    <cellStyle name="Normal 34 2 2 2 2 2 3 3 5" xfId="32945"/>
    <cellStyle name="Normal 34 2 2 2 2 2 3 4" xfId="32946"/>
    <cellStyle name="Normal 34 2 2 2 2 2 3 4 2" xfId="32947"/>
    <cellStyle name="Normal 34 2 2 2 2 2 3 4 2 2" xfId="32948"/>
    <cellStyle name="Normal 34 2 2 2 2 2 3 4 2 2 2" xfId="32949"/>
    <cellStyle name="Normal 34 2 2 2 2 2 3 4 2 2 3" xfId="32950"/>
    <cellStyle name="Normal 34 2 2 2 2 2 3 4 2 3" xfId="32951"/>
    <cellStyle name="Normal 34 2 2 2 2 2 3 4 2 4" xfId="32952"/>
    <cellStyle name="Normal 34 2 2 2 2 2 3 4 3" xfId="32953"/>
    <cellStyle name="Normal 34 2 2 2 2 2 3 4 3 2" xfId="32954"/>
    <cellStyle name="Normal 34 2 2 2 2 2 3 4 3 3" xfId="32955"/>
    <cellStyle name="Normal 34 2 2 2 2 2 3 4 4" xfId="32956"/>
    <cellStyle name="Normal 34 2 2 2 2 2 3 4 5" xfId="32957"/>
    <cellStyle name="Normal 34 2 2 2 2 2 3 5" xfId="32958"/>
    <cellStyle name="Normal 34 2 2 2 2 2 3 5 2" xfId="32959"/>
    <cellStyle name="Normal 34 2 2 2 2 2 3 5 2 2" xfId="32960"/>
    <cellStyle name="Normal 34 2 2 2 2 2 3 5 2 3" xfId="32961"/>
    <cellStyle name="Normal 34 2 2 2 2 2 3 5 3" xfId="32962"/>
    <cellStyle name="Normal 34 2 2 2 2 2 3 5 4" xfId="32963"/>
    <cellStyle name="Normal 34 2 2 2 2 2 3 6" xfId="32964"/>
    <cellStyle name="Normal 34 2 2 2 2 2 3 6 2" xfId="32965"/>
    <cellStyle name="Normal 34 2 2 2 2 2 3 6 3" xfId="32966"/>
    <cellStyle name="Normal 34 2 2 2 2 2 3 7" xfId="32967"/>
    <cellStyle name="Normal 34 2 2 2 2 2 3 8" xfId="32968"/>
    <cellStyle name="Normal 34 2 2 2 2 2 3_Schs" xfId="32969"/>
    <cellStyle name="Normal 34 2 2 2 2 2 4" xfId="32970"/>
    <cellStyle name="Normal 34 2 2 2 2 2 4 2" xfId="32971"/>
    <cellStyle name="Normal 34 2 2 2 2 2 4 2 2" xfId="32972"/>
    <cellStyle name="Normal 34 2 2 2 2 2 4 2 2 2" xfId="32973"/>
    <cellStyle name="Normal 34 2 2 2 2 2 4 2 2 3" xfId="32974"/>
    <cellStyle name="Normal 34 2 2 2 2 2 4 2 3" xfId="32975"/>
    <cellStyle name="Normal 34 2 2 2 2 2 4 2 4" xfId="32976"/>
    <cellStyle name="Normal 34 2 2 2 2 2 4 3" xfId="32977"/>
    <cellStyle name="Normal 34 2 2 2 2 2 4 3 2" xfId="32978"/>
    <cellStyle name="Normal 34 2 2 2 2 2 4 3 3" xfId="32979"/>
    <cellStyle name="Normal 34 2 2 2 2 2 4 4" xfId="32980"/>
    <cellStyle name="Normal 34 2 2 2 2 2 4 5" xfId="32981"/>
    <cellStyle name="Normal 34 2 2 2 2 2 5" xfId="32982"/>
    <cellStyle name="Normal 34 2 2 2 2 2 5 2" xfId="32983"/>
    <cellStyle name="Normal 34 2 2 2 2 2 5 2 2" xfId="32984"/>
    <cellStyle name="Normal 34 2 2 2 2 2 5 2 2 2" xfId="32985"/>
    <cellStyle name="Normal 34 2 2 2 2 2 5 2 2 3" xfId="32986"/>
    <cellStyle name="Normal 34 2 2 2 2 2 5 2 3" xfId="32987"/>
    <cellStyle name="Normal 34 2 2 2 2 2 5 2 4" xfId="32988"/>
    <cellStyle name="Normal 34 2 2 2 2 2 5 3" xfId="32989"/>
    <cellStyle name="Normal 34 2 2 2 2 2 5 3 2" xfId="32990"/>
    <cellStyle name="Normal 34 2 2 2 2 2 5 3 3" xfId="32991"/>
    <cellStyle name="Normal 34 2 2 2 2 2 5 4" xfId="32992"/>
    <cellStyle name="Normal 34 2 2 2 2 2 5 5" xfId="32993"/>
    <cellStyle name="Normal 34 2 2 2 2 2 6" xfId="32994"/>
    <cellStyle name="Normal 34 2 2 2 2 2 6 2" xfId="32995"/>
    <cellStyle name="Normal 34 2 2 2 2 2 6 2 2" xfId="32996"/>
    <cellStyle name="Normal 34 2 2 2 2 2 6 2 2 2" xfId="32997"/>
    <cellStyle name="Normal 34 2 2 2 2 2 6 2 2 3" xfId="32998"/>
    <cellStyle name="Normal 34 2 2 2 2 2 6 2 3" xfId="32999"/>
    <cellStyle name="Normal 34 2 2 2 2 2 6 2 4" xfId="33000"/>
    <cellStyle name="Normal 34 2 2 2 2 2 6 3" xfId="33001"/>
    <cellStyle name="Normal 34 2 2 2 2 2 6 3 2" xfId="33002"/>
    <cellStyle name="Normal 34 2 2 2 2 2 6 3 3" xfId="33003"/>
    <cellStyle name="Normal 34 2 2 2 2 2 6 4" xfId="33004"/>
    <cellStyle name="Normal 34 2 2 2 2 2 6 5" xfId="33005"/>
    <cellStyle name="Normal 34 2 2 2 2 2 7" xfId="33006"/>
    <cellStyle name="Normal 34 2 2 2 2 2 7 2" xfId="33007"/>
    <cellStyle name="Normal 34 2 2 2 2 2 7 2 2" xfId="33008"/>
    <cellStyle name="Normal 34 2 2 2 2 2 7 2 3" xfId="33009"/>
    <cellStyle name="Normal 34 2 2 2 2 2 7 3" xfId="33010"/>
    <cellStyle name="Normal 34 2 2 2 2 2 7 4" xfId="33011"/>
    <cellStyle name="Normal 34 2 2 2 2 2 8" xfId="33012"/>
    <cellStyle name="Normal 34 2 2 2 2 2 8 2" xfId="33013"/>
    <cellStyle name="Normal 34 2 2 2 2 2 8 3" xfId="33014"/>
    <cellStyle name="Normal 34 2 2 2 2 2 9" xfId="33015"/>
    <cellStyle name="Normal 34 2 2 2 2 2_Schs" xfId="33016"/>
    <cellStyle name="Normal 34 2 2 2 2 3" xfId="33017"/>
    <cellStyle name="Normal 34 2 2 2 2 3 2" xfId="33018"/>
    <cellStyle name="Normal 34 2 2 2 2 3 2 2" xfId="33019"/>
    <cellStyle name="Normal 34 2 2 2 2 3 2 2 2" xfId="33020"/>
    <cellStyle name="Normal 34 2 2 2 2 3 2 2 2 2" xfId="33021"/>
    <cellStyle name="Normal 34 2 2 2 2 3 2 2 2 2 2" xfId="33022"/>
    <cellStyle name="Normal 34 2 2 2 2 3 2 2 2 2 3" xfId="33023"/>
    <cellStyle name="Normal 34 2 2 2 2 3 2 2 2 3" xfId="33024"/>
    <cellStyle name="Normal 34 2 2 2 2 3 2 2 2 4" xfId="33025"/>
    <cellStyle name="Normal 34 2 2 2 2 3 2 2 3" xfId="33026"/>
    <cellStyle name="Normal 34 2 2 2 2 3 2 2 3 2" xfId="33027"/>
    <cellStyle name="Normal 34 2 2 2 2 3 2 2 3 3" xfId="33028"/>
    <cellStyle name="Normal 34 2 2 2 2 3 2 2 4" xfId="33029"/>
    <cellStyle name="Normal 34 2 2 2 2 3 2 2 5" xfId="33030"/>
    <cellStyle name="Normal 34 2 2 2 2 3 2 3" xfId="33031"/>
    <cellStyle name="Normal 34 2 2 2 2 3 2 3 2" xfId="33032"/>
    <cellStyle name="Normal 34 2 2 2 2 3 2 3 2 2" xfId="33033"/>
    <cellStyle name="Normal 34 2 2 2 2 3 2 3 2 2 2" xfId="33034"/>
    <cellStyle name="Normal 34 2 2 2 2 3 2 3 2 2 3" xfId="33035"/>
    <cellStyle name="Normal 34 2 2 2 2 3 2 3 2 3" xfId="33036"/>
    <cellStyle name="Normal 34 2 2 2 2 3 2 3 2 4" xfId="33037"/>
    <cellStyle name="Normal 34 2 2 2 2 3 2 3 3" xfId="33038"/>
    <cellStyle name="Normal 34 2 2 2 2 3 2 3 3 2" xfId="33039"/>
    <cellStyle name="Normal 34 2 2 2 2 3 2 3 3 3" xfId="33040"/>
    <cellStyle name="Normal 34 2 2 2 2 3 2 3 4" xfId="33041"/>
    <cellStyle name="Normal 34 2 2 2 2 3 2 3 5" xfId="33042"/>
    <cellStyle name="Normal 34 2 2 2 2 3 2 4" xfId="33043"/>
    <cellStyle name="Normal 34 2 2 2 2 3 2 4 2" xfId="33044"/>
    <cellStyle name="Normal 34 2 2 2 2 3 2 4 2 2" xfId="33045"/>
    <cellStyle name="Normal 34 2 2 2 2 3 2 4 2 2 2" xfId="33046"/>
    <cellStyle name="Normal 34 2 2 2 2 3 2 4 2 2 3" xfId="33047"/>
    <cellStyle name="Normal 34 2 2 2 2 3 2 4 2 3" xfId="33048"/>
    <cellStyle name="Normal 34 2 2 2 2 3 2 4 2 4" xfId="33049"/>
    <cellStyle name="Normal 34 2 2 2 2 3 2 4 3" xfId="33050"/>
    <cellStyle name="Normal 34 2 2 2 2 3 2 4 3 2" xfId="33051"/>
    <cellStyle name="Normal 34 2 2 2 2 3 2 4 3 3" xfId="33052"/>
    <cellStyle name="Normal 34 2 2 2 2 3 2 4 4" xfId="33053"/>
    <cellStyle name="Normal 34 2 2 2 2 3 2 4 5" xfId="33054"/>
    <cellStyle name="Normal 34 2 2 2 2 3 2 5" xfId="33055"/>
    <cellStyle name="Normal 34 2 2 2 2 3 2 5 2" xfId="33056"/>
    <cellStyle name="Normal 34 2 2 2 2 3 2 5 2 2" xfId="33057"/>
    <cellStyle name="Normal 34 2 2 2 2 3 2 5 2 3" xfId="33058"/>
    <cellStyle name="Normal 34 2 2 2 2 3 2 5 3" xfId="33059"/>
    <cellStyle name="Normal 34 2 2 2 2 3 2 5 4" xfId="33060"/>
    <cellStyle name="Normal 34 2 2 2 2 3 2 6" xfId="33061"/>
    <cellStyle name="Normal 34 2 2 2 2 3 2 6 2" xfId="33062"/>
    <cellStyle name="Normal 34 2 2 2 2 3 2 6 3" xfId="33063"/>
    <cellStyle name="Normal 34 2 2 2 2 3 2 7" xfId="33064"/>
    <cellStyle name="Normal 34 2 2 2 2 3 2 8" xfId="33065"/>
    <cellStyle name="Normal 34 2 2 2 2 3 2_Schs" xfId="33066"/>
    <cellStyle name="Normal 34 2 2 2 2 3 3" xfId="33067"/>
    <cellStyle name="Normal 34 2 2 2 2 3 3 2" xfId="33068"/>
    <cellStyle name="Normal 34 2 2 2 2 3 3 2 2" xfId="33069"/>
    <cellStyle name="Normal 34 2 2 2 2 3 3 2 2 2" xfId="33070"/>
    <cellStyle name="Normal 34 2 2 2 2 3 3 2 2 3" xfId="33071"/>
    <cellStyle name="Normal 34 2 2 2 2 3 3 2 3" xfId="33072"/>
    <cellStyle name="Normal 34 2 2 2 2 3 3 2 4" xfId="33073"/>
    <cellStyle name="Normal 34 2 2 2 2 3 3 3" xfId="33074"/>
    <cellStyle name="Normal 34 2 2 2 2 3 3 3 2" xfId="33075"/>
    <cellStyle name="Normal 34 2 2 2 2 3 3 3 3" xfId="33076"/>
    <cellStyle name="Normal 34 2 2 2 2 3 3 4" xfId="33077"/>
    <cellStyle name="Normal 34 2 2 2 2 3 3 5" xfId="33078"/>
    <cellStyle name="Normal 34 2 2 2 2 3 4" xfId="33079"/>
    <cellStyle name="Normal 34 2 2 2 2 3 4 2" xfId="33080"/>
    <cellStyle name="Normal 34 2 2 2 2 3 4 2 2" xfId="33081"/>
    <cellStyle name="Normal 34 2 2 2 2 3 4 2 2 2" xfId="33082"/>
    <cellStyle name="Normal 34 2 2 2 2 3 4 2 2 3" xfId="33083"/>
    <cellStyle name="Normal 34 2 2 2 2 3 4 2 3" xfId="33084"/>
    <cellStyle name="Normal 34 2 2 2 2 3 4 2 4" xfId="33085"/>
    <cellStyle name="Normal 34 2 2 2 2 3 4 3" xfId="33086"/>
    <cellStyle name="Normal 34 2 2 2 2 3 4 3 2" xfId="33087"/>
    <cellStyle name="Normal 34 2 2 2 2 3 4 3 3" xfId="33088"/>
    <cellStyle name="Normal 34 2 2 2 2 3 4 4" xfId="33089"/>
    <cellStyle name="Normal 34 2 2 2 2 3 4 5" xfId="33090"/>
    <cellStyle name="Normal 34 2 2 2 2 3 5" xfId="33091"/>
    <cellStyle name="Normal 34 2 2 2 2 3 5 2" xfId="33092"/>
    <cellStyle name="Normal 34 2 2 2 2 3 5 2 2" xfId="33093"/>
    <cellStyle name="Normal 34 2 2 2 2 3 5 2 2 2" xfId="33094"/>
    <cellStyle name="Normal 34 2 2 2 2 3 5 2 2 3" xfId="33095"/>
    <cellStyle name="Normal 34 2 2 2 2 3 5 2 3" xfId="33096"/>
    <cellStyle name="Normal 34 2 2 2 2 3 5 2 4" xfId="33097"/>
    <cellStyle name="Normal 34 2 2 2 2 3 5 3" xfId="33098"/>
    <cellStyle name="Normal 34 2 2 2 2 3 5 3 2" xfId="33099"/>
    <cellStyle name="Normal 34 2 2 2 2 3 5 3 3" xfId="33100"/>
    <cellStyle name="Normal 34 2 2 2 2 3 5 4" xfId="33101"/>
    <cellStyle name="Normal 34 2 2 2 2 3 5 5" xfId="33102"/>
    <cellStyle name="Normal 34 2 2 2 2 3 6" xfId="33103"/>
    <cellStyle name="Normal 34 2 2 2 2 3 6 2" xfId="33104"/>
    <cellStyle name="Normal 34 2 2 2 2 3 6 2 2" xfId="33105"/>
    <cellStyle name="Normal 34 2 2 2 2 3 6 2 3" xfId="33106"/>
    <cellStyle name="Normal 34 2 2 2 2 3 6 3" xfId="33107"/>
    <cellStyle name="Normal 34 2 2 2 2 3 6 4" xfId="33108"/>
    <cellStyle name="Normal 34 2 2 2 2 3 7" xfId="33109"/>
    <cellStyle name="Normal 34 2 2 2 2 3 7 2" xfId="33110"/>
    <cellStyle name="Normal 34 2 2 2 2 3 7 3" xfId="33111"/>
    <cellStyle name="Normal 34 2 2 2 2 3 8" xfId="33112"/>
    <cellStyle name="Normal 34 2 2 2 2 3 9" xfId="33113"/>
    <cellStyle name="Normal 34 2 2 2 2 3_Schs" xfId="33114"/>
    <cellStyle name="Normal 34 2 2 2 2 4" xfId="33115"/>
    <cellStyle name="Normal 34 2 2 2 2 4 2" xfId="33116"/>
    <cellStyle name="Normal 34 2 2 2 2 4 2 2" xfId="33117"/>
    <cellStyle name="Normal 34 2 2 2 2 4 2 2 2" xfId="33118"/>
    <cellStyle name="Normal 34 2 2 2 2 4 2 2 2 2" xfId="33119"/>
    <cellStyle name="Normal 34 2 2 2 2 4 2 2 2 3" xfId="33120"/>
    <cellStyle name="Normal 34 2 2 2 2 4 2 2 3" xfId="33121"/>
    <cellStyle name="Normal 34 2 2 2 2 4 2 2 4" xfId="33122"/>
    <cellStyle name="Normal 34 2 2 2 2 4 2 3" xfId="33123"/>
    <cellStyle name="Normal 34 2 2 2 2 4 2 3 2" xfId="33124"/>
    <cellStyle name="Normal 34 2 2 2 2 4 2 3 3" xfId="33125"/>
    <cellStyle name="Normal 34 2 2 2 2 4 2 4" xfId="33126"/>
    <cellStyle name="Normal 34 2 2 2 2 4 2 5" xfId="33127"/>
    <cellStyle name="Normal 34 2 2 2 2 4 3" xfId="33128"/>
    <cellStyle name="Normal 34 2 2 2 2 4 3 2" xfId="33129"/>
    <cellStyle name="Normal 34 2 2 2 2 4 3 2 2" xfId="33130"/>
    <cellStyle name="Normal 34 2 2 2 2 4 3 2 2 2" xfId="33131"/>
    <cellStyle name="Normal 34 2 2 2 2 4 3 2 2 3" xfId="33132"/>
    <cellStyle name="Normal 34 2 2 2 2 4 3 2 3" xfId="33133"/>
    <cellStyle name="Normal 34 2 2 2 2 4 3 2 4" xfId="33134"/>
    <cellStyle name="Normal 34 2 2 2 2 4 3 3" xfId="33135"/>
    <cellStyle name="Normal 34 2 2 2 2 4 3 3 2" xfId="33136"/>
    <cellStyle name="Normal 34 2 2 2 2 4 3 3 3" xfId="33137"/>
    <cellStyle name="Normal 34 2 2 2 2 4 3 4" xfId="33138"/>
    <cellStyle name="Normal 34 2 2 2 2 4 3 5" xfId="33139"/>
    <cellStyle name="Normal 34 2 2 2 2 4 4" xfId="33140"/>
    <cellStyle name="Normal 34 2 2 2 2 4 4 2" xfId="33141"/>
    <cellStyle name="Normal 34 2 2 2 2 4 4 2 2" xfId="33142"/>
    <cellStyle name="Normal 34 2 2 2 2 4 4 2 2 2" xfId="33143"/>
    <cellStyle name="Normal 34 2 2 2 2 4 4 2 2 3" xfId="33144"/>
    <cellStyle name="Normal 34 2 2 2 2 4 4 2 3" xfId="33145"/>
    <cellStyle name="Normal 34 2 2 2 2 4 4 2 4" xfId="33146"/>
    <cellStyle name="Normal 34 2 2 2 2 4 4 3" xfId="33147"/>
    <cellStyle name="Normal 34 2 2 2 2 4 4 3 2" xfId="33148"/>
    <cellStyle name="Normal 34 2 2 2 2 4 4 3 3" xfId="33149"/>
    <cellStyle name="Normal 34 2 2 2 2 4 4 4" xfId="33150"/>
    <cellStyle name="Normal 34 2 2 2 2 4 4 5" xfId="33151"/>
    <cellStyle name="Normal 34 2 2 2 2 4 5" xfId="33152"/>
    <cellStyle name="Normal 34 2 2 2 2 4 5 2" xfId="33153"/>
    <cellStyle name="Normal 34 2 2 2 2 4 5 2 2" xfId="33154"/>
    <cellStyle name="Normal 34 2 2 2 2 4 5 2 3" xfId="33155"/>
    <cellStyle name="Normal 34 2 2 2 2 4 5 3" xfId="33156"/>
    <cellStyle name="Normal 34 2 2 2 2 4 5 4" xfId="33157"/>
    <cellStyle name="Normal 34 2 2 2 2 4 6" xfId="33158"/>
    <cellStyle name="Normal 34 2 2 2 2 4 6 2" xfId="33159"/>
    <cellStyle name="Normal 34 2 2 2 2 4 6 3" xfId="33160"/>
    <cellStyle name="Normal 34 2 2 2 2 4 7" xfId="33161"/>
    <cellStyle name="Normal 34 2 2 2 2 4 8" xfId="33162"/>
    <cellStyle name="Normal 34 2 2 2 2 4_Schs" xfId="33163"/>
    <cellStyle name="Normal 34 2 2 2 2 5" xfId="33164"/>
    <cellStyle name="Normal 34 2 2 2 2 5 2" xfId="33165"/>
    <cellStyle name="Normal 34 2 2 2 2 5 2 2" xfId="33166"/>
    <cellStyle name="Normal 34 2 2 2 2 5 2 2 2" xfId="33167"/>
    <cellStyle name="Normal 34 2 2 2 2 5 2 2 3" xfId="33168"/>
    <cellStyle name="Normal 34 2 2 2 2 5 2 3" xfId="33169"/>
    <cellStyle name="Normal 34 2 2 2 2 5 2 4" xfId="33170"/>
    <cellStyle name="Normal 34 2 2 2 2 5 3" xfId="33171"/>
    <cellStyle name="Normal 34 2 2 2 2 5 3 2" xfId="33172"/>
    <cellStyle name="Normal 34 2 2 2 2 5 3 3" xfId="33173"/>
    <cellStyle name="Normal 34 2 2 2 2 5 4" xfId="33174"/>
    <cellStyle name="Normal 34 2 2 2 2 5 5" xfId="33175"/>
    <cellStyle name="Normal 34 2 2 2 2 6" xfId="33176"/>
    <cellStyle name="Normal 34 2 2 2 2 6 2" xfId="33177"/>
    <cellStyle name="Normal 34 2 2 2 2 6 2 2" xfId="33178"/>
    <cellStyle name="Normal 34 2 2 2 2 6 2 2 2" xfId="33179"/>
    <cellStyle name="Normal 34 2 2 2 2 6 2 2 3" xfId="33180"/>
    <cellStyle name="Normal 34 2 2 2 2 6 2 3" xfId="33181"/>
    <cellStyle name="Normal 34 2 2 2 2 6 2 4" xfId="33182"/>
    <cellStyle name="Normal 34 2 2 2 2 6 3" xfId="33183"/>
    <cellStyle name="Normal 34 2 2 2 2 6 3 2" xfId="33184"/>
    <cellStyle name="Normal 34 2 2 2 2 6 3 3" xfId="33185"/>
    <cellStyle name="Normal 34 2 2 2 2 6 4" xfId="33186"/>
    <cellStyle name="Normal 34 2 2 2 2 6 5" xfId="33187"/>
    <cellStyle name="Normal 34 2 2 2 2 7" xfId="33188"/>
    <cellStyle name="Normal 34 2 2 2 2 7 2" xfId="33189"/>
    <cellStyle name="Normal 34 2 2 2 2 7 2 2" xfId="33190"/>
    <cellStyle name="Normal 34 2 2 2 2 7 2 2 2" xfId="33191"/>
    <cellStyle name="Normal 34 2 2 2 2 7 2 2 3" xfId="33192"/>
    <cellStyle name="Normal 34 2 2 2 2 7 2 3" xfId="33193"/>
    <cellStyle name="Normal 34 2 2 2 2 7 2 4" xfId="33194"/>
    <cellStyle name="Normal 34 2 2 2 2 7 3" xfId="33195"/>
    <cellStyle name="Normal 34 2 2 2 2 7 3 2" xfId="33196"/>
    <cellStyle name="Normal 34 2 2 2 2 7 3 3" xfId="33197"/>
    <cellStyle name="Normal 34 2 2 2 2 7 4" xfId="33198"/>
    <cellStyle name="Normal 34 2 2 2 2 7 5" xfId="33199"/>
    <cellStyle name="Normal 34 2 2 2 2 8" xfId="33200"/>
    <cellStyle name="Normal 34 2 2 2 2 8 2" xfId="33201"/>
    <cellStyle name="Normal 34 2 2 2 2 8 2 2" xfId="33202"/>
    <cellStyle name="Normal 34 2 2 2 2 8 2 3" xfId="33203"/>
    <cellStyle name="Normal 34 2 2 2 2 8 3" xfId="33204"/>
    <cellStyle name="Normal 34 2 2 2 2 8 4" xfId="33205"/>
    <cellStyle name="Normal 34 2 2 2 2 9" xfId="33206"/>
    <cellStyle name="Normal 34 2 2 2 2 9 2" xfId="33207"/>
    <cellStyle name="Normal 34 2 2 2 2 9 3" xfId="33208"/>
    <cellStyle name="Normal 34 2 2 2 2_Schs" xfId="33209"/>
    <cellStyle name="Normal 34 2 2 2 3" xfId="33210"/>
    <cellStyle name="Normal 34 2 2 2 3 10" xfId="33211"/>
    <cellStyle name="Normal 34 2 2 2 3 2" xfId="33212"/>
    <cellStyle name="Normal 34 2 2 2 3 2 2" xfId="33213"/>
    <cellStyle name="Normal 34 2 2 2 3 2 2 2" xfId="33214"/>
    <cellStyle name="Normal 34 2 2 2 3 2 2 2 2" xfId="33215"/>
    <cellStyle name="Normal 34 2 2 2 3 2 2 2 2 2" xfId="33216"/>
    <cellStyle name="Normal 34 2 2 2 3 2 2 2 2 2 2" xfId="33217"/>
    <cellStyle name="Normal 34 2 2 2 3 2 2 2 2 2 3" xfId="33218"/>
    <cellStyle name="Normal 34 2 2 2 3 2 2 2 2 3" xfId="33219"/>
    <cellStyle name="Normal 34 2 2 2 3 2 2 2 2 4" xfId="33220"/>
    <cellStyle name="Normal 34 2 2 2 3 2 2 2 3" xfId="33221"/>
    <cellStyle name="Normal 34 2 2 2 3 2 2 2 3 2" xfId="33222"/>
    <cellStyle name="Normal 34 2 2 2 3 2 2 2 3 3" xfId="33223"/>
    <cellStyle name="Normal 34 2 2 2 3 2 2 2 4" xfId="33224"/>
    <cellStyle name="Normal 34 2 2 2 3 2 2 2 5" xfId="33225"/>
    <cellStyle name="Normal 34 2 2 2 3 2 2 3" xfId="33226"/>
    <cellStyle name="Normal 34 2 2 2 3 2 2 3 2" xfId="33227"/>
    <cellStyle name="Normal 34 2 2 2 3 2 2 3 2 2" xfId="33228"/>
    <cellStyle name="Normal 34 2 2 2 3 2 2 3 2 2 2" xfId="33229"/>
    <cellStyle name="Normal 34 2 2 2 3 2 2 3 2 2 3" xfId="33230"/>
    <cellStyle name="Normal 34 2 2 2 3 2 2 3 2 3" xfId="33231"/>
    <cellStyle name="Normal 34 2 2 2 3 2 2 3 2 4" xfId="33232"/>
    <cellStyle name="Normal 34 2 2 2 3 2 2 3 3" xfId="33233"/>
    <cellStyle name="Normal 34 2 2 2 3 2 2 3 3 2" xfId="33234"/>
    <cellStyle name="Normal 34 2 2 2 3 2 2 3 3 3" xfId="33235"/>
    <cellStyle name="Normal 34 2 2 2 3 2 2 3 4" xfId="33236"/>
    <cellStyle name="Normal 34 2 2 2 3 2 2 3 5" xfId="33237"/>
    <cellStyle name="Normal 34 2 2 2 3 2 2 4" xfId="33238"/>
    <cellStyle name="Normal 34 2 2 2 3 2 2 4 2" xfId="33239"/>
    <cellStyle name="Normal 34 2 2 2 3 2 2 4 2 2" xfId="33240"/>
    <cellStyle name="Normal 34 2 2 2 3 2 2 4 2 2 2" xfId="33241"/>
    <cellStyle name="Normal 34 2 2 2 3 2 2 4 2 2 3" xfId="33242"/>
    <cellStyle name="Normal 34 2 2 2 3 2 2 4 2 3" xfId="33243"/>
    <cellStyle name="Normal 34 2 2 2 3 2 2 4 2 4" xfId="33244"/>
    <cellStyle name="Normal 34 2 2 2 3 2 2 4 3" xfId="33245"/>
    <cellStyle name="Normal 34 2 2 2 3 2 2 4 3 2" xfId="33246"/>
    <cellStyle name="Normal 34 2 2 2 3 2 2 4 3 3" xfId="33247"/>
    <cellStyle name="Normal 34 2 2 2 3 2 2 4 4" xfId="33248"/>
    <cellStyle name="Normal 34 2 2 2 3 2 2 4 5" xfId="33249"/>
    <cellStyle name="Normal 34 2 2 2 3 2 2 5" xfId="33250"/>
    <cellStyle name="Normal 34 2 2 2 3 2 2 5 2" xfId="33251"/>
    <cellStyle name="Normal 34 2 2 2 3 2 2 5 2 2" xfId="33252"/>
    <cellStyle name="Normal 34 2 2 2 3 2 2 5 2 3" xfId="33253"/>
    <cellStyle name="Normal 34 2 2 2 3 2 2 5 3" xfId="33254"/>
    <cellStyle name="Normal 34 2 2 2 3 2 2 5 4" xfId="33255"/>
    <cellStyle name="Normal 34 2 2 2 3 2 2 6" xfId="33256"/>
    <cellStyle name="Normal 34 2 2 2 3 2 2 6 2" xfId="33257"/>
    <cellStyle name="Normal 34 2 2 2 3 2 2 6 3" xfId="33258"/>
    <cellStyle name="Normal 34 2 2 2 3 2 2 7" xfId="33259"/>
    <cellStyle name="Normal 34 2 2 2 3 2 2 8" xfId="33260"/>
    <cellStyle name="Normal 34 2 2 2 3 2 2_Schs" xfId="33261"/>
    <cellStyle name="Normal 34 2 2 2 3 2 3" xfId="33262"/>
    <cellStyle name="Normal 34 2 2 2 3 2 3 2" xfId="33263"/>
    <cellStyle name="Normal 34 2 2 2 3 2 3 2 2" xfId="33264"/>
    <cellStyle name="Normal 34 2 2 2 3 2 3 2 2 2" xfId="33265"/>
    <cellStyle name="Normal 34 2 2 2 3 2 3 2 2 3" xfId="33266"/>
    <cellStyle name="Normal 34 2 2 2 3 2 3 2 3" xfId="33267"/>
    <cellStyle name="Normal 34 2 2 2 3 2 3 2 4" xfId="33268"/>
    <cellStyle name="Normal 34 2 2 2 3 2 3 3" xfId="33269"/>
    <cellStyle name="Normal 34 2 2 2 3 2 3 3 2" xfId="33270"/>
    <cellStyle name="Normal 34 2 2 2 3 2 3 3 3" xfId="33271"/>
    <cellStyle name="Normal 34 2 2 2 3 2 3 4" xfId="33272"/>
    <cellStyle name="Normal 34 2 2 2 3 2 3 5" xfId="33273"/>
    <cellStyle name="Normal 34 2 2 2 3 2 4" xfId="33274"/>
    <cellStyle name="Normal 34 2 2 2 3 2 4 2" xfId="33275"/>
    <cellStyle name="Normal 34 2 2 2 3 2 4 2 2" xfId="33276"/>
    <cellStyle name="Normal 34 2 2 2 3 2 4 2 2 2" xfId="33277"/>
    <cellStyle name="Normal 34 2 2 2 3 2 4 2 2 3" xfId="33278"/>
    <cellStyle name="Normal 34 2 2 2 3 2 4 2 3" xfId="33279"/>
    <cellStyle name="Normal 34 2 2 2 3 2 4 2 4" xfId="33280"/>
    <cellStyle name="Normal 34 2 2 2 3 2 4 3" xfId="33281"/>
    <cellStyle name="Normal 34 2 2 2 3 2 4 3 2" xfId="33282"/>
    <cellStyle name="Normal 34 2 2 2 3 2 4 3 3" xfId="33283"/>
    <cellStyle name="Normal 34 2 2 2 3 2 4 4" xfId="33284"/>
    <cellStyle name="Normal 34 2 2 2 3 2 4 5" xfId="33285"/>
    <cellStyle name="Normal 34 2 2 2 3 2 5" xfId="33286"/>
    <cellStyle name="Normal 34 2 2 2 3 2 5 2" xfId="33287"/>
    <cellStyle name="Normal 34 2 2 2 3 2 5 2 2" xfId="33288"/>
    <cellStyle name="Normal 34 2 2 2 3 2 5 2 2 2" xfId="33289"/>
    <cellStyle name="Normal 34 2 2 2 3 2 5 2 2 3" xfId="33290"/>
    <cellStyle name="Normal 34 2 2 2 3 2 5 2 3" xfId="33291"/>
    <cellStyle name="Normal 34 2 2 2 3 2 5 2 4" xfId="33292"/>
    <cellStyle name="Normal 34 2 2 2 3 2 5 3" xfId="33293"/>
    <cellStyle name="Normal 34 2 2 2 3 2 5 3 2" xfId="33294"/>
    <cellStyle name="Normal 34 2 2 2 3 2 5 3 3" xfId="33295"/>
    <cellStyle name="Normal 34 2 2 2 3 2 5 4" xfId="33296"/>
    <cellStyle name="Normal 34 2 2 2 3 2 5 5" xfId="33297"/>
    <cellStyle name="Normal 34 2 2 2 3 2 6" xfId="33298"/>
    <cellStyle name="Normal 34 2 2 2 3 2 6 2" xfId="33299"/>
    <cellStyle name="Normal 34 2 2 2 3 2 6 2 2" xfId="33300"/>
    <cellStyle name="Normal 34 2 2 2 3 2 6 2 3" xfId="33301"/>
    <cellStyle name="Normal 34 2 2 2 3 2 6 3" xfId="33302"/>
    <cellStyle name="Normal 34 2 2 2 3 2 6 4" xfId="33303"/>
    <cellStyle name="Normal 34 2 2 2 3 2 7" xfId="33304"/>
    <cellStyle name="Normal 34 2 2 2 3 2 7 2" xfId="33305"/>
    <cellStyle name="Normal 34 2 2 2 3 2 7 3" xfId="33306"/>
    <cellStyle name="Normal 34 2 2 2 3 2 8" xfId="33307"/>
    <cellStyle name="Normal 34 2 2 2 3 2 9" xfId="33308"/>
    <cellStyle name="Normal 34 2 2 2 3 2_Schs" xfId="33309"/>
    <cellStyle name="Normal 34 2 2 2 3 3" xfId="33310"/>
    <cellStyle name="Normal 34 2 2 2 3 3 2" xfId="33311"/>
    <cellStyle name="Normal 34 2 2 2 3 3 2 2" xfId="33312"/>
    <cellStyle name="Normal 34 2 2 2 3 3 2 2 2" xfId="33313"/>
    <cellStyle name="Normal 34 2 2 2 3 3 2 2 2 2" xfId="33314"/>
    <cellStyle name="Normal 34 2 2 2 3 3 2 2 2 3" xfId="33315"/>
    <cellStyle name="Normal 34 2 2 2 3 3 2 2 3" xfId="33316"/>
    <cellStyle name="Normal 34 2 2 2 3 3 2 2 4" xfId="33317"/>
    <cellStyle name="Normal 34 2 2 2 3 3 2 3" xfId="33318"/>
    <cellStyle name="Normal 34 2 2 2 3 3 2 3 2" xfId="33319"/>
    <cellStyle name="Normal 34 2 2 2 3 3 2 3 3" xfId="33320"/>
    <cellStyle name="Normal 34 2 2 2 3 3 2 4" xfId="33321"/>
    <cellStyle name="Normal 34 2 2 2 3 3 2 5" xfId="33322"/>
    <cellStyle name="Normal 34 2 2 2 3 3 3" xfId="33323"/>
    <cellStyle name="Normal 34 2 2 2 3 3 3 2" xfId="33324"/>
    <cellStyle name="Normal 34 2 2 2 3 3 3 2 2" xfId="33325"/>
    <cellStyle name="Normal 34 2 2 2 3 3 3 2 2 2" xfId="33326"/>
    <cellStyle name="Normal 34 2 2 2 3 3 3 2 2 3" xfId="33327"/>
    <cellStyle name="Normal 34 2 2 2 3 3 3 2 3" xfId="33328"/>
    <cellStyle name="Normal 34 2 2 2 3 3 3 2 4" xfId="33329"/>
    <cellStyle name="Normal 34 2 2 2 3 3 3 3" xfId="33330"/>
    <cellStyle name="Normal 34 2 2 2 3 3 3 3 2" xfId="33331"/>
    <cellStyle name="Normal 34 2 2 2 3 3 3 3 3" xfId="33332"/>
    <cellStyle name="Normal 34 2 2 2 3 3 3 4" xfId="33333"/>
    <cellStyle name="Normal 34 2 2 2 3 3 3 5" xfId="33334"/>
    <cellStyle name="Normal 34 2 2 2 3 3 4" xfId="33335"/>
    <cellStyle name="Normal 34 2 2 2 3 3 4 2" xfId="33336"/>
    <cellStyle name="Normal 34 2 2 2 3 3 4 2 2" xfId="33337"/>
    <cellStyle name="Normal 34 2 2 2 3 3 4 2 2 2" xfId="33338"/>
    <cellStyle name="Normal 34 2 2 2 3 3 4 2 2 3" xfId="33339"/>
    <cellStyle name="Normal 34 2 2 2 3 3 4 2 3" xfId="33340"/>
    <cellStyle name="Normal 34 2 2 2 3 3 4 2 4" xfId="33341"/>
    <cellStyle name="Normal 34 2 2 2 3 3 4 3" xfId="33342"/>
    <cellStyle name="Normal 34 2 2 2 3 3 4 3 2" xfId="33343"/>
    <cellStyle name="Normal 34 2 2 2 3 3 4 3 3" xfId="33344"/>
    <cellStyle name="Normal 34 2 2 2 3 3 4 4" xfId="33345"/>
    <cellStyle name="Normal 34 2 2 2 3 3 4 5" xfId="33346"/>
    <cellStyle name="Normal 34 2 2 2 3 3 5" xfId="33347"/>
    <cellStyle name="Normal 34 2 2 2 3 3 5 2" xfId="33348"/>
    <cellStyle name="Normal 34 2 2 2 3 3 5 2 2" xfId="33349"/>
    <cellStyle name="Normal 34 2 2 2 3 3 5 2 3" xfId="33350"/>
    <cellStyle name="Normal 34 2 2 2 3 3 5 3" xfId="33351"/>
    <cellStyle name="Normal 34 2 2 2 3 3 5 4" xfId="33352"/>
    <cellStyle name="Normal 34 2 2 2 3 3 6" xfId="33353"/>
    <cellStyle name="Normal 34 2 2 2 3 3 6 2" xfId="33354"/>
    <cellStyle name="Normal 34 2 2 2 3 3 6 3" xfId="33355"/>
    <cellStyle name="Normal 34 2 2 2 3 3 7" xfId="33356"/>
    <cellStyle name="Normal 34 2 2 2 3 3 8" xfId="33357"/>
    <cellStyle name="Normal 34 2 2 2 3 3_Schs" xfId="33358"/>
    <cellStyle name="Normal 34 2 2 2 3 4" xfId="33359"/>
    <cellStyle name="Normal 34 2 2 2 3 4 2" xfId="33360"/>
    <cellStyle name="Normal 34 2 2 2 3 4 2 2" xfId="33361"/>
    <cellStyle name="Normal 34 2 2 2 3 4 2 2 2" xfId="33362"/>
    <cellStyle name="Normal 34 2 2 2 3 4 2 2 3" xfId="33363"/>
    <cellStyle name="Normal 34 2 2 2 3 4 2 3" xfId="33364"/>
    <cellStyle name="Normal 34 2 2 2 3 4 2 4" xfId="33365"/>
    <cellStyle name="Normal 34 2 2 2 3 4 3" xfId="33366"/>
    <cellStyle name="Normal 34 2 2 2 3 4 3 2" xfId="33367"/>
    <cellStyle name="Normal 34 2 2 2 3 4 3 3" xfId="33368"/>
    <cellStyle name="Normal 34 2 2 2 3 4 4" xfId="33369"/>
    <cellStyle name="Normal 34 2 2 2 3 4 5" xfId="33370"/>
    <cellStyle name="Normal 34 2 2 2 3 5" xfId="33371"/>
    <cellStyle name="Normal 34 2 2 2 3 5 2" xfId="33372"/>
    <cellStyle name="Normal 34 2 2 2 3 5 2 2" xfId="33373"/>
    <cellStyle name="Normal 34 2 2 2 3 5 2 2 2" xfId="33374"/>
    <cellStyle name="Normal 34 2 2 2 3 5 2 2 3" xfId="33375"/>
    <cellStyle name="Normal 34 2 2 2 3 5 2 3" xfId="33376"/>
    <cellStyle name="Normal 34 2 2 2 3 5 2 4" xfId="33377"/>
    <cellStyle name="Normal 34 2 2 2 3 5 3" xfId="33378"/>
    <cellStyle name="Normal 34 2 2 2 3 5 3 2" xfId="33379"/>
    <cellStyle name="Normal 34 2 2 2 3 5 3 3" xfId="33380"/>
    <cellStyle name="Normal 34 2 2 2 3 5 4" xfId="33381"/>
    <cellStyle name="Normal 34 2 2 2 3 5 5" xfId="33382"/>
    <cellStyle name="Normal 34 2 2 2 3 6" xfId="33383"/>
    <cellStyle name="Normal 34 2 2 2 3 6 2" xfId="33384"/>
    <cellStyle name="Normal 34 2 2 2 3 6 2 2" xfId="33385"/>
    <cellStyle name="Normal 34 2 2 2 3 6 2 2 2" xfId="33386"/>
    <cellStyle name="Normal 34 2 2 2 3 6 2 2 3" xfId="33387"/>
    <cellStyle name="Normal 34 2 2 2 3 6 2 3" xfId="33388"/>
    <cellStyle name="Normal 34 2 2 2 3 6 2 4" xfId="33389"/>
    <cellStyle name="Normal 34 2 2 2 3 6 3" xfId="33390"/>
    <cellStyle name="Normal 34 2 2 2 3 6 3 2" xfId="33391"/>
    <cellStyle name="Normal 34 2 2 2 3 6 3 3" xfId="33392"/>
    <cellStyle name="Normal 34 2 2 2 3 6 4" xfId="33393"/>
    <cellStyle name="Normal 34 2 2 2 3 6 5" xfId="33394"/>
    <cellStyle name="Normal 34 2 2 2 3 7" xfId="33395"/>
    <cellStyle name="Normal 34 2 2 2 3 7 2" xfId="33396"/>
    <cellStyle name="Normal 34 2 2 2 3 7 2 2" xfId="33397"/>
    <cellStyle name="Normal 34 2 2 2 3 7 2 3" xfId="33398"/>
    <cellStyle name="Normal 34 2 2 2 3 7 3" xfId="33399"/>
    <cellStyle name="Normal 34 2 2 2 3 7 4" xfId="33400"/>
    <cellStyle name="Normal 34 2 2 2 3 8" xfId="33401"/>
    <cellStyle name="Normal 34 2 2 2 3 8 2" xfId="33402"/>
    <cellStyle name="Normal 34 2 2 2 3 8 3" xfId="33403"/>
    <cellStyle name="Normal 34 2 2 2 3 9" xfId="33404"/>
    <cellStyle name="Normal 34 2 2 2 3_Schs" xfId="33405"/>
    <cellStyle name="Normal 34 2 2 2 4" xfId="33406"/>
    <cellStyle name="Normal 34 2 2 2 4 2" xfId="33407"/>
    <cellStyle name="Normal 34 2 2 2 4 2 2" xfId="33408"/>
    <cellStyle name="Normal 34 2 2 2 4 2 2 2" xfId="33409"/>
    <cellStyle name="Normal 34 2 2 2 4 2 2 2 2" xfId="33410"/>
    <cellStyle name="Normal 34 2 2 2 4 2 2 2 2 2" xfId="33411"/>
    <cellStyle name="Normal 34 2 2 2 4 2 2 2 2 3" xfId="33412"/>
    <cellStyle name="Normal 34 2 2 2 4 2 2 2 3" xfId="33413"/>
    <cellStyle name="Normal 34 2 2 2 4 2 2 2 4" xfId="33414"/>
    <cellStyle name="Normal 34 2 2 2 4 2 2 3" xfId="33415"/>
    <cellStyle name="Normal 34 2 2 2 4 2 2 3 2" xfId="33416"/>
    <cellStyle name="Normal 34 2 2 2 4 2 2 3 3" xfId="33417"/>
    <cellStyle name="Normal 34 2 2 2 4 2 2 4" xfId="33418"/>
    <cellStyle name="Normal 34 2 2 2 4 2 2 5" xfId="33419"/>
    <cellStyle name="Normal 34 2 2 2 4 2 3" xfId="33420"/>
    <cellStyle name="Normal 34 2 2 2 4 2 3 2" xfId="33421"/>
    <cellStyle name="Normal 34 2 2 2 4 2 3 2 2" xfId="33422"/>
    <cellStyle name="Normal 34 2 2 2 4 2 3 2 2 2" xfId="33423"/>
    <cellStyle name="Normal 34 2 2 2 4 2 3 2 2 3" xfId="33424"/>
    <cellStyle name="Normal 34 2 2 2 4 2 3 2 3" xfId="33425"/>
    <cellStyle name="Normal 34 2 2 2 4 2 3 2 4" xfId="33426"/>
    <cellStyle name="Normal 34 2 2 2 4 2 3 3" xfId="33427"/>
    <cellStyle name="Normal 34 2 2 2 4 2 3 3 2" xfId="33428"/>
    <cellStyle name="Normal 34 2 2 2 4 2 3 3 3" xfId="33429"/>
    <cellStyle name="Normal 34 2 2 2 4 2 3 4" xfId="33430"/>
    <cellStyle name="Normal 34 2 2 2 4 2 3 5" xfId="33431"/>
    <cellStyle name="Normal 34 2 2 2 4 2 4" xfId="33432"/>
    <cellStyle name="Normal 34 2 2 2 4 2 4 2" xfId="33433"/>
    <cellStyle name="Normal 34 2 2 2 4 2 4 2 2" xfId="33434"/>
    <cellStyle name="Normal 34 2 2 2 4 2 4 2 2 2" xfId="33435"/>
    <cellStyle name="Normal 34 2 2 2 4 2 4 2 2 3" xfId="33436"/>
    <cellStyle name="Normal 34 2 2 2 4 2 4 2 3" xfId="33437"/>
    <cellStyle name="Normal 34 2 2 2 4 2 4 2 4" xfId="33438"/>
    <cellStyle name="Normal 34 2 2 2 4 2 4 3" xfId="33439"/>
    <cellStyle name="Normal 34 2 2 2 4 2 4 3 2" xfId="33440"/>
    <cellStyle name="Normal 34 2 2 2 4 2 4 3 3" xfId="33441"/>
    <cellStyle name="Normal 34 2 2 2 4 2 4 4" xfId="33442"/>
    <cellStyle name="Normal 34 2 2 2 4 2 4 5" xfId="33443"/>
    <cellStyle name="Normal 34 2 2 2 4 2 5" xfId="33444"/>
    <cellStyle name="Normal 34 2 2 2 4 2 5 2" xfId="33445"/>
    <cellStyle name="Normal 34 2 2 2 4 2 5 2 2" xfId="33446"/>
    <cellStyle name="Normal 34 2 2 2 4 2 5 2 3" xfId="33447"/>
    <cellStyle name="Normal 34 2 2 2 4 2 5 3" xfId="33448"/>
    <cellStyle name="Normal 34 2 2 2 4 2 5 4" xfId="33449"/>
    <cellStyle name="Normal 34 2 2 2 4 2 6" xfId="33450"/>
    <cellStyle name="Normal 34 2 2 2 4 2 6 2" xfId="33451"/>
    <cellStyle name="Normal 34 2 2 2 4 2 6 3" xfId="33452"/>
    <cellStyle name="Normal 34 2 2 2 4 2 7" xfId="33453"/>
    <cellStyle name="Normal 34 2 2 2 4 2 8" xfId="33454"/>
    <cellStyle name="Normal 34 2 2 2 4 2_Schs" xfId="33455"/>
    <cellStyle name="Normal 34 2 2 2 4 3" xfId="33456"/>
    <cellStyle name="Normal 34 2 2 2 4 3 2" xfId="33457"/>
    <cellStyle name="Normal 34 2 2 2 4 3 2 2" xfId="33458"/>
    <cellStyle name="Normal 34 2 2 2 4 3 2 2 2" xfId="33459"/>
    <cellStyle name="Normal 34 2 2 2 4 3 2 2 3" xfId="33460"/>
    <cellStyle name="Normal 34 2 2 2 4 3 2 3" xfId="33461"/>
    <cellStyle name="Normal 34 2 2 2 4 3 2 4" xfId="33462"/>
    <cellStyle name="Normal 34 2 2 2 4 3 3" xfId="33463"/>
    <cellStyle name="Normal 34 2 2 2 4 3 3 2" xfId="33464"/>
    <cellStyle name="Normal 34 2 2 2 4 3 3 3" xfId="33465"/>
    <cellStyle name="Normal 34 2 2 2 4 3 4" xfId="33466"/>
    <cellStyle name="Normal 34 2 2 2 4 3 5" xfId="33467"/>
    <cellStyle name="Normal 34 2 2 2 4 4" xfId="33468"/>
    <cellStyle name="Normal 34 2 2 2 4 4 2" xfId="33469"/>
    <cellStyle name="Normal 34 2 2 2 4 4 2 2" xfId="33470"/>
    <cellStyle name="Normal 34 2 2 2 4 4 2 2 2" xfId="33471"/>
    <cellStyle name="Normal 34 2 2 2 4 4 2 2 3" xfId="33472"/>
    <cellStyle name="Normal 34 2 2 2 4 4 2 3" xfId="33473"/>
    <cellStyle name="Normal 34 2 2 2 4 4 2 4" xfId="33474"/>
    <cellStyle name="Normal 34 2 2 2 4 4 3" xfId="33475"/>
    <cellStyle name="Normal 34 2 2 2 4 4 3 2" xfId="33476"/>
    <cellStyle name="Normal 34 2 2 2 4 4 3 3" xfId="33477"/>
    <cellStyle name="Normal 34 2 2 2 4 4 4" xfId="33478"/>
    <cellStyle name="Normal 34 2 2 2 4 4 5" xfId="33479"/>
    <cellStyle name="Normal 34 2 2 2 4 5" xfId="33480"/>
    <cellStyle name="Normal 34 2 2 2 4 5 2" xfId="33481"/>
    <cellStyle name="Normal 34 2 2 2 4 5 2 2" xfId="33482"/>
    <cellStyle name="Normal 34 2 2 2 4 5 2 2 2" xfId="33483"/>
    <cellStyle name="Normal 34 2 2 2 4 5 2 2 3" xfId="33484"/>
    <cellStyle name="Normal 34 2 2 2 4 5 2 3" xfId="33485"/>
    <cellStyle name="Normal 34 2 2 2 4 5 2 4" xfId="33486"/>
    <cellStyle name="Normal 34 2 2 2 4 5 3" xfId="33487"/>
    <cellStyle name="Normal 34 2 2 2 4 5 3 2" xfId="33488"/>
    <cellStyle name="Normal 34 2 2 2 4 5 3 3" xfId="33489"/>
    <cellStyle name="Normal 34 2 2 2 4 5 4" xfId="33490"/>
    <cellStyle name="Normal 34 2 2 2 4 5 5" xfId="33491"/>
    <cellStyle name="Normal 34 2 2 2 4 6" xfId="33492"/>
    <cellStyle name="Normal 34 2 2 2 4 6 2" xfId="33493"/>
    <cellStyle name="Normal 34 2 2 2 4 6 2 2" xfId="33494"/>
    <cellStyle name="Normal 34 2 2 2 4 6 2 3" xfId="33495"/>
    <cellStyle name="Normal 34 2 2 2 4 6 3" xfId="33496"/>
    <cellStyle name="Normal 34 2 2 2 4 6 4" xfId="33497"/>
    <cellStyle name="Normal 34 2 2 2 4 7" xfId="33498"/>
    <cellStyle name="Normal 34 2 2 2 4 7 2" xfId="33499"/>
    <cellStyle name="Normal 34 2 2 2 4 7 3" xfId="33500"/>
    <cellStyle name="Normal 34 2 2 2 4 8" xfId="33501"/>
    <cellStyle name="Normal 34 2 2 2 4 9" xfId="33502"/>
    <cellStyle name="Normal 34 2 2 2 4_Schs" xfId="33503"/>
    <cellStyle name="Normal 34 2 2 2 5" xfId="33504"/>
    <cellStyle name="Normal 34 2 2 2 5 2" xfId="33505"/>
    <cellStyle name="Normal 34 2 2 2 5 2 2" xfId="33506"/>
    <cellStyle name="Normal 34 2 2 2 5 2 2 2" xfId="33507"/>
    <cellStyle name="Normal 34 2 2 2 5 2 2 2 2" xfId="33508"/>
    <cellStyle name="Normal 34 2 2 2 5 2 2 2 3" xfId="33509"/>
    <cellStyle name="Normal 34 2 2 2 5 2 2 3" xfId="33510"/>
    <cellStyle name="Normal 34 2 2 2 5 2 2 4" xfId="33511"/>
    <cellStyle name="Normal 34 2 2 2 5 2 3" xfId="33512"/>
    <cellStyle name="Normal 34 2 2 2 5 2 3 2" xfId="33513"/>
    <cellStyle name="Normal 34 2 2 2 5 2 3 3" xfId="33514"/>
    <cellStyle name="Normal 34 2 2 2 5 2 4" xfId="33515"/>
    <cellStyle name="Normal 34 2 2 2 5 2 5" xfId="33516"/>
    <cellStyle name="Normal 34 2 2 2 5 3" xfId="33517"/>
    <cellStyle name="Normal 34 2 2 2 5 3 2" xfId="33518"/>
    <cellStyle name="Normal 34 2 2 2 5 3 2 2" xfId="33519"/>
    <cellStyle name="Normal 34 2 2 2 5 3 2 2 2" xfId="33520"/>
    <cellStyle name="Normal 34 2 2 2 5 3 2 2 3" xfId="33521"/>
    <cellStyle name="Normal 34 2 2 2 5 3 2 3" xfId="33522"/>
    <cellStyle name="Normal 34 2 2 2 5 3 2 4" xfId="33523"/>
    <cellStyle name="Normal 34 2 2 2 5 3 3" xfId="33524"/>
    <cellStyle name="Normal 34 2 2 2 5 3 3 2" xfId="33525"/>
    <cellStyle name="Normal 34 2 2 2 5 3 3 3" xfId="33526"/>
    <cellStyle name="Normal 34 2 2 2 5 3 4" xfId="33527"/>
    <cellStyle name="Normal 34 2 2 2 5 3 5" xfId="33528"/>
    <cellStyle name="Normal 34 2 2 2 5 4" xfId="33529"/>
    <cellStyle name="Normal 34 2 2 2 5 4 2" xfId="33530"/>
    <cellStyle name="Normal 34 2 2 2 5 4 2 2" xfId="33531"/>
    <cellStyle name="Normal 34 2 2 2 5 4 2 2 2" xfId="33532"/>
    <cellStyle name="Normal 34 2 2 2 5 4 2 2 3" xfId="33533"/>
    <cellStyle name="Normal 34 2 2 2 5 4 2 3" xfId="33534"/>
    <cellStyle name="Normal 34 2 2 2 5 4 2 4" xfId="33535"/>
    <cellStyle name="Normal 34 2 2 2 5 4 3" xfId="33536"/>
    <cellStyle name="Normal 34 2 2 2 5 4 3 2" xfId="33537"/>
    <cellStyle name="Normal 34 2 2 2 5 4 3 3" xfId="33538"/>
    <cellStyle name="Normal 34 2 2 2 5 4 4" xfId="33539"/>
    <cellStyle name="Normal 34 2 2 2 5 4 5" xfId="33540"/>
    <cellStyle name="Normal 34 2 2 2 5 5" xfId="33541"/>
    <cellStyle name="Normal 34 2 2 2 5 5 2" xfId="33542"/>
    <cellStyle name="Normal 34 2 2 2 5 5 2 2" xfId="33543"/>
    <cellStyle name="Normal 34 2 2 2 5 5 2 3" xfId="33544"/>
    <cellStyle name="Normal 34 2 2 2 5 5 3" xfId="33545"/>
    <cellStyle name="Normal 34 2 2 2 5 5 4" xfId="33546"/>
    <cellStyle name="Normal 34 2 2 2 5 6" xfId="33547"/>
    <cellStyle name="Normal 34 2 2 2 5 6 2" xfId="33548"/>
    <cellStyle name="Normal 34 2 2 2 5 6 3" xfId="33549"/>
    <cellStyle name="Normal 34 2 2 2 5 7" xfId="33550"/>
    <cellStyle name="Normal 34 2 2 2 5 8" xfId="33551"/>
    <cellStyle name="Normal 34 2 2 2 5_Schs" xfId="33552"/>
    <cellStyle name="Normal 34 2 2 2 6" xfId="33553"/>
    <cellStyle name="Normal 34 2 2 2 6 2" xfId="33554"/>
    <cellStyle name="Normal 34 2 2 2 6 2 2" xfId="33555"/>
    <cellStyle name="Normal 34 2 2 2 6 2 2 2" xfId="33556"/>
    <cellStyle name="Normal 34 2 2 2 6 2 2 3" xfId="33557"/>
    <cellStyle name="Normal 34 2 2 2 6 2 3" xfId="33558"/>
    <cellStyle name="Normal 34 2 2 2 6 2 4" xfId="33559"/>
    <cellStyle name="Normal 34 2 2 2 6 3" xfId="33560"/>
    <cellStyle name="Normal 34 2 2 2 6 3 2" xfId="33561"/>
    <cellStyle name="Normal 34 2 2 2 6 3 3" xfId="33562"/>
    <cellStyle name="Normal 34 2 2 2 6 4" xfId="33563"/>
    <cellStyle name="Normal 34 2 2 2 6 5" xfId="33564"/>
    <cellStyle name="Normal 34 2 2 2 7" xfId="33565"/>
    <cellStyle name="Normal 34 2 2 2 7 2" xfId="33566"/>
    <cellStyle name="Normal 34 2 2 2 7 2 2" xfId="33567"/>
    <cellStyle name="Normal 34 2 2 2 7 2 2 2" xfId="33568"/>
    <cellStyle name="Normal 34 2 2 2 7 2 2 3" xfId="33569"/>
    <cellStyle name="Normal 34 2 2 2 7 2 3" xfId="33570"/>
    <cellStyle name="Normal 34 2 2 2 7 2 4" xfId="33571"/>
    <cellStyle name="Normal 34 2 2 2 7 3" xfId="33572"/>
    <cellStyle name="Normal 34 2 2 2 7 3 2" xfId="33573"/>
    <cellStyle name="Normal 34 2 2 2 7 3 3" xfId="33574"/>
    <cellStyle name="Normal 34 2 2 2 7 4" xfId="33575"/>
    <cellStyle name="Normal 34 2 2 2 7 5" xfId="33576"/>
    <cellStyle name="Normal 34 2 2 2 8" xfId="33577"/>
    <cellStyle name="Normal 34 2 2 2 8 2" xfId="33578"/>
    <cellStyle name="Normal 34 2 2 2 8 2 2" xfId="33579"/>
    <cellStyle name="Normal 34 2 2 2 8 2 2 2" xfId="33580"/>
    <cellStyle name="Normal 34 2 2 2 8 2 2 3" xfId="33581"/>
    <cellStyle name="Normal 34 2 2 2 8 2 3" xfId="33582"/>
    <cellStyle name="Normal 34 2 2 2 8 2 4" xfId="33583"/>
    <cellStyle name="Normal 34 2 2 2 8 3" xfId="33584"/>
    <cellStyle name="Normal 34 2 2 2 8 3 2" xfId="33585"/>
    <cellStyle name="Normal 34 2 2 2 8 3 3" xfId="33586"/>
    <cellStyle name="Normal 34 2 2 2 8 4" xfId="33587"/>
    <cellStyle name="Normal 34 2 2 2 8 5" xfId="33588"/>
    <cellStyle name="Normal 34 2 2 2 9" xfId="33589"/>
    <cellStyle name="Normal 34 2 2 2 9 2" xfId="33590"/>
    <cellStyle name="Normal 34 2 2 2 9 2 2" xfId="33591"/>
    <cellStyle name="Normal 34 2 2 2 9 2 3" xfId="33592"/>
    <cellStyle name="Normal 34 2 2 2 9 3" xfId="33593"/>
    <cellStyle name="Normal 34 2 2 2 9 4" xfId="33594"/>
    <cellStyle name="Normal 34 2 2 2_Schs" xfId="33595"/>
    <cellStyle name="Normal 34 2 2 3" xfId="33596"/>
    <cellStyle name="Normal 34 2 2 3 10" xfId="33597"/>
    <cellStyle name="Normal 34 2 2 3 11" xfId="33598"/>
    <cellStyle name="Normal 34 2 2 3 2" xfId="33599"/>
    <cellStyle name="Normal 34 2 2 3 2 10" xfId="33600"/>
    <cellStyle name="Normal 34 2 2 3 2 2" xfId="33601"/>
    <cellStyle name="Normal 34 2 2 3 2 2 2" xfId="33602"/>
    <cellStyle name="Normal 34 2 2 3 2 2 2 2" xfId="33603"/>
    <cellStyle name="Normal 34 2 2 3 2 2 2 2 2" xfId="33604"/>
    <cellStyle name="Normal 34 2 2 3 2 2 2 2 2 2" xfId="33605"/>
    <cellStyle name="Normal 34 2 2 3 2 2 2 2 2 2 2" xfId="33606"/>
    <cellStyle name="Normal 34 2 2 3 2 2 2 2 2 2 3" xfId="33607"/>
    <cellStyle name="Normal 34 2 2 3 2 2 2 2 2 3" xfId="33608"/>
    <cellStyle name="Normal 34 2 2 3 2 2 2 2 2 4" xfId="33609"/>
    <cellStyle name="Normal 34 2 2 3 2 2 2 2 3" xfId="33610"/>
    <cellStyle name="Normal 34 2 2 3 2 2 2 2 3 2" xfId="33611"/>
    <cellStyle name="Normal 34 2 2 3 2 2 2 2 3 3" xfId="33612"/>
    <cellStyle name="Normal 34 2 2 3 2 2 2 2 4" xfId="33613"/>
    <cellStyle name="Normal 34 2 2 3 2 2 2 2 5" xfId="33614"/>
    <cellStyle name="Normal 34 2 2 3 2 2 2 3" xfId="33615"/>
    <cellStyle name="Normal 34 2 2 3 2 2 2 3 2" xfId="33616"/>
    <cellStyle name="Normal 34 2 2 3 2 2 2 3 2 2" xfId="33617"/>
    <cellStyle name="Normal 34 2 2 3 2 2 2 3 2 2 2" xfId="33618"/>
    <cellStyle name="Normal 34 2 2 3 2 2 2 3 2 2 3" xfId="33619"/>
    <cellStyle name="Normal 34 2 2 3 2 2 2 3 2 3" xfId="33620"/>
    <cellStyle name="Normal 34 2 2 3 2 2 2 3 2 4" xfId="33621"/>
    <cellStyle name="Normal 34 2 2 3 2 2 2 3 3" xfId="33622"/>
    <cellStyle name="Normal 34 2 2 3 2 2 2 3 3 2" xfId="33623"/>
    <cellStyle name="Normal 34 2 2 3 2 2 2 3 3 3" xfId="33624"/>
    <cellStyle name="Normal 34 2 2 3 2 2 2 3 4" xfId="33625"/>
    <cellStyle name="Normal 34 2 2 3 2 2 2 3 5" xfId="33626"/>
    <cellStyle name="Normal 34 2 2 3 2 2 2 4" xfId="33627"/>
    <cellStyle name="Normal 34 2 2 3 2 2 2 4 2" xfId="33628"/>
    <cellStyle name="Normal 34 2 2 3 2 2 2 4 2 2" xfId="33629"/>
    <cellStyle name="Normal 34 2 2 3 2 2 2 4 2 2 2" xfId="33630"/>
    <cellStyle name="Normal 34 2 2 3 2 2 2 4 2 2 3" xfId="33631"/>
    <cellStyle name="Normal 34 2 2 3 2 2 2 4 2 3" xfId="33632"/>
    <cellStyle name="Normal 34 2 2 3 2 2 2 4 2 4" xfId="33633"/>
    <cellStyle name="Normal 34 2 2 3 2 2 2 4 3" xfId="33634"/>
    <cellStyle name="Normal 34 2 2 3 2 2 2 4 3 2" xfId="33635"/>
    <cellStyle name="Normal 34 2 2 3 2 2 2 4 3 3" xfId="33636"/>
    <cellStyle name="Normal 34 2 2 3 2 2 2 4 4" xfId="33637"/>
    <cellStyle name="Normal 34 2 2 3 2 2 2 4 5" xfId="33638"/>
    <cellStyle name="Normal 34 2 2 3 2 2 2 5" xfId="33639"/>
    <cellStyle name="Normal 34 2 2 3 2 2 2 5 2" xfId="33640"/>
    <cellStyle name="Normal 34 2 2 3 2 2 2 5 2 2" xfId="33641"/>
    <cellStyle name="Normal 34 2 2 3 2 2 2 5 2 3" xfId="33642"/>
    <cellStyle name="Normal 34 2 2 3 2 2 2 5 3" xfId="33643"/>
    <cellStyle name="Normal 34 2 2 3 2 2 2 5 4" xfId="33644"/>
    <cellStyle name="Normal 34 2 2 3 2 2 2 6" xfId="33645"/>
    <cellStyle name="Normal 34 2 2 3 2 2 2 6 2" xfId="33646"/>
    <cellStyle name="Normal 34 2 2 3 2 2 2 6 3" xfId="33647"/>
    <cellStyle name="Normal 34 2 2 3 2 2 2 7" xfId="33648"/>
    <cellStyle name="Normal 34 2 2 3 2 2 2 8" xfId="33649"/>
    <cellStyle name="Normal 34 2 2 3 2 2 2_Schs" xfId="33650"/>
    <cellStyle name="Normal 34 2 2 3 2 2 3" xfId="33651"/>
    <cellStyle name="Normal 34 2 2 3 2 2 3 2" xfId="33652"/>
    <cellStyle name="Normal 34 2 2 3 2 2 3 2 2" xfId="33653"/>
    <cellStyle name="Normal 34 2 2 3 2 2 3 2 2 2" xfId="33654"/>
    <cellStyle name="Normal 34 2 2 3 2 2 3 2 2 3" xfId="33655"/>
    <cellStyle name="Normal 34 2 2 3 2 2 3 2 3" xfId="33656"/>
    <cellStyle name="Normal 34 2 2 3 2 2 3 2 4" xfId="33657"/>
    <cellStyle name="Normal 34 2 2 3 2 2 3 3" xfId="33658"/>
    <cellStyle name="Normal 34 2 2 3 2 2 3 3 2" xfId="33659"/>
    <cellStyle name="Normal 34 2 2 3 2 2 3 3 3" xfId="33660"/>
    <cellStyle name="Normal 34 2 2 3 2 2 3 4" xfId="33661"/>
    <cellStyle name="Normal 34 2 2 3 2 2 3 5" xfId="33662"/>
    <cellStyle name="Normal 34 2 2 3 2 2 4" xfId="33663"/>
    <cellStyle name="Normal 34 2 2 3 2 2 4 2" xfId="33664"/>
    <cellStyle name="Normal 34 2 2 3 2 2 4 2 2" xfId="33665"/>
    <cellStyle name="Normal 34 2 2 3 2 2 4 2 2 2" xfId="33666"/>
    <cellStyle name="Normal 34 2 2 3 2 2 4 2 2 3" xfId="33667"/>
    <cellStyle name="Normal 34 2 2 3 2 2 4 2 3" xfId="33668"/>
    <cellStyle name="Normal 34 2 2 3 2 2 4 2 4" xfId="33669"/>
    <cellStyle name="Normal 34 2 2 3 2 2 4 3" xfId="33670"/>
    <cellStyle name="Normal 34 2 2 3 2 2 4 3 2" xfId="33671"/>
    <cellStyle name="Normal 34 2 2 3 2 2 4 3 3" xfId="33672"/>
    <cellStyle name="Normal 34 2 2 3 2 2 4 4" xfId="33673"/>
    <cellStyle name="Normal 34 2 2 3 2 2 4 5" xfId="33674"/>
    <cellStyle name="Normal 34 2 2 3 2 2 5" xfId="33675"/>
    <cellStyle name="Normal 34 2 2 3 2 2 5 2" xfId="33676"/>
    <cellStyle name="Normal 34 2 2 3 2 2 5 2 2" xfId="33677"/>
    <cellStyle name="Normal 34 2 2 3 2 2 5 2 2 2" xfId="33678"/>
    <cellStyle name="Normal 34 2 2 3 2 2 5 2 2 3" xfId="33679"/>
    <cellStyle name="Normal 34 2 2 3 2 2 5 2 3" xfId="33680"/>
    <cellStyle name="Normal 34 2 2 3 2 2 5 2 4" xfId="33681"/>
    <cellStyle name="Normal 34 2 2 3 2 2 5 3" xfId="33682"/>
    <cellStyle name="Normal 34 2 2 3 2 2 5 3 2" xfId="33683"/>
    <cellStyle name="Normal 34 2 2 3 2 2 5 3 3" xfId="33684"/>
    <cellStyle name="Normal 34 2 2 3 2 2 5 4" xfId="33685"/>
    <cellStyle name="Normal 34 2 2 3 2 2 5 5" xfId="33686"/>
    <cellStyle name="Normal 34 2 2 3 2 2 6" xfId="33687"/>
    <cellStyle name="Normal 34 2 2 3 2 2 6 2" xfId="33688"/>
    <cellStyle name="Normal 34 2 2 3 2 2 6 2 2" xfId="33689"/>
    <cellStyle name="Normal 34 2 2 3 2 2 6 2 3" xfId="33690"/>
    <cellStyle name="Normal 34 2 2 3 2 2 6 3" xfId="33691"/>
    <cellStyle name="Normal 34 2 2 3 2 2 6 4" xfId="33692"/>
    <cellStyle name="Normal 34 2 2 3 2 2 7" xfId="33693"/>
    <cellStyle name="Normal 34 2 2 3 2 2 7 2" xfId="33694"/>
    <cellStyle name="Normal 34 2 2 3 2 2 7 3" xfId="33695"/>
    <cellStyle name="Normal 34 2 2 3 2 2 8" xfId="33696"/>
    <cellStyle name="Normal 34 2 2 3 2 2 9" xfId="33697"/>
    <cellStyle name="Normal 34 2 2 3 2 2_Schs" xfId="33698"/>
    <cellStyle name="Normal 34 2 2 3 2 3" xfId="33699"/>
    <cellStyle name="Normal 34 2 2 3 2 3 2" xfId="33700"/>
    <cellStyle name="Normal 34 2 2 3 2 3 2 2" xfId="33701"/>
    <cellStyle name="Normal 34 2 2 3 2 3 2 2 2" xfId="33702"/>
    <cellStyle name="Normal 34 2 2 3 2 3 2 2 2 2" xfId="33703"/>
    <cellStyle name="Normal 34 2 2 3 2 3 2 2 2 3" xfId="33704"/>
    <cellStyle name="Normal 34 2 2 3 2 3 2 2 3" xfId="33705"/>
    <cellStyle name="Normal 34 2 2 3 2 3 2 2 4" xfId="33706"/>
    <cellStyle name="Normal 34 2 2 3 2 3 2 3" xfId="33707"/>
    <cellStyle name="Normal 34 2 2 3 2 3 2 3 2" xfId="33708"/>
    <cellStyle name="Normal 34 2 2 3 2 3 2 3 3" xfId="33709"/>
    <cellStyle name="Normal 34 2 2 3 2 3 2 4" xfId="33710"/>
    <cellStyle name="Normal 34 2 2 3 2 3 2 5" xfId="33711"/>
    <cellStyle name="Normal 34 2 2 3 2 3 3" xfId="33712"/>
    <cellStyle name="Normal 34 2 2 3 2 3 3 2" xfId="33713"/>
    <cellStyle name="Normal 34 2 2 3 2 3 3 2 2" xfId="33714"/>
    <cellStyle name="Normal 34 2 2 3 2 3 3 2 2 2" xfId="33715"/>
    <cellStyle name="Normal 34 2 2 3 2 3 3 2 2 3" xfId="33716"/>
    <cellStyle name="Normal 34 2 2 3 2 3 3 2 3" xfId="33717"/>
    <cellStyle name="Normal 34 2 2 3 2 3 3 2 4" xfId="33718"/>
    <cellStyle name="Normal 34 2 2 3 2 3 3 3" xfId="33719"/>
    <cellStyle name="Normal 34 2 2 3 2 3 3 3 2" xfId="33720"/>
    <cellStyle name="Normal 34 2 2 3 2 3 3 3 3" xfId="33721"/>
    <cellStyle name="Normal 34 2 2 3 2 3 3 4" xfId="33722"/>
    <cellStyle name="Normal 34 2 2 3 2 3 3 5" xfId="33723"/>
    <cellStyle name="Normal 34 2 2 3 2 3 4" xfId="33724"/>
    <cellStyle name="Normal 34 2 2 3 2 3 4 2" xfId="33725"/>
    <cellStyle name="Normal 34 2 2 3 2 3 4 2 2" xfId="33726"/>
    <cellStyle name="Normal 34 2 2 3 2 3 4 2 2 2" xfId="33727"/>
    <cellStyle name="Normal 34 2 2 3 2 3 4 2 2 3" xfId="33728"/>
    <cellStyle name="Normal 34 2 2 3 2 3 4 2 3" xfId="33729"/>
    <cellStyle name="Normal 34 2 2 3 2 3 4 2 4" xfId="33730"/>
    <cellStyle name="Normal 34 2 2 3 2 3 4 3" xfId="33731"/>
    <cellStyle name="Normal 34 2 2 3 2 3 4 3 2" xfId="33732"/>
    <cellStyle name="Normal 34 2 2 3 2 3 4 3 3" xfId="33733"/>
    <cellStyle name="Normal 34 2 2 3 2 3 4 4" xfId="33734"/>
    <cellStyle name="Normal 34 2 2 3 2 3 4 5" xfId="33735"/>
    <cellStyle name="Normal 34 2 2 3 2 3 5" xfId="33736"/>
    <cellStyle name="Normal 34 2 2 3 2 3 5 2" xfId="33737"/>
    <cellStyle name="Normal 34 2 2 3 2 3 5 2 2" xfId="33738"/>
    <cellStyle name="Normal 34 2 2 3 2 3 5 2 3" xfId="33739"/>
    <cellStyle name="Normal 34 2 2 3 2 3 5 3" xfId="33740"/>
    <cellStyle name="Normal 34 2 2 3 2 3 5 4" xfId="33741"/>
    <cellStyle name="Normal 34 2 2 3 2 3 6" xfId="33742"/>
    <cellStyle name="Normal 34 2 2 3 2 3 6 2" xfId="33743"/>
    <cellStyle name="Normal 34 2 2 3 2 3 6 3" xfId="33744"/>
    <cellStyle name="Normal 34 2 2 3 2 3 7" xfId="33745"/>
    <cellStyle name="Normal 34 2 2 3 2 3 8" xfId="33746"/>
    <cellStyle name="Normal 34 2 2 3 2 3_Schs" xfId="33747"/>
    <cellStyle name="Normal 34 2 2 3 2 4" xfId="33748"/>
    <cellStyle name="Normal 34 2 2 3 2 4 2" xfId="33749"/>
    <cellStyle name="Normal 34 2 2 3 2 4 2 2" xfId="33750"/>
    <cellStyle name="Normal 34 2 2 3 2 4 2 2 2" xfId="33751"/>
    <cellStyle name="Normal 34 2 2 3 2 4 2 2 3" xfId="33752"/>
    <cellStyle name="Normal 34 2 2 3 2 4 2 3" xfId="33753"/>
    <cellStyle name="Normal 34 2 2 3 2 4 2 4" xfId="33754"/>
    <cellStyle name="Normal 34 2 2 3 2 4 3" xfId="33755"/>
    <cellStyle name="Normal 34 2 2 3 2 4 3 2" xfId="33756"/>
    <cellStyle name="Normal 34 2 2 3 2 4 3 3" xfId="33757"/>
    <cellStyle name="Normal 34 2 2 3 2 4 4" xfId="33758"/>
    <cellStyle name="Normal 34 2 2 3 2 4 5" xfId="33759"/>
    <cellStyle name="Normal 34 2 2 3 2 5" xfId="33760"/>
    <cellStyle name="Normal 34 2 2 3 2 5 2" xfId="33761"/>
    <cellStyle name="Normal 34 2 2 3 2 5 2 2" xfId="33762"/>
    <cellStyle name="Normal 34 2 2 3 2 5 2 2 2" xfId="33763"/>
    <cellStyle name="Normal 34 2 2 3 2 5 2 2 3" xfId="33764"/>
    <cellStyle name="Normal 34 2 2 3 2 5 2 3" xfId="33765"/>
    <cellStyle name="Normal 34 2 2 3 2 5 2 4" xfId="33766"/>
    <cellStyle name="Normal 34 2 2 3 2 5 3" xfId="33767"/>
    <cellStyle name="Normal 34 2 2 3 2 5 3 2" xfId="33768"/>
    <cellStyle name="Normal 34 2 2 3 2 5 3 3" xfId="33769"/>
    <cellStyle name="Normal 34 2 2 3 2 5 4" xfId="33770"/>
    <cellStyle name="Normal 34 2 2 3 2 5 5" xfId="33771"/>
    <cellStyle name="Normal 34 2 2 3 2 6" xfId="33772"/>
    <cellStyle name="Normal 34 2 2 3 2 6 2" xfId="33773"/>
    <cellStyle name="Normal 34 2 2 3 2 6 2 2" xfId="33774"/>
    <cellStyle name="Normal 34 2 2 3 2 6 2 2 2" xfId="33775"/>
    <cellStyle name="Normal 34 2 2 3 2 6 2 2 3" xfId="33776"/>
    <cellStyle name="Normal 34 2 2 3 2 6 2 3" xfId="33777"/>
    <cellStyle name="Normal 34 2 2 3 2 6 2 4" xfId="33778"/>
    <cellStyle name="Normal 34 2 2 3 2 6 3" xfId="33779"/>
    <cellStyle name="Normal 34 2 2 3 2 6 3 2" xfId="33780"/>
    <cellStyle name="Normal 34 2 2 3 2 6 3 3" xfId="33781"/>
    <cellStyle name="Normal 34 2 2 3 2 6 4" xfId="33782"/>
    <cellStyle name="Normal 34 2 2 3 2 6 5" xfId="33783"/>
    <cellStyle name="Normal 34 2 2 3 2 7" xfId="33784"/>
    <cellStyle name="Normal 34 2 2 3 2 7 2" xfId="33785"/>
    <cellStyle name="Normal 34 2 2 3 2 7 2 2" xfId="33786"/>
    <cellStyle name="Normal 34 2 2 3 2 7 2 3" xfId="33787"/>
    <cellStyle name="Normal 34 2 2 3 2 7 3" xfId="33788"/>
    <cellStyle name="Normal 34 2 2 3 2 7 4" xfId="33789"/>
    <cellStyle name="Normal 34 2 2 3 2 8" xfId="33790"/>
    <cellStyle name="Normal 34 2 2 3 2 8 2" xfId="33791"/>
    <cellStyle name="Normal 34 2 2 3 2 8 3" xfId="33792"/>
    <cellStyle name="Normal 34 2 2 3 2 9" xfId="33793"/>
    <cellStyle name="Normal 34 2 2 3 2_Schs" xfId="33794"/>
    <cellStyle name="Normal 34 2 2 3 3" xfId="33795"/>
    <cellStyle name="Normal 34 2 2 3 3 2" xfId="33796"/>
    <cellStyle name="Normal 34 2 2 3 3 2 2" xfId="33797"/>
    <cellStyle name="Normal 34 2 2 3 3 2 2 2" xfId="33798"/>
    <cellStyle name="Normal 34 2 2 3 3 2 2 2 2" xfId="33799"/>
    <cellStyle name="Normal 34 2 2 3 3 2 2 2 2 2" xfId="33800"/>
    <cellStyle name="Normal 34 2 2 3 3 2 2 2 2 3" xfId="33801"/>
    <cellStyle name="Normal 34 2 2 3 3 2 2 2 3" xfId="33802"/>
    <cellStyle name="Normal 34 2 2 3 3 2 2 2 4" xfId="33803"/>
    <cellStyle name="Normal 34 2 2 3 3 2 2 3" xfId="33804"/>
    <cellStyle name="Normal 34 2 2 3 3 2 2 3 2" xfId="33805"/>
    <cellStyle name="Normal 34 2 2 3 3 2 2 3 3" xfId="33806"/>
    <cellStyle name="Normal 34 2 2 3 3 2 2 4" xfId="33807"/>
    <cellStyle name="Normal 34 2 2 3 3 2 2 5" xfId="33808"/>
    <cellStyle name="Normal 34 2 2 3 3 2 3" xfId="33809"/>
    <cellStyle name="Normal 34 2 2 3 3 2 3 2" xfId="33810"/>
    <cellStyle name="Normal 34 2 2 3 3 2 3 2 2" xfId="33811"/>
    <cellStyle name="Normal 34 2 2 3 3 2 3 2 2 2" xfId="33812"/>
    <cellStyle name="Normal 34 2 2 3 3 2 3 2 2 3" xfId="33813"/>
    <cellStyle name="Normal 34 2 2 3 3 2 3 2 3" xfId="33814"/>
    <cellStyle name="Normal 34 2 2 3 3 2 3 2 4" xfId="33815"/>
    <cellStyle name="Normal 34 2 2 3 3 2 3 3" xfId="33816"/>
    <cellStyle name="Normal 34 2 2 3 3 2 3 3 2" xfId="33817"/>
    <cellStyle name="Normal 34 2 2 3 3 2 3 3 3" xfId="33818"/>
    <cellStyle name="Normal 34 2 2 3 3 2 3 4" xfId="33819"/>
    <cellStyle name="Normal 34 2 2 3 3 2 3 5" xfId="33820"/>
    <cellStyle name="Normal 34 2 2 3 3 2 4" xfId="33821"/>
    <cellStyle name="Normal 34 2 2 3 3 2 4 2" xfId="33822"/>
    <cellStyle name="Normal 34 2 2 3 3 2 4 2 2" xfId="33823"/>
    <cellStyle name="Normal 34 2 2 3 3 2 4 2 2 2" xfId="33824"/>
    <cellStyle name="Normal 34 2 2 3 3 2 4 2 2 3" xfId="33825"/>
    <cellStyle name="Normal 34 2 2 3 3 2 4 2 3" xfId="33826"/>
    <cellStyle name="Normal 34 2 2 3 3 2 4 2 4" xfId="33827"/>
    <cellStyle name="Normal 34 2 2 3 3 2 4 3" xfId="33828"/>
    <cellStyle name="Normal 34 2 2 3 3 2 4 3 2" xfId="33829"/>
    <cellStyle name="Normal 34 2 2 3 3 2 4 3 3" xfId="33830"/>
    <cellStyle name="Normal 34 2 2 3 3 2 4 4" xfId="33831"/>
    <cellStyle name="Normal 34 2 2 3 3 2 4 5" xfId="33832"/>
    <cellStyle name="Normal 34 2 2 3 3 2 5" xfId="33833"/>
    <cellStyle name="Normal 34 2 2 3 3 2 5 2" xfId="33834"/>
    <cellStyle name="Normal 34 2 2 3 3 2 5 2 2" xfId="33835"/>
    <cellStyle name="Normal 34 2 2 3 3 2 5 2 3" xfId="33836"/>
    <cellStyle name="Normal 34 2 2 3 3 2 5 3" xfId="33837"/>
    <cellStyle name="Normal 34 2 2 3 3 2 5 4" xfId="33838"/>
    <cellStyle name="Normal 34 2 2 3 3 2 6" xfId="33839"/>
    <cellStyle name="Normal 34 2 2 3 3 2 6 2" xfId="33840"/>
    <cellStyle name="Normal 34 2 2 3 3 2 6 3" xfId="33841"/>
    <cellStyle name="Normal 34 2 2 3 3 2 7" xfId="33842"/>
    <cellStyle name="Normal 34 2 2 3 3 2 8" xfId="33843"/>
    <cellStyle name="Normal 34 2 2 3 3 2_Schs" xfId="33844"/>
    <cellStyle name="Normal 34 2 2 3 3 3" xfId="33845"/>
    <cellStyle name="Normal 34 2 2 3 3 3 2" xfId="33846"/>
    <cellStyle name="Normal 34 2 2 3 3 3 2 2" xfId="33847"/>
    <cellStyle name="Normal 34 2 2 3 3 3 2 2 2" xfId="33848"/>
    <cellStyle name="Normal 34 2 2 3 3 3 2 2 3" xfId="33849"/>
    <cellStyle name="Normal 34 2 2 3 3 3 2 3" xfId="33850"/>
    <cellStyle name="Normal 34 2 2 3 3 3 2 4" xfId="33851"/>
    <cellStyle name="Normal 34 2 2 3 3 3 3" xfId="33852"/>
    <cellStyle name="Normal 34 2 2 3 3 3 3 2" xfId="33853"/>
    <cellStyle name="Normal 34 2 2 3 3 3 3 3" xfId="33854"/>
    <cellStyle name="Normal 34 2 2 3 3 3 4" xfId="33855"/>
    <cellStyle name="Normal 34 2 2 3 3 3 5" xfId="33856"/>
    <cellStyle name="Normal 34 2 2 3 3 4" xfId="33857"/>
    <cellStyle name="Normal 34 2 2 3 3 4 2" xfId="33858"/>
    <cellStyle name="Normal 34 2 2 3 3 4 2 2" xfId="33859"/>
    <cellStyle name="Normal 34 2 2 3 3 4 2 2 2" xfId="33860"/>
    <cellStyle name="Normal 34 2 2 3 3 4 2 2 3" xfId="33861"/>
    <cellStyle name="Normal 34 2 2 3 3 4 2 3" xfId="33862"/>
    <cellStyle name="Normal 34 2 2 3 3 4 2 4" xfId="33863"/>
    <cellStyle name="Normal 34 2 2 3 3 4 3" xfId="33864"/>
    <cellStyle name="Normal 34 2 2 3 3 4 3 2" xfId="33865"/>
    <cellStyle name="Normal 34 2 2 3 3 4 3 3" xfId="33866"/>
    <cellStyle name="Normal 34 2 2 3 3 4 4" xfId="33867"/>
    <cellStyle name="Normal 34 2 2 3 3 4 5" xfId="33868"/>
    <cellStyle name="Normal 34 2 2 3 3 5" xfId="33869"/>
    <cellStyle name="Normal 34 2 2 3 3 5 2" xfId="33870"/>
    <cellStyle name="Normal 34 2 2 3 3 5 2 2" xfId="33871"/>
    <cellStyle name="Normal 34 2 2 3 3 5 2 2 2" xfId="33872"/>
    <cellStyle name="Normal 34 2 2 3 3 5 2 2 3" xfId="33873"/>
    <cellStyle name="Normal 34 2 2 3 3 5 2 3" xfId="33874"/>
    <cellStyle name="Normal 34 2 2 3 3 5 2 4" xfId="33875"/>
    <cellStyle name="Normal 34 2 2 3 3 5 3" xfId="33876"/>
    <cellStyle name="Normal 34 2 2 3 3 5 3 2" xfId="33877"/>
    <cellStyle name="Normal 34 2 2 3 3 5 3 3" xfId="33878"/>
    <cellStyle name="Normal 34 2 2 3 3 5 4" xfId="33879"/>
    <cellStyle name="Normal 34 2 2 3 3 5 5" xfId="33880"/>
    <cellStyle name="Normal 34 2 2 3 3 6" xfId="33881"/>
    <cellStyle name="Normal 34 2 2 3 3 6 2" xfId="33882"/>
    <cellStyle name="Normal 34 2 2 3 3 6 2 2" xfId="33883"/>
    <cellStyle name="Normal 34 2 2 3 3 6 2 3" xfId="33884"/>
    <cellStyle name="Normal 34 2 2 3 3 6 3" xfId="33885"/>
    <cellStyle name="Normal 34 2 2 3 3 6 4" xfId="33886"/>
    <cellStyle name="Normal 34 2 2 3 3 7" xfId="33887"/>
    <cellStyle name="Normal 34 2 2 3 3 7 2" xfId="33888"/>
    <cellStyle name="Normal 34 2 2 3 3 7 3" xfId="33889"/>
    <cellStyle name="Normal 34 2 2 3 3 8" xfId="33890"/>
    <cellStyle name="Normal 34 2 2 3 3 9" xfId="33891"/>
    <cellStyle name="Normal 34 2 2 3 3_Schs" xfId="33892"/>
    <cellStyle name="Normal 34 2 2 3 4" xfId="33893"/>
    <cellStyle name="Normal 34 2 2 3 4 2" xfId="33894"/>
    <cellStyle name="Normal 34 2 2 3 4 2 2" xfId="33895"/>
    <cellStyle name="Normal 34 2 2 3 4 2 2 2" xfId="33896"/>
    <cellStyle name="Normal 34 2 2 3 4 2 2 2 2" xfId="33897"/>
    <cellStyle name="Normal 34 2 2 3 4 2 2 2 3" xfId="33898"/>
    <cellStyle name="Normal 34 2 2 3 4 2 2 3" xfId="33899"/>
    <cellStyle name="Normal 34 2 2 3 4 2 2 4" xfId="33900"/>
    <cellStyle name="Normal 34 2 2 3 4 2 3" xfId="33901"/>
    <cellStyle name="Normal 34 2 2 3 4 2 3 2" xfId="33902"/>
    <cellStyle name="Normal 34 2 2 3 4 2 3 3" xfId="33903"/>
    <cellStyle name="Normal 34 2 2 3 4 2 4" xfId="33904"/>
    <cellStyle name="Normal 34 2 2 3 4 2 5" xfId="33905"/>
    <cellStyle name="Normal 34 2 2 3 4 3" xfId="33906"/>
    <cellStyle name="Normal 34 2 2 3 4 3 2" xfId="33907"/>
    <cellStyle name="Normal 34 2 2 3 4 3 2 2" xfId="33908"/>
    <cellStyle name="Normal 34 2 2 3 4 3 2 2 2" xfId="33909"/>
    <cellStyle name="Normal 34 2 2 3 4 3 2 2 3" xfId="33910"/>
    <cellStyle name="Normal 34 2 2 3 4 3 2 3" xfId="33911"/>
    <cellStyle name="Normal 34 2 2 3 4 3 2 4" xfId="33912"/>
    <cellStyle name="Normal 34 2 2 3 4 3 3" xfId="33913"/>
    <cellStyle name="Normal 34 2 2 3 4 3 3 2" xfId="33914"/>
    <cellStyle name="Normal 34 2 2 3 4 3 3 3" xfId="33915"/>
    <cellStyle name="Normal 34 2 2 3 4 3 4" xfId="33916"/>
    <cellStyle name="Normal 34 2 2 3 4 3 5" xfId="33917"/>
    <cellStyle name="Normal 34 2 2 3 4 4" xfId="33918"/>
    <cellStyle name="Normal 34 2 2 3 4 4 2" xfId="33919"/>
    <cellStyle name="Normal 34 2 2 3 4 4 2 2" xfId="33920"/>
    <cellStyle name="Normal 34 2 2 3 4 4 2 2 2" xfId="33921"/>
    <cellStyle name="Normal 34 2 2 3 4 4 2 2 3" xfId="33922"/>
    <cellStyle name="Normal 34 2 2 3 4 4 2 3" xfId="33923"/>
    <cellStyle name="Normal 34 2 2 3 4 4 2 4" xfId="33924"/>
    <cellStyle name="Normal 34 2 2 3 4 4 3" xfId="33925"/>
    <cellStyle name="Normal 34 2 2 3 4 4 3 2" xfId="33926"/>
    <cellStyle name="Normal 34 2 2 3 4 4 3 3" xfId="33927"/>
    <cellStyle name="Normal 34 2 2 3 4 4 4" xfId="33928"/>
    <cellStyle name="Normal 34 2 2 3 4 4 5" xfId="33929"/>
    <cellStyle name="Normal 34 2 2 3 4 5" xfId="33930"/>
    <cellStyle name="Normal 34 2 2 3 4 5 2" xfId="33931"/>
    <cellStyle name="Normal 34 2 2 3 4 5 2 2" xfId="33932"/>
    <cellStyle name="Normal 34 2 2 3 4 5 2 3" xfId="33933"/>
    <cellStyle name="Normal 34 2 2 3 4 5 3" xfId="33934"/>
    <cellStyle name="Normal 34 2 2 3 4 5 4" xfId="33935"/>
    <cellStyle name="Normal 34 2 2 3 4 6" xfId="33936"/>
    <cellStyle name="Normal 34 2 2 3 4 6 2" xfId="33937"/>
    <cellStyle name="Normal 34 2 2 3 4 6 3" xfId="33938"/>
    <cellStyle name="Normal 34 2 2 3 4 7" xfId="33939"/>
    <cellStyle name="Normal 34 2 2 3 4 8" xfId="33940"/>
    <cellStyle name="Normal 34 2 2 3 4_Schs" xfId="33941"/>
    <cellStyle name="Normal 34 2 2 3 5" xfId="33942"/>
    <cellStyle name="Normal 34 2 2 3 5 2" xfId="33943"/>
    <cellStyle name="Normal 34 2 2 3 5 2 2" xfId="33944"/>
    <cellStyle name="Normal 34 2 2 3 5 2 2 2" xfId="33945"/>
    <cellStyle name="Normal 34 2 2 3 5 2 2 3" xfId="33946"/>
    <cellStyle name="Normal 34 2 2 3 5 2 3" xfId="33947"/>
    <cellStyle name="Normal 34 2 2 3 5 2 4" xfId="33948"/>
    <cellStyle name="Normal 34 2 2 3 5 3" xfId="33949"/>
    <cellStyle name="Normal 34 2 2 3 5 3 2" xfId="33950"/>
    <cellStyle name="Normal 34 2 2 3 5 3 3" xfId="33951"/>
    <cellStyle name="Normal 34 2 2 3 5 4" xfId="33952"/>
    <cellStyle name="Normal 34 2 2 3 5 5" xfId="33953"/>
    <cellStyle name="Normal 34 2 2 3 6" xfId="33954"/>
    <cellStyle name="Normal 34 2 2 3 6 2" xfId="33955"/>
    <cellStyle name="Normal 34 2 2 3 6 2 2" xfId="33956"/>
    <cellStyle name="Normal 34 2 2 3 6 2 2 2" xfId="33957"/>
    <cellStyle name="Normal 34 2 2 3 6 2 2 3" xfId="33958"/>
    <cellStyle name="Normal 34 2 2 3 6 2 3" xfId="33959"/>
    <cellStyle name="Normal 34 2 2 3 6 2 4" xfId="33960"/>
    <cellStyle name="Normal 34 2 2 3 6 3" xfId="33961"/>
    <cellStyle name="Normal 34 2 2 3 6 3 2" xfId="33962"/>
    <cellStyle name="Normal 34 2 2 3 6 3 3" xfId="33963"/>
    <cellStyle name="Normal 34 2 2 3 6 4" xfId="33964"/>
    <cellStyle name="Normal 34 2 2 3 6 5" xfId="33965"/>
    <cellStyle name="Normal 34 2 2 3 7" xfId="33966"/>
    <cellStyle name="Normal 34 2 2 3 7 2" xfId="33967"/>
    <cellStyle name="Normal 34 2 2 3 7 2 2" xfId="33968"/>
    <cellStyle name="Normal 34 2 2 3 7 2 2 2" xfId="33969"/>
    <cellStyle name="Normal 34 2 2 3 7 2 2 3" xfId="33970"/>
    <cellStyle name="Normal 34 2 2 3 7 2 3" xfId="33971"/>
    <cellStyle name="Normal 34 2 2 3 7 2 4" xfId="33972"/>
    <cellStyle name="Normal 34 2 2 3 7 3" xfId="33973"/>
    <cellStyle name="Normal 34 2 2 3 7 3 2" xfId="33974"/>
    <cellStyle name="Normal 34 2 2 3 7 3 3" xfId="33975"/>
    <cellStyle name="Normal 34 2 2 3 7 4" xfId="33976"/>
    <cellStyle name="Normal 34 2 2 3 7 5" xfId="33977"/>
    <cellStyle name="Normal 34 2 2 3 8" xfId="33978"/>
    <cellStyle name="Normal 34 2 2 3 8 2" xfId="33979"/>
    <cellStyle name="Normal 34 2 2 3 8 2 2" xfId="33980"/>
    <cellStyle name="Normal 34 2 2 3 8 2 3" xfId="33981"/>
    <cellStyle name="Normal 34 2 2 3 8 3" xfId="33982"/>
    <cellStyle name="Normal 34 2 2 3 8 4" xfId="33983"/>
    <cellStyle name="Normal 34 2 2 3 9" xfId="33984"/>
    <cellStyle name="Normal 34 2 2 3 9 2" xfId="33985"/>
    <cellStyle name="Normal 34 2 2 3 9 3" xfId="33986"/>
    <cellStyle name="Normal 34 2 2 3_Schs" xfId="33987"/>
    <cellStyle name="Normal 34 2 2 4" xfId="33988"/>
    <cellStyle name="Normal 34 2 2 4 10" xfId="33989"/>
    <cellStyle name="Normal 34 2 2 4 2" xfId="33990"/>
    <cellStyle name="Normal 34 2 2 4 2 2" xfId="33991"/>
    <cellStyle name="Normal 34 2 2 4 2 2 2" xfId="33992"/>
    <cellStyle name="Normal 34 2 2 4 2 2 2 2" xfId="33993"/>
    <cellStyle name="Normal 34 2 2 4 2 2 2 2 2" xfId="33994"/>
    <cellStyle name="Normal 34 2 2 4 2 2 2 2 2 2" xfId="33995"/>
    <cellStyle name="Normal 34 2 2 4 2 2 2 2 2 3" xfId="33996"/>
    <cellStyle name="Normal 34 2 2 4 2 2 2 2 3" xfId="33997"/>
    <cellStyle name="Normal 34 2 2 4 2 2 2 2 4" xfId="33998"/>
    <cellStyle name="Normal 34 2 2 4 2 2 2 3" xfId="33999"/>
    <cellStyle name="Normal 34 2 2 4 2 2 2 3 2" xfId="34000"/>
    <cellStyle name="Normal 34 2 2 4 2 2 2 3 3" xfId="34001"/>
    <cellStyle name="Normal 34 2 2 4 2 2 2 4" xfId="34002"/>
    <cellStyle name="Normal 34 2 2 4 2 2 2 5" xfId="34003"/>
    <cellStyle name="Normal 34 2 2 4 2 2 3" xfId="34004"/>
    <cellStyle name="Normal 34 2 2 4 2 2 3 2" xfId="34005"/>
    <cellStyle name="Normal 34 2 2 4 2 2 3 2 2" xfId="34006"/>
    <cellStyle name="Normal 34 2 2 4 2 2 3 2 2 2" xfId="34007"/>
    <cellStyle name="Normal 34 2 2 4 2 2 3 2 2 3" xfId="34008"/>
    <cellStyle name="Normal 34 2 2 4 2 2 3 2 3" xfId="34009"/>
    <cellStyle name="Normal 34 2 2 4 2 2 3 2 4" xfId="34010"/>
    <cellStyle name="Normal 34 2 2 4 2 2 3 3" xfId="34011"/>
    <cellStyle name="Normal 34 2 2 4 2 2 3 3 2" xfId="34012"/>
    <cellStyle name="Normal 34 2 2 4 2 2 3 3 3" xfId="34013"/>
    <cellStyle name="Normal 34 2 2 4 2 2 3 4" xfId="34014"/>
    <cellStyle name="Normal 34 2 2 4 2 2 3 5" xfId="34015"/>
    <cellStyle name="Normal 34 2 2 4 2 2 4" xfId="34016"/>
    <cellStyle name="Normal 34 2 2 4 2 2 4 2" xfId="34017"/>
    <cellStyle name="Normal 34 2 2 4 2 2 4 2 2" xfId="34018"/>
    <cellStyle name="Normal 34 2 2 4 2 2 4 2 2 2" xfId="34019"/>
    <cellStyle name="Normal 34 2 2 4 2 2 4 2 2 3" xfId="34020"/>
    <cellStyle name="Normal 34 2 2 4 2 2 4 2 3" xfId="34021"/>
    <cellStyle name="Normal 34 2 2 4 2 2 4 2 4" xfId="34022"/>
    <cellStyle name="Normal 34 2 2 4 2 2 4 3" xfId="34023"/>
    <cellStyle name="Normal 34 2 2 4 2 2 4 3 2" xfId="34024"/>
    <cellStyle name="Normal 34 2 2 4 2 2 4 3 3" xfId="34025"/>
    <cellStyle name="Normal 34 2 2 4 2 2 4 4" xfId="34026"/>
    <cellStyle name="Normal 34 2 2 4 2 2 4 5" xfId="34027"/>
    <cellStyle name="Normal 34 2 2 4 2 2 5" xfId="34028"/>
    <cellStyle name="Normal 34 2 2 4 2 2 5 2" xfId="34029"/>
    <cellStyle name="Normal 34 2 2 4 2 2 5 2 2" xfId="34030"/>
    <cellStyle name="Normal 34 2 2 4 2 2 5 2 3" xfId="34031"/>
    <cellStyle name="Normal 34 2 2 4 2 2 5 3" xfId="34032"/>
    <cellStyle name="Normal 34 2 2 4 2 2 5 4" xfId="34033"/>
    <cellStyle name="Normal 34 2 2 4 2 2 6" xfId="34034"/>
    <cellStyle name="Normal 34 2 2 4 2 2 6 2" xfId="34035"/>
    <cellStyle name="Normal 34 2 2 4 2 2 6 3" xfId="34036"/>
    <cellStyle name="Normal 34 2 2 4 2 2 7" xfId="34037"/>
    <cellStyle name="Normal 34 2 2 4 2 2 8" xfId="34038"/>
    <cellStyle name="Normal 34 2 2 4 2 2_Schs" xfId="34039"/>
    <cellStyle name="Normal 34 2 2 4 2 3" xfId="34040"/>
    <cellStyle name="Normal 34 2 2 4 2 3 2" xfId="34041"/>
    <cellStyle name="Normal 34 2 2 4 2 3 2 2" xfId="34042"/>
    <cellStyle name="Normal 34 2 2 4 2 3 2 2 2" xfId="34043"/>
    <cellStyle name="Normal 34 2 2 4 2 3 2 2 3" xfId="34044"/>
    <cellStyle name="Normal 34 2 2 4 2 3 2 3" xfId="34045"/>
    <cellStyle name="Normal 34 2 2 4 2 3 2 4" xfId="34046"/>
    <cellStyle name="Normal 34 2 2 4 2 3 3" xfId="34047"/>
    <cellStyle name="Normal 34 2 2 4 2 3 3 2" xfId="34048"/>
    <cellStyle name="Normal 34 2 2 4 2 3 3 3" xfId="34049"/>
    <cellStyle name="Normal 34 2 2 4 2 3 4" xfId="34050"/>
    <cellStyle name="Normal 34 2 2 4 2 3 5" xfId="34051"/>
    <cellStyle name="Normal 34 2 2 4 2 4" xfId="34052"/>
    <cellStyle name="Normal 34 2 2 4 2 4 2" xfId="34053"/>
    <cellStyle name="Normal 34 2 2 4 2 4 2 2" xfId="34054"/>
    <cellStyle name="Normal 34 2 2 4 2 4 2 2 2" xfId="34055"/>
    <cellStyle name="Normal 34 2 2 4 2 4 2 2 3" xfId="34056"/>
    <cellStyle name="Normal 34 2 2 4 2 4 2 3" xfId="34057"/>
    <cellStyle name="Normal 34 2 2 4 2 4 2 4" xfId="34058"/>
    <cellStyle name="Normal 34 2 2 4 2 4 3" xfId="34059"/>
    <cellStyle name="Normal 34 2 2 4 2 4 3 2" xfId="34060"/>
    <cellStyle name="Normal 34 2 2 4 2 4 3 3" xfId="34061"/>
    <cellStyle name="Normal 34 2 2 4 2 4 4" xfId="34062"/>
    <cellStyle name="Normal 34 2 2 4 2 4 5" xfId="34063"/>
    <cellStyle name="Normal 34 2 2 4 2 5" xfId="34064"/>
    <cellStyle name="Normal 34 2 2 4 2 5 2" xfId="34065"/>
    <cellStyle name="Normal 34 2 2 4 2 5 2 2" xfId="34066"/>
    <cellStyle name="Normal 34 2 2 4 2 5 2 2 2" xfId="34067"/>
    <cellStyle name="Normal 34 2 2 4 2 5 2 2 3" xfId="34068"/>
    <cellStyle name="Normal 34 2 2 4 2 5 2 3" xfId="34069"/>
    <cellStyle name="Normal 34 2 2 4 2 5 2 4" xfId="34070"/>
    <cellStyle name="Normal 34 2 2 4 2 5 3" xfId="34071"/>
    <cellStyle name="Normal 34 2 2 4 2 5 3 2" xfId="34072"/>
    <cellStyle name="Normal 34 2 2 4 2 5 3 3" xfId="34073"/>
    <cellStyle name="Normal 34 2 2 4 2 5 4" xfId="34074"/>
    <cellStyle name="Normal 34 2 2 4 2 5 5" xfId="34075"/>
    <cellStyle name="Normal 34 2 2 4 2 6" xfId="34076"/>
    <cellStyle name="Normal 34 2 2 4 2 6 2" xfId="34077"/>
    <cellStyle name="Normal 34 2 2 4 2 6 2 2" xfId="34078"/>
    <cellStyle name="Normal 34 2 2 4 2 6 2 3" xfId="34079"/>
    <cellStyle name="Normal 34 2 2 4 2 6 3" xfId="34080"/>
    <cellStyle name="Normal 34 2 2 4 2 6 4" xfId="34081"/>
    <cellStyle name="Normal 34 2 2 4 2 7" xfId="34082"/>
    <cellStyle name="Normal 34 2 2 4 2 7 2" xfId="34083"/>
    <cellStyle name="Normal 34 2 2 4 2 7 3" xfId="34084"/>
    <cellStyle name="Normal 34 2 2 4 2 8" xfId="34085"/>
    <cellStyle name="Normal 34 2 2 4 2 9" xfId="34086"/>
    <cellStyle name="Normal 34 2 2 4 2_Schs" xfId="34087"/>
    <cellStyle name="Normal 34 2 2 4 3" xfId="34088"/>
    <cellStyle name="Normal 34 2 2 4 3 2" xfId="34089"/>
    <cellStyle name="Normal 34 2 2 4 3 2 2" xfId="34090"/>
    <cellStyle name="Normal 34 2 2 4 3 2 2 2" xfId="34091"/>
    <cellStyle name="Normal 34 2 2 4 3 2 2 2 2" xfId="34092"/>
    <cellStyle name="Normal 34 2 2 4 3 2 2 2 3" xfId="34093"/>
    <cellStyle name="Normal 34 2 2 4 3 2 2 3" xfId="34094"/>
    <cellStyle name="Normal 34 2 2 4 3 2 2 4" xfId="34095"/>
    <cellStyle name="Normal 34 2 2 4 3 2 3" xfId="34096"/>
    <cellStyle name="Normal 34 2 2 4 3 2 3 2" xfId="34097"/>
    <cellStyle name="Normal 34 2 2 4 3 2 3 3" xfId="34098"/>
    <cellStyle name="Normal 34 2 2 4 3 2 4" xfId="34099"/>
    <cellStyle name="Normal 34 2 2 4 3 2 5" xfId="34100"/>
    <cellStyle name="Normal 34 2 2 4 3 3" xfId="34101"/>
    <cellStyle name="Normal 34 2 2 4 3 3 2" xfId="34102"/>
    <cellStyle name="Normal 34 2 2 4 3 3 2 2" xfId="34103"/>
    <cellStyle name="Normal 34 2 2 4 3 3 2 2 2" xfId="34104"/>
    <cellStyle name="Normal 34 2 2 4 3 3 2 2 3" xfId="34105"/>
    <cellStyle name="Normal 34 2 2 4 3 3 2 3" xfId="34106"/>
    <cellStyle name="Normal 34 2 2 4 3 3 2 4" xfId="34107"/>
    <cellStyle name="Normal 34 2 2 4 3 3 3" xfId="34108"/>
    <cellStyle name="Normal 34 2 2 4 3 3 3 2" xfId="34109"/>
    <cellStyle name="Normal 34 2 2 4 3 3 3 3" xfId="34110"/>
    <cellStyle name="Normal 34 2 2 4 3 3 4" xfId="34111"/>
    <cellStyle name="Normal 34 2 2 4 3 3 5" xfId="34112"/>
    <cellStyle name="Normal 34 2 2 4 3 4" xfId="34113"/>
    <cellStyle name="Normal 34 2 2 4 3 4 2" xfId="34114"/>
    <cellStyle name="Normal 34 2 2 4 3 4 2 2" xfId="34115"/>
    <cellStyle name="Normal 34 2 2 4 3 4 2 2 2" xfId="34116"/>
    <cellStyle name="Normal 34 2 2 4 3 4 2 2 3" xfId="34117"/>
    <cellStyle name="Normal 34 2 2 4 3 4 2 3" xfId="34118"/>
    <cellStyle name="Normal 34 2 2 4 3 4 2 4" xfId="34119"/>
    <cellStyle name="Normal 34 2 2 4 3 4 3" xfId="34120"/>
    <cellStyle name="Normal 34 2 2 4 3 4 3 2" xfId="34121"/>
    <cellStyle name="Normal 34 2 2 4 3 4 3 3" xfId="34122"/>
    <cellStyle name="Normal 34 2 2 4 3 4 4" xfId="34123"/>
    <cellStyle name="Normal 34 2 2 4 3 4 5" xfId="34124"/>
    <cellStyle name="Normal 34 2 2 4 3 5" xfId="34125"/>
    <cellStyle name="Normal 34 2 2 4 3 5 2" xfId="34126"/>
    <cellStyle name="Normal 34 2 2 4 3 5 2 2" xfId="34127"/>
    <cellStyle name="Normal 34 2 2 4 3 5 2 3" xfId="34128"/>
    <cellStyle name="Normal 34 2 2 4 3 5 3" xfId="34129"/>
    <cellStyle name="Normal 34 2 2 4 3 5 4" xfId="34130"/>
    <cellStyle name="Normal 34 2 2 4 3 6" xfId="34131"/>
    <cellStyle name="Normal 34 2 2 4 3 6 2" xfId="34132"/>
    <cellStyle name="Normal 34 2 2 4 3 6 3" xfId="34133"/>
    <cellStyle name="Normal 34 2 2 4 3 7" xfId="34134"/>
    <cellStyle name="Normal 34 2 2 4 3 8" xfId="34135"/>
    <cellStyle name="Normal 34 2 2 4 3_Schs" xfId="34136"/>
    <cellStyle name="Normal 34 2 2 4 4" xfId="34137"/>
    <cellStyle name="Normal 34 2 2 4 4 2" xfId="34138"/>
    <cellStyle name="Normal 34 2 2 4 4 2 2" xfId="34139"/>
    <cellStyle name="Normal 34 2 2 4 4 2 2 2" xfId="34140"/>
    <cellStyle name="Normal 34 2 2 4 4 2 2 3" xfId="34141"/>
    <cellStyle name="Normal 34 2 2 4 4 2 3" xfId="34142"/>
    <cellStyle name="Normal 34 2 2 4 4 2 4" xfId="34143"/>
    <cellStyle name="Normal 34 2 2 4 4 3" xfId="34144"/>
    <cellStyle name="Normal 34 2 2 4 4 3 2" xfId="34145"/>
    <cellStyle name="Normal 34 2 2 4 4 3 3" xfId="34146"/>
    <cellStyle name="Normal 34 2 2 4 4 4" xfId="34147"/>
    <cellStyle name="Normal 34 2 2 4 4 5" xfId="34148"/>
    <cellStyle name="Normal 34 2 2 4 5" xfId="34149"/>
    <cellStyle name="Normal 34 2 2 4 5 2" xfId="34150"/>
    <cellStyle name="Normal 34 2 2 4 5 2 2" xfId="34151"/>
    <cellStyle name="Normal 34 2 2 4 5 2 2 2" xfId="34152"/>
    <cellStyle name="Normal 34 2 2 4 5 2 2 3" xfId="34153"/>
    <cellStyle name="Normal 34 2 2 4 5 2 3" xfId="34154"/>
    <cellStyle name="Normal 34 2 2 4 5 2 4" xfId="34155"/>
    <cellStyle name="Normal 34 2 2 4 5 3" xfId="34156"/>
    <cellStyle name="Normal 34 2 2 4 5 3 2" xfId="34157"/>
    <cellStyle name="Normal 34 2 2 4 5 3 3" xfId="34158"/>
    <cellStyle name="Normal 34 2 2 4 5 4" xfId="34159"/>
    <cellStyle name="Normal 34 2 2 4 5 5" xfId="34160"/>
    <cellStyle name="Normal 34 2 2 4 6" xfId="34161"/>
    <cellStyle name="Normal 34 2 2 4 6 2" xfId="34162"/>
    <cellStyle name="Normal 34 2 2 4 6 2 2" xfId="34163"/>
    <cellStyle name="Normal 34 2 2 4 6 2 2 2" xfId="34164"/>
    <cellStyle name="Normal 34 2 2 4 6 2 2 3" xfId="34165"/>
    <cellStyle name="Normal 34 2 2 4 6 2 3" xfId="34166"/>
    <cellStyle name="Normal 34 2 2 4 6 2 4" xfId="34167"/>
    <cellStyle name="Normal 34 2 2 4 6 3" xfId="34168"/>
    <cellStyle name="Normal 34 2 2 4 6 3 2" xfId="34169"/>
    <cellStyle name="Normal 34 2 2 4 6 3 3" xfId="34170"/>
    <cellStyle name="Normal 34 2 2 4 6 4" xfId="34171"/>
    <cellStyle name="Normal 34 2 2 4 6 5" xfId="34172"/>
    <cellStyle name="Normal 34 2 2 4 7" xfId="34173"/>
    <cellStyle name="Normal 34 2 2 4 7 2" xfId="34174"/>
    <cellStyle name="Normal 34 2 2 4 7 2 2" xfId="34175"/>
    <cellStyle name="Normal 34 2 2 4 7 2 3" xfId="34176"/>
    <cellStyle name="Normal 34 2 2 4 7 3" xfId="34177"/>
    <cellStyle name="Normal 34 2 2 4 7 4" xfId="34178"/>
    <cellStyle name="Normal 34 2 2 4 8" xfId="34179"/>
    <cellStyle name="Normal 34 2 2 4 8 2" xfId="34180"/>
    <cellStyle name="Normal 34 2 2 4 8 3" xfId="34181"/>
    <cellStyle name="Normal 34 2 2 4 9" xfId="34182"/>
    <cellStyle name="Normal 34 2 2 4_Schs" xfId="34183"/>
    <cellStyle name="Normal 34 2 2 5" xfId="34184"/>
    <cellStyle name="Normal 34 2 2 5 2" xfId="34185"/>
    <cellStyle name="Normal 34 2 2 5 2 2" xfId="34186"/>
    <cellStyle name="Normal 34 2 2 5 2 2 2" xfId="34187"/>
    <cellStyle name="Normal 34 2 2 5 2 2 2 2" xfId="34188"/>
    <cellStyle name="Normal 34 2 2 5 2 2 2 2 2" xfId="34189"/>
    <cellStyle name="Normal 34 2 2 5 2 2 2 2 3" xfId="34190"/>
    <cellStyle name="Normal 34 2 2 5 2 2 2 3" xfId="34191"/>
    <cellStyle name="Normal 34 2 2 5 2 2 2 4" xfId="34192"/>
    <cellStyle name="Normal 34 2 2 5 2 2 3" xfId="34193"/>
    <cellStyle name="Normal 34 2 2 5 2 2 3 2" xfId="34194"/>
    <cellStyle name="Normal 34 2 2 5 2 2 3 3" xfId="34195"/>
    <cellStyle name="Normal 34 2 2 5 2 2 4" xfId="34196"/>
    <cellStyle name="Normal 34 2 2 5 2 2 5" xfId="34197"/>
    <cellStyle name="Normal 34 2 2 5 2 3" xfId="34198"/>
    <cellStyle name="Normal 34 2 2 5 2 3 2" xfId="34199"/>
    <cellStyle name="Normal 34 2 2 5 2 3 2 2" xfId="34200"/>
    <cellStyle name="Normal 34 2 2 5 2 3 2 2 2" xfId="34201"/>
    <cellStyle name="Normal 34 2 2 5 2 3 2 2 3" xfId="34202"/>
    <cellStyle name="Normal 34 2 2 5 2 3 2 3" xfId="34203"/>
    <cellStyle name="Normal 34 2 2 5 2 3 2 4" xfId="34204"/>
    <cellStyle name="Normal 34 2 2 5 2 3 3" xfId="34205"/>
    <cellStyle name="Normal 34 2 2 5 2 3 3 2" xfId="34206"/>
    <cellStyle name="Normal 34 2 2 5 2 3 3 3" xfId="34207"/>
    <cellStyle name="Normal 34 2 2 5 2 3 4" xfId="34208"/>
    <cellStyle name="Normal 34 2 2 5 2 3 5" xfId="34209"/>
    <cellStyle name="Normal 34 2 2 5 2 4" xfId="34210"/>
    <cellStyle name="Normal 34 2 2 5 2 4 2" xfId="34211"/>
    <cellStyle name="Normal 34 2 2 5 2 4 2 2" xfId="34212"/>
    <cellStyle name="Normal 34 2 2 5 2 4 2 2 2" xfId="34213"/>
    <cellStyle name="Normal 34 2 2 5 2 4 2 2 3" xfId="34214"/>
    <cellStyle name="Normal 34 2 2 5 2 4 2 3" xfId="34215"/>
    <cellStyle name="Normal 34 2 2 5 2 4 2 4" xfId="34216"/>
    <cellStyle name="Normal 34 2 2 5 2 4 3" xfId="34217"/>
    <cellStyle name="Normal 34 2 2 5 2 4 3 2" xfId="34218"/>
    <cellStyle name="Normal 34 2 2 5 2 4 3 3" xfId="34219"/>
    <cellStyle name="Normal 34 2 2 5 2 4 4" xfId="34220"/>
    <cellStyle name="Normal 34 2 2 5 2 4 5" xfId="34221"/>
    <cellStyle name="Normal 34 2 2 5 2 5" xfId="34222"/>
    <cellStyle name="Normal 34 2 2 5 2 5 2" xfId="34223"/>
    <cellStyle name="Normal 34 2 2 5 2 5 2 2" xfId="34224"/>
    <cellStyle name="Normal 34 2 2 5 2 5 2 3" xfId="34225"/>
    <cellStyle name="Normal 34 2 2 5 2 5 3" xfId="34226"/>
    <cellStyle name="Normal 34 2 2 5 2 5 4" xfId="34227"/>
    <cellStyle name="Normal 34 2 2 5 2 6" xfId="34228"/>
    <cellStyle name="Normal 34 2 2 5 2 6 2" xfId="34229"/>
    <cellStyle name="Normal 34 2 2 5 2 6 3" xfId="34230"/>
    <cellStyle name="Normal 34 2 2 5 2 7" xfId="34231"/>
    <cellStyle name="Normal 34 2 2 5 2 8" xfId="34232"/>
    <cellStyle name="Normal 34 2 2 5 2_Schs" xfId="34233"/>
    <cellStyle name="Normal 34 2 2 5 3" xfId="34234"/>
    <cellStyle name="Normal 34 2 2 5 3 2" xfId="34235"/>
    <cellStyle name="Normal 34 2 2 5 3 2 2" xfId="34236"/>
    <cellStyle name="Normal 34 2 2 5 3 2 2 2" xfId="34237"/>
    <cellStyle name="Normal 34 2 2 5 3 2 2 3" xfId="34238"/>
    <cellStyle name="Normal 34 2 2 5 3 2 3" xfId="34239"/>
    <cellStyle name="Normal 34 2 2 5 3 2 4" xfId="34240"/>
    <cellStyle name="Normal 34 2 2 5 3 3" xfId="34241"/>
    <cellStyle name="Normal 34 2 2 5 3 3 2" xfId="34242"/>
    <cellStyle name="Normal 34 2 2 5 3 3 3" xfId="34243"/>
    <cellStyle name="Normal 34 2 2 5 3 4" xfId="34244"/>
    <cellStyle name="Normal 34 2 2 5 3 5" xfId="34245"/>
    <cellStyle name="Normal 34 2 2 5 4" xfId="34246"/>
    <cellStyle name="Normal 34 2 2 5 4 2" xfId="34247"/>
    <cellStyle name="Normal 34 2 2 5 4 2 2" xfId="34248"/>
    <cellStyle name="Normal 34 2 2 5 4 2 2 2" xfId="34249"/>
    <cellStyle name="Normal 34 2 2 5 4 2 2 3" xfId="34250"/>
    <cellStyle name="Normal 34 2 2 5 4 2 3" xfId="34251"/>
    <cellStyle name="Normal 34 2 2 5 4 2 4" xfId="34252"/>
    <cellStyle name="Normal 34 2 2 5 4 3" xfId="34253"/>
    <cellStyle name="Normal 34 2 2 5 4 3 2" xfId="34254"/>
    <cellStyle name="Normal 34 2 2 5 4 3 3" xfId="34255"/>
    <cellStyle name="Normal 34 2 2 5 4 4" xfId="34256"/>
    <cellStyle name="Normal 34 2 2 5 4 5" xfId="34257"/>
    <cellStyle name="Normal 34 2 2 5 5" xfId="34258"/>
    <cellStyle name="Normal 34 2 2 5 5 2" xfId="34259"/>
    <cellStyle name="Normal 34 2 2 5 5 2 2" xfId="34260"/>
    <cellStyle name="Normal 34 2 2 5 5 2 2 2" xfId="34261"/>
    <cellStyle name="Normal 34 2 2 5 5 2 2 3" xfId="34262"/>
    <cellStyle name="Normal 34 2 2 5 5 2 3" xfId="34263"/>
    <cellStyle name="Normal 34 2 2 5 5 2 4" xfId="34264"/>
    <cellStyle name="Normal 34 2 2 5 5 3" xfId="34265"/>
    <cellStyle name="Normal 34 2 2 5 5 3 2" xfId="34266"/>
    <cellStyle name="Normal 34 2 2 5 5 3 3" xfId="34267"/>
    <cellStyle name="Normal 34 2 2 5 5 4" xfId="34268"/>
    <cellStyle name="Normal 34 2 2 5 5 5" xfId="34269"/>
    <cellStyle name="Normal 34 2 2 5 6" xfId="34270"/>
    <cellStyle name="Normal 34 2 2 5 6 2" xfId="34271"/>
    <cellStyle name="Normal 34 2 2 5 6 2 2" xfId="34272"/>
    <cellStyle name="Normal 34 2 2 5 6 2 3" xfId="34273"/>
    <cellStyle name="Normal 34 2 2 5 6 3" xfId="34274"/>
    <cellStyle name="Normal 34 2 2 5 6 4" xfId="34275"/>
    <cellStyle name="Normal 34 2 2 5 7" xfId="34276"/>
    <cellStyle name="Normal 34 2 2 5 7 2" xfId="34277"/>
    <cellStyle name="Normal 34 2 2 5 7 3" xfId="34278"/>
    <cellStyle name="Normal 34 2 2 5 8" xfId="34279"/>
    <cellStyle name="Normal 34 2 2 5 9" xfId="34280"/>
    <cellStyle name="Normal 34 2 2 5_Schs" xfId="34281"/>
    <cellStyle name="Normal 34 2 2 6" xfId="34282"/>
    <cellStyle name="Normal 34 2 2 6 2" xfId="34283"/>
    <cellStyle name="Normal 34 2 2 6 2 2" xfId="34284"/>
    <cellStyle name="Normal 34 2 2 6 2 2 2" xfId="34285"/>
    <cellStyle name="Normal 34 2 2 6 2 2 2 2" xfId="34286"/>
    <cellStyle name="Normal 34 2 2 6 2 2 2 3" xfId="34287"/>
    <cellStyle name="Normal 34 2 2 6 2 2 3" xfId="34288"/>
    <cellStyle name="Normal 34 2 2 6 2 2 4" xfId="34289"/>
    <cellStyle name="Normal 34 2 2 6 2 3" xfId="34290"/>
    <cellStyle name="Normal 34 2 2 6 2 3 2" xfId="34291"/>
    <cellStyle name="Normal 34 2 2 6 2 3 3" xfId="34292"/>
    <cellStyle name="Normal 34 2 2 6 2 4" xfId="34293"/>
    <cellStyle name="Normal 34 2 2 6 2 5" xfId="34294"/>
    <cellStyle name="Normal 34 2 2 6 3" xfId="34295"/>
    <cellStyle name="Normal 34 2 2 6 3 2" xfId="34296"/>
    <cellStyle name="Normal 34 2 2 6 3 2 2" xfId="34297"/>
    <cellStyle name="Normal 34 2 2 6 3 2 2 2" xfId="34298"/>
    <cellStyle name="Normal 34 2 2 6 3 2 2 3" xfId="34299"/>
    <cellStyle name="Normal 34 2 2 6 3 2 3" xfId="34300"/>
    <cellStyle name="Normal 34 2 2 6 3 2 4" xfId="34301"/>
    <cellStyle name="Normal 34 2 2 6 3 3" xfId="34302"/>
    <cellStyle name="Normal 34 2 2 6 3 3 2" xfId="34303"/>
    <cellStyle name="Normal 34 2 2 6 3 3 3" xfId="34304"/>
    <cellStyle name="Normal 34 2 2 6 3 4" xfId="34305"/>
    <cellStyle name="Normal 34 2 2 6 3 5" xfId="34306"/>
    <cellStyle name="Normal 34 2 2 6 4" xfId="34307"/>
    <cellStyle name="Normal 34 2 2 6 4 2" xfId="34308"/>
    <cellStyle name="Normal 34 2 2 6 4 2 2" xfId="34309"/>
    <cellStyle name="Normal 34 2 2 6 4 2 2 2" xfId="34310"/>
    <cellStyle name="Normal 34 2 2 6 4 2 2 3" xfId="34311"/>
    <cellStyle name="Normal 34 2 2 6 4 2 3" xfId="34312"/>
    <cellStyle name="Normal 34 2 2 6 4 2 4" xfId="34313"/>
    <cellStyle name="Normal 34 2 2 6 4 3" xfId="34314"/>
    <cellStyle name="Normal 34 2 2 6 4 3 2" xfId="34315"/>
    <cellStyle name="Normal 34 2 2 6 4 3 3" xfId="34316"/>
    <cellStyle name="Normal 34 2 2 6 4 4" xfId="34317"/>
    <cellStyle name="Normal 34 2 2 6 4 5" xfId="34318"/>
    <cellStyle name="Normal 34 2 2 6 5" xfId="34319"/>
    <cellStyle name="Normal 34 2 2 6 5 2" xfId="34320"/>
    <cellStyle name="Normal 34 2 2 6 5 2 2" xfId="34321"/>
    <cellStyle name="Normal 34 2 2 6 5 2 3" xfId="34322"/>
    <cellStyle name="Normal 34 2 2 6 5 3" xfId="34323"/>
    <cellStyle name="Normal 34 2 2 6 5 4" xfId="34324"/>
    <cellStyle name="Normal 34 2 2 6 6" xfId="34325"/>
    <cellStyle name="Normal 34 2 2 6 6 2" xfId="34326"/>
    <cellStyle name="Normal 34 2 2 6 6 3" xfId="34327"/>
    <cellStyle name="Normal 34 2 2 6 7" xfId="34328"/>
    <cellStyle name="Normal 34 2 2 6 8" xfId="34329"/>
    <cellStyle name="Normal 34 2 2 6_Schs" xfId="34330"/>
    <cellStyle name="Normal 34 2 2 7" xfId="34331"/>
    <cellStyle name="Normal 34 2 2 7 2" xfId="34332"/>
    <cellStyle name="Normal 34 2 2 7 2 2" xfId="34333"/>
    <cellStyle name="Normal 34 2 2 7 2 2 2" xfId="34334"/>
    <cellStyle name="Normal 34 2 2 7 2 2 3" xfId="34335"/>
    <cellStyle name="Normal 34 2 2 7 2 3" xfId="34336"/>
    <cellStyle name="Normal 34 2 2 7 2 4" xfId="34337"/>
    <cellStyle name="Normal 34 2 2 7 3" xfId="34338"/>
    <cellStyle name="Normal 34 2 2 7 3 2" xfId="34339"/>
    <cellStyle name="Normal 34 2 2 7 3 3" xfId="34340"/>
    <cellStyle name="Normal 34 2 2 7 4" xfId="34341"/>
    <cellStyle name="Normal 34 2 2 7 5" xfId="34342"/>
    <cellStyle name="Normal 34 2 2 8" xfId="34343"/>
    <cellStyle name="Normal 34 2 2 8 2" xfId="34344"/>
    <cellStyle name="Normal 34 2 2 8 2 2" xfId="34345"/>
    <cellStyle name="Normal 34 2 2 8 2 2 2" xfId="34346"/>
    <cellStyle name="Normal 34 2 2 8 2 2 3" xfId="34347"/>
    <cellStyle name="Normal 34 2 2 8 2 3" xfId="34348"/>
    <cellStyle name="Normal 34 2 2 8 2 4" xfId="34349"/>
    <cellStyle name="Normal 34 2 2 8 3" xfId="34350"/>
    <cellStyle name="Normal 34 2 2 8 3 2" xfId="34351"/>
    <cellStyle name="Normal 34 2 2 8 3 3" xfId="34352"/>
    <cellStyle name="Normal 34 2 2 8 4" xfId="34353"/>
    <cellStyle name="Normal 34 2 2 8 5" xfId="34354"/>
    <cellStyle name="Normal 34 2 2 9" xfId="34355"/>
    <cellStyle name="Normal 34 2 2 9 2" xfId="34356"/>
    <cellStyle name="Normal 34 2 2 9 2 2" xfId="34357"/>
    <cellStyle name="Normal 34 2 2 9 2 2 2" xfId="34358"/>
    <cellStyle name="Normal 34 2 2 9 2 2 3" xfId="34359"/>
    <cellStyle name="Normal 34 2 2 9 2 3" xfId="34360"/>
    <cellStyle name="Normal 34 2 2 9 2 4" xfId="34361"/>
    <cellStyle name="Normal 34 2 2 9 3" xfId="34362"/>
    <cellStyle name="Normal 34 2 2 9 3 2" xfId="34363"/>
    <cellStyle name="Normal 34 2 2 9 3 3" xfId="34364"/>
    <cellStyle name="Normal 34 2 2 9 4" xfId="34365"/>
    <cellStyle name="Normal 34 2 2 9 5" xfId="34366"/>
    <cellStyle name="Normal 34 2 2_Schs" xfId="34367"/>
    <cellStyle name="Normal 34 2 20" xfId="34368"/>
    <cellStyle name="Normal 34 2 3" xfId="34369"/>
    <cellStyle name="Normal 34 2 3 10" xfId="34370"/>
    <cellStyle name="Normal 34 2 3 10 2" xfId="34371"/>
    <cellStyle name="Normal 34 2 3 10 2 2" xfId="34372"/>
    <cellStyle name="Normal 34 2 3 10 2 3" xfId="34373"/>
    <cellStyle name="Normal 34 2 3 10 3" xfId="34374"/>
    <cellStyle name="Normal 34 2 3 10 4" xfId="34375"/>
    <cellStyle name="Normal 34 2 3 11" xfId="34376"/>
    <cellStyle name="Normal 34 2 3 11 2" xfId="34377"/>
    <cellStyle name="Normal 34 2 3 11 3" xfId="34378"/>
    <cellStyle name="Normal 34 2 3 12" xfId="34379"/>
    <cellStyle name="Normal 34 2 3 13" xfId="34380"/>
    <cellStyle name="Normal 34 2 3 14" xfId="34381"/>
    <cellStyle name="Normal 34 2 3 2" xfId="34382"/>
    <cellStyle name="Normal 34 2 3 2 10" xfId="34383"/>
    <cellStyle name="Normal 34 2 3 2 10 2" xfId="34384"/>
    <cellStyle name="Normal 34 2 3 2 10 3" xfId="34385"/>
    <cellStyle name="Normal 34 2 3 2 11" xfId="34386"/>
    <cellStyle name="Normal 34 2 3 2 12" xfId="34387"/>
    <cellStyle name="Normal 34 2 3 2 13" xfId="34388"/>
    <cellStyle name="Normal 34 2 3 2 2" xfId="34389"/>
    <cellStyle name="Normal 34 2 3 2 2 10" xfId="34390"/>
    <cellStyle name="Normal 34 2 3 2 2 11" xfId="34391"/>
    <cellStyle name="Normal 34 2 3 2 2 2" xfId="34392"/>
    <cellStyle name="Normal 34 2 3 2 2 2 10" xfId="34393"/>
    <cellStyle name="Normal 34 2 3 2 2 2 2" xfId="34394"/>
    <cellStyle name="Normal 34 2 3 2 2 2 2 2" xfId="34395"/>
    <cellStyle name="Normal 34 2 3 2 2 2 2 2 2" xfId="34396"/>
    <cellStyle name="Normal 34 2 3 2 2 2 2 2 2 2" xfId="34397"/>
    <cellStyle name="Normal 34 2 3 2 2 2 2 2 2 2 2" xfId="34398"/>
    <cellStyle name="Normal 34 2 3 2 2 2 2 2 2 2 2 2" xfId="34399"/>
    <cellStyle name="Normal 34 2 3 2 2 2 2 2 2 2 2 3" xfId="34400"/>
    <cellStyle name="Normal 34 2 3 2 2 2 2 2 2 2 3" xfId="34401"/>
    <cellStyle name="Normal 34 2 3 2 2 2 2 2 2 2 4" xfId="34402"/>
    <cellStyle name="Normal 34 2 3 2 2 2 2 2 2 3" xfId="34403"/>
    <cellStyle name="Normal 34 2 3 2 2 2 2 2 2 3 2" xfId="34404"/>
    <cellStyle name="Normal 34 2 3 2 2 2 2 2 2 3 3" xfId="34405"/>
    <cellStyle name="Normal 34 2 3 2 2 2 2 2 2 4" xfId="34406"/>
    <cellStyle name="Normal 34 2 3 2 2 2 2 2 2 5" xfId="34407"/>
    <cellStyle name="Normal 34 2 3 2 2 2 2 2 3" xfId="34408"/>
    <cellStyle name="Normal 34 2 3 2 2 2 2 2 3 2" xfId="34409"/>
    <cellStyle name="Normal 34 2 3 2 2 2 2 2 3 2 2" xfId="34410"/>
    <cellStyle name="Normal 34 2 3 2 2 2 2 2 3 2 2 2" xfId="34411"/>
    <cellStyle name="Normal 34 2 3 2 2 2 2 2 3 2 2 3" xfId="34412"/>
    <cellStyle name="Normal 34 2 3 2 2 2 2 2 3 2 3" xfId="34413"/>
    <cellStyle name="Normal 34 2 3 2 2 2 2 2 3 2 4" xfId="34414"/>
    <cellStyle name="Normal 34 2 3 2 2 2 2 2 3 3" xfId="34415"/>
    <cellStyle name="Normal 34 2 3 2 2 2 2 2 3 3 2" xfId="34416"/>
    <cellStyle name="Normal 34 2 3 2 2 2 2 2 3 3 3" xfId="34417"/>
    <cellStyle name="Normal 34 2 3 2 2 2 2 2 3 4" xfId="34418"/>
    <cellStyle name="Normal 34 2 3 2 2 2 2 2 3 5" xfId="34419"/>
    <cellStyle name="Normal 34 2 3 2 2 2 2 2 4" xfId="34420"/>
    <cellStyle name="Normal 34 2 3 2 2 2 2 2 4 2" xfId="34421"/>
    <cellStyle name="Normal 34 2 3 2 2 2 2 2 4 2 2" xfId="34422"/>
    <cellStyle name="Normal 34 2 3 2 2 2 2 2 4 2 2 2" xfId="34423"/>
    <cellStyle name="Normal 34 2 3 2 2 2 2 2 4 2 2 3" xfId="34424"/>
    <cellStyle name="Normal 34 2 3 2 2 2 2 2 4 2 3" xfId="34425"/>
    <cellStyle name="Normal 34 2 3 2 2 2 2 2 4 2 4" xfId="34426"/>
    <cellStyle name="Normal 34 2 3 2 2 2 2 2 4 3" xfId="34427"/>
    <cellStyle name="Normal 34 2 3 2 2 2 2 2 4 3 2" xfId="34428"/>
    <cellStyle name="Normal 34 2 3 2 2 2 2 2 4 3 3" xfId="34429"/>
    <cellStyle name="Normal 34 2 3 2 2 2 2 2 4 4" xfId="34430"/>
    <cellStyle name="Normal 34 2 3 2 2 2 2 2 4 5" xfId="34431"/>
    <cellStyle name="Normal 34 2 3 2 2 2 2 2 5" xfId="34432"/>
    <cellStyle name="Normal 34 2 3 2 2 2 2 2 5 2" xfId="34433"/>
    <cellStyle name="Normal 34 2 3 2 2 2 2 2 5 2 2" xfId="34434"/>
    <cellStyle name="Normal 34 2 3 2 2 2 2 2 5 2 3" xfId="34435"/>
    <cellStyle name="Normal 34 2 3 2 2 2 2 2 5 3" xfId="34436"/>
    <cellStyle name="Normal 34 2 3 2 2 2 2 2 5 4" xfId="34437"/>
    <cellStyle name="Normal 34 2 3 2 2 2 2 2 6" xfId="34438"/>
    <cellStyle name="Normal 34 2 3 2 2 2 2 2 6 2" xfId="34439"/>
    <cellStyle name="Normal 34 2 3 2 2 2 2 2 6 3" xfId="34440"/>
    <cellStyle name="Normal 34 2 3 2 2 2 2 2 7" xfId="34441"/>
    <cellStyle name="Normal 34 2 3 2 2 2 2 2 8" xfId="34442"/>
    <cellStyle name="Normal 34 2 3 2 2 2 2 2_Schs" xfId="34443"/>
    <cellStyle name="Normal 34 2 3 2 2 2 2 3" xfId="34444"/>
    <cellStyle name="Normal 34 2 3 2 2 2 2 3 2" xfId="34445"/>
    <cellStyle name="Normal 34 2 3 2 2 2 2 3 2 2" xfId="34446"/>
    <cellStyle name="Normal 34 2 3 2 2 2 2 3 2 2 2" xfId="34447"/>
    <cellStyle name="Normal 34 2 3 2 2 2 2 3 2 2 3" xfId="34448"/>
    <cellStyle name="Normal 34 2 3 2 2 2 2 3 2 3" xfId="34449"/>
    <cellStyle name="Normal 34 2 3 2 2 2 2 3 2 4" xfId="34450"/>
    <cellStyle name="Normal 34 2 3 2 2 2 2 3 3" xfId="34451"/>
    <cellStyle name="Normal 34 2 3 2 2 2 2 3 3 2" xfId="34452"/>
    <cellStyle name="Normal 34 2 3 2 2 2 2 3 3 3" xfId="34453"/>
    <cellStyle name="Normal 34 2 3 2 2 2 2 3 4" xfId="34454"/>
    <cellStyle name="Normal 34 2 3 2 2 2 2 3 5" xfId="34455"/>
    <cellStyle name="Normal 34 2 3 2 2 2 2 4" xfId="34456"/>
    <cellStyle name="Normal 34 2 3 2 2 2 2 4 2" xfId="34457"/>
    <cellStyle name="Normal 34 2 3 2 2 2 2 4 2 2" xfId="34458"/>
    <cellStyle name="Normal 34 2 3 2 2 2 2 4 2 2 2" xfId="34459"/>
    <cellStyle name="Normal 34 2 3 2 2 2 2 4 2 2 3" xfId="34460"/>
    <cellStyle name="Normal 34 2 3 2 2 2 2 4 2 3" xfId="34461"/>
    <cellStyle name="Normal 34 2 3 2 2 2 2 4 2 4" xfId="34462"/>
    <cellStyle name="Normal 34 2 3 2 2 2 2 4 3" xfId="34463"/>
    <cellStyle name="Normal 34 2 3 2 2 2 2 4 3 2" xfId="34464"/>
    <cellStyle name="Normal 34 2 3 2 2 2 2 4 3 3" xfId="34465"/>
    <cellStyle name="Normal 34 2 3 2 2 2 2 4 4" xfId="34466"/>
    <cellStyle name="Normal 34 2 3 2 2 2 2 4 5" xfId="34467"/>
    <cellStyle name="Normal 34 2 3 2 2 2 2 5" xfId="34468"/>
    <cellStyle name="Normal 34 2 3 2 2 2 2 5 2" xfId="34469"/>
    <cellStyle name="Normal 34 2 3 2 2 2 2 5 2 2" xfId="34470"/>
    <cellStyle name="Normal 34 2 3 2 2 2 2 5 2 2 2" xfId="34471"/>
    <cellStyle name="Normal 34 2 3 2 2 2 2 5 2 2 3" xfId="34472"/>
    <cellStyle name="Normal 34 2 3 2 2 2 2 5 2 3" xfId="34473"/>
    <cellStyle name="Normal 34 2 3 2 2 2 2 5 2 4" xfId="34474"/>
    <cellStyle name="Normal 34 2 3 2 2 2 2 5 3" xfId="34475"/>
    <cellStyle name="Normal 34 2 3 2 2 2 2 5 3 2" xfId="34476"/>
    <cellStyle name="Normal 34 2 3 2 2 2 2 5 3 3" xfId="34477"/>
    <cellStyle name="Normal 34 2 3 2 2 2 2 5 4" xfId="34478"/>
    <cellStyle name="Normal 34 2 3 2 2 2 2 5 5" xfId="34479"/>
    <cellStyle name="Normal 34 2 3 2 2 2 2 6" xfId="34480"/>
    <cellStyle name="Normal 34 2 3 2 2 2 2 6 2" xfId="34481"/>
    <cellStyle name="Normal 34 2 3 2 2 2 2 6 2 2" xfId="34482"/>
    <cellStyle name="Normal 34 2 3 2 2 2 2 6 2 3" xfId="34483"/>
    <cellStyle name="Normal 34 2 3 2 2 2 2 6 3" xfId="34484"/>
    <cellStyle name="Normal 34 2 3 2 2 2 2 6 4" xfId="34485"/>
    <cellStyle name="Normal 34 2 3 2 2 2 2 7" xfId="34486"/>
    <cellStyle name="Normal 34 2 3 2 2 2 2 7 2" xfId="34487"/>
    <cellStyle name="Normal 34 2 3 2 2 2 2 7 3" xfId="34488"/>
    <cellStyle name="Normal 34 2 3 2 2 2 2 8" xfId="34489"/>
    <cellStyle name="Normal 34 2 3 2 2 2 2 9" xfId="34490"/>
    <cellStyle name="Normal 34 2 3 2 2 2 2_Schs" xfId="34491"/>
    <cellStyle name="Normal 34 2 3 2 2 2 3" xfId="34492"/>
    <cellStyle name="Normal 34 2 3 2 2 2 3 2" xfId="34493"/>
    <cellStyle name="Normal 34 2 3 2 2 2 3 2 2" xfId="34494"/>
    <cellStyle name="Normal 34 2 3 2 2 2 3 2 2 2" xfId="34495"/>
    <cellStyle name="Normal 34 2 3 2 2 2 3 2 2 2 2" xfId="34496"/>
    <cellStyle name="Normal 34 2 3 2 2 2 3 2 2 2 3" xfId="34497"/>
    <cellStyle name="Normal 34 2 3 2 2 2 3 2 2 3" xfId="34498"/>
    <cellStyle name="Normal 34 2 3 2 2 2 3 2 2 4" xfId="34499"/>
    <cellStyle name="Normal 34 2 3 2 2 2 3 2 3" xfId="34500"/>
    <cellStyle name="Normal 34 2 3 2 2 2 3 2 3 2" xfId="34501"/>
    <cellStyle name="Normal 34 2 3 2 2 2 3 2 3 3" xfId="34502"/>
    <cellStyle name="Normal 34 2 3 2 2 2 3 2 4" xfId="34503"/>
    <cellStyle name="Normal 34 2 3 2 2 2 3 2 5" xfId="34504"/>
    <cellStyle name="Normal 34 2 3 2 2 2 3 3" xfId="34505"/>
    <cellStyle name="Normal 34 2 3 2 2 2 3 3 2" xfId="34506"/>
    <cellStyle name="Normal 34 2 3 2 2 2 3 3 2 2" xfId="34507"/>
    <cellStyle name="Normal 34 2 3 2 2 2 3 3 2 2 2" xfId="34508"/>
    <cellStyle name="Normal 34 2 3 2 2 2 3 3 2 2 3" xfId="34509"/>
    <cellStyle name="Normal 34 2 3 2 2 2 3 3 2 3" xfId="34510"/>
    <cellStyle name="Normal 34 2 3 2 2 2 3 3 2 4" xfId="34511"/>
    <cellStyle name="Normal 34 2 3 2 2 2 3 3 3" xfId="34512"/>
    <cellStyle name="Normal 34 2 3 2 2 2 3 3 3 2" xfId="34513"/>
    <cellStyle name="Normal 34 2 3 2 2 2 3 3 3 3" xfId="34514"/>
    <cellStyle name="Normal 34 2 3 2 2 2 3 3 4" xfId="34515"/>
    <cellStyle name="Normal 34 2 3 2 2 2 3 3 5" xfId="34516"/>
    <cellStyle name="Normal 34 2 3 2 2 2 3 4" xfId="34517"/>
    <cellStyle name="Normal 34 2 3 2 2 2 3 4 2" xfId="34518"/>
    <cellStyle name="Normal 34 2 3 2 2 2 3 4 2 2" xfId="34519"/>
    <cellStyle name="Normal 34 2 3 2 2 2 3 4 2 2 2" xfId="34520"/>
    <cellStyle name="Normal 34 2 3 2 2 2 3 4 2 2 3" xfId="34521"/>
    <cellStyle name="Normal 34 2 3 2 2 2 3 4 2 3" xfId="34522"/>
    <cellStyle name="Normal 34 2 3 2 2 2 3 4 2 4" xfId="34523"/>
    <cellStyle name="Normal 34 2 3 2 2 2 3 4 3" xfId="34524"/>
    <cellStyle name="Normal 34 2 3 2 2 2 3 4 3 2" xfId="34525"/>
    <cellStyle name="Normal 34 2 3 2 2 2 3 4 3 3" xfId="34526"/>
    <cellStyle name="Normal 34 2 3 2 2 2 3 4 4" xfId="34527"/>
    <cellStyle name="Normal 34 2 3 2 2 2 3 4 5" xfId="34528"/>
    <cellStyle name="Normal 34 2 3 2 2 2 3 5" xfId="34529"/>
    <cellStyle name="Normal 34 2 3 2 2 2 3 5 2" xfId="34530"/>
    <cellStyle name="Normal 34 2 3 2 2 2 3 5 2 2" xfId="34531"/>
    <cellStyle name="Normal 34 2 3 2 2 2 3 5 2 3" xfId="34532"/>
    <cellStyle name="Normal 34 2 3 2 2 2 3 5 3" xfId="34533"/>
    <cellStyle name="Normal 34 2 3 2 2 2 3 5 4" xfId="34534"/>
    <cellStyle name="Normal 34 2 3 2 2 2 3 6" xfId="34535"/>
    <cellStyle name="Normal 34 2 3 2 2 2 3 6 2" xfId="34536"/>
    <cellStyle name="Normal 34 2 3 2 2 2 3 6 3" xfId="34537"/>
    <cellStyle name="Normal 34 2 3 2 2 2 3 7" xfId="34538"/>
    <cellStyle name="Normal 34 2 3 2 2 2 3 8" xfId="34539"/>
    <cellStyle name="Normal 34 2 3 2 2 2 3_Schs" xfId="34540"/>
    <cellStyle name="Normal 34 2 3 2 2 2 4" xfId="34541"/>
    <cellStyle name="Normal 34 2 3 2 2 2 4 2" xfId="34542"/>
    <cellStyle name="Normal 34 2 3 2 2 2 4 2 2" xfId="34543"/>
    <cellStyle name="Normal 34 2 3 2 2 2 4 2 2 2" xfId="34544"/>
    <cellStyle name="Normal 34 2 3 2 2 2 4 2 2 3" xfId="34545"/>
    <cellStyle name="Normal 34 2 3 2 2 2 4 2 3" xfId="34546"/>
    <cellStyle name="Normal 34 2 3 2 2 2 4 2 4" xfId="34547"/>
    <cellStyle name="Normal 34 2 3 2 2 2 4 3" xfId="34548"/>
    <cellStyle name="Normal 34 2 3 2 2 2 4 3 2" xfId="34549"/>
    <cellStyle name="Normal 34 2 3 2 2 2 4 3 3" xfId="34550"/>
    <cellStyle name="Normal 34 2 3 2 2 2 4 4" xfId="34551"/>
    <cellStyle name="Normal 34 2 3 2 2 2 4 5" xfId="34552"/>
    <cellStyle name="Normal 34 2 3 2 2 2 5" xfId="34553"/>
    <cellStyle name="Normal 34 2 3 2 2 2 5 2" xfId="34554"/>
    <cellStyle name="Normal 34 2 3 2 2 2 5 2 2" xfId="34555"/>
    <cellStyle name="Normal 34 2 3 2 2 2 5 2 2 2" xfId="34556"/>
    <cellStyle name="Normal 34 2 3 2 2 2 5 2 2 3" xfId="34557"/>
    <cellStyle name="Normal 34 2 3 2 2 2 5 2 3" xfId="34558"/>
    <cellStyle name="Normal 34 2 3 2 2 2 5 2 4" xfId="34559"/>
    <cellStyle name="Normal 34 2 3 2 2 2 5 3" xfId="34560"/>
    <cellStyle name="Normal 34 2 3 2 2 2 5 3 2" xfId="34561"/>
    <cellStyle name="Normal 34 2 3 2 2 2 5 3 3" xfId="34562"/>
    <cellStyle name="Normal 34 2 3 2 2 2 5 4" xfId="34563"/>
    <cellStyle name="Normal 34 2 3 2 2 2 5 5" xfId="34564"/>
    <cellStyle name="Normal 34 2 3 2 2 2 6" xfId="34565"/>
    <cellStyle name="Normal 34 2 3 2 2 2 6 2" xfId="34566"/>
    <cellStyle name="Normal 34 2 3 2 2 2 6 2 2" xfId="34567"/>
    <cellStyle name="Normal 34 2 3 2 2 2 6 2 2 2" xfId="34568"/>
    <cellStyle name="Normal 34 2 3 2 2 2 6 2 2 3" xfId="34569"/>
    <cellStyle name="Normal 34 2 3 2 2 2 6 2 3" xfId="34570"/>
    <cellStyle name="Normal 34 2 3 2 2 2 6 2 4" xfId="34571"/>
    <cellStyle name="Normal 34 2 3 2 2 2 6 3" xfId="34572"/>
    <cellStyle name="Normal 34 2 3 2 2 2 6 3 2" xfId="34573"/>
    <cellStyle name="Normal 34 2 3 2 2 2 6 3 3" xfId="34574"/>
    <cellStyle name="Normal 34 2 3 2 2 2 6 4" xfId="34575"/>
    <cellStyle name="Normal 34 2 3 2 2 2 6 5" xfId="34576"/>
    <cellStyle name="Normal 34 2 3 2 2 2 7" xfId="34577"/>
    <cellStyle name="Normal 34 2 3 2 2 2 7 2" xfId="34578"/>
    <cellStyle name="Normal 34 2 3 2 2 2 7 2 2" xfId="34579"/>
    <cellStyle name="Normal 34 2 3 2 2 2 7 2 3" xfId="34580"/>
    <cellStyle name="Normal 34 2 3 2 2 2 7 3" xfId="34581"/>
    <cellStyle name="Normal 34 2 3 2 2 2 7 4" xfId="34582"/>
    <cellStyle name="Normal 34 2 3 2 2 2 8" xfId="34583"/>
    <cellStyle name="Normal 34 2 3 2 2 2 8 2" xfId="34584"/>
    <cellStyle name="Normal 34 2 3 2 2 2 8 3" xfId="34585"/>
    <cellStyle name="Normal 34 2 3 2 2 2 9" xfId="34586"/>
    <cellStyle name="Normal 34 2 3 2 2 2_Schs" xfId="34587"/>
    <cellStyle name="Normal 34 2 3 2 2 3" xfId="34588"/>
    <cellStyle name="Normal 34 2 3 2 2 3 2" xfId="34589"/>
    <cellStyle name="Normal 34 2 3 2 2 3 2 2" xfId="34590"/>
    <cellStyle name="Normal 34 2 3 2 2 3 2 2 2" xfId="34591"/>
    <cellStyle name="Normal 34 2 3 2 2 3 2 2 2 2" xfId="34592"/>
    <cellStyle name="Normal 34 2 3 2 2 3 2 2 2 2 2" xfId="34593"/>
    <cellStyle name="Normal 34 2 3 2 2 3 2 2 2 2 3" xfId="34594"/>
    <cellStyle name="Normal 34 2 3 2 2 3 2 2 2 3" xfId="34595"/>
    <cellStyle name="Normal 34 2 3 2 2 3 2 2 2 4" xfId="34596"/>
    <cellStyle name="Normal 34 2 3 2 2 3 2 2 3" xfId="34597"/>
    <cellStyle name="Normal 34 2 3 2 2 3 2 2 3 2" xfId="34598"/>
    <cellStyle name="Normal 34 2 3 2 2 3 2 2 3 3" xfId="34599"/>
    <cellStyle name="Normal 34 2 3 2 2 3 2 2 4" xfId="34600"/>
    <cellStyle name="Normal 34 2 3 2 2 3 2 2 5" xfId="34601"/>
    <cellStyle name="Normal 34 2 3 2 2 3 2 3" xfId="34602"/>
    <cellStyle name="Normal 34 2 3 2 2 3 2 3 2" xfId="34603"/>
    <cellStyle name="Normal 34 2 3 2 2 3 2 3 2 2" xfId="34604"/>
    <cellStyle name="Normal 34 2 3 2 2 3 2 3 2 2 2" xfId="34605"/>
    <cellStyle name="Normal 34 2 3 2 2 3 2 3 2 2 3" xfId="34606"/>
    <cellStyle name="Normal 34 2 3 2 2 3 2 3 2 3" xfId="34607"/>
    <cellStyle name="Normal 34 2 3 2 2 3 2 3 2 4" xfId="34608"/>
    <cellStyle name="Normal 34 2 3 2 2 3 2 3 3" xfId="34609"/>
    <cellStyle name="Normal 34 2 3 2 2 3 2 3 3 2" xfId="34610"/>
    <cellStyle name="Normal 34 2 3 2 2 3 2 3 3 3" xfId="34611"/>
    <cellStyle name="Normal 34 2 3 2 2 3 2 3 4" xfId="34612"/>
    <cellStyle name="Normal 34 2 3 2 2 3 2 3 5" xfId="34613"/>
    <cellStyle name="Normal 34 2 3 2 2 3 2 4" xfId="34614"/>
    <cellStyle name="Normal 34 2 3 2 2 3 2 4 2" xfId="34615"/>
    <cellStyle name="Normal 34 2 3 2 2 3 2 4 2 2" xfId="34616"/>
    <cellStyle name="Normal 34 2 3 2 2 3 2 4 2 2 2" xfId="34617"/>
    <cellStyle name="Normal 34 2 3 2 2 3 2 4 2 2 3" xfId="34618"/>
    <cellStyle name="Normal 34 2 3 2 2 3 2 4 2 3" xfId="34619"/>
    <cellStyle name="Normal 34 2 3 2 2 3 2 4 2 4" xfId="34620"/>
    <cellStyle name="Normal 34 2 3 2 2 3 2 4 3" xfId="34621"/>
    <cellStyle name="Normal 34 2 3 2 2 3 2 4 3 2" xfId="34622"/>
    <cellStyle name="Normal 34 2 3 2 2 3 2 4 3 3" xfId="34623"/>
    <cellStyle name="Normal 34 2 3 2 2 3 2 4 4" xfId="34624"/>
    <cellStyle name="Normal 34 2 3 2 2 3 2 4 5" xfId="34625"/>
    <cellStyle name="Normal 34 2 3 2 2 3 2 5" xfId="34626"/>
    <cellStyle name="Normal 34 2 3 2 2 3 2 5 2" xfId="34627"/>
    <cellStyle name="Normal 34 2 3 2 2 3 2 5 2 2" xfId="34628"/>
    <cellStyle name="Normal 34 2 3 2 2 3 2 5 2 3" xfId="34629"/>
    <cellStyle name="Normal 34 2 3 2 2 3 2 5 3" xfId="34630"/>
    <cellStyle name="Normal 34 2 3 2 2 3 2 5 4" xfId="34631"/>
    <cellStyle name="Normal 34 2 3 2 2 3 2 6" xfId="34632"/>
    <cellStyle name="Normal 34 2 3 2 2 3 2 6 2" xfId="34633"/>
    <cellStyle name="Normal 34 2 3 2 2 3 2 6 3" xfId="34634"/>
    <cellStyle name="Normal 34 2 3 2 2 3 2 7" xfId="34635"/>
    <cellStyle name="Normal 34 2 3 2 2 3 2 8" xfId="34636"/>
    <cellStyle name="Normal 34 2 3 2 2 3 2_Schs" xfId="34637"/>
    <cellStyle name="Normal 34 2 3 2 2 3 3" xfId="34638"/>
    <cellStyle name="Normal 34 2 3 2 2 3 3 2" xfId="34639"/>
    <cellStyle name="Normal 34 2 3 2 2 3 3 2 2" xfId="34640"/>
    <cellStyle name="Normal 34 2 3 2 2 3 3 2 2 2" xfId="34641"/>
    <cellStyle name="Normal 34 2 3 2 2 3 3 2 2 3" xfId="34642"/>
    <cellStyle name="Normal 34 2 3 2 2 3 3 2 3" xfId="34643"/>
    <cellStyle name="Normal 34 2 3 2 2 3 3 2 4" xfId="34644"/>
    <cellStyle name="Normal 34 2 3 2 2 3 3 3" xfId="34645"/>
    <cellStyle name="Normal 34 2 3 2 2 3 3 3 2" xfId="34646"/>
    <cellStyle name="Normal 34 2 3 2 2 3 3 3 3" xfId="34647"/>
    <cellStyle name="Normal 34 2 3 2 2 3 3 4" xfId="34648"/>
    <cellStyle name="Normal 34 2 3 2 2 3 3 5" xfId="34649"/>
    <cellStyle name="Normal 34 2 3 2 2 3 4" xfId="34650"/>
    <cellStyle name="Normal 34 2 3 2 2 3 4 2" xfId="34651"/>
    <cellStyle name="Normal 34 2 3 2 2 3 4 2 2" xfId="34652"/>
    <cellStyle name="Normal 34 2 3 2 2 3 4 2 2 2" xfId="34653"/>
    <cellStyle name="Normal 34 2 3 2 2 3 4 2 2 3" xfId="34654"/>
    <cellStyle name="Normal 34 2 3 2 2 3 4 2 3" xfId="34655"/>
    <cellStyle name="Normal 34 2 3 2 2 3 4 2 4" xfId="34656"/>
    <cellStyle name="Normal 34 2 3 2 2 3 4 3" xfId="34657"/>
    <cellStyle name="Normal 34 2 3 2 2 3 4 3 2" xfId="34658"/>
    <cellStyle name="Normal 34 2 3 2 2 3 4 3 3" xfId="34659"/>
    <cellStyle name="Normal 34 2 3 2 2 3 4 4" xfId="34660"/>
    <cellStyle name="Normal 34 2 3 2 2 3 4 5" xfId="34661"/>
    <cellStyle name="Normal 34 2 3 2 2 3 5" xfId="34662"/>
    <cellStyle name="Normal 34 2 3 2 2 3 5 2" xfId="34663"/>
    <cellStyle name="Normal 34 2 3 2 2 3 5 2 2" xfId="34664"/>
    <cellStyle name="Normal 34 2 3 2 2 3 5 2 2 2" xfId="34665"/>
    <cellStyle name="Normal 34 2 3 2 2 3 5 2 2 3" xfId="34666"/>
    <cellStyle name="Normal 34 2 3 2 2 3 5 2 3" xfId="34667"/>
    <cellStyle name="Normal 34 2 3 2 2 3 5 2 4" xfId="34668"/>
    <cellStyle name="Normal 34 2 3 2 2 3 5 3" xfId="34669"/>
    <cellStyle name="Normal 34 2 3 2 2 3 5 3 2" xfId="34670"/>
    <cellStyle name="Normal 34 2 3 2 2 3 5 3 3" xfId="34671"/>
    <cellStyle name="Normal 34 2 3 2 2 3 5 4" xfId="34672"/>
    <cellStyle name="Normal 34 2 3 2 2 3 5 5" xfId="34673"/>
    <cellStyle name="Normal 34 2 3 2 2 3 6" xfId="34674"/>
    <cellStyle name="Normal 34 2 3 2 2 3 6 2" xfId="34675"/>
    <cellStyle name="Normal 34 2 3 2 2 3 6 2 2" xfId="34676"/>
    <cellStyle name="Normal 34 2 3 2 2 3 6 2 3" xfId="34677"/>
    <cellStyle name="Normal 34 2 3 2 2 3 6 3" xfId="34678"/>
    <cellStyle name="Normal 34 2 3 2 2 3 6 4" xfId="34679"/>
    <cellStyle name="Normal 34 2 3 2 2 3 7" xfId="34680"/>
    <cellStyle name="Normal 34 2 3 2 2 3 7 2" xfId="34681"/>
    <cellStyle name="Normal 34 2 3 2 2 3 7 3" xfId="34682"/>
    <cellStyle name="Normal 34 2 3 2 2 3 8" xfId="34683"/>
    <cellStyle name="Normal 34 2 3 2 2 3 9" xfId="34684"/>
    <cellStyle name="Normal 34 2 3 2 2 3_Schs" xfId="34685"/>
    <cellStyle name="Normal 34 2 3 2 2 4" xfId="34686"/>
    <cellStyle name="Normal 34 2 3 2 2 4 2" xfId="34687"/>
    <cellStyle name="Normal 34 2 3 2 2 4 2 2" xfId="34688"/>
    <cellStyle name="Normal 34 2 3 2 2 4 2 2 2" xfId="34689"/>
    <cellStyle name="Normal 34 2 3 2 2 4 2 2 2 2" xfId="34690"/>
    <cellStyle name="Normal 34 2 3 2 2 4 2 2 2 3" xfId="34691"/>
    <cellStyle name="Normal 34 2 3 2 2 4 2 2 3" xfId="34692"/>
    <cellStyle name="Normal 34 2 3 2 2 4 2 2 4" xfId="34693"/>
    <cellStyle name="Normal 34 2 3 2 2 4 2 3" xfId="34694"/>
    <cellStyle name="Normal 34 2 3 2 2 4 2 3 2" xfId="34695"/>
    <cellStyle name="Normal 34 2 3 2 2 4 2 3 3" xfId="34696"/>
    <cellStyle name="Normal 34 2 3 2 2 4 2 4" xfId="34697"/>
    <cellStyle name="Normal 34 2 3 2 2 4 2 5" xfId="34698"/>
    <cellStyle name="Normal 34 2 3 2 2 4 3" xfId="34699"/>
    <cellStyle name="Normal 34 2 3 2 2 4 3 2" xfId="34700"/>
    <cellStyle name="Normal 34 2 3 2 2 4 3 2 2" xfId="34701"/>
    <cellStyle name="Normal 34 2 3 2 2 4 3 2 2 2" xfId="34702"/>
    <cellStyle name="Normal 34 2 3 2 2 4 3 2 2 3" xfId="34703"/>
    <cellStyle name="Normal 34 2 3 2 2 4 3 2 3" xfId="34704"/>
    <cellStyle name="Normal 34 2 3 2 2 4 3 2 4" xfId="34705"/>
    <cellStyle name="Normal 34 2 3 2 2 4 3 3" xfId="34706"/>
    <cellStyle name="Normal 34 2 3 2 2 4 3 3 2" xfId="34707"/>
    <cellStyle name="Normal 34 2 3 2 2 4 3 3 3" xfId="34708"/>
    <cellStyle name="Normal 34 2 3 2 2 4 3 4" xfId="34709"/>
    <cellStyle name="Normal 34 2 3 2 2 4 3 5" xfId="34710"/>
    <cellStyle name="Normal 34 2 3 2 2 4 4" xfId="34711"/>
    <cellStyle name="Normal 34 2 3 2 2 4 4 2" xfId="34712"/>
    <cellStyle name="Normal 34 2 3 2 2 4 4 2 2" xfId="34713"/>
    <cellStyle name="Normal 34 2 3 2 2 4 4 2 2 2" xfId="34714"/>
    <cellStyle name="Normal 34 2 3 2 2 4 4 2 2 3" xfId="34715"/>
    <cellStyle name="Normal 34 2 3 2 2 4 4 2 3" xfId="34716"/>
    <cellStyle name="Normal 34 2 3 2 2 4 4 2 4" xfId="34717"/>
    <cellStyle name="Normal 34 2 3 2 2 4 4 3" xfId="34718"/>
    <cellStyle name="Normal 34 2 3 2 2 4 4 3 2" xfId="34719"/>
    <cellStyle name="Normal 34 2 3 2 2 4 4 3 3" xfId="34720"/>
    <cellStyle name="Normal 34 2 3 2 2 4 4 4" xfId="34721"/>
    <cellStyle name="Normal 34 2 3 2 2 4 4 5" xfId="34722"/>
    <cellStyle name="Normal 34 2 3 2 2 4 5" xfId="34723"/>
    <cellStyle name="Normal 34 2 3 2 2 4 5 2" xfId="34724"/>
    <cellStyle name="Normal 34 2 3 2 2 4 5 2 2" xfId="34725"/>
    <cellStyle name="Normal 34 2 3 2 2 4 5 2 3" xfId="34726"/>
    <cellStyle name="Normal 34 2 3 2 2 4 5 3" xfId="34727"/>
    <cellStyle name="Normal 34 2 3 2 2 4 5 4" xfId="34728"/>
    <cellStyle name="Normal 34 2 3 2 2 4 6" xfId="34729"/>
    <cellStyle name="Normal 34 2 3 2 2 4 6 2" xfId="34730"/>
    <cellStyle name="Normal 34 2 3 2 2 4 6 3" xfId="34731"/>
    <cellStyle name="Normal 34 2 3 2 2 4 7" xfId="34732"/>
    <cellStyle name="Normal 34 2 3 2 2 4 8" xfId="34733"/>
    <cellStyle name="Normal 34 2 3 2 2 4_Schs" xfId="34734"/>
    <cellStyle name="Normal 34 2 3 2 2 5" xfId="34735"/>
    <cellStyle name="Normal 34 2 3 2 2 5 2" xfId="34736"/>
    <cellStyle name="Normal 34 2 3 2 2 5 2 2" xfId="34737"/>
    <cellStyle name="Normal 34 2 3 2 2 5 2 2 2" xfId="34738"/>
    <cellStyle name="Normal 34 2 3 2 2 5 2 2 3" xfId="34739"/>
    <cellStyle name="Normal 34 2 3 2 2 5 2 3" xfId="34740"/>
    <cellStyle name="Normal 34 2 3 2 2 5 2 4" xfId="34741"/>
    <cellStyle name="Normal 34 2 3 2 2 5 3" xfId="34742"/>
    <cellStyle name="Normal 34 2 3 2 2 5 3 2" xfId="34743"/>
    <cellStyle name="Normal 34 2 3 2 2 5 3 3" xfId="34744"/>
    <cellStyle name="Normal 34 2 3 2 2 5 4" xfId="34745"/>
    <cellStyle name="Normal 34 2 3 2 2 5 5" xfId="34746"/>
    <cellStyle name="Normal 34 2 3 2 2 6" xfId="34747"/>
    <cellStyle name="Normal 34 2 3 2 2 6 2" xfId="34748"/>
    <cellStyle name="Normal 34 2 3 2 2 6 2 2" xfId="34749"/>
    <cellStyle name="Normal 34 2 3 2 2 6 2 2 2" xfId="34750"/>
    <cellStyle name="Normal 34 2 3 2 2 6 2 2 3" xfId="34751"/>
    <cellStyle name="Normal 34 2 3 2 2 6 2 3" xfId="34752"/>
    <cellStyle name="Normal 34 2 3 2 2 6 2 4" xfId="34753"/>
    <cellStyle name="Normal 34 2 3 2 2 6 3" xfId="34754"/>
    <cellStyle name="Normal 34 2 3 2 2 6 3 2" xfId="34755"/>
    <cellStyle name="Normal 34 2 3 2 2 6 3 3" xfId="34756"/>
    <cellStyle name="Normal 34 2 3 2 2 6 4" xfId="34757"/>
    <cellStyle name="Normal 34 2 3 2 2 6 5" xfId="34758"/>
    <cellStyle name="Normal 34 2 3 2 2 7" xfId="34759"/>
    <cellStyle name="Normal 34 2 3 2 2 7 2" xfId="34760"/>
    <cellStyle name="Normal 34 2 3 2 2 7 2 2" xfId="34761"/>
    <cellStyle name="Normal 34 2 3 2 2 7 2 2 2" xfId="34762"/>
    <cellStyle name="Normal 34 2 3 2 2 7 2 2 3" xfId="34763"/>
    <cellStyle name="Normal 34 2 3 2 2 7 2 3" xfId="34764"/>
    <cellStyle name="Normal 34 2 3 2 2 7 2 4" xfId="34765"/>
    <cellStyle name="Normal 34 2 3 2 2 7 3" xfId="34766"/>
    <cellStyle name="Normal 34 2 3 2 2 7 3 2" xfId="34767"/>
    <cellStyle name="Normal 34 2 3 2 2 7 3 3" xfId="34768"/>
    <cellStyle name="Normal 34 2 3 2 2 7 4" xfId="34769"/>
    <cellStyle name="Normal 34 2 3 2 2 7 5" xfId="34770"/>
    <cellStyle name="Normal 34 2 3 2 2 8" xfId="34771"/>
    <cellStyle name="Normal 34 2 3 2 2 8 2" xfId="34772"/>
    <cellStyle name="Normal 34 2 3 2 2 8 2 2" xfId="34773"/>
    <cellStyle name="Normal 34 2 3 2 2 8 2 3" xfId="34774"/>
    <cellStyle name="Normal 34 2 3 2 2 8 3" xfId="34775"/>
    <cellStyle name="Normal 34 2 3 2 2 8 4" xfId="34776"/>
    <cellStyle name="Normal 34 2 3 2 2 9" xfId="34777"/>
    <cellStyle name="Normal 34 2 3 2 2 9 2" xfId="34778"/>
    <cellStyle name="Normal 34 2 3 2 2 9 3" xfId="34779"/>
    <cellStyle name="Normal 34 2 3 2 2_Schs" xfId="34780"/>
    <cellStyle name="Normal 34 2 3 2 3" xfId="34781"/>
    <cellStyle name="Normal 34 2 3 2 3 10" xfId="34782"/>
    <cellStyle name="Normal 34 2 3 2 3 2" xfId="34783"/>
    <cellStyle name="Normal 34 2 3 2 3 2 2" xfId="34784"/>
    <cellStyle name="Normal 34 2 3 2 3 2 2 2" xfId="34785"/>
    <cellStyle name="Normal 34 2 3 2 3 2 2 2 2" xfId="34786"/>
    <cellStyle name="Normal 34 2 3 2 3 2 2 2 2 2" xfId="34787"/>
    <cellStyle name="Normal 34 2 3 2 3 2 2 2 2 2 2" xfId="34788"/>
    <cellStyle name="Normal 34 2 3 2 3 2 2 2 2 2 3" xfId="34789"/>
    <cellStyle name="Normal 34 2 3 2 3 2 2 2 2 3" xfId="34790"/>
    <cellStyle name="Normal 34 2 3 2 3 2 2 2 2 4" xfId="34791"/>
    <cellStyle name="Normal 34 2 3 2 3 2 2 2 3" xfId="34792"/>
    <cellStyle name="Normal 34 2 3 2 3 2 2 2 3 2" xfId="34793"/>
    <cellStyle name="Normal 34 2 3 2 3 2 2 2 3 3" xfId="34794"/>
    <cellStyle name="Normal 34 2 3 2 3 2 2 2 4" xfId="34795"/>
    <cellStyle name="Normal 34 2 3 2 3 2 2 2 5" xfId="34796"/>
    <cellStyle name="Normal 34 2 3 2 3 2 2 3" xfId="34797"/>
    <cellStyle name="Normal 34 2 3 2 3 2 2 3 2" xfId="34798"/>
    <cellStyle name="Normal 34 2 3 2 3 2 2 3 2 2" xfId="34799"/>
    <cellStyle name="Normal 34 2 3 2 3 2 2 3 2 2 2" xfId="34800"/>
    <cellStyle name="Normal 34 2 3 2 3 2 2 3 2 2 3" xfId="34801"/>
    <cellStyle name="Normal 34 2 3 2 3 2 2 3 2 3" xfId="34802"/>
    <cellStyle name="Normal 34 2 3 2 3 2 2 3 2 4" xfId="34803"/>
    <cellStyle name="Normal 34 2 3 2 3 2 2 3 3" xfId="34804"/>
    <cellStyle name="Normal 34 2 3 2 3 2 2 3 3 2" xfId="34805"/>
    <cellStyle name="Normal 34 2 3 2 3 2 2 3 3 3" xfId="34806"/>
    <cellStyle name="Normal 34 2 3 2 3 2 2 3 4" xfId="34807"/>
    <cellStyle name="Normal 34 2 3 2 3 2 2 3 5" xfId="34808"/>
    <cellStyle name="Normal 34 2 3 2 3 2 2 4" xfId="34809"/>
    <cellStyle name="Normal 34 2 3 2 3 2 2 4 2" xfId="34810"/>
    <cellStyle name="Normal 34 2 3 2 3 2 2 4 2 2" xfId="34811"/>
    <cellStyle name="Normal 34 2 3 2 3 2 2 4 2 2 2" xfId="34812"/>
    <cellStyle name="Normal 34 2 3 2 3 2 2 4 2 2 3" xfId="34813"/>
    <cellStyle name="Normal 34 2 3 2 3 2 2 4 2 3" xfId="34814"/>
    <cellStyle name="Normal 34 2 3 2 3 2 2 4 2 4" xfId="34815"/>
    <cellStyle name="Normal 34 2 3 2 3 2 2 4 3" xfId="34816"/>
    <cellStyle name="Normal 34 2 3 2 3 2 2 4 3 2" xfId="34817"/>
    <cellStyle name="Normal 34 2 3 2 3 2 2 4 3 3" xfId="34818"/>
    <cellStyle name="Normal 34 2 3 2 3 2 2 4 4" xfId="34819"/>
    <cellStyle name="Normal 34 2 3 2 3 2 2 4 5" xfId="34820"/>
    <cellStyle name="Normal 34 2 3 2 3 2 2 5" xfId="34821"/>
    <cellStyle name="Normal 34 2 3 2 3 2 2 5 2" xfId="34822"/>
    <cellStyle name="Normal 34 2 3 2 3 2 2 5 2 2" xfId="34823"/>
    <cellStyle name="Normal 34 2 3 2 3 2 2 5 2 3" xfId="34824"/>
    <cellStyle name="Normal 34 2 3 2 3 2 2 5 3" xfId="34825"/>
    <cellStyle name="Normal 34 2 3 2 3 2 2 5 4" xfId="34826"/>
    <cellStyle name="Normal 34 2 3 2 3 2 2 6" xfId="34827"/>
    <cellStyle name="Normal 34 2 3 2 3 2 2 6 2" xfId="34828"/>
    <cellStyle name="Normal 34 2 3 2 3 2 2 6 3" xfId="34829"/>
    <cellStyle name="Normal 34 2 3 2 3 2 2 7" xfId="34830"/>
    <cellStyle name="Normal 34 2 3 2 3 2 2 8" xfId="34831"/>
    <cellStyle name="Normal 34 2 3 2 3 2 2_Schs" xfId="34832"/>
    <cellStyle name="Normal 34 2 3 2 3 2 3" xfId="34833"/>
    <cellStyle name="Normal 34 2 3 2 3 2 3 2" xfId="34834"/>
    <cellStyle name="Normal 34 2 3 2 3 2 3 2 2" xfId="34835"/>
    <cellStyle name="Normal 34 2 3 2 3 2 3 2 2 2" xfId="34836"/>
    <cellStyle name="Normal 34 2 3 2 3 2 3 2 2 3" xfId="34837"/>
    <cellStyle name="Normal 34 2 3 2 3 2 3 2 3" xfId="34838"/>
    <cellStyle name="Normal 34 2 3 2 3 2 3 2 4" xfId="34839"/>
    <cellStyle name="Normal 34 2 3 2 3 2 3 3" xfId="34840"/>
    <cellStyle name="Normal 34 2 3 2 3 2 3 3 2" xfId="34841"/>
    <cellStyle name="Normal 34 2 3 2 3 2 3 3 3" xfId="34842"/>
    <cellStyle name="Normal 34 2 3 2 3 2 3 4" xfId="34843"/>
    <cellStyle name="Normal 34 2 3 2 3 2 3 5" xfId="34844"/>
    <cellStyle name="Normal 34 2 3 2 3 2 4" xfId="34845"/>
    <cellStyle name="Normal 34 2 3 2 3 2 4 2" xfId="34846"/>
    <cellStyle name="Normal 34 2 3 2 3 2 4 2 2" xfId="34847"/>
    <cellStyle name="Normal 34 2 3 2 3 2 4 2 2 2" xfId="34848"/>
    <cellStyle name="Normal 34 2 3 2 3 2 4 2 2 3" xfId="34849"/>
    <cellStyle name="Normal 34 2 3 2 3 2 4 2 3" xfId="34850"/>
    <cellStyle name="Normal 34 2 3 2 3 2 4 2 4" xfId="34851"/>
    <cellStyle name="Normal 34 2 3 2 3 2 4 3" xfId="34852"/>
    <cellStyle name="Normal 34 2 3 2 3 2 4 3 2" xfId="34853"/>
    <cellStyle name="Normal 34 2 3 2 3 2 4 3 3" xfId="34854"/>
    <cellStyle name="Normal 34 2 3 2 3 2 4 4" xfId="34855"/>
    <cellStyle name="Normal 34 2 3 2 3 2 4 5" xfId="34856"/>
    <cellStyle name="Normal 34 2 3 2 3 2 5" xfId="34857"/>
    <cellStyle name="Normal 34 2 3 2 3 2 5 2" xfId="34858"/>
    <cellStyle name="Normal 34 2 3 2 3 2 5 2 2" xfId="34859"/>
    <cellStyle name="Normal 34 2 3 2 3 2 5 2 2 2" xfId="34860"/>
    <cellStyle name="Normal 34 2 3 2 3 2 5 2 2 3" xfId="34861"/>
    <cellStyle name="Normal 34 2 3 2 3 2 5 2 3" xfId="34862"/>
    <cellStyle name="Normal 34 2 3 2 3 2 5 2 4" xfId="34863"/>
    <cellStyle name="Normal 34 2 3 2 3 2 5 3" xfId="34864"/>
    <cellStyle name="Normal 34 2 3 2 3 2 5 3 2" xfId="34865"/>
    <cellStyle name="Normal 34 2 3 2 3 2 5 3 3" xfId="34866"/>
    <cellStyle name="Normal 34 2 3 2 3 2 5 4" xfId="34867"/>
    <cellStyle name="Normal 34 2 3 2 3 2 5 5" xfId="34868"/>
    <cellStyle name="Normal 34 2 3 2 3 2 6" xfId="34869"/>
    <cellStyle name="Normal 34 2 3 2 3 2 6 2" xfId="34870"/>
    <cellStyle name="Normal 34 2 3 2 3 2 6 2 2" xfId="34871"/>
    <cellStyle name="Normal 34 2 3 2 3 2 6 2 3" xfId="34872"/>
    <cellStyle name="Normal 34 2 3 2 3 2 6 3" xfId="34873"/>
    <cellStyle name="Normal 34 2 3 2 3 2 6 4" xfId="34874"/>
    <cellStyle name="Normal 34 2 3 2 3 2 7" xfId="34875"/>
    <cellStyle name="Normal 34 2 3 2 3 2 7 2" xfId="34876"/>
    <cellStyle name="Normal 34 2 3 2 3 2 7 3" xfId="34877"/>
    <cellStyle name="Normal 34 2 3 2 3 2 8" xfId="34878"/>
    <cellStyle name="Normal 34 2 3 2 3 2 9" xfId="34879"/>
    <cellStyle name="Normal 34 2 3 2 3 2_Schs" xfId="34880"/>
    <cellStyle name="Normal 34 2 3 2 3 3" xfId="34881"/>
    <cellStyle name="Normal 34 2 3 2 3 3 2" xfId="34882"/>
    <cellStyle name="Normal 34 2 3 2 3 3 2 2" xfId="34883"/>
    <cellStyle name="Normal 34 2 3 2 3 3 2 2 2" xfId="34884"/>
    <cellStyle name="Normal 34 2 3 2 3 3 2 2 2 2" xfId="34885"/>
    <cellStyle name="Normal 34 2 3 2 3 3 2 2 2 3" xfId="34886"/>
    <cellStyle name="Normal 34 2 3 2 3 3 2 2 3" xfId="34887"/>
    <cellStyle name="Normal 34 2 3 2 3 3 2 2 4" xfId="34888"/>
    <cellStyle name="Normal 34 2 3 2 3 3 2 3" xfId="34889"/>
    <cellStyle name="Normal 34 2 3 2 3 3 2 3 2" xfId="34890"/>
    <cellStyle name="Normal 34 2 3 2 3 3 2 3 3" xfId="34891"/>
    <cellStyle name="Normal 34 2 3 2 3 3 2 4" xfId="34892"/>
    <cellStyle name="Normal 34 2 3 2 3 3 2 5" xfId="34893"/>
    <cellStyle name="Normal 34 2 3 2 3 3 3" xfId="34894"/>
    <cellStyle name="Normal 34 2 3 2 3 3 3 2" xfId="34895"/>
    <cellStyle name="Normal 34 2 3 2 3 3 3 2 2" xfId="34896"/>
    <cellStyle name="Normal 34 2 3 2 3 3 3 2 2 2" xfId="34897"/>
    <cellStyle name="Normal 34 2 3 2 3 3 3 2 2 3" xfId="34898"/>
    <cellStyle name="Normal 34 2 3 2 3 3 3 2 3" xfId="34899"/>
    <cellStyle name="Normal 34 2 3 2 3 3 3 2 4" xfId="34900"/>
    <cellStyle name="Normal 34 2 3 2 3 3 3 3" xfId="34901"/>
    <cellStyle name="Normal 34 2 3 2 3 3 3 3 2" xfId="34902"/>
    <cellStyle name="Normal 34 2 3 2 3 3 3 3 3" xfId="34903"/>
    <cellStyle name="Normal 34 2 3 2 3 3 3 4" xfId="34904"/>
    <cellStyle name="Normal 34 2 3 2 3 3 3 5" xfId="34905"/>
    <cellStyle name="Normal 34 2 3 2 3 3 4" xfId="34906"/>
    <cellStyle name="Normal 34 2 3 2 3 3 4 2" xfId="34907"/>
    <cellStyle name="Normal 34 2 3 2 3 3 4 2 2" xfId="34908"/>
    <cellStyle name="Normal 34 2 3 2 3 3 4 2 2 2" xfId="34909"/>
    <cellStyle name="Normal 34 2 3 2 3 3 4 2 2 3" xfId="34910"/>
    <cellStyle name="Normal 34 2 3 2 3 3 4 2 3" xfId="34911"/>
    <cellStyle name="Normal 34 2 3 2 3 3 4 2 4" xfId="34912"/>
    <cellStyle name="Normal 34 2 3 2 3 3 4 3" xfId="34913"/>
    <cellStyle name="Normal 34 2 3 2 3 3 4 3 2" xfId="34914"/>
    <cellStyle name="Normal 34 2 3 2 3 3 4 3 3" xfId="34915"/>
    <cellStyle name="Normal 34 2 3 2 3 3 4 4" xfId="34916"/>
    <cellStyle name="Normal 34 2 3 2 3 3 4 5" xfId="34917"/>
    <cellStyle name="Normal 34 2 3 2 3 3 5" xfId="34918"/>
    <cellStyle name="Normal 34 2 3 2 3 3 5 2" xfId="34919"/>
    <cellStyle name="Normal 34 2 3 2 3 3 5 2 2" xfId="34920"/>
    <cellStyle name="Normal 34 2 3 2 3 3 5 2 3" xfId="34921"/>
    <cellStyle name="Normal 34 2 3 2 3 3 5 3" xfId="34922"/>
    <cellStyle name="Normal 34 2 3 2 3 3 5 4" xfId="34923"/>
    <cellStyle name="Normal 34 2 3 2 3 3 6" xfId="34924"/>
    <cellStyle name="Normal 34 2 3 2 3 3 6 2" xfId="34925"/>
    <cellStyle name="Normal 34 2 3 2 3 3 6 3" xfId="34926"/>
    <cellStyle name="Normal 34 2 3 2 3 3 7" xfId="34927"/>
    <cellStyle name="Normal 34 2 3 2 3 3 8" xfId="34928"/>
    <cellStyle name="Normal 34 2 3 2 3 3_Schs" xfId="34929"/>
    <cellStyle name="Normal 34 2 3 2 3 4" xfId="34930"/>
    <cellStyle name="Normal 34 2 3 2 3 4 2" xfId="34931"/>
    <cellStyle name="Normal 34 2 3 2 3 4 2 2" xfId="34932"/>
    <cellStyle name="Normal 34 2 3 2 3 4 2 2 2" xfId="34933"/>
    <cellStyle name="Normal 34 2 3 2 3 4 2 2 3" xfId="34934"/>
    <cellStyle name="Normal 34 2 3 2 3 4 2 3" xfId="34935"/>
    <cellStyle name="Normal 34 2 3 2 3 4 2 4" xfId="34936"/>
    <cellStyle name="Normal 34 2 3 2 3 4 3" xfId="34937"/>
    <cellStyle name="Normal 34 2 3 2 3 4 3 2" xfId="34938"/>
    <cellStyle name="Normal 34 2 3 2 3 4 3 3" xfId="34939"/>
    <cellStyle name="Normal 34 2 3 2 3 4 4" xfId="34940"/>
    <cellStyle name="Normal 34 2 3 2 3 4 5" xfId="34941"/>
    <cellStyle name="Normal 34 2 3 2 3 5" xfId="34942"/>
    <cellStyle name="Normal 34 2 3 2 3 5 2" xfId="34943"/>
    <cellStyle name="Normal 34 2 3 2 3 5 2 2" xfId="34944"/>
    <cellStyle name="Normal 34 2 3 2 3 5 2 2 2" xfId="34945"/>
    <cellStyle name="Normal 34 2 3 2 3 5 2 2 3" xfId="34946"/>
    <cellStyle name="Normal 34 2 3 2 3 5 2 3" xfId="34947"/>
    <cellStyle name="Normal 34 2 3 2 3 5 2 4" xfId="34948"/>
    <cellStyle name="Normal 34 2 3 2 3 5 3" xfId="34949"/>
    <cellStyle name="Normal 34 2 3 2 3 5 3 2" xfId="34950"/>
    <cellStyle name="Normal 34 2 3 2 3 5 3 3" xfId="34951"/>
    <cellStyle name="Normal 34 2 3 2 3 5 4" xfId="34952"/>
    <cellStyle name="Normal 34 2 3 2 3 5 5" xfId="34953"/>
    <cellStyle name="Normal 34 2 3 2 3 6" xfId="34954"/>
    <cellStyle name="Normal 34 2 3 2 3 6 2" xfId="34955"/>
    <cellStyle name="Normal 34 2 3 2 3 6 2 2" xfId="34956"/>
    <cellStyle name="Normal 34 2 3 2 3 6 2 2 2" xfId="34957"/>
    <cellStyle name="Normal 34 2 3 2 3 6 2 2 3" xfId="34958"/>
    <cellStyle name="Normal 34 2 3 2 3 6 2 3" xfId="34959"/>
    <cellStyle name="Normal 34 2 3 2 3 6 2 4" xfId="34960"/>
    <cellStyle name="Normal 34 2 3 2 3 6 3" xfId="34961"/>
    <cellStyle name="Normal 34 2 3 2 3 6 3 2" xfId="34962"/>
    <cellStyle name="Normal 34 2 3 2 3 6 3 3" xfId="34963"/>
    <cellStyle name="Normal 34 2 3 2 3 6 4" xfId="34964"/>
    <cellStyle name="Normal 34 2 3 2 3 6 5" xfId="34965"/>
    <cellStyle name="Normal 34 2 3 2 3 7" xfId="34966"/>
    <cellStyle name="Normal 34 2 3 2 3 7 2" xfId="34967"/>
    <cellStyle name="Normal 34 2 3 2 3 7 2 2" xfId="34968"/>
    <cellStyle name="Normal 34 2 3 2 3 7 2 3" xfId="34969"/>
    <cellStyle name="Normal 34 2 3 2 3 7 3" xfId="34970"/>
    <cellStyle name="Normal 34 2 3 2 3 7 4" xfId="34971"/>
    <cellStyle name="Normal 34 2 3 2 3 8" xfId="34972"/>
    <cellStyle name="Normal 34 2 3 2 3 8 2" xfId="34973"/>
    <cellStyle name="Normal 34 2 3 2 3 8 3" xfId="34974"/>
    <cellStyle name="Normal 34 2 3 2 3 9" xfId="34975"/>
    <cellStyle name="Normal 34 2 3 2 3_Schs" xfId="34976"/>
    <cellStyle name="Normal 34 2 3 2 4" xfId="34977"/>
    <cellStyle name="Normal 34 2 3 2 4 2" xfId="34978"/>
    <cellStyle name="Normal 34 2 3 2 4 2 2" xfId="34979"/>
    <cellStyle name="Normal 34 2 3 2 4 2 2 2" xfId="34980"/>
    <cellStyle name="Normal 34 2 3 2 4 2 2 2 2" xfId="34981"/>
    <cellStyle name="Normal 34 2 3 2 4 2 2 2 2 2" xfId="34982"/>
    <cellStyle name="Normal 34 2 3 2 4 2 2 2 2 3" xfId="34983"/>
    <cellStyle name="Normal 34 2 3 2 4 2 2 2 3" xfId="34984"/>
    <cellStyle name="Normal 34 2 3 2 4 2 2 2 4" xfId="34985"/>
    <cellStyle name="Normal 34 2 3 2 4 2 2 3" xfId="34986"/>
    <cellStyle name="Normal 34 2 3 2 4 2 2 3 2" xfId="34987"/>
    <cellStyle name="Normal 34 2 3 2 4 2 2 3 3" xfId="34988"/>
    <cellStyle name="Normal 34 2 3 2 4 2 2 4" xfId="34989"/>
    <cellStyle name="Normal 34 2 3 2 4 2 2 5" xfId="34990"/>
    <cellStyle name="Normal 34 2 3 2 4 2 3" xfId="34991"/>
    <cellStyle name="Normal 34 2 3 2 4 2 3 2" xfId="34992"/>
    <cellStyle name="Normal 34 2 3 2 4 2 3 2 2" xfId="34993"/>
    <cellStyle name="Normal 34 2 3 2 4 2 3 2 2 2" xfId="34994"/>
    <cellStyle name="Normal 34 2 3 2 4 2 3 2 2 3" xfId="34995"/>
    <cellStyle name="Normal 34 2 3 2 4 2 3 2 3" xfId="34996"/>
    <cellStyle name="Normal 34 2 3 2 4 2 3 2 4" xfId="34997"/>
    <cellStyle name="Normal 34 2 3 2 4 2 3 3" xfId="34998"/>
    <cellStyle name="Normal 34 2 3 2 4 2 3 3 2" xfId="34999"/>
    <cellStyle name="Normal 34 2 3 2 4 2 3 3 3" xfId="35000"/>
    <cellStyle name="Normal 34 2 3 2 4 2 3 4" xfId="35001"/>
    <cellStyle name="Normal 34 2 3 2 4 2 3 5" xfId="35002"/>
    <cellStyle name="Normal 34 2 3 2 4 2 4" xfId="35003"/>
    <cellStyle name="Normal 34 2 3 2 4 2 4 2" xfId="35004"/>
    <cellStyle name="Normal 34 2 3 2 4 2 4 2 2" xfId="35005"/>
    <cellStyle name="Normal 34 2 3 2 4 2 4 2 2 2" xfId="35006"/>
    <cellStyle name="Normal 34 2 3 2 4 2 4 2 2 3" xfId="35007"/>
    <cellStyle name="Normal 34 2 3 2 4 2 4 2 3" xfId="35008"/>
    <cellStyle name="Normal 34 2 3 2 4 2 4 2 4" xfId="35009"/>
    <cellStyle name="Normal 34 2 3 2 4 2 4 3" xfId="35010"/>
    <cellStyle name="Normal 34 2 3 2 4 2 4 3 2" xfId="35011"/>
    <cellStyle name="Normal 34 2 3 2 4 2 4 3 3" xfId="35012"/>
    <cellStyle name="Normal 34 2 3 2 4 2 4 4" xfId="35013"/>
    <cellStyle name="Normal 34 2 3 2 4 2 4 5" xfId="35014"/>
    <cellStyle name="Normal 34 2 3 2 4 2 5" xfId="35015"/>
    <cellStyle name="Normal 34 2 3 2 4 2 5 2" xfId="35016"/>
    <cellStyle name="Normal 34 2 3 2 4 2 5 2 2" xfId="35017"/>
    <cellStyle name="Normal 34 2 3 2 4 2 5 2 3" xfId="35018"/>
    <cellStyle name="Normal 34 2 3 2 4 2 5 3" xfId="35019"/>
    <cellStyle name="Normal 34 2 3 2 4 2 5 4" xfId="35020"/>
    <cellStyle name="Normal 34 2 3 2 4 2 6" xfId="35021"/>
    <cellStyle name="Normal 34 2 3 2 4 2 6 2" xfId="35022"/>
    <cellStyle name="Normal 34 2 3 2 4 2 6 3" xfId="35023"/>
    <cellStyle name="Normal 34 2 3 2 4 2 7" xfId="35024"/>
    <cellStyle name="Normal 34 2 3 2 4 2 8" xfId="35025"/>
    <cellStyle name="Normal 34 2 3 2 4 2_Schs" xfId="35026"/>
    <cellStyle name="Normal 34 2 3 2 4 3" xfId="35027"/>
    <cellStyle name="Normal 34 2 3 2 4 3 2" xfId="35028"/>
    <cellStyle name="Normal 34 2 3 2 4 3 2 2" xfId="35029"/>
    <cellStyle name="Normal 34 2 3 2 4 3 2 2 2" xfId="35030"/>
    <cellStyle name="Normal 34 2 3 2 4 3 2 2 3" xfId="35031"/>
    <cellStyle name="Normal 34 2 3 2 4 3 2 3" xfId="35032"/>
    <cellStyle name="Normal 34 2 3 2 4 3 2 4" xfId="35033"/>
    <cellStyle name="Normal 34 2 3 2 4 3 3" xfId="35034"/>
    <cellStyle name="Normal 34 2 3 2 4 3 3 2" xfId="35035"/>
    <cellStyle name="Normal 34 2 3 2 4 3 3 3" xfId="35036"/>
    <cellStyle name="Normal 34 2 3 2 4 3 4" xfId="35037"/>
    <cellStyle name="Normal 34 2 3 2 4 3 5" xfId="35038"/>
    <cellStyle name="Normal 34 2 3 2 4 4" xfId="35039"/>
    <cellStyle name="Normal 34 2 3 2 4 4 2" xfId="35040"/>
    <cellStyle name="Normal 34 2 3 2 4 4 2 2" xfId="35041"/>
    <cellStyle name="Normal 34 2 3 2 4 4 2 2 2" xfId="35042"/>
    <cellStyle name="Normal 34 2 3 2 4 4 2 2 3" xfId="35043"/>
    <cellStyle name="Normal 34 2 3 2 4 4 2 3" xfId="35044"/>
    <cellStyle name="Normal 34 2 3 2 4 4 2 4" xfId="35045"/>
    <cellStyle name="Normal 34 2 3 2 4 4 3" xfId="35046"/>
    <cellStyle name="Normal 34 2 3 2 4 4 3 2" xfId="35047"/>
    <cellStyle name="Normal 34 2 3 2 4 4 3 3" xfId="35048"/>
    <cellStyle name="Normal 34 2 3 2 4 4 4" xfId="35049"/>
    <cellStyle name="Normal 34 2 3 2 4 4 5" xfId="35050"/>
    <cellStyle name="Normal 34 2 3 2 4 5" xfId="35051"/>
    <cellStyle name="Normal 34 2 3 2 4 5 2" xfId="35052"/>
    <cellStyle name="Normal 34 2 3 2 4 5 2 2" xfId="35053"/>
    <cellStyle name="Normal 34 2 3 2 4 5 2 2 2" xfId="35054"/>
    <cellStyle name="Normal 34 2 3 2 4 5 2 2 3" xfId="35055"/>
    <cellStyle name="Normal 34 2 3 2 4 5 2 3" xfId="35056"/>
    <cellStyle name="Normal 34 2 3 2 4 5 2 4" xfId="35057"/>
    <cellStyle name="Normal 34 2 3 2 4 5 3" xfId="35058"/>
    <cellStyle name="Normal 34 2 3 2 4 5 3 2" xfId="35059"/>
    <cellStyle name="Normal 34 2 3 2 4 5 3 3" xfId="35060"/>
    <cellStyle name="Normal 34 2 3 2 4 5 4" xfId="35061"/>
    <cellStyle name="Normal 34 2 3 2 4 5 5" xfId="35062"/>
    <cellStyle name="Normal 34 2 3 2 4 6" xfId="35063"/>
    <cellStyle name="Normal 34 2 3 2 4 6 2" xfId="35064"/>
    <cellStyle name="Normal 34 2 3 2 4 6 2 2" xfId="35065"/>
    <cellStyle name="Normal 34 2 3 2 4 6 2 3" xfId="35066"/>
    <cellStyle name="Normal 34 2 3 2 4 6 3" xfId="35067"/>
    <cellStyle name="Normal 34 2 3 2 4 6 4" xfId="35068"/>
    <cellStyle name="Normal 34 2 3 2 4 7" xfId="35069"/>
    <cellStyle name="Normal 34 2 3 2 4 7 2" xfId="35070"/>
    <cellStyle name="Normal 34 2 3 2 4 7 3" xfId="35071"/>
    <cellStyle name="Normal 34 2 3 2 4 8" xfId="35072"/>
    <cellStyle name="Normal 34 2 3 2 4 9" xfId="35073"/>
    <cellStyle name="Normal 34 2 3 2 4_Schs" xfId="35074"/>
    <cellStyle name="Normal 34 2 3 2 5" xfId="35075"/>
    <cellStyle name="Normal 34 2 3 2 5 2" xfId="35076"/>
    <cellStyle name="Normal 34 2 3 2 5 2 2" xfId="35077"/>
    <cellStyle name="Normal 34 2 3 2 5 2 2 2" xfId="35078"/>
    <cellStyle name="Normal 34 2 3 2 5 2 2 2 2" xfId="35079"/>
    <cellStyle name="Normal 34 2 3 2 5 2 2 2 3" xfId="35080"/>
    <cellStyle name="Normal 34 2 3 2 5 2 2 3" xfId="35081"/>
    <cellStyle name="Normal 34 2 3 2 5 2 2 4" xfId="35082"/>
    <cellStyle name="Normal 34 2 3 2 5 2 3" xfId="35083"/>
    <cellStyle name="Normal 34 2 3 2 5 2 3 2" xfId="35084"/>
    <cellStyle name="Normal 34 2 3 2 5 2 3 3" xfId="35085"/>
    <cellStyle name="Normal 34 2 3 2 5 2 4" xfId="35086"/>
    <cellStyle name="Normal 34 2 3 2 5 2 5" xfId="35087"/>
    <cellStyle name="Normal 34 2 3 2 5 3" xfId="35088"/>
    <cellStyle name="Normal 34 2 3 2 5 3 2" xfId="35089"/>
    <cellStyle name="Normal 34 2 3 2 5 3 2 2" xfId="35090"/>
    <cellStyle name="Normal 34 2 3 2 5 3 2 2 2" xfId="35091"/>
    <cellStyle name="Normal 34 2 3 2 5 3 2 2 3" xfId="35092"/>
    <cellStyle name="Normal 34 2 3 2 5 3 2 3" xfId="35093"/>
    <cellStyle name="Normal 34 2 3 2 5 3 2 4" xfId="35094"/>
    <cellStyle name="Normal 34 2 3 2 5 3 3" xfId="35095"/>
    <cellStyle name="Normal 34 2 3 2 5 3 3 2" xfId="35096"/>
    <cellStyle name="Normal 34 2 3 2 5 3 3 3" xfId="35097"/>
    <cellStyle name="Normal 34 2 3 2 5 3 4" xfId="35098"/>
    <cellStyle name="Normal 34 2 3 2 5 3 5" xfId="35099"/>
    <cellStyle name="Normal 34 2 3 2 5 4" xfId="35100"/>
    <cellStyle name="Normal 34 2 3 2 5 4 2" xfId="35101"/>
    <cellStyle name="Normal 34 2 3 2 5 4 2 2" xfId="35102"/>
    <cellStyle name="Normal 34 2 3 2 5 4 2 2 2" xfId="35103"/>
    <cellStyle name="Normal 34 2 3 2 5 4 2 2 3" xfId="35104"/>
    <cellStyle name="Normal 34 2 3 2 5 4 2 3" xfId="35105"/>
    <cellStyle name="Normal 34 2 3 2 5 4 2 4" xfId="35106"/>
    <cellStyle name="Normal 34 2 3 2 5 4 3" xfId="35107"/>
    <cellStyle name="Normal 34 2 3 2 5 4 3 2" xfId="35108"/>
    <cellStyle name="Normal 34 2 3 2 5 4 3 3" xfId="35109"/>
    <cellStyle name="Normal 34 2 3 2 5 4 4" xfId="35110"/>
    <cellStyle name="Normal 34 2 3 2 5 4 5" xfId="35111"/>
    <cellStyle name="Normal 34 2 3 2 5 5" xfId="35112"/>
    <cellStyle name="Normal 34 2 3 2 5 5 2" xfId="35113"/>
    <cellStyle name="Normal 34 2 3 2 5 5 2 2" xfId="35114"/>
    <cellStyle name="Normal 34 2 3 2 5 5 2 3" xfId="35115"/>
    <cellStyle name="Normal 34 2 3 2 5 5 3" xfId="35116"/>
    <cellStyle name="Normal 34 2 3 2 5 5 4" xfId="35117"/>
    <cellStyle name="Normal 34 2 3 2 5 6" xfId="35118"/>
    <cellStyle name="Normal 34 2 3 2 5 6 2" xfId="35119"/>
    <cellStyle name="Normal 34 2 3 2 5 6 3" xfId="35120"/>
    <cellStyle name="Normal 34 2 3 2 5 7" xfId="35121"/>
    <cellStyle name="Normal 34 2 3 2 5 8" xfId="35122"/>
    <cellStyle name="Normal 34 2 3 2 5_Schs" xfId="35123"/>
    <cellStyle name="Normal 34 2 3 2 6" xfId="35124"/>
    <cellStyle name="Normal 34 2 3 2 6 2" xfId="35125"/>
    <cellStyle name="Normal 34 2 3 2 6 2 2" xfId="35126"/>
    <cellStyle name="Normal 34 2 3 2 6 2 2 2" xfId="35127"/>
    <cellStyle name="Normal 34 2 3 2 6 2 2 3" xfId="35128"/>
    <cellStyle name="Normal 34 2 3 2 6 2 3" xfId="35129"/>
    <cellStyle name="Normal 34 2 3 2 6 2 4" xfId="35130"/>
    <cellStyle name="Normal 34 2 3 2 6 3" xfId="35131"/>
    <cellStyle name="Normal 34 2 3 2 6 3 2" xfId="35132"/>
    <cellStyle name="Normal 34 2 3 2 6 3 3" xfId="35133"/>
    <cellStyle name="Normal 34 2 3 2 6 4" xfId="35134"/>
    <cellStyle name="Normal 34 2 3 2 6 5" xfId="35135"/>
    <cellStyle name="Normal 34 2 3 2 7" xfId="35136"/>
    <cellStyle name="Normal 34 2 3 2 7 2" xfId="35137"/>
    <cellStyle name="Normal 34 2 3 2 7 2 2" xfId="35138"/>
    <cellStyle name="Normal 34 2 3 2 7 2 2 2" xfId="35139"/>
    <cellStyle name="Normal 34 2 3 2 7 2 2 3" xfId="35140"/>
    <cellStyle name="Normal 34 2 3 2 7 2 3" xfId="35141"/>
    <cellStyle name="Normal 34 2 3 2 7 2 4" xfId="35142"/>
    <cellStyle name="Normal 34 2 3 2 7 3" xfId="35143"/>
    <cellStyle name="Normal 34 2 3 2 7 3 2" xfId="35144"/>
    <cellStyle name="Normal 34 2 3 2 7 3 3" xfId="35145"/>
    <cellStyle name="Normal 34 2 3 2 7 4" xfId="35146"/>
    <cellStyle name="Normal 34 2 3 2 7 5" xfId="35147"/>
    <cellStyle name="Normal 34 2 3 2 8" xfId="35148"/>
    <cellStyle name="Normal 34 2 3 2 8 2" xfId="35149"/>
    <cellStyle name="Normal 34 2 3 2 8 2 2" xfId="35150"/>
    <cellStyle name="Normal 34 2 3 2 8 2 2 2" xfId="35151"/>
    <cellStyle name="Normal 34 2 3 2 8 2 2 3" xfId="35152"/>
    <cellStyle name="Normal 34 2 3 2 8 2 3" xfId="35153"/>
    <cellStyle name="Normal 34 2 3 2 8 2 4" xfId="35154"/>
    <cellStyle name="Normal 34 2 3 2 8 3" xfId="35155"/>
    <cellStyle name="Normal 34 2 3 2 8 3 2" xfId="35156"/>
    <cellStyle name="Normal 34 2 3 2 8 3 3" xfId="35157"/>
    <cellStyle name="Normal 34 2 3 2 8 4" xfId="35158"/>
    <cellStyle name="Normal 34 2 3 2 8 5" xfId="35159"/>
    <cellStyle name="Normal 34 2 3 2 9" xfId="35160"/>
    <cellStyle name="Normal 34 2 3 2 9 2" xfId="35161"/>
    <cellStyle name="Normal 34 2 3 2 9 2 2" xfId="35162"/>
    <cellStyle name="Normal 34 2 3 2 9 2 3" xfId="35163"/>
    <cellStyle name="Normal 34 2 3 2 9 3" xfId="35164"/>
    <cellStyle name="Normal 34 2 3 2 9 4" xfId="35165"/>
    <cellStyle name="Normal 34 2 3 2_Schs" xfId="35166"/>
    <cellStyle name="Normal 34 2 3 3" xfId="35167"/>
    <cellStyle name="Normal 34 2 3 3 10" xfId="35168"/>
    <cellStyle name="Normal 34 2 3 3 11" xfId="35169"/>
    <cellStyle name="Normal 34 2 3 3 2" xfId="35170"/>
    <cellStyle name="Normal 34 2 3 3 2 10" xfId="35171"/>
    <cellStyle name="Normal 34 2 3 3 2 2" xfId="35172"/>
    <cellStyle name="Normal 34 2 3 3 2 2 2" xfId="35173"/>
    <cellStyle name="Normal 34 2 3 3 2 2 2 2" xfId="35174"/>
    <cellStyle name="Normal 34 2 3 3 2 2 2 2 2" xfId="35175"/>
    <cellStyle name="Normal 34 2 3 3 2 2 2 2 2 2" xfId="35176"/>
    <cellStyle name="Normal 34 2 3 3 2 2 2 2 2 2 2" xfId="35177"/>
    <cellStyle name="Normal 34 2 3 3 2 2 2 2 2 2 3" xfId="35178"/>
    <cellStyle name="Normal 34 2 3 3 2 2 2 2 2 3" xfId="35179"/>
    <cellStyle name="Normal 34 2 3 3 2 2 2 2 2 4" xfId="35180"/>
    <cellStyle name="Normal 34 2 3 3 2 2 2 2 3" xfId="35181"/>
    <cellStyle name="Normal 34 2 3 3 2 2 2 2 3 2" xfId="35182"/>
    <cellStyle name="Normal 34 2 3 3 2 2 2 2 3 3" xfId="35183"/>
    <cellStyle name="Normal 34 2 3 3 2 2 2 2 4" xfId="35184"/>
    <cellStyle name="Normal 34 2 3 3 2 2 2 2 5" xfId="35185"/>
    <cellStyle name="Normal 34 2 3 3 2 2 2 3" xfId="35186"/>
    <cellStyle name="Normal 34 2 3 3 2 2 2 3 2" xfId="35187"/>
    <cellStyle name="Normal 34 2 3 3 2 2 2 3 2 2" xfId="35188"/>
    <cellStyle name="Normal 34 2 3 3 2 2 2 3 2 2 2" xfId="35189"/>
    <cellStyle name="Normal 34 2 3 3 2 2 2 3 2 2 3" xfId="35190"/>
    <cellStyle name="Normal 34 2 3 3 2 2 2 3 2 3" xfId="35191"/>
    <cellStyle name="Normal 34 2 3 3 2 2 2 3 2 4" xfId="35192"/>
    <cellStyle name="Normal 34 2 3 3 2 2 2 3 3" xfId="35193"/>
    <cellStyle name="Normal 34 2 3 3 2 2 2 3 3 2" xfId="35194"/>
    <cellStyle name="Normal 34 2 3 3 2 2 2 3 3 3" xfId="35195"/>
    <cellStyle name="Normal 34 2 3 3 2 2 2 3 4" xfId="35196"/>
    <cellStyle name="Normal 34 2 3 3 2 2 2 3 5" xfId="35197"/>
    <cellStyle name="Normal 34 2 3 3 2 2 2 4" xfId="35198"/>
    <cellStyle name="Normal 34 2 3 3 2 2 2 4 2" xfId="35199"/>
    <cellStyle name="Normal 34 2 3 3 2 2 2 4 2 2" xfId="35200"/>
    <cellStyle name="Normal 34 2 3 3 2 2 2 4 2 2 2" xfId="35201"/>
    <cellStyle name="Normal 34 2 3 3 2 2 2 4 2 2 3" xfId="35202"/>
    <cellStyle name="Normal 34 2 3 3 2 2 2 4 2 3" xfId="35203"/>
    <cellStyle name="Normal 34 2 3 3 2 2 2 4 2 4" xfId="35204"/>
    <cellStyle name="Normal 34 2 3 3 2 2 2 4 3" xfId="35205"/>
    <cellStyle name="Normal 34 2 3 3 2 2 2 4 3 2" xfId="35206"/>
    <cellStyle name="Normal 34 2 3 3 2 2 2 4 3 3" xfId="35207"/>
    <cellStyle name="Normal 34 2 3 3 2 2 2 4 4" xfId="35208"/>
    <cellStyle name="Normal 34 2 3 3 2 2 2 4 5" xfId="35209"/>
    <cellStyle name="Normal 34 2 3 3 2 2 2 5" xfId="35210"/>
    <cellStyle name="Normal 34 2 3 3 2 2 2 5 2" xfId="35211"/>
    <cellStyle name="Normal 34 2 3 3 2 2 2 5 2 2" xfId="35212"/>
    <cellStyle name="Normal 34 2 3 3 2 2 2 5 2 3" xfId="35213"/>
    <cellStyle name="Normal 34 2 3 3 2 2 2 5 3" xfId="35214"/>
    <cellStyle name="Normal 34 2 3 3 2 2 2 5 4" xfId="35215"/>
    <cellStyle name="Normal 34 2 3 3 2 2 2 6" xfId="35216"/>
    <cellStyle name="Normal 34 2 3 3 2 2 2 6 2" xfId="35217"/>
    <cellStyle name="Normal 34 2 3 3 2 2 2 6 3" xfId="35218"/>
    <cellStyle name="Normal 34 2 3 3 2 2 2 7" xfId="35219"/>
    <cellStyle name="Normal 34 2 3 3 2 2 2 8" xfId="35220"/>
    <cellStyle name="Normal 34 2 3 3 2 2 2_Schs" xfId="35221"/>
    <cellStyle name="Normal 34 2 3 3 2 2 3" xfId="35222"/>
    <cellStyle name="Normal 34 2 3 3 2 2 3 2" xfId="35223"/>
    <cellStyle name="Normal 34 2 3 3 2 2 3 2 2" xfId="35224"/>
    <cellStyle name="Normal 34 2 3 3 2 2 3 2 2 2" xfId="35225"/>
    <cellStyle name="Normal 34 2 3 3 2 2 3 2 2 3" xfId="35226"/>
    <cellStyle name="Normal 34 2 3 3 2 2 3 2 3" xfId="35227"/>
    <cellStyle name="Normal 34 2 3 3 2 2 3 2 4" xfId="35228"/>
    <cellStyle name="Normal 34 2 3 3 2 2 3 3" xfId="35229"/>
    <cellStyle name="Normal 34 2 3 3 2 2 3 3 2" xfId="35230"/>
    <cellStyle name="Normal 34 2 3 3 2 2 3 3 3" xfId="35231"/>
    <cellStyle name="Normal 34 2 3 3 2 2 3 4" xfId="35232"/>
    <cellStyle name="Normal 34 2 3 3 2 2 3 5" xfId="35233"/>
    <cellStyle name="Normal 34 2 3 3 2 2 4" xfId="35234"/>
    <cellStyle name="Normal 34 2 3 3 2 2 4 2" xfId="35235"/>
    <cellStyle name="Normal 34 2 3 3 2 2 4 2 2" xfId="35236"/>
    <cellStyle name="Normal 34 2 3 3 2 2 4 2 2 2" xfId="35237"/>
    <cellStyle name="Normal 34 2 3 3 2 2 4 2 2 3" xfId="35238"/>
    <cellStyle name="Normal 34 2 3 3 2 2 4 2 3" xfId="35239"/>
    <cellStyle name="Normal 34 2 3 3 2 2 4 2 4" xfId="35240"/>
    <cellStyle name="Normal 34 2 3 3 2 2 4 3" xfId="35241"/>
    <cellStyle name="Normal 34 2 3 3 2 2 4 3 2" xfId="35242"/>
    <cellStyle name="Normal 34 2 3 3 2 2 4 3 3" xfId="35243"/>
    <cellStyle name="Normal 34 2 3 3 2 2 4 4" xfId="35244"/>
    <cellStyle name="Normal 34 2 3 3 2 2 4 5" xfId="35245"/>
    <cellStyle name="Normal 34 2 3 3 2 2 5" xfId="35246"/>
    <cellStyle name="Normal 34 2 3 3 2 2 5 2" xfId="35247"/>
    <cellStyle name="Normal 34 2 3 3 2 2 5 2 2" xfId="35248"/>
    <cellStyle name="Normal 34 2 3 3 2 2 5 2 2 2" xfId="35249"/>
    <cellStyle name="Normal 34 2 3 3 2 2 5 2 2 3" xfId="35250"/>
    <cellStyle name="Normal 34 2 3 3 2 2 5 2 3" xfId="35251"/>
    <cellStyle name="Normal 34 2 3 3 2 2 5 2 4" xfId="35252"/>
    <cellStyle name="Normal 34 2 3 3 2 2 5 3" xfId="35253"/>
    <cellStyle name="Normal 34 2 3 3 2 2 5 3 2" xfId="35254"/>
    <cellStyle name="Normal 34 2 3 3 2 2 5 3 3" xfId="35255"/>
    <cellStyle name="Normal 34 2 3 3 2 2 5 4" xfId="35256"/>
    <cellStyle name="Normal 34 2 3 3 2 2 5 5" xfId="35257"/>
    <cellStyle name="Normal 34 2 3 3 2 2 6" xfId="35258"/>
    <cellStyle name="Normal 34 2 3 3 2 2 6 2" xfId="35259"/>
    <cellStyle name="Normal 34 2 3 3 2 2 6 2 2" xfId="35260"/>
    <cellStyle name="Normal 34 2 3 3 2 2 6 2 3" xfId="35261"/>
    <cellStyle name="Normal 34 2 3 3 2 2 6 3" xfId="35262"/>
    <cellStyle name="Normal 34 2 3 3 2 2 6 4" xfId="35263"/>
    <cellStyle name="Normal 34 2 3 3 2 2 7" xfId="35264"/>
    <cellStyle name="Normal 34 2 3 3 2 2 7 2" xfId="35265"/>
    <cellStyle name="Normal 34 2 3 3 2 2 7 3" xfId="35266"/>
    <cellStyle name="Normal 34 2 3 3 2 2 8" xfId="35267"/>
    <cellStyle name="Normal 34 2 3 3 2 2 9" xfId="35268"/>
    <cellStyle name="Normal 34 2 3 3 2 2_Schs" xfId="35269"/>
    <cellStyle name="Normal 34 2 3 3 2 3" xfId="35270"/>
    <cellStyle name="Normal 34 2 3 3 2 3 2" xfId="35271"/>
    <cellStyle name="Normal 34 2 3 3 2 3 2 2" xfId="35272"/>
    <cellStyle name="Normal 34 2 3 3 2 3 2 2 2" xfId="35273"/>
    <cellStyle name="Normal 34 2 3 3 2 3 2 2 2 2" xfId="35274"/>
    <cellStyle name="Normal 34 2 3 3 2 3 2 2 2 3" xfId="35275"/>
    <cellStyle name="Normal 34 2 3 3 2 3 2 2 3" xfId="35276"/>
    <cellStyle name="Normal 34 2 3 3 2 3 2 2 4" xfId="35277"/>
    <cellStyle name="Normal 34 2 3 3 2 3 2 3" xfId="35278"/>
    <cellStyle name="Normal 34 2 3 3 2 3 2 3 2" xfId="35279"/>
    <cellStyle name="Normal 34 2 3 3 2 3 2 3 3" xfId="35280"/>
    <cellStyle name="Normal 34 2 3 3 2 3 2 4" xfId="35281"/>
    <cellStyle name="Normal 34 2 3 3 2 3 2 5" xfId="35282"/>
    <cellStyle name="Normal 34 2 3 3 2 3 3" xfId="35283"/>
    <cellStyle name="Normal 34 2 3 3 2 3 3 2" xfId="35284"/>
    <cellStyle name="Normal 34 2 3 3 2 3 3 2 2" xfId="35285"/>
    <cellStyle name="Normal 34 2 3 3 2 3 3 2 2 2" xfId="35286"/>
    <cellStyle name="Normal 34 2 3 3 2 3 3 2 2 3" xfId="35287"/>
    <cellStyle name="Normal 34 2 3 3 2 3 3 2 3" xfId="35288"/>
    <cellStyle name="Normal 34 2 3 3 2 3 3 2 4" xfId="35289"/>
    <cellStyle name="Normal 34 2 3 3 2 3 3 3" xfId="35290"/>
    <cellStyle name="Normal 34 2 3 3 2 3 3 3 2" xfId="35291"/>
    <cellStyle name="Normal 34 2 3 3 2 3 3 3 3" xfId="35292"/>
    <cellStyle name="Normal 34 2 3 3 2 3 3 4" xfId="35293"/>
    <cellStyle name="Normal 34 2 3 3 2 3 3 5" xfId="35294"/>
    <cellStyle name="Normal 34 2 3 3 2 3 4" xfId="35295"/>
    <cellStyle name="Normal 34 2 3 3 2 3 4 2" xfId="35296"/>
    <cellStyle name="Normal 34 2 3 3 2 3 4 2 2" xfId="35297"/>
    <cellStyle name="Normal 34 2 3 3 2 3 4 2 2 2" xfId="35298"/>
    <cellStyle name="Normal 34 2 3 3 2 3 4 2 2 3" xfId="35299"/>
    <cellStyle name="Normal 34 2 3 3 2 3 4 2 3" xfId="35300"/>
    <cellStyle name="Normal 34 2 3 3 2 3 4 2 4" xfId="35301"/>
    <cellStyle name="Normal 34 2 3 3 2 3 4 3" xfId="35302"/>
    <cellStyle name="Normal 34 2 3 3 2 3 4 3 2" xfId="35303"/>
    <cellStyle name="Normal 34 2 3 3 2 3 4 3 3" xfId="35304"/>
    <cellStyle name="Normal 34 2 3 3 2 3 4 4" xfId="35305"/>
    <cellStyle name="Normal 34 2 3 3 2 3 4 5" xfId="35306"/>
    <cellStyle name="Normal 34 2 3 3 2 3 5" xfId="35307"/>
    <cellStyle name="Normal 34 2 3 3 2 3 5 2" xfId="35308"/>
    <cellStyle name="Normal 34 2 3 3 2 3 5 2 2" xfId="35309"/>
    <cellStyle name="Normal 34 2 3 3 2 3 5 2 3" xfId="35310"/>
    <cellStyle name="Normal 34 2 3 3 2 3 5 3" xfId="35311"/>
    <cellStyle name="Normal 34 2 3 3 2 3 5 4" xfId="35312"/>
    <cellStyle name="Normal 34 2 3 3 2 3 6" xfId="35313"/>
    <cellStyle name="Normal 34 2 3 3 2 3 6 2" xfId="35314"/>
    <cellStyle name="Normal 34 2 3 3 2 3 6 3" xfId="35315"/>
    <cellStyle name="Normal 34 2 3 3 2 3 7" xfId="35316"/>
    <cellStyle name="Normal 34 2 3 3 2 3 8" xfId="35317"/>
    <cellStyle name="Normal 34 2 3 3 2 3_Schs" xfId="35318"/>
    <cellStyle name="Normal 34 2 3 3 2 4" xfId="35319"/>
    <cellStyle name="Normal 34 2 3 3 2 4 2" xfId="35320"/>
    <cellStyle name="Normal 34 2 3 3 2 4 2 2" xfId="35321"/>
    <cellStyle name="Normal 34 2 3 3 2 4 2 2 2" xfId="35322"/>
    <cellStyle name="Normal 34 2 3 3 2 4 2 2 3" xfId="35323"/>
    <cellStyle name="Normal 34 2 3 3 2 4 2 3" xfId="35324"/>
    <cellStyle name="Normal 34 2 3 3 2 4 2 4" xfId="35325"/>
    <cellStyle name="Normal 34 2 3 3 2 4 3" xfId="35326"/>
    <cellStyle name="Normal 34 2 3 3 2 4 3 2" xfId="35327"/>
    <cellStyle name="Normal 34 2 3 3 2 4 3 3" xfId="35328"/>
    <cellStyle name="Normal 34 2 3 3 2 4 4" xfId="35329"/>
    <cellStyle name="Normal 34 2 3 3 2 4 5" xfId="35330"/>
    <cellStyle name="Normal 34 2 3 3 2 5" xfId="35331"/>
    <cellStyle name="Normal 34 2 3 3 2 5 2" xfId="35332"/>
    <cellStyle name="Normal 34 2 3 3 2 5 2 2" xfId="35333"/>
    <cellStyle name="Normal 34 2 3 3 2 5 2 2 2" xfId="35334"/>
    <cellStyle name="Normal 34 2 3 3 2 5 2 2 3" xfId="35335"/>
    <cellStyle name="Normal 34 2 3 3 2 5 2 3" xfId="35336"/>
    <cellStyle name="Normal 34 2 3 3 2 5 2 4" xfId="35337"/>
    <cellStyle name="Normal 34 2 3 3 2 5 3" xfId="35338"/>
    <cellStyle name="Normal 34 2 3 3 2 5 3 2" xfId="35339"/>
    <cellStyle name="Normal 34 2 3 3 2 5 3 3" xfId="35340"/>
    <cellStyle name="Normal 34 2 3 3 2 5 4" xfId="35341"/>
    <cellStyle name="Normal 34 2 3 3 2 5 5" xfId="35342"/>
    <cellStyle name="Normal 34 2 3 3 2 6" xfId="35343"/>
    <cellStyle name="Normal 34 2 3 3 2 6 2" xfId="35344"/>
    <cellStyle name="Normal 34 2 3 3 2 6 2 2" xfId="35345"/>
    <cellStyle name="Normal 34 2 3 3 2 6 2 2 2" xfId="35346"/>
    <cellStyle name="Normal 34 2 3 3 2 6 2 2 3" xfId="35347"/>
    <cellStyle name="Normal 34 2 3 3 2 6 2 3" xfId="35348"/>
    <cellStyle name="Normal 34 2 3 3 2 6 2 4" xfId="35349"/>
    <cellStyle name="Normal 34 2 3 3 2 6 3" xfId="35350"/>
    <cellStyle name="Normal 34 2 3 3 2 6 3 2" xfId="35351"/>
    <cellStyle name="Normal 34 2 3 3 2 6 3 3" xfId="35352"/>
    <cellStyle name="Normal 34 2 3 3 2 6 4" xfId="35353"/>
    <cellStyle name="Normal 34 2 3 3 2 6 5" xfId="35354"/>
    <cellStyle name="Normal 34 2 3 3 2 7" xfId="35355"/>
    <cellStyle name="Normal 34 2 3 3 2 7 2" xfId="35356"/>
    <cellStyle name="Normal 34 2 3 3 2 7 2 2" xfId="35357"/>
    <cellStyle name="Normal 34 2 3 3 2 7 2 3" xfId="35358"/>
    <cellStyle name="Normal 34 2 3 3 2 7 3" xfId="35359"/>
    <cellStyle name="Normal 34 2 3 3 2 7 4" xfId="35360"/>
    <cellStyle name="Normal 34 2 3 3 2 8" xfId="35361"/>
    <cellStyle name="Normal 34 2 3 3 2 8 2" xfId="35362"/>
    <cellStyle name="Normal 34 2 3 3 2 8 3" xfId="35363"/>
    <cellStyle name="Normal 34 2 3 3 2 9" xfId="35364"/>
    <cellStyle name="Normal 34 2 3 3 2_Schs" xfId="35365"/>
    <cellStyle name="Normal 34 2 3 3 3" xfId="35366"/>
    <cellStyle name="Normal 34 2 3 3 3 2" xfId="35367"/>
    <cellStyle name="Normal 34 2 3 3 3 2 2" xfId="35368"/>
    <cellStyle name="Normal 34 2 3 3 3 2 2 2" xfId="35369"/>
    <cellStyle name="Normal 34 2 3 3 3 2 2 2 2" xfId="35370"/>
    <cellStyle name="Normal 34 2 3 3 3 2 2 2 2 2" xfId="35371"/>
    <cellStyle name="Normal 34 2 3 3 3 2 2 2 2 3" xfId="35372"/>
    <cellStyle name="Normal 34 2 3 3 3 2 2 2 3" xfId="35373"/>
    <cellStyle name="Normal 34 2 3 3 3 2 2 2 4" xfId="35374"/>
    <cellStyle name="Normal 34 2 3 3 3 2 2 3" xfId="35375"/>
    <cellStyle name="Normal 34 2 3 3 3 2 2 3 2" xfId="35376"/>
    <cellStyle name="Normal 34 2 3 3 3 2 2 3 3" xfId="35377"/>
    <cellStyle name="Normal 34 2 3 3 3 2 2 4" xfId="35378"/>
    <cellStyle name="Normal 34 2 3 3 3 2 2 5" xfId="35379"/>
    <cellStyle name="Normal 34 2 3 3 3 2 3" xfId="35380"/>
    <cellStyle name="Normal 34 2 3 3 3 2 3 2" xfId="35381"/>
    <cellStyle name="Normal 34 2 3 3 3 2 3 2 2" xfId="35382"/>
    <cellStyle name="Normal 34 2 3 3 3 2 3 2 2 2" xfId="35383"/>
    <cellStyle name="Normal 34 2 3 3 3 2 3 2 2 3" xfId="35384"/>
    <cellStyle name="Normal 34 2 3 3 3 2 3 2 3" xfId="35385"/>
    <cellStyle name="Normal 34 2 3 3 3 2 3 2 4" xfId="35386"/>
    <cellStyle name="Normal 34 2 3 3 3 2 3 3" xfId="35387"/>
    <cellStyle name="Normal 34 2 3 3 3 2 3 3 2" xfId="35388"/>
    <cellStyle name="Normal 34 2 3 3 3 2 3 3 3" xfId="35389"/>
    <cellStyle name="Normal 34 2 3 3 3 2 3 4" xfId="35390"/>
    <cellStyle name="Normal 34 2 3 3 3 2 3 5" xfId="35391"/>
    <cellStyle name="Normal 34 2 3 3 3 2 4" xfId="35392"/>
    <cellStyle name="Normal 34 2 3 3 3 2 4 2" xfId="35393"/>
    <cellStyle name="Normal 34 2 3 3 3 2 4 2 2" xfId="35394"/>
    <cellStyle name="Normal 34 2 3 3 3 2 4 2 2 2" xfId="35395"/>
    <cellStyle name="Normal 34 2 3 3 3 2 4 2 2 3" xfId="35396"/>
    <cellStyle name="Normal 34 2 3 3 3 2 4 2 3" xfId="35397"/>
    <cellStyle name="Normal 34 2 3 3 3 2 4 2 4" xfId="35398"/>
    <cellStyle name="Normal 34 2 3 3 3 2 4 3" xfId="35399"/>
    <cellStyle name="Normal 34 2 3 3 3 2 4 3 2" xfId="35400"/>
    <cellStyle name="Normal 34 2 3 3 3 2 4 3 3" xfId="35401"/>
    <cellStyle name="Normal 34 2 3 3 3 2 4 4" xfId="35402"/>
    <cellStyle name="Normal 34 2 3 3 3 2 4 5" xfId="35403"/>
    <cellStyle name="Normal 34 2 3 3 3 2 5" xfId="35404"/>
    <cellStyle name="Normal 34 2 3 3 3 2 5 2" xfId="35405"/>
    <cellStyle name="Normal 34 2 3 3 3 2 5 2 2" xfId="35406"/>
    <cellStyle name="Normal 34 2 3 3 3 2 5 2 3" xfId="35407"/>
    <cellStyle name="Normal 34 2 3 3 3 2 5 3" xfId="35408"/>
    <cellStyle name="Normal 34 2 3 3 3 2 5 4" xfId="35409"/>
    <cellStyle name="Normal 34 2 3 3 3 2 6" xfId="35410"/>
    <cellStyle name="Normal 34 2 3 3 3 2 6 2" xfId="35411"/>
    <cellStyle name="Normal 34 2 3 3 3 2 6 3" xfId="35412"/>
    <cellStyle name="Normal 34 2 3 3 3 2 7" xfId="35413"/>
    <cellStyle name="Normal 34 2 3 3 3 2 8" xfId="35414"/>
    <cellStyle name="Normal 34 2 3 3 3 2_Schs" xfId="35415"/>
    <cellStyle name="Normal 34 2 3 3 3 3" xfId="35416"/>
    <cellStyle name="Normal 34 2 3 3 3 3 2" xfId="35417"/>
    <cellStyle name="Normal 34 2 3 3 3 3 2 2" xfId="35418"/>
    <cellStyle name="Normal 34 2 3 3 3 3 2 2 2" xfId="35419"/>
    <cellStyle name="Normal 34 2 3 3 3 3 2 2 3" xfId="35420"/>
    <cellStyle name="Normal 34 2 3 3 3 3 2 3" xfId="35421"/>
    <cellStyle name="Normal 34 2 3 3 3 3 2 4" xfId="35422"/>
    <cellStyle name="Normal 34 2 3 3 3 3 3" xfId="35423"/>
    <cellStyle name="Normal 34 2 3 3 3 3 3 2" xfId="35424"/>
    <cellStyle name="Normal 34 2 3 3 3 3 3 3" xfId="35425"/>
    <cellStyle name="Normal 34 2 3 3 3 3 4" xfId="35426"/>
    <cellStyle name="Normal 34 2 3 3 3 3 5" xfId="35427"/>
    <cellStyle name="Normal 34 2 3 3 3 4" xfId="35428"/>
    <cellStyle name="Normal 34 2 3 3 3 4 2" xfId="35429"/>
    <cellStyle name="Normal 34 2 3 3 3 4 2 2" xfId="35430"/>
    <cellStyle name="Normal 34 2 3 3 3 4 2 2 2" xfId="35431"/>
    <cellStyle name="Normal 34 2 3 3 3 4 2 2 3" xfId="35432"/>
    <cellStyle name="Normal 34 2 3 3 3 4 2 3" xfId="35433"/>
    <cellStyle name="Normal 34 2 3 3 3 4 2 4" xfId="35434"/>
    <cellStyle name="Normal 34 2 3 3 3 4 3" xfId="35435"/>
    <cellStyle name="Normal 34 2 3 3 3 4 3 2" xfId="35436"/>
    <cellStyle name="Normal 34 2 3 3 3 4 3 3" xfId="35437"/>
    <cellStyle name="Normal 34 2 3 3 3 4 4" xfId="35438"/>
    <cellStyle name="Normal 34 2 3 3 3 4 5" xfId="35439"/>
    <cellStyle name="Normal 34 2 3 3 3 5" xfId="35440"/>
    <cellStyle name="Normal 34 2 3 3 3 5 2" xfId="35441"/>
    <cellStyle name="Normal 34 2 3 3 3 5 2 2" xfId="35442"/>
    <cellStyle name="Normal 34 2 3 3 3 5 2 2 2" xfId="35443"/>
    <cellStyle name="Normal 34 2 3 3 3 5 2 2 3" xfId="35444"/>
    <cellStyle name="Normal 34 2 3 3 3 5 2 3" xfId="35445"/>
    <cellStyle name="Normal 34 2 3 3 3 5 2 4" xfId="35446"/>
    <cellStyle name="Normal 34 2 3 3 3 5 3" xfId="35447"/>
    <cellStyle name="Normal 34 2 3 3 3 5 3 2" xfId="35448"/>
    <cellStyle name="Normal 34 2 3 3 3 5 3 3" xfId="35449"/>
    <cellStyle name="Normal 34 2 3 3 3 5 4" xfId="35450"/>
    <cellStyle name="Normal 34 2 3 3 3 5 5" xfId="35451"/>
    <cellStyle name="Normal 34 2 3 3 3 6" xfId="35452"/>
    <cellStyle name="Normal 34 2 3 3 3 6 2" xfId="35453"/>
    <cellStyle name="Normal 34 2 3 3 3 6 2 2" xfId="35454"/>
    <cellStyle name="Normal 34 2 3 3 3 6 2 3" xfId="35455"/>
    <cellStyle name="Normal 34 2 3 3 3 6 3" xfId="35456"/>
    <cellStyle name="Normal 34 2 3 3 3 6 4" xfId="35457"/>
    <cellStyle name="Normal 34 2 3 3 3 7" xfId="35458"/>
    <cellStyle name="Normal 34 2 3 3 3 7 2" xfId="35459"/>
    <cellStyle name="Normal 34 2 3 3 3 7 3" xfId="35460"/>
    <cellStyle name="Normal 34 2 3 3 3 8" xfId="35461"/>
    <cellStyle name="Normal 34 2 3 3 3 9" xfId="35462"/>
    <cellStyle name="Normal 34 2 3 3 3_Schs" xfId="35463"/>
    <cellStyle name="Normal 34 2 3 3 4" xfId="35464"/>
    <cellStyle name="Normal 34 2 3 3 4 2" xfId="35465"/>
    <cellStyle name="Normal 34 2 3 3 4 2 2" xfId="35466"/>
    <cellStyle name="Normal 34 2 3 3 4 2 2 2" xfId="35467"/>
    <cellStyle name="Normal 34 2 3 3 4 2 2 2 2" xfId="35468"/>
    <cellStyle name="Normal 34 2 3 3 4 2 2 2 3" xfId="35469"/>
    <cellStyle name="Normal 34 2 3 3 4 2 2 3" xfId="35470"/>
    <cellStyle name="Normal 34 2 3 3 4 2 2 4" xfId="35471"/>
    <cellStyle name="Normal 34 2 3 3 4 2 3" xfId="35472"/>
    <cellStyle name="Normal 34 2 3 3 4 2 3 2" xfId="35473"/>
    <cellStyle name="Normal 34 2 3 3 4 2 3 3" xfId="35474"/>
    <cellStyle name="Normal 34 2 3 3 4 2 4" xfId="35475"/>
    <cellStyle name="Normal 34 2 3 3 4 2 5" xfId="35476"/>
    <cellStyle name="Normal 34 2 3 3 4 3" xfId="35477"/>
    <cellStyle name="Normal 34 2 3 3 4 3 2" xfId="35478"/>
    <cellStyle name="Normal 34 2 3 3 4 3 2 2" xfId="35479"/>
    <cellStyle name="Normal 34 2 3 3 4 3 2 2 2" xfId="35480"/>
    <cellStyle name="Normal 34 2 3 3 4 3 2 2 3" xfId="35481"/>
    <cellStyle name="Normal 34 2 3 3 4 3 2 3" xfId="35482"/>
    <cellStyle name="Normal 34 2 3 3 4 3 2 4" xfId="35483"/>
    <cellStyle name="Normal 34 2 3 3 4 3 3" xfId="35484"/>
    <cellStyle name="Normal 34 2 3 3 4 3 3 2" xfId="35485"/>
    <cellStyle name="Normal 34 2 3 3 4 3 3 3" xfId="35486"/>
    <cellStyle name="Normal 34 2 3 3 4 3 4" xfId="35487"/>
    <cellStyle name="Normal 34 2 3 3 4 3 5" xfId="35488"/>
    <cellStyle name="Normal 34 2 3 3 4 4" xfId="35489"/>
    <cellStyle name="Normal 34 2 3 3 4 4 2" xfId="35490"/>
    <cellStyle name="Normal 34 2 3 3 4 4 2 2" xfId="35491"/>
    <cellStyle name="Normal 34 2 3 3 4 4 2 2 2" xfId="35492"/>
    <cellStyle name="Normal 34 2 3 3 4 4 2 2 3" xfId="35493"/>
    <cellStyle name="Normal 34 2 3 3 4 4 2 3" xfId="35494"/>
    <cellStyle name="Normal 34 2 3 3 4 4 2 4" xfId="35495"/>
    <cellStyle name="Normal 34 2 3 3 4 4 3" xfId="35496"/>
    <cellStyle name="Normal 34 2 3 3 4 4 3 2" xfId="35497"/>
    <cellStyle name="Normal 34 2 3 3 4 4 3 3" xfId="35498"/>
    <cellStyle name="Normal 34 2 3 3 4 4 4" xfId="35499"/>
    <cellStyle name="Normal 34 2 3 3 4 4 5" xfId="35500"/>
    <cellStyle name="Normal 34 2 3 3 4 5" xfId="35501"/>
    <cellStyle name="Normal 34 2 3 3 4 5 2" xfId="35502"/>
    <cellStyle name="Normal 34 2 3 3 4 5 2 2" xfId="35503"/>
    <cellStyle name="Normal 34 2 3 3 4 5 2 3" xfId="35504"/>
    <cellStyle name="Normal 34 2 3 3 4 5 3" xfId="35505"/>
    <cellStyle name="Normal 34 2 3 3 4 5 4" xfId="35506"/>
    <cellStyle name="Normal 34 2 3 3 4 6" xfId="35507"/>
    <cellStyle name="Normal 34 2 3 3 4 6 2" xfId="35508"/>
    <cellStyle name="Normal 34 2 3 3 4 6 3" xfId="35509"/>
    <cellStyle name="Normal 34 2 3 3 4 7" xfId="35510"/>
    <cellStyle name="Normal 34 2 3 3 4 8" xfId="35511"/>
    <cellStyle name="Normal 34 2 3 3 4_Schs" xfId="35512"/>
    <cellStyle name="Normal 34 2 3 3 5" xfId="35513"/>
    <cellStyle name="Normal 34 2 3 3 5 2" xfId="35514"/>
    <cellStyle name="Normal 34 2 3 3 5 2 2" xfId="35515"/>
    <cellStyle name="Normal 34 2 3 3 5 2 2 2" xfId="35516"/>
    <cellStyle name="Normal 34 2 3 3 5 2 2 3" xfId="35517"/>
    <cellStyle name="Normal 34 2 3 3 5 2 3" xfId="35518"/>
    <cellStyle name="Normal 34 2 3 3 5 2 4" xfId="35519"/>
    <cellStyle name="Normal 34 2 3 3 5 3" xfId="35520"/>
    <cellStyle name="Normal 34 2 3 3 5 3 2" xfId="35521"/>
    <cellStyle name="Normal 34 2 3 3 5 3 3" xfId="35522"/>
    <cellStyle name="Normal 34 2 3 3 5 4" xfId="35523"/>
    <cellStyle name="Normal 34 2 3 3 5 5" xfId="35524"/>
    <cellStyle name="Normal 34 2 3 3 6" xfId="35525"/>
    <cellStyle name="Normal 34 2 3 3 6 2" xfId="35526"/>
    <cellStyle name="Normal 34 2 3 3 6 2 2" xfId="35527"/>
    <cellStyle name="Normal 34 2 3 3 6 2 2 2" xfId="35528"/>
    <cellStyle name="Normal 34 2 3 3 6 2 2 3" xfId="35529"/>
    <cellStyle name="Normal 34 2 3 3 6 2 3" xfId="35530"/>
    <cellStyle name="Normal 34 2 3 3 6 2 4" xfId="35531"/>
    <cellStyle name="Normal 34 2 3 3 6 3" xfId="35532"/>
    <cellStyle name="Normal 34 2 3 3 6 3 2" xfId="35533"/>
    <cellStyle name="Normal 34 2 3 3 6 3 3" xfId="35534"/>
    <cellStyle name="Normal 34 2 3 3 6 4" xfId="35535"/>
    <cellStyle name="Normal 34 2 3 3 6 5" xfId="35536"/>
    <cellStyle name="Normal 34 2 3 3 7" xfId="35537"/>
    <cellStyle name="Normal 34 2 3 3 7 2" xfId="35538"/>
    <cellStyle name="Normal 34 2 3 3 7 2 2" xfId="35539"/>
    <cellStyle name="Normal 34 2 3 3 7 2 2 2" xfId="35540"/>
    <cellStyle name="Normal 34 2 3 3 7 2 2 3" xfId="35541"/>
    <cellStyle name="Normal 34 2 3 3 7 2 3" xfId="35542"/>
    <cellStyle name="Normal 34 2 3 3 7 2 4" xfId="35543"/>
    <cellStyle name="Normal 34 2 3 3 7 3" xfId="35544"/>
    <cellStyle name="Normal 34 2 3 3 7 3 2" xfId="35545"/>
    <cellStyle name="Normal 34 2 3 3 7 3 3" xfId="35546"/>
    <cellStyle name="Normal 34 2 3 3 7 4" xfId="35547"/>
    <cellStyle name="Normal 34 2 3 3 7 5" xfId="35548"/>
    <cellStyle name="Normal 34 2 3 3 8" xfId="35549"/>
    <cellStyle name="Normal 34 2 3 3 8 2" xfId="35550"/>
    <cellStyle name="Normal 34 2 3 3 8 2 2" xfId="35551"/>
    <cellStyle name="Normal 34 2 3 3 8 2 3" xfId="35552"/>
    <cellStyle name="Normal 34 2 3 3 8 3" xfId="35553"/>
    <cellStyle name="Normal 34 2 3 3 8 4" xfId="35554"/>
    <cellStyle name="Normal 34 2 3 3 9" xfId="35555"/>
    <cellStyle name="Normal 34 2 3 3 9 2" xfId="35556"/>
    <cellStyle name="Normal 34 2 3 3 9 3" xfId="35557"/>
    <cellStyle name="Normal 34 2 3 3_Schs" xfId="35558"/>
    <cellStyle name="Normal 34 2 3 4" xfId="35559"/>
    <cellStyle name="Normal 34 2 3 4 10" xfId="35560"/>
    <cellStyle name="Normal 34 2 3 4 2" xfId="35561"/>
    <cellStyle name="Normal 34 2 3 4 2 2" xfId="35562"/>
    <cellStyle name="Normal 34 2 3 4 2 2 2" xfId="35563"/>
    <cellStyle name="Normal 34 2 3 4 2 2 2 2" xfId="35564"/>
    <cellStyle name="Normal 34 2 3 4 2 2 2 2 2" xfId="35565"/>
    <cellStyle name="Normal 34 2 3 4 2 2 2 2 2 2" xfId="35566"/>
    <cellStyle name="Normal 34 2 3 4 2 2 2 2 2 3" xfId="35567"/>
    <cellStyle name="Normal 34 2 3 4 2 2 2 2 3" xfId="35568"/>
    <cellStyle name="Normal 34 2 3 4 2 2 2 2 4" xfId="35569"/>
    <cellStyle name="Normal 34 2 3 4 2 2 2 3" xfId="35570"/>
    <cellStyle name="Normal 34 2 3 4 2 2 2 3 2" xfId="35571"/>
    <cellStyle name="Normal 34 2 3 4 2 2 2 3 3" xfId="35572"/>
    <cellStyle name="Normal 34 2 3 4 2 2 2 4" xfId="35573"/>
    <cellStyle name="Normal 34 2 3 4 2 2 2 5" xfId="35574"/>
    <cellStyle name="Normal 34 2 3 4 2 2 3" xfId="35575"/>
    <cellStyle name="Normal 34 2 3 4 2 2 3 2" xfId="35576"/>
    <cellStyle name="Normal 34 2 3 4 2 2 3 2 2" xfId="35577"/>
    <cellStyle name="Normal 34 2 3 4 2 2 3 2 2 2" xfId="35578"/>
    <cellStyle name="Normal 34 2 3 4 2 2 3 2 2 3" xfId="35579"/>
    <cellStyle name="Normal 34 2 3 4 2 2 3 2 3" xfId="35580"/>
    <cellStyle name="Normal 34 2 3 4 2 2 3 2 4" xfId="35581"/>
    <cellStyle name="Normal 34 2 3 4 2 2 3 3" xfId="35582"/>
    <cellStyle name="Normal 34 2 3 4 2 2 3 3 2" xfId="35583"/>
    <cellStyle name="Normal 34 2 3 4 2 2 3 3 3" xfId="35584"/>
    <cellStyle name="Normal 34 2 3 4 2 2 3 4" xfId="35585"/>
    <cellStyle name="Normal 34 2 3 4 2 2 3 5" xfId="35586"/>
    <cellStyle name="Normal 34 2 3 4 2 2 4" xfId="35587"/>
    <cellStyle name="Normal 34 2 3 4 2 2 4 2" xfId="35588"/>
    <cellStyle name="Normal 34 2 3 4 2 2 4 2 2" xfId="35589"/>
    <cellStyle name="Normal 34 2 3 4 2 2 4 2 2 2" xfId="35590"/>
    <cellStyle name="Normal 34 2 3 4 2 2 4 2 2 3" xfId="35591"/>
    <cellStyle name="Normal 34 2 3 4 2 2 4 2 3" xfId="35592"/>
    <cellStyle name="Normal 34 2 3 4 2 2 4 2 4" xfId="35593"/>
    <cellStyle name="Normal 34 2 3 4 2 2 4 3" xfId="35594"/>
    <cellStyle name="Normal 34 2 3 4 2 2 4 3 2" xfId="35595"/>
    <cellStyle name="Normal 34 2 3 4 2 2 4 3 3" xfId="35596"/>
    <cellStyle name="Normal 34 2 3 4 2 2 4 4" xfId="35597"/>
    <cellStyle name="Normal 34 2 3 4 2 2 4 5" xfId="35598"/>
    <cellStyle name="Normal 34 2 3 4 2 2 5" xfId="35599"/>
    <cellStyle name="Normal 34 2 3 4 2 2 5 2" xfId="35600"/>
    <cellStyle name="Normal 34 2 3 4 2 2 5 2 2" xfId="35601"/>
    <cellStyle name="Normal 34 2 3 4 2 2 5 2 3" xfId="35602"/>
    <cellStyle name="Normal 34 2 3 4 2 2 5 3" xfId="35603"/>
    <cellStyle name="Normal 34 2 3 4 2 2 5 4" xfId="35604"/>
    <cellStyle name="Normal 34 2 3 4 2 2 6" xfId="35605"/>
    <cellStyle name="Normal 34 2 3 4 2 2 6 2" xfId="35606"/>
    <cellStyle name="Normal 34 2 3 4 2 2 6 3" xfId="35607"/>
    <cellStyle name="Normal 34 2 3 4 2 2 7" xfId="35608"/>
    <cellStyle name="Normal 34 2 3 4 2 2 8" xfId="35609"/>
    <cellStyle name="Normal 34 2 3 4 2 2_Schs" xfId="35610"/>
    <cellStyle name="Normal 34 2 3 4 2 3" xfId="35611"/>
    <cellStyle name="Normal 34 2 3 4 2 3 2" xfId="35612"/>
    <cellStyle name="Normal 34 2 3 4 2 3 2 2" xfId="35613"/>
    <cellStyle name="Normal 34 2 3 4 2 3 2 2 2" xfId="35614"/>
    <cellStyle name="Normal 34 2 3 4 2 3 2 2 3" xfId="35615"/>
    <cellStyle name="Normal 34 2 3 4 2 3 2 3" xfId="35616"/>
    <cellStyle name="Normal 34 2 3 4 2 3 2 4" xfId="35617"/>
    <cellStyle name="Normal 34 2 3 4 2 3 3" xfId="35618"/>
    <cellStyle name="Normal 34 2 3 4 2 3 3 2" xfId="35619"/>
    <cellStyle name="Normal 34 2 3 4 2 3 3 3" xfId="35620"/>
    <cellStyle name="Normal 34 2 3 4 2 3 4" xfId="35621"/>
    <cellStyle name="Normal 34 2 3 4 2 3 5" xfId="35622"/>
    <cellStyle name="Normal 34 2 3 4 2 4" xfId="35623"/>
    <cellStyle name="Normal 34 2 3 4 2 4 2" xfId="35624"/>
    <cellStyle name="Normal 34 2 3 4 2 4 2 2" xfId="35625"/>
    <cellStyle name="Normal 34 2 3 4 2 4 2 2 2" xfId="35626"/>
    <cellStyle name="Normal 34 2 3 4 2 4 2 2 3" xfId="35627"/>
    <cellStyle name="Normal 34 2 3 4 2 4 2 3" xfId="35628"/>
    <cellStyle name="Normal 34 2 3 4 2 4 2 4" xfId="35629"/>
    <cellStyle name="Normal 34 2 3 4 2 4 3" xfId="35630"/>
    <cellStyle name="Normal 34 2 3 4 2 4 3 2" xfId="35631"/>
    <cellStyle name="Normal 34 2 3 4 2 4 3 3" xfId="35632"/>
    <cellStyle name="Normal 34 2 3 4 2 4 4" xfId="35633"/>
    <cellStyle name="Normal 34 2 3 4 2 4 5" xfId="35634"/>
    <cellStyle name="Normal 34 2 3 4 2 5" xfId="35635"/>
    <cellStyle name="Normal 34 2 3 4 2 5 2" xfId="35636"/>
    <cellStyle name="Normal 34 2 3 4 2 5 2 2" xfId="35637"/>
    <cellStyle name="Normal 34 2 3 4 2 5 2 2 2" xfId="35638"/>
    <cellStyle name="Normal 34 2 3 4 2 5 2 2 3" xfId="35639"/>
    <cellStyle name="Normal 34 2 3 4 2 5 2 3" xfId="35640"/>
    <cellStyle name="Normal 34 2 3 4 2 5 2 4" xfId="35641"/>
    <cellStyle name="Normal 34 2 3 4 2 5 3" xfId="35642"/>
    <cellStyle name="Normal 34 2 3 4 2 5 3 2" xfId="35643"/>
    <cellStyle name="Normal 34 2 3 4 2 5 3 3" xfId="35644"/>
    <cellStyle name="Normal 34 2 3 4 2 5 4" xfId="35645"/>
    <cellStyle name="Normal 34 2 3 4 2 5 5" xfId="35646"/>
    <cellStyle name="Normal 34 2 3 4 2 6" xfId="35647"/>
    <cellStyle name="Normal 34 2 3 4 2 6 2" xfId="35648"/>
    <cellStyle name="Normal 34 2 3 4 2 6 2 2" xfId="35649"/>
    <cellStyle name="Normal 34 2 3 4 2 6 2 3" xfId="35650"/>
    <cellStyle name="Normal 34 2 3 4 2 6 3" xfId="35651"/>
    <cellStyle name="Normal 34 2 3 4 2 6 4" xfId="35652"/>
    <cellStyle name="Normal 34 2 3 4 2 7" xfId="35653"/>
    <cellStyle name="Normal 34 2 3 4 2 7 2" xfId="35654"/>
    <cellStyle name="Normal 34 2 3 4 2 7 3" xfId="35655"/>
    <cellStyle name="Normal 34 2 3 4 2 8" xfId="35656"/>
    <cellStyle name="Normal 34 2 3 4 2 9" xfId="35657"/>
    <cellStyle name="Normal 34 2 3 4 2_Schs" xfId="35658"/>
    <cellStyle name="Normal 34 2 3 4 3" xfId="35659"/>
    <cellStyle name="Normal 34 2 3 4 3 2" xfId="35660"/>
    <cellStyle name="Normal 34 2 3 4 3 2 2" xfId="35661"/>
    <cellStyle name="Normal 34 2 3 4 3 2 2 2" xfId="35662"/>
    <cellStyle name="Normal 34 2 3 4 3 2 2 2 2" xfId="35663"/>
    <cellStyle name="Normal 34 2 3 4 3 2 2 2 3" xfId="35664"/>
    <cellStyle name="Normal 34 2 3 4 3 2 2 3" xfId="35665"/>
    <cellStyle name="Normal 34 2 3 4 3 2 2 4" xfId="35666"/>
    <cellStyle name="Normal 34 2 3 4 3 2 3" xfId="35667"/>
    <cellStyle name="Normal 34 2 3 4 3 2 3 2" xfId="35668"/>
    <cellStyle name="Normal 34 2 3 4 3 2 3 3" xfId="35669"/>
    <cellStyle name="Normal 34 2 3 4 3 2 4" xfId="35670"/>
    <cellStyle name="Normal 34 2 3 4 3 2 5" xfId="35671"/>
    <cellStyle name="Normal 34 2 3 4 3 3" xfId="35672"/>
    <cellStyle name="Normal 34 2 3 4 3 3 2" xfId="35673"/>
    <cellStyle name="Normal 34 2 3 4 3 3 2 2" xfId="35674"/>
    <cellStyle name="Normal 34 2 3 4 3 3 2 2 2" xfId="35675"/>
    <cellStyle name="Normal 34 2 3 4 3 3 2 2 3" xfId="35676"/>
    <cellStyle name="Normal 34 2 3 4 3 3 2 3" xfId="35677"/>
    <cellStyle name="Normal 34 2 3 4 3 3 2 4" xfId="35678"/>
    <cellStyle name="Normal 34 2 3 4 3 3 3" xfId="35679"/>
    <cellStyle name="Normal 34 2 3 4 3 3 3 2" xfId="35680"/>
    <cellStyle name="Normal 34 2 3 4 3 3 3 3" xfId="35681"/>
    <cellStyle name="Normal 34 2 3 4 3 3 4" xfId="35682"/>
    <cellStyle name="Normal 34 2 3 4 3 3 5" xfId="35683"/>
    <cellStyle name="Normal 34 2 3 4 3 4" xfId="35684"/>
    <cellStyle name="Normal 34 2 3 4 3 4 2" xfId="35685"/>
    <cellStyle name="Normal 34 2 3 4 3 4 2 2" xfId="35686"/>
    <cellStyle name="Normal 34 2 3 4 3 4 2 2 2" xfId="35687"/>
    <cellStyle name="Normal 34 2 3 4 3 4 2 2 3" xfId="35688"/>
    <cellStyle name="Normal 34 2 3 4 3 4 2 3" xfId="35689"/>
    <cellStyle name="Normal 34 2 3 4 3 4 2 4" xfId="35690"/>
    <cellStyle name="Normal 34 2 3 4 3 4 3" xfId="35691"/>
    <cellStyle name="Normal 34 2 3 4 3 4 3 2" xfId="35692"/>
    <cellStyle name="Normal 34 2 3 4 3 4 3 3" xfId="35693"/>
    <cellStyle name="Normal 34 2 3 4 3 4 4" xfId="35694"/>
    <cellStyle name="Normal 34 2 3 4 3 4 5" xfId="35695"/>
    <cellStyle name="Normal 34 2 3 4 3 5" xfId="35696"/>
    <cellStyle name="Normal 34 2 3 4 3 5 2" xfId="35697"/>
    <cellStyle name="Normal 34 2 3 4 3 5 2 2" xfId="35698"/>
    <cellStyle name="Normal 34 2 3 4 3 5 2 3" xfId="35699"/>
    <cellStyle name="Normal 34 2 3 4 3 5 3" xfId="35700"/>
    <cellStyle name="Normal 34 2 3 4 3 5 4" xfId="35701"/>
    <cellStyle name="Normal 34 2 3 4 3 6" xfId="35702"/>
    <cellStyle name="Normal 34 2 3 4 3 6 2" xfId="35703"/>
    <cellStyle name="Normal 34 2 3 4 3 6 3" xfId="35704"/>
    <cellStyle name="Normal 34 2 3 4 3 7" xfId="35705"/>
    <cellStyle name="Normal 34 2 3 4 3 8" xfId="35706"/>
    <cellStyle name="Normal 34 2 3 4 3_Schs" xfId="35707"/>
    <cellStyle name="Normal 34 2 3 4 4" xfId="35708"/>
    <cellStyle name="Normal 34 2 3 4 4 2" xfId="35709"/>
    <cellStyle name="Normal 34 2 3 4 4 2 2" xfId="35710"/>
    <cellStyle name="Normal 34 2 3 4 4 2 2 2" xfId="35711"/>
    <cellStyle name="Normal 34 2 3 4 4 2 2 3" xfId="35712"/>
    <cellStyle name="Normal 34 2 3 4 4 2 3" xfId="35713"/>
    <cellStyle name="Normal 34 2 3 4 4 2 4" xfId="35714"/>
    <cellStyle name="Normal 34 2 3 4 4 3" xfId="35715"/>
    <cellStyle name="Normal 34 2 3 4 4 3 2" xfId="35716"/>
    <cellStyle name="Normal 34 2 3 4 4 3 3" xfId="35717"/>
    <cellStyle name="Normal 34 2 3 4 4 4" xfId="35718"/>
    <cellStyle name="Normal 34 2 3 4 4 5" xfId="35719"/>
    <cellStyle name="Normal 34 2 3 4 5" xfId="35720"/>
    <cellStyle name="Normal 34 2 3 4 5 2" xfId="35721"/>
    <cellStyle name="Normal 34 2 3 4 5 2 2" xfId="35722"/>
    <cellStyle name="Normal 34 2 3 4 5 2 2 2" xfId="35723"/>
    <cellStyle name="Normal 34 2 3 4 5 2 2 3" xfId="35724"/>
    <cellStyle name="Normal 34 2 3 4 5 2 3" xfId="35725"/>
    <cellStyle name="Normal 34 2 3 4 5 2 4" xfId="35726"/>
    <cellStyle name="Normal 34 2 3 4 5 3" xfId="35727"/>
    <cellStyle name="Normal 34 2 3 4 5 3 2" xfId="35728"/>
    <cellStyle name="Normal 34 2 3 4 5 3 3" xfId="35729"/>
    <cellStyle name="Normal 34 2 3 4 5 4" xfId="35730"/>
    <cellStyle name="Normal 34 2 3 4 5 5" xfId="35731"/>
    <cellStyle name="Normal 34 2 3 4 6" xfId="35732"/>
    <cellStyle name="Normal 34 2 3 4 6 2" xfId="35733"/>
    <cellStyle name="Normal 34 2 3 4 6 2 2" xfId="35734"/>
    <cellStyle name="Normal 34 2 3 4 6 2 2 2" xfId="35735"/>
    <cellStyle name="Normal 34 2 3 4 6 2 2 3" xfId="35736"/>
    <cellStyle name="Normal 34 2 3 4 6 2 3" xfId="35737"/>
    <cellStyle name="Normal 34 2 3 4 6 2 4" xfId="35738"/>
    <cellStyle name="Normal 34 2 3 4 6 3" xfId="35739"/>
    <cellStyle name="Normal 34 2 3 4 6 3 2" xfId="35740"/>
    <cellStyle name="Normal 34 2 3 4 6 3 3" xfId="35741"/>
    <cellStyle name="Normal 34 2 3 4 6 4" xfId="35742"/>
    <cellStyle name="Normal 34 2 3 4 6 5" xfId="35743"/>
    <cellStyle name="Normal 34 2 3 4 7" xfId="35744"/>
    <cellStyle name="Normal 34 2 3 4 7 2" xfId="35745"/>
    <cellStyle name="Normal 34 2 3 4 7 2 2" xfId="35746"/>
    <cellStyle name="Normal 34 2 3 4 7 2 3" xfId="35747"/>
    <cellStyle name="Normal 34 2 3 4 7 3" xfId="35748"/>
    <cellStyle name="Normal 34 2 3 4 7 4" xfId="35749"/>
    <cellStyle name="Normal 34 2 3 4 8" xfId="35750"/>
    <cellStyle name="Normal 34 2 3 4 8 2" xfId="35751"/>
    <cellStyle name="Normal 34 2 3 4 8 3" xfId="35752"/>
    <cellStyle name="Normal 34 2 3 4 9" xfId="35753"/>
    <cellStyle name="Normal 34 2 3 4_Schs" xfId="35754"/>
    <cellStyle name="Normal 34 2 3 5" xfId="35755"/>
    <cellStyle name="Normal 34 2 3 5 2" xfId="35756"/>
    <cellStyle name="Normal 34 2 3 5 2 2" xfId="35757"/>
    <cellStyle name="Normal 34 2 3 5 2 2 2" xfId="35758"/>
    <cellStyle name="Normal 34 2 3 5 2 2 2 2" xfId="35759"/>
    <cellStyle name="Normal 34 2 3 5 2 2 2 2 2" xfId="35760"/>
    <cellStyle name="Normal 34 2 3 5 2 2 2 2 3" xfId="35761"/>
    <cellStyle name="Normal 34 2 3 5 2 2 2 3" xfId="35762"/>
    <cellStyle name="Normal 34 2 3 5 2 2 2 4" xfId="35763"/>
    <cellStyle name="Normal 34 2 3 5 2 2 3" xfId="35764"/>
    <cellStyle name="Normal 34 2 3 5 2 2 3 2" xfId="35765"/>
    <cellStyle name="Normal 34 2 3 5 2 2 3 3" xfId="35766"/>
    <cellStyle name="Normal 34 2 3 5 2 2 4" xfId="35767"/>
    <cellStyle name="Normal 34 2 3 5 2 2 5" xfId="35768"/>
    <cellStyle name="Normal 34 2 3 5 2 3" xfId="35769"/>
    <cellStyle name="Normal 34 2 3 5 2 3 2" xfId="35770"/>
    <cellStyle name="Normal 34 2 3 5 2 3 2 2" xfId="35771"/>
    <cellStyle name="Normal 34 2 3 5 2 3 2 2 2" xfId="35772"/>
    <cellStyle name="Normal 34 2 3 5 2 3 2 2 3" xfId="35773"/>
    <cellStyle name="Normal 34 2 3 5 2 3 2 3" xfId="35774"/>
    <cellStyle name="Normal 34 2 3 5 2 3 2 4" xfId="35775"/>
    <cellStyle name="Normal 34 2 3 5 2 3 3" xfId="35776"/>
    <cellStyle name="Normal 34 2 3 5 2 3 3 2" xfId="35777"/>
    <cellStyle name="Normal 34 2 3 5 2 3 3 3" xfId="35778"/>
    <cellStyle name="Normal 34 2 3 5 2 3 4" xfId="35779"/>
    <cellStyle name="Normal 34 2 3 5 2 3 5" xfId="35780"/>
    <cellStyle name="Normal 34 2 3 5 2 4" xfId="35781"/>
    <cellStyle name="Normal 34 2 3 5 2 4 2" xfId="35782"/>
    <cellStyle name="Normal 34 2 3 5 2 4 2 2" xfId="35783"/>
    <cellStyle name="Normal 34 2 3 5 2 4 2 2 2" xfId="35784"/>
    <cellStyle name="Normal 34 2 3 5 2 4 2 2 3" xfId="35785"/>
    <cellStyle name="Normal 34 2 3 5 2 4 2 3" xfId="35786"/>
    <cellStyle name="Normal 34 2 3 5 2 4 2 4" xfId="35787"/>
    <cellStyle name="Normal 34 2 3 5 2 4 3" xfId="35788"/>
    <cellStyle name="Normal 34 2 3 5 2 4 3 2" xfId="35789"/>
    <cellStyle name="Normal 34 2 3 5 2 4 3 3" xfId="35790"/>
    <cellStyle name="Normal 34 2 3 5 2 4 4" xfId="35791"/>
    <cellStyle name="Normal 34 2 3 5 2 4 5" xfId="35792"/>
    <cellStyle name="Normal 34 2 3 5 2 5" xfId="35793"/>
    <cellStyle name="Normal 34 2 3 5 2 5 2" xfId="35794"/>
    <cellStyle name="Normal 34 2 3 5 2 5 2 2" xfId="35795"/>
    <cellStyle name="Normal 34 2 3 5 2 5 2 3" xfId="35796"/>
    <cellStyle name="Normal 34 2 3 5 2 5 3" xfId="35797"/>
    <cellStyle name="Normal 34 2 3 5 2 5 4" xfId="35798"/>
    <cellStyle name="Normal 34 2 3 5 2 6" xfId="35799"/>
    <cellStyle name="Normal 34 2 3 5 2 6 2" xfId="35800"/>
    <cellStyle name="Normal 34 2 3 5 2 6 3" xfId="35801"/>
    <cellStyle name="Normal 34 2 3 5 2 7" xfId="35802"/>
    <cellStyle name="Normal 34 2 3 5 2 8" xfId="35803"/>
    <cellStyle name="Normal 34 2 3 5 2_Schs" xfId="35804"/>
    <cellStyle name="Normal 34 2 3 5 3" xfId="35805"/>
    <cellStyle name="Normal 34 2 3 5 3 2" xfId="35806"/>
    <cellStyle name="Normal 34 2 3 5 3 2 2" xfId="35807"/>
    <cellStyle name="Normal 34 2 3 5 3 2 2 2" xfId="35808"/>
    <cellStyle name="Normal 34 2 3 5 3 2 2 3" xfId="35809"/>
    <cellStyle name="Normal 34 2 3 5 3 2 3" xfId="35810"/>
    <cellStyle name="Normal 34 2 3 5 3 2 4" xfId="35811"/>
    <cellStyle name="Normal 34 2 3 5 3 3" xfId="35812"/>
    <cellStyle name="Normal 34 2 3 5 3 3 2" xfId="35813"/>
    <cellStyle name="Normal 34 2 3 5 3 3 3" xfId="35814"/>
    <cellStyle name="Normal 34 2 3 5 3 4" xfId="35815"/>
    <cellStyle name="Normal 34 2 3 5 3 5" xfId="35816"/>
    <cellStyle name="Normal 34 2 3 5 4" xfId="35817"/>
    <cellStyle name="Normal 34 2 3 5 4 2" xfId="35818"/>
    <cellStyle name="Normal 34 2 3 5 4 2 2" xfId="35819"/>
    <cellStyle name="Normal 34 2 3 5 4 2 2 2" xfId="35820"/>
    <cellStyle name="Normal 34 2 3 5 4 2 2 3" xfId="35821"/>
    <cellStyle name="Normal 34 2 3 5 4 2 3" xfId="35822"/>
    <cellStyle name="Normal 34 2 3 5 4 2 4" xfId="35823"/>
    <cellStyle name="Normal 34 2 3 5 4 3" xfId="35824"/>
    <cellStyle name="Normal 34 2 3 5 4 3 2" xfId="35825"/>
    <cellStyle name="Normal 34 2 3 5 4 3 3" xfId="35826"/>
    <cellStyle name="Normal 34 2 3 5 4 4" xfId="35827"/>
    <cellStyle name="Normal 34 2 3 5 4 5" xfId="35828"/>
    <cellStyle name="Normal 34 2 3 5 5" xfId="35829"/>
    <cellStyle name="Normal 34 2 3 5 5 2" xfId="35830"/>
    <cellStyle name="Normal 34 2 3 5 5 2 2" xfId="35831"/>
    <cellStyle name="Normal 34 2 3 5 5 2 2 2" xfId="35832"/>
    <cellStyle name="Normal 34 2 3 5 5 2 2 3" xfId="35833"/>
    <cellStyle name="Normal 34 2 3 5 5 2 3" xfId="35834"/>
    <cellStyle name="Normal 34 2 3 5 5 2 4" xfId="35835"/>
    <cellStyle name="Normal 34 2 3 5 5 3" xfId="35836"/>
    <cellStyle name="Normal 34 2 3 5 5 3 2" xfId="35837"/>
    <cellStyle name="Normal 34 2 3 5 5 3 3" xfId="35838"/>
    <cellStyle name="Normal 34 2 3 5 5 4" xfId="35839"/>
    <cellStyle name="Normal 34 2 3 5 5 5" xfId="35840"/>
    <cellStyle name="Normal 34 2 3 5 6" xfId="35841"/>
    <cellStyle name="Normal 34 2 3 5 6 2" xfId="35842"/>
    <cellStyle name="Normal 34 2 3 5 6 2 2" xfId="35843"/>
    <cellStyle name="Normal 34 2 3 5 6 2 3" xfId="35844"/>
    <cellStyle name="Normal 34 2 3 5 6 3" xfId="35845"/>
    <cellStyle name="Normal 34 2 3 5 6 4" xfId="35846"/>
    <cellStyle name="Normal 34 2 3 5 7" xfId="35847"/>
    <cellStyle name="Normal 34 2 3 5 7 2" xfId="35848"/>
    <cellStyle name="Normal 34 2 3 5 7 3" xfId="35849"/>
    <cellStyle name="Normal 34 2 3 5 8" xfId="35850"/>
    <cellStyle name="Normal 34 2 3 5 9" xfId="35851"/>
    <cellStyle name="Normal 34 2 3 5_Schs" xfId="35852"/>
    <cellStyle name="Normal 34 2 3 6" xfId="35853"/>
    <cellStyle name="Normal 34 2 3 6 2" xfId="35854"/>
    <cellStyle name="Normal 34 2 3 6 2 2" xfId="35855"/>
    <cellStyle name="Normal 34 2 3 6 2 2 2" xfId="35856"/>
    <cellStyle name="Normal 34 2 3 6 2 2 2 2" xfId="35857"/>
    <cellStyle name="Normal 34 2 3 6 2 2 2 3" xfId="35858"/>
    <cellStyle name="Normal 34 2 3 6 2 2 3" xfId="35859"/>
    <cellStyle name="Normal 34 2 3 6 2 2 4" xfId="35860"/>
    <cellStyle name="Normal 34 2 3 6 2 3" xfId="35861"/>
    <cellStyle name="Normal 34 2 3 6 2 3 2" xfId="35862"/>
    <cellStyle name="Normal 34 2 3 6 2 3 3" xfId="35863"/>
    <cellStyle name="Normal 34 2 3 6 2 4" xfId="35864"/>
    <cellStyle name="Normal 34 2 3 6 2 5" xfId="35865"/>
    <cellStyle name="Normal 34 2 3 6 3" xfId="35866"/>
    <cellStyle name="Normal 34 2 3 6 3 2" xfId="35867"/>
    <cellStyle name="Normal 34 2 3 6 3 2 2" xfId="35868"/>
    <cellStyle name="Normal 34 2 3 6 3 2 2 2" xfId="35869"/>
    <cellStyle name="Normal 34 2 3 6 3 2 2 3" xfId="35870"/>
    <cellStyle name="Normal 34 2 3 6 3 2 3" xfId="35871"/>
    <cellStyle name="Normal 34 2 3 6 3 2 4" xfId="35872"/>
    <cellStyle name="Normal 34 2 3 6 3 3" xfId="35873"/>
    <cellStyle name="Normal 34 2 3 6 3 3 2" xfId="35874"/>
    <cellStyle name="Normal 34 2 3 6 3 3 3" xfId="35875"/>
    <cellStyle name="Normal 34 2 3 6 3 4" xfId="35876"/>
    <cellStyle name="Normal 34 2 3 6 3 5" xfId="35877"/>
    <cellStyle name="Normal 34 2 3 6 4" xfId="35878"/>
    <cellStyle name="Normal 34 2 3 6 4 2" xfId="35879"/>
    <cellStyle name="Normal 34 2 3 6 4 2 2" xfId="35880"/>
    <cellStyle name="Normal 34 2 3 6 4 2 2 2" xfId="35881"/>
    <cellStyle name="Normal 34 2 3 6 4 2 2 3" xfId="35882"/>
    <cellStyle name="Normal 34 2 3 6 4 2 3" xfId="35883"/>
    <cellStyle name="Normal 34 2 3 6 4 2 4" xfId="35884"/>
    <cellStyle name="Normal 34 2 3 6 4 3" xfId="35885"/>
    <cellStyle name="Normal 34 2 3 6 4 3 2" xfId="35886"/>
    <cellStyle name="Normal 34 2 3 6 4 3 3" xfId="35887"/>
    <cellStyle name="Normal 34 2 3 6 4 4" xfId="35888"/>
    <cellStyle name="Normal 34 2 3 6 4 5" xfId="35889"/>
    <cellStyle name="Normal 34 2 3 6 5" xfId="35890"/>
    <cellStyle name="Normal 34 2 3 6 5 2" xfId="35891"/>
    <cellStyle name="Normal 34 2 3 6 5 2 2" xfId="35892"/>
    <cellStyle name="Normal 34 2 3 6 5 2 3" xfId="35893"/>
    <cellStyle name="Normal 34 2 3 6 5 3" xfId="35894"/>
    <cellStyle name="Normal 34 2 3 6 5 4" xfId="35895"/>
    <cellStyle name="Normal 34 2 3 6 6" xfId="35896"/>
    <cellStyle name="Normal 34 2 3 6 6 2" xfId="35897"/>
    <cellStyle name="Normal 34 2 3 6 6 3" xfId="35898"/>
    <cellStyle name="Normal 34 2 3 6 7" xfId="35899"/>
    <cellStyle name="Normal 34 2 3 6 8" xfId="35900"/>
    <cellStyle name="Normal 34 2 3 6_Schs" xfId="35901"/>
    <cellStyle name="Normal 34 2 3 7" xfId="35902"/>
    <cellStyle name="Normal 34 2 3 7 2" xfId="35903"/>
    <cellStyle name="Normal 34 2 3 7 2 2" xfId="35904"/>
    <cellStyle name="Normal 34 2 3 7 2 2 2" xfId="35905"/>
    <cellStyle name="Normal 34 2 3 7 2 2 3" xfId="35906"/>
    <cellStyle name="Normal 34 2 3 7 2 3" xfId="35907"/>
    <cellStyle name="Normal 34 2 3 7 2 4" xfId="35908"/>
    <cellStyle name="Normal 34 2 3 7 3" xfId="35909"/>
    <cellStyle name="Normal 34 2 3 7 3 2" xfId="35910"/>
    <cellStyle name="Normal 34 2 3 7 3 3" xfId="35911"/>
    <cellStyle name="Normal 34 2 3 7 4" xfId="35912"/>
    <cellStyle name="Normal 34 2 3 7 5" xfId="35913"/>
    <cellStyle name="Normal 34 2 3 8" xfId="35914"/>
    <cellStyle name="Normal 34 2 3 8 2" xfId="35915"/>
    <cellStyle name="Normal 34 2 3 8 2 2" xfId="35916"/>
    <cellStyle name="Normal 34 2 3 8 2 2 2" xfId="35917"/>
    <cellStyle name="Normal 34 2 3 8 2 2 3" xfId="35918"/>
    <cellStyle name="Normal 34 2 3 8 2 3" xfId="35919"/>
    <cellStyle name="Normal 34 2 3 8 2 4" xfId="35920"/>
    <cellStyle name="Normal 34 2 3 8 3" xfId="35921"/>
    <cellStyle name="Normal 34 2 3 8 3 2" xfId="35922"/>
    <cellStyle name="Normal 34 2 3 8 3 3" xfId="35923"/>
    <cellStyle name="Normal 34 2 3 8 4" xfId="35924"/>
    <cellStyle name="Normal 34 2 3 8 5" xfId="35925"/>
    <cellStyle name="Normal 34 2 3 9" xfId="35926"/>
    <cellStyle name="Normal 34 2 3 9 2" xfId="35927"/>
    <cellStyle name="Normal 34 2 3 9 2 2" xfId="35928"/>
    <cellStyle name="Normal 34 2 3 9 2 2 2" xfId="35929"/>
    <cellStyle name="Normal 34 2 3 9 2 2 3" xfId="35930"/>
    <cellStyle name="Normal 34 2 3 9 2 3" xfId="35931"/>
    <cellStyle name="Normal 34 2 3 9 2 4" xfId="35932"/>
    <cellStyle name="Normal 34 2 3 9 3" xfId="35933"/>
    <cellStyle name="Normal 34 2 3 9 3 2" xfId="35934"/>
    <cellStyle name="Normal 34 2 3 9 3 3" xfId="35935"/>
    <cellStyle name="Normal 34 2 3 9 4" xfId="35936"/>
    <cellStyle name="Normal 34 2 3 9 5" xfId="35937"/>
    <cellStyle name="Normal 34 2 3_Schs" xfId="35938"/>
    <cellStyle name="Normal 34 2 4" xfId="35939"/>
    <cellStyle name="Normal 34 2 4 10" xfId="35940"/>
    <cellStyle name="Normal 34 2 4 10 2" xfId="35941"/>
    <cellStyle name="Normal 34 2 4 10 3" xfId="35942"/>
    <cellStyle name="Normal 34 2 4 11" xfId="35943"/>
    <cellStyle name="Normal 34 2 4 12" xfId="35944"/>
    <cellStyle name="Normal 34 2 4 13" xfId="35945"/>
    <cellStyle name="Normal 34 2 4 2" xfId="35946"/>
    <cellStyle name="Normal 34 2 4 2 10" xfId="35947"/>
    <cellStyle name="Normal 34 2 4 2 11" xfId="35948"/>
    <cellStyle name="Normal 34 2 4 2 2" xfId="35949"/>
    <cellStyle name="Normal 34 2 4 2 2 10" xfId="35950"/>
    <cellStyle name="Normal 34 2 4 2 2 2" xfId="35951"/>
    <cellStyle name="Normal 34 2 4 2 2 2 2" xfId="35952"/>
    <cellStyle name="Normal 34 2 4 2 2 2 2 2" xfId="35953"/>
    <cellStyle name="Normal 34 2 4 2 2 2 2 2 2" xfId="35954"/>
    <cellStyle name="Normal 34 2 4 2 2 2 2 2 2 2" xfId="35955"/>
    <cellStyle name="Normal 34 2 4 2 2 2 2 2 2 2 2" xfId="35956"/>
    <cellStyle name="Normal 34 2 4 2 2 2 2 2 2 2 3" xfId="35957"/>
    <cellStyle name="Normal 34 2 4 2 2 2 2 2 2 3" xfId="35958"/>
    <cellStyle name="Normal 34 2 4 2 2 2 2 2 2 4" xfId="35959"/>
    <cellStyle name="Normal 34 2 4 2 2 2 2 2 3" xfId="35960"/>
    <cellStyle name="Normal 34 2 4 2 2 2 2 2 3 2" xfId="35961"/>
    <cellStyle name="Normal 34 2 4 2 2 2 2 2 3 3" xfId="35962"/>
    <cellStyle name="Normal 34 2 4 2 2 2 2 2 4" xfId="35963"/>
    <cellStyle name="Normal 34 2 4 2 2 2 2 2 5" xfId="35964"/>
    <cellStyle name="Normal 34 2 4 2 2 2 2 3" xfId="35965"/>
    <cellStyle name="Normal 34 2 4 2 2 2 2 3 2" xfId="35966"/>
    <cellStyle name="Normal 34 2 4 2 2 2 2 3 2 2" xfId="35967"/>
    <cellStyle name="Normal 34 2 4 2 2 2 2 3 2 2 2" xfId="35968"/>
    <cellStyle name="Normal 34 2 4 2 2 2 2 3 2 2 3" xfId="35969"/>
    <cellStyle name="Normal 34 2 4 2 2 2 2 3 2 3" xfId="35970"/>
    <cellStyle name="Normal 34 2 4 2 2 2 2 3 2 4" xfId="35971"/>
    <cellStyle name="Normal 34 2 4 2 2 2 2 3 3" xfId="35972"/>
    <cellStyle name="Normal 34 2 4 2 2 2 2 3 3 2" xfId="35973"/>
    <cellStyle name="Normal 34 2 4 2 2 2 2 3 3 3" xfId="35974"/>
    <cellStyle name="Normal 34 2 4 2 2 2 2 3 4" xfId="35975"/>
    <cellStyle name="Normal 34 2 4 2 2 2 2 3 5" xfId="35976"/>
    <cellStyle name="Normal 34 2 4 2 2 2 2 4" xfId="35977"/>
    <cellStyle name="Normal 34 2 4 2 2 2 2 4 2" xfId="35978"/>
    <cellStyle name="Normal 34 2 4 2 2 2 2 4 2 2" xfId="35979"/>
    <cellStyle name="Normal 34 2 4 2 2 2 2 4 2 2 2" xfId="35980"/>
    <cellStyle name="Normal 34 2 4 2 2 2 2 4 2 2 3" xfId="35981"/>
    <cellStyle name="Normal 34 2 4 2 2 2 2 4 2 3" xfId="35982"/>
    <cellStyle name="Normal 34 2 4 2 2 2 2 4 2 4" xfId="35983"/>
    <cellStyle name="Normal 34 2 4 2 2 2 2 4 3" xfId="35984"/>
    <cellStyle name="Normal 34 2 4 2 2 2 2 4 3 2" xfId="35985"/>
    <cellStyle name="Normal 34 2 4 2 2 2 2 4 3 3" xfId="35986"/>
    <cellStyle name="Normal 34 2 4 2 2 2 2 4 4" xfId="35987"/>
    <cellStyle name="Normal 34 2 4 2 2 2 2 4 5" xfId="35988"/>
    <cellStyle name="Normal 34 2 4 2 2 2 2 5" xfId="35989"/>
    <cellStyle name="Normal 34 2 4 2 2 2 2 5 2" xfId="35990"/>
    <cellStyle name="Normal 34 2 4 2 2 2 2 5 2 2" xfId="35991"/>
    <cellStyle name="Normal 34 2 4 2 2 2 2 5 2 3" xfId="35992"/>
    <cellStyle name="Normal 34 2 4 2 2 2 2 5 3" xfId="35993"/>
    <cellStyle name="Normal 34 2 4 2 2 2 2 5 4" xfId="35994"/>
    <cellStyle name="Normal 34 2 4 2 2 2 2 6" xfId="35995"/>
    <cellStyle name="Normal 34 2 4 2 2 2 2 6 2" xfId="35996"/>
    <cellStyle name="Normal 34 2 4 2 2 2 2 6 3" xfId="35997"/>
    <cellStyle name="Normal 34 2 4 2 2 2 2 7" xfId="35998"/>
    <cellStyle name="Normal 34 2 4 2 2 2 2 8" xfId="35999"/>
    <cellStyle name="Normal 34 2 4 2 2 2 2_Schs" xfId="36000"/>
    <cellStyle name="Normal 34 2 4 2 2 2 3" xfId="36001"/>
    <cellStyle name="Normal 34 2 4 2 2 2 3 2" xfId="36002"/>
    <cellStyle name="Normal 34 2 4 2 2 2 3 2 2" xfId="36003"/>
    <cellStyle name="Normal 34 2 4 2 2 2 3 2 2 2" xfId="36004"/>
    <cellStyle name="Normal 34 2 4 2 2 2 3 2 2 3" xfId="36005"/>
    <cellStyle name="Normal 34 2 4 2 2 2 3 2 3" xfId="36006"/>
    <cellStyle name="Normal 34 2 4 2 2 2 3 2 4" xfId="36007"/>
    <cellStyle name="Normal 34 2 4 2 2 2 3 3" xfId="36008"/>
    <cellStyle name="Normal 34 2 4 2 2 2 3 3 2" xfId="36009"/>
    <cellStyle name="Normal 34 2 4 2 2 2 3 3 3" xfId="36010"/>
    <cellStyle name="Normal 34 2 4 2 2 2 3 4" xfId="36011"/>
    <cellStyle name="Normal 34 2 4 2 2 2 3 5" xfId="36012"/>
    <cellStyle name="Normal 34 2 4 2 2 2 4" xfId="36013"/>
    <cellStyle name="Normal 34 2 4 2 2 2 4 2" xfId="36014"/>
    <cellStyle name="Normal 34 2 4 2 2 2 4 2 2" xfId="36015"/>
    <cellStyle name="Normal 34 2 4 2 2 2 4 2 2 2" xfId="36016"/>
    <cellStyle name="Normal 34 2 4 2 2 2 4 2 2 3" xfId="36017"/>
    <cellStyle name="Normal 34 2 4 2 2 2 4 2 3" xfId="36018"/>
    <cellStyle name="Normal 34 2 4 2 2 2 4 2 4" xfId="36019"/>
    <cellStyle name="Normal 34 2 4 2 2 2 4 3" xfId="36020"/>
    <cellStyle name="Normal 34 2 4 2 2 2 4 3 2" xfId="36021"/>
    <cellStyle name="Normal 34 2 4 2 2 2 4 3 3" xfId="36022"/>
    <cellStyle name="Normal 34 2 4 2 2 2 4 4" xfId="36023"/>
    <cellStyle name="Normal 34 2 4 2 2 2 4 5" xfId="36024"/>
    <cellStyle name="Normal 34 2 4 2 2 2 5" xfId="36025"/>
    <cellStyle name="Normal 34 2 4 2 2 2 5 2" xfId="36026"/>
    <cellStyle name="Normal 34 2 4 2 2 2 5 2 2" xfId="36027"/>
    <cellStyle name="Normal 34 2 4 2 2 2 5 2 2 2" xfId="36028"/>
    <cellStyle name="Normal 34 2 4 2 2 2 5 2 2 3" xfId="36029"/>
    <cellStyle name="Normal 34 2 4 2 2 2 5 2 3" xfId="36030"/>
    <cellStyle name="Normal 34 2 4 2 2 2 5 2 4" xfId="36031"/>
    <cellStyle name="Normal 34 2 4 2 2 2 5 3" xfId="36032"/>
    <cellStyle name="Normal 34 2 4 2 2 2 5 3 2" xfId="36033"/>
    <cellStyle name="Normal 34 2 4 2 2 2 5 3 3" xfId="36034"/>
    <cellStyle name="Normal 34 2 4 2 2 2 5 4" xfId="36035"/>
    <cellStyle name="Normal 34 2 4 2 2 2 5 5" xfId="36036"/>
    <cellStyle name="Normal 34 2 4 2 2 2 6" xfId="36037"/>
    <cellStyle name="Normal 34 2 4 2 2 2 6 2" xfId="36038"/>
    <cellStyle name="Normal 34 2 4 2 2 2 6 2 2" xfId="36039"/>
    <cellStyle name="Normal 34 2 4 2 2 2 6 2 3" xfId="36040"/>
    <cellStyle name="Normal 34 2 4 2 2 2 6 3" xfId="36041"/>
    <cellStyle name="Normal 34 2 4 2 2 2 6 4" xfId="36042"/>
    <cellStyle name="Normal 34 2 4 2 2 2 7" xfId="36043"/>
    <cellStyle name="Normal 34 2 4 2 2 2 7 2" xfId="36044"/>
    <cellStyle name="Normal 34 2 4 2 2 2 7 3" xfId="36045"/>
    <cellStyle name="Normal 34 2 4 2 2 2 8" xfId="36046"/>
    <cellStyle name="Normal 34 2 4 2 2 2 9" xfId="36047"/>
    <cellStyle name="Normal 34 2 4 2 2 2_Schs" xfId="36048"/>
    <cellStyle name="Normal 34 2 4 2 2 3" xfId="36049"/>
    <cellStyle name="Normal 34 2 4 2 2 3 2" xfId="36050"/>
    <cellStyle name="Normal 34 2 4 2 2 3 2 2" xfId="36051"/>
    <cellStyle name="Normal 34 2 4 2 2 3 2 2 2" xfId="36052"/>
    <cellStyle name="Normal 34 2 4 2 2 3 2 2 2 2" xfId="36053"/>
    <cellStyle name="Normal 34 2 4 2 2 3 2 2 2 3" xfId="36054"/>
    <cellStyle name="Normal 34 2 4 2 2 3 2 2 3" xfId="36055"/>
    <cellStyle name="Normal 34 2 4 2 2 3 2 2 4" xfId="36056"/>
    <cellStyle name="Normal 34 2 4 2 2 3 2 3" xfId="36057"/>
    <cellStyle name="Normal 34 2 4 2 2 3 2 3 2" xfId="36058"/>
    <cellStyle name="Normal 34 2 4 2 2 3 2 3 3" xfId="36059"/>
    <cellStyle name="Normal 34 2 4 2 2 3 2 4" xfId="36060"/>
    <cellStyle name="Normal 34 2 4 2 2 3 2 5" xfId="36061"/>
    <cellStyle name="Normal 34 2 4 2 2 3 3" xfId="36062"/>
    <cellStyle name="Normal 34 2 4 2 2 3 3 2" xfId="36063"/>
    <cellStyle name="Normal 34 2 4 2 2 3 3 2 2" xfId="36064"/>
    <cellStyle name="Normal 34 2 4 2 2 3 3 2 2 2" xfId="36065"/>
    <cellStyle name="Normal 34 2 4 2 2 3 3 2 2 3" xfId="36066"/>
    <cellStyle name="Normal 34 2 4 2 2 3 3 2 3" xfId="36067"/>
    <cellStyle name="Normal 34 2 4 2 2 3 3 2 4" xfId="36068"/>
    <cellStyle name="Normal 34 2 4 2 2 3 3 3" xfId="36069"/>
    <cellStyle name="Normal 34 2 4 2 2 3 3 3 2" xfId="36070"/>
    <cellStyle name="Normal 34 2 4 2 2 3 3 3 3" xfId="36071"/>
    <cellStyle name="Normal 34 2 4 2 2 3 3 4" xfId="36072"/>
    <cellStyle name="Normal 34 2 4 2 2 3 3 5" xfId="36073"/>
    <cellStyle name="Normal 34 2 4 2 2 3 4" xfId="36074"/>
    <cellStyle name="Normal 34 2 4 2 2 3 4 2" xfId="36075"/>
    <cellStyle name="Normal 34 2 4 2 2 3 4 2 2" xfId="36076"/>
    <cellStyle name="Normal 34 2 4 2 2 3 4 2 2 2" xfId="36077"/>
    <cellStyle name="Normal 34 2 4 2 2 3 4 2 2 3" xfId="36078"/>
    <cellStyle name="Normal 34 2 4 2 2 3 4 2 3" xfId="36079"/>
    <cellStyle name="Normal 34 2 4 2 2 3 4 2 4" xfId="36080"/>
    <cellStyle name="Normal 34 2 4 2 2 3 4 3" xfId="36081"/>
    <cellStyle name="Normal 34 2 4 2 2 3 4 3 2" xfId="36082"/>
    <cellStyle name="Normal 34 2 4 2 2 3 4 3 3" xfId="36083"/>
    <cellStyle name="Normal 34 2 4 2 2 3 4 4" xfId="36084"/>
    <cellStyle name="Normal 34 2 4 2 2 3 4 5" xfId="36085"/>
    <cellStyle name="Normal 34 2 4 2 2 3 5" xfId="36086"/>
    <cellStyle name="Normal 34 2 4 2 2 3 5 2" xfId="36087"/>
    <cellStyle name="Normal 34 2 4 2 2 3 5 2 2" xfId="36088"/>
    <cellStyle name="Normal 34 2 4 2 2 3 5 2 3" xfId="36089"/>
    <cellStyle name="Normal 34 2 4 2 2 3 5 3" xfId="36090"/>
    <cellStyle name="Normal 34 2 4 2 2 3 5 4" xfId="36091"/>
    <cellStyle name="Normal 34 2 4 2 2 3 6" xfId="36092"/>
    <cellStyle name="Normal 34 2 4 2 2 3 6 2" xfId="36093"/>
    <cellStyle name="Normal 34 2 4 2 2 3 6 3" xfId="36094"/>
    <cellStyle name="Normal 34 2 4 2 2 3 7" xfId="36095"/>
    <cellStyle name="Normal 34 2 4 2 2 3 8" xfId="36096"/>
    <cellStyle name="Normal 34 2 4 2 2 3_Schs" xfId="36097"/>
    <cellStyle name="Normal 34 2 4 2 2 4" xfId="36098"/>
    <cellStyle name="Normal 34 2 4 2 2 4 2" xfId="36099"/>
    <cellStyle name="Normal 34 2 4 2 2 4 2 2" xfId="36100"/>
    <cellStyle name="Normal 34 2 4 2 2 4 2 2 2" xfId="36101"/>
    <cellStyle name="Normal 34 2 4 2 2 4 2 2 3" xfId="36102"/>
    <cellStyle name="Normal 34 2 4 2 2 4 2 3" xfId="36103"/>
    <cellStyle name="Normal 34 2 4 2 2 4 2 4" xfId="36104"/>
    <cellStyle name="Normal 34 2 4 2 2 4 3" xfId="36105"/>
    <cellStyle name="Normal 34 2 4 2 2 4 3 2" xfId="36106"/>
    <cellStyle name="Normal 34 2 4 2 2 4 3 3" xfId="36107"/>
    <cellStyle name="Normal 34 2 4 2 2 4 4" xfId="36108"/>
    <cellStyle name="Normal 34 2 4 2 2 4 5" xfId="36109"/>
    <cellStyle name="Normal 34 2 4 2 2 5" xfId="36110"/>
    <cellStyle name="Normal 34 2 4 2 2 5 2" xfId="36111"/>
    <cellStyle name="Normal 34 2 4 2 2 5 2 2" xfId="36112"/>
    <cellStyle name="Normal 34 2 4 2 2 5 2 2 2" xfId="36113"/>
    <cellStyle name="Normal 34 2 4 2 2 5 2 2 3" xfId="36114"/>
    <cellStyle name="Normal 34 2 4 2 2 5 2 3" xfId="36115"/>
    <cellStyle name="Normal 34 2 4 2 2 5 2 4" xfId="36116"/>
    <cellStyle name="Normal 34 2 4 2 2 5 3" xfId="36117"/>
    <cellStyle name="Normal 34 2 4 2 2 5 3 2" xfId="36118"/>
    <cellStyle name="Normal 34 2 4 2 2 5 3 3" xfId="36119"/>
    <cellStyle name="Normal 34 2 4 2 2 5 4" xfId="36120"/>
    <cellStyle name="Normal 34 2 4 2 2 5 5" xfId="36121"/>
    <cellStyle name="Normal 34 2 4 2 2 6" xfId="36122"/>
    <cellStyle name="Normal 34 2 4 2 2 6 2" xfId="36123"/>
    <cellStyle name="Normal 34 2 4 2 2 6 2 2" xfId="36124"/>
    <cellStyle name="Normal 34 2 4 2 2 6 2 2 2" xfId="36125"/>
    <cellStyle name="Normal 34 2 4 2 2 6 2 2 3" xfId="36126"/>
    <cellStyle name="Normal 34 2 4 2 2 6 2 3" xfId="36127"/>
    <cellStyle name="Normal 34 2 4 2 2 6 2 4" xfId="36128"/>
    <cellStyle name="Normal 34 2 4 2 2 6 3" xfId="36129"/>
    <cellStyle name="Normal 34 2 4 2 2 6 3 2" xfId="36130"/>
    <cellStyle name="Normal 34 2 4 2 2 6 3 3" xfId="36131"/>
    <cellStyle name="Normal 34 2 4 2 2 6 4" xfId="36132"/>
    <cellStyle name="Normal 34 2 4 2 2 6 5" xfId="36133"/>
    <cellStyle name="Normal 34 2 4 2 2 7" xfId="36134"/>
    <cellStyle name="Normal 34 2 4 2 2 7 2" xfId="36135"/>
    <cellStyle name="Normal 34 2 4 2 2 7 2 2" xfId="36136"/>
    <cellStyle name="Normal 34 2 4 2 2 7 2 3" xfId="36137"/>
    <cellStyle name="Normal 34 2 4 2 2 7 3" xfId="36138"/>
    <cellStyle name="Normal 34 2 4 2 2 7 4" xfId="36139"/>
    <cellStyle name="Normal 34 2 4 2 2 8" xfId="36140"/>
    <cellStyle name="Normal 34 2 4 2 2 8 2" xfId="36141"/>
    <cellStyle name="Normal 34 2 4 2 2 8 3" xfId="36142"/>
    <cellStyle name="Normal 34 2 4 2 2 9" xfId="36143"/>
    <cellStyle name="Normal 34 2 4 2 2_Schs" xfId="36144"/>
    <cellStyle name="Normal 34 2 4 2 3" xfId="36145"/>
    <cellStyle name="Normal 34 2 4 2 3 2" xfId="36146"/>
    <cellStyle name="Normal 34 2 4 2 3 2 2" xfId="36147"/>
    <cellStyle name="Normal 34 2 4 2 3 2 2 2" xfId="36148"/>
    <cellStyle name="Normal 34 2 4 2 3 2 2 2 2" xfId="36149"/>
    <cellStyle name="Normal 34 2 4 2 3 2 2 2 2 2" xfId="36150"/>
    <cellStyle name="Normal 34 2 4 2 3 2 2 2 2 3" xfId="36151"/>
    <cellStyle name="Normal 34 2 4 2 3 2 2 2 3" xfId="36152"/>
    <cellStyle name="Normal 34 2 4 2 3 2 2 2 4" xfId="36153"/>
    <cellStyle name="Normal 34 2 4 2 3 2 2 3" xfId="36154"/>
    <cellStyle name="Normal 34 2 4 2 3 2 2 3 2" xfId="36155"/>
    <cellStyle name="Normal 34 2 4 2 3 2 2 3 3" xfId="36156"/>
    <cellStyle name="Normal 34 2 4 2 3 2 2 4" xfId="36157"/>
    <cellStyle name="Normal 34 2 4 2 3 2 2 5" xfId="36158"/>
    <cellStyle name="Normal 34 2 4 2 3 2 3" xfId="36159"/>
    <cellStyle name="Normal 34 2 4 2 3 2 3 2" xfId="36160"/>
    <cellStyle name="Normal 34 2 4 2 3 2 3 2 2" xfId="36161"/>
    <cellStyle name="Normal 34 2 4 2 3 2 3 2 2 2" xfId="36162"/>
    <cellStyle name="Normal 34 2 4 2 3 2 3 2 2 3" xfId="36163"/>
    <cellStyle name="Normal 34 2 4 2 3 2 3 2 3" xfId="36164"/>
    <cellStyle name="Normal 34 2 4 2 3 2 3 2 4" xfId="36165"/>
    <cellStyle name="Normal 34 2 4 2 3 2 3 3" xfId="36166"/>
    <cellStyle name="Normal 34 2 4 2 3 2 3 3 2" xfId="36167"/>
    <cellStyle name="Normal 34 2 4 2 3 2 3 3 3" xfId="36168"/>
    <cellStyle name="Normal 34 2 4 2 3 2 3 4" xfId="36169"/>
    <cellStyle name="Normal 34 2 4 2 3 2 3 5" xfId="36170"/>
    <cellStyle name="Normal 34 2 4 2 3 2 4" xfId="36171"/>
    <cellStyle name="Normal 34 2 4 2 3 2 4 2" xfId="36172"/>
    <cellStyle name="Normal 34 2 4 2 3 2 4 2 2" xfId="36173"/>
    <cellStyle name="Normal 34 2 4 2 3 2 4 2 2 2" xfId="36174"/>
    <cellStyle name="Normal 34 2 4 2 3 2 4 2 2 3" xfId="36175"/>
    <cellStyle name="Normal 34 2 4 2 3 2 4 2 3" xfId="36176"/>
    <cellStyle name="Normal 34 2 4 2 3 2 4 2 4" xfId="36177"/>
    <cellStyle name="Normal 34 2 4 2 3 2 4 3" xfId="36178"/>
    <cellStyle name="Normal 34 2 4 2 3 2 4 3 2" xfId="36179"/>
    <cellStyle name="Normal 34 2 4 2 3 2 4 3 3" xfId="36180"/>
    <cellStyle name="Normal 34 2 4 2 3 2 4 4" xfId="36181"/>
    <cellStyle name="Normal 34 2 4 2 3 2 4 5" xfId="36182"/>
    <cellStyle name="Normal 34 2 4 2 3 2 5" xfId="36183"/>
    <cellStyle name="Normal 34 2 4 2 3 2 5 2" xfId="36184"/>
    <cellStyle name="Normal 34 2 4 2 3 2 5 2 2" xfId="36185"/>
    <cellStyle name="Normal 34 2 4 2 3 2 5 2 3" xfId="36186"/>
    <cellStyle name="Normal 34 2 4 2 3 2 5 3" xfId="36187"/>
    <cellStyle name="Normal 34 2 4 2 3 2 5 4" xfId="36188"/>
    <cellStyle name="Normal 34 2 4 2 3 2 6" xfId="36189"/>
    <cellStyle name="Normal 34 2 4 2 3 2 6 2" xfId="36190"/>
    <cellStyle name="Normal 34 2 4 2 3 2 6 3" xfId="36191"/>
    <cellStyle name="Normal 34 2 4 2 3 2 7" xfId="36192"/>
    <cellStyle name="Normal 34 2 4 2 3 2 8" xfId="36193"/>
    <cellStyle name="Normal 34 2 4 2 3 2_Schs" xfId="36194"/>
    <cellStyle name="Normal 34 2 4 2 3 3" xfId="36195"/>
    <cellStyle name="Normal 34 2 4 2 3 3 2" xfId="36196"/>
    <cellStyle name="Normal 34 2 4 2 3 3 2 2" xfId="36197"/>
    <cellStyle name="Normal 34 2 4 2 3 3 2 2 2" xfId="36198"/>
    <cellStyle name="Normal 34 2 4 2 3 3 2 2 3" xfId="36199"/>
    <cellStyle name="Normal 34 2 4 2 3 3 2 3" xfId="36200"/>
    <cellStyle name="Normal 34 2 4 2 3 3 2 4" xfId="36201"/>
    <cellStyle name="Normal 34 2 4 2 3 3 3" xfId="36202"/>
    <cellStyle name="Normal 34 2 4 2 3 3 3 2" xfId="36203"/>
    <cellStyle name="Normal 34 2 4 2 3 3 3 3" xfId="36204"/>
    <cellStyle name="Normal 34 2 4 2 3 3 4" xfId="36205"/>
    <cellStyle name="Normal 34 2 4 2 3 3 5" xfId="36206"/>
    <cellStyle name="Normal 34 2 4 2 3 4" xfId="36207"/>
    <cellStyle name="Normal 34 2 4 2 3 4 2" xfId="36208"/>
    <cellStyle name="Normal 34 2 4 2 3 4 2 2" xfId="36209"/>
    <cellStyle name="Normal 34 2 4 2 3 4 2 2 2" xfId="36210"/>
    <cellStyle name="Normal 34 2 4 2 3 4 2 2 3" xfId="36211"/>
    <cellStyle name="Normal 34 2 4 2 3 4 2 3" xfId="36212"/>
    <cellStyle name="Normal 34 2 4 2 3 4 2 4" xfId="36213"/>
    <cellStyle name="Normal 34 2 4 2 3 4 3" xfId="36214"/>
    <cellStyle name="Normal 34 2 4 2 3 4 3 2" xfId="36215"/>
    <cellStyle name="Normal 34 2 4 2 3 4 3 3" xfId="36216"/>
    <cellStyle name="Normal 34 2 4 2 3 4 4" xfId="36217"/>
    <cellStyle name="Normal 34 2 4 2 3 4 5" xfId="36218"/>
    <cellStyle name="Normal 34 2 4 2 3 5" xfId="36219"/>
    <cellStyle name="Normal 34 2 4 2 3 5 2" xfId="36220"/>
    <cellStyle name="Normal 34 2 4 2 3 5 2 2" xfId="36221"/>
    <cellStyle name="Normal 34 2 4 2 3 5 2 2 2" xfId="36222"/>
    <cellStyle name="Normal 34 2 4 2 3 5 2 2 3" xfId="36223"/>
    <cellStyle name="Normal 34 2 4 2 3 5 2 3" xfId="36224"/>
    <cellStyle name="Normal 34 2 4 2 3 5 2 4" xfId="36225"/>
    <cellStyle name="Normal 34 2 4 2 3 5 3" xfId="36226"/>
    <cellStyle name="Normal 34 2 4 2 3 5 3 2" xfId="36227"/>
    <cellStyle name="Normal 34 2 4 2 3 5 3 3" xfId="36228"/>
    <cellStyle name="Normal 34 2 4 2 3 5 4" xfId="36229"/>
    <cellStyle name="Normal 34 2 4 2 3 5 5" xfId="36230"/>
    <cellStyle name="Normal 34 2 4 2 3 6" xfId="36231"/>
    <cellStyle name="Normal 34 2 4 2 3 6 2" xfId="36232"/>
    <cellStyle name="Normal 34 2 4 2 3 6 2 2" xfId="36233"/>
    <cellStyle name="Normal 34 2 4 2 3 6 2 3" xfId="36234"/>
    <cellStyle name="Normal 34 2 4 2 3 6 3" xfId="36235"/>
    <cellStyle name="Normal 34 2 4 2 3 6 4" xfId="36236"/>
    <cellStyle name="Normal 34 2 4 2 3 7" xfId="36237"/>
    <cellStyle name="Normal 34 2 4 2 3 7 2" xfId="36238"/>
    <cellStyle name="Normal 34 2 4 2 3 7 3" xfId="36239"/>
    <cellStyle name="Normal 34 2 4 2 3 8" xfId="36240"/>
    <cellStyle name="Normal 34 2 4 2 3 9" xfId="36241"/>
    <cellStyle name="Normal 34 2 4 2 3_Schs" xfId="36242"/>
    <cellStyle name="Normal 34 2 4 2 4" xfId="36243"/>
    <cellStyle name="Normal 34 2 4 2 4 2" xfId="36244"/>
    <cellStyle name="Normal 34 2 4 2 4 2 2" xfId="36245"/>
    <cellStyle name="Normal 34 2 4 2 4 2 2 2" xfId="36246"/>
    <cellStyle name="Normal 34 2 4 2 4 2 2 2 2" xfId="36247"/>
    <cellStyle name="Normal 34 2 4 2 4 2 2 2 3" xfId="36248"/>
    <cellStyle name="Normal 34 2 4 2 4 2 2 3" xfId="36249"/>
    <cellStyle name="Normal 34 2 4 2 4 2 2 4" xfId="36250"/>
    <cellStyle name="Normal 34 2 4 2 4 2 3" xfId="36251"/>
    <cellStyle name="Normal 34 2 4 2 4 2 3 2" xfId="36252"/>
    <cellStyle name="Normal 34 2 4 2 4 2 3 3" xfId="36253"/>
    <cellStyle name="Normal 34 2 4 2 4 2 4" xfId="36254"/>
    <cellStyle name="Normal 34 2 4 2 4 2 5" xfId="36255"/>
    <cellStyle name="Normal 34 2 4 2 4 3" xfId="36256"/>
    <cellStyle name="Normal 34 2 4 2 4 3 2" xfId="36257"/>
    <cellStyle name="Normal 34 2 4 2 4 3 2 2" xfId="36258"/>
    <cellStyle name="Normal 34 2 4 2 4 3 2 2 2" xfId="36259"/>
    <cellStyle name="Normal 34 2 4 2 4 3 2 2 3" xfId="36260"/>
    <cellStyle name="Normal 34 2 4 2 4 3 2 3" xfId="36261"/>
    <cellStyle name="Normal 34 2 4 2 4 3 2 4" xfId="36262"/>
    <cellStyle name="Normal 34 2 4 2 4 3 3" xfId="36263"/>
    <cellStyle name="Normal 34 2 4 2 4 3 3 2" xfId="36264"/>
    <cellStyle name="Normal 34 2 4 2 4 3 3 3" xfId="36265"/>
    <cellStyle name="Normal 34 2 4 2 4 3 4" xfId="36266"/>
    <cellStyle name="Normal 34 2 4 2 4 3 5" xfId="36267"/>
    <cellStyle name="Normal 34 2 4 2 4 4" xfId="36268"/>
    <cellStyle name="Normal 34 2 4 2 4 4 2" xfId="36269"/>
    <cellStyle name="Normal 34 2 4 2 4 4 2 2" xfId="36270"/>
    <cellStyle name="Normal 34 2 4 2 4 4 2 2 2" xfId="36271"/>
    <cellStyle name="Normal 34 2 4 2 4 4 2 2 3" xfId="36272"/>
    <cellStyle name="Normal 34 2 4 2 4 4 2 3" xfId="36273"/>
    <cellStyle name="Normal 34 2 4 2 4 4 2 4" xfId="36274"/>
    <cellStyle name="Normal 34 2 4 2 4 4 3" xfId="36275"/>
    <cellStyle name="Normal 34 2 4 2 4 4 3 2" xfId="36276"/>
    <cellStyle name="Normal 34 2 4 2 4 4 3 3" xfId="36277"/>
    <cellStyle name="Normal 34 2 4 2 4 4 4" xfId="36278"/>
    <cellStyle name="Normal 34 2 4 2 4 4 5" xfId="36279"/>
    <cellStyle name="Normal 34 2 4 2 4 5" xfId="36280"/>
    <cellStyle name="Normal 34 2 4 2 4 5 2" xfId="36281"/>
    <cellStyle name="Normal 34 2 4 2 4 5 2 2" xfId="36282"/>
    <cellStyle name="Normal 34 2 4 2 4 5 2 3" xfId="36283"/>
    <cellStyle name="Normal 34 2 4 2 4 5 3" xfId="36284"/>
    <cellStyle name="Normal 34 2 4 2 4 5 4" xfId="36285"/>
    <cellStyle name="Normal 34 2 4 2 4 6" xfId="36286"/>
    <cellStyle name="Normal 34 2 4 2 4 6 2" xfId="36287"/>
    <cellStyle name="Normal 34 2 4 2 4 6 3" xfId="36288"/>
    <cellStyle name="Normal 34 2 4 2 4 7" xfId="36289"/>
    <cellStyle name="Normal 34 2 4 2 4 8" xfId="36290"/>
    <cellStyle name="Normal 34 2 4 2 4_Schs" xfId="36291"/>
    <cellStyle name="Normal 34 2 4 2 5" xfId="36292"/>
    <cellStyle name="Normal 34 2 4 2 5 2" xfId="36293"/>
    <cellStyle name="Normal 34 2 4 2 5 2 2" xfId="36294"/>
    <cellStyle name="Normal 34 2 4 2 5 2 2 2" xfId="36295"/>
    <cellStyle name="Normal 34 2 4 2 5 2 2 3" xfId="36296"/>
    <cellStyle name="Normal 34 2 4 2 5 2 3" xfId="36297"/>
    <cellStyle name="Normal 34 2 4 2 5 2 4" xfId="36298"/>
    <cellStyle name="Normal 34 2 4 2 5 3" xfId="36299"/>
    <cellStyle name="Normal 34 2 4 2 5 3 2" xfId="36300"/>
    <cellStyle name="Normal 34 2 4 2 5 3 3" xfId="36301"/>
    <cellStyle name="Normal 34 2 4 2 5 4" xfId="36302"/>
    <cellStyle name="Normal 34 2 4 2 5 5" xfId="36303"/>
    <cellStyle name="Normal 34 2 4 2 6" xfId="36304"/>
    <cellStyle name="Normal 34 2 4 2 6 2" xfId="36305"/>
    <cellStyle name="Normal 34 2 4 2 6 2 2" xfId="36306"/>
    <cellStyle name="Normal 34 2 4 2 6 2 2 2" xfId="36307"/>
    <cellStyle name="Normal 34 2 4 2 6 2 2 3" xfId="36308"/>
    <cellStyle name="Normal 34 2 4 2 6 2 3" xfId="36309"/>
    <cellStyle name="Normal 34 2 4 2 6 2 4" xfId="36310"/>
    <cellStyle name="Normal 34 2 4 2 6 3" xfId="36311"/>
    <cellStyle name="Normal 34 2 4 2 6 3 2" xfId="36312"/>
    <cellStyle name="Normal 34 2 4 2 6 3 3" xfId="36313"/>
    <cellStyle name="Normal 34 2 4 2 6 4" xfId="36314"/>
    <cellStyle name="Normal 34 2 4 2 6 5" xfId="36315"/>
    <cellStyle name="Normal 34 2 4 2 7" xfId="36316"/>
    <cellStyle name="Normal 34 2 4 2 7 2" xfId="36317"/>
    <cellStyle name="Normal 34 2 4 2 7 2 2" xfId="36318"/>
    <cellStyle name="Normal 34 2 4 2 7 2 2 2" xfId="36319"/>
    <cellStyle name="Normal 34 2 4 2 7 2 2 3" xfId="36320"/>
    <cellStyle name="Normal 34 2 4 2 7 2 3" xfId="36321"/>
    <cellStyle name="Normal 34 2 4 2 7 2 4" xfId="36322"/>
    <cellStyle name="Normal 34 2 4 2 7 3" xfId="36323"/>
    <cellStyle name="Normal 34 2 4 2 7 3 2" xfId="36324"/>
    <cellStyle name="Normal 34 2 4 2 7 3 3" xfId="36325"/>
    <cellStyle name="Normal 34 2 4 2 7 4" xfId="36326"/>
    <cellStyle name="Normal 34 2 4 2 7 5" xfId="36327"/>
    <cellStyle name="Normal 34 2 4 2 8" xfId="36328"/>
    <cellStyle name="Normal 34 2 4 2 8 2" xfId="36329"/>
    <cellStyle name="Normal 34 2 4 2 8 2 2" xfId="36330"/>
    <cellStyle name="Normal 34 2 4 2 8 2 3" xfId="36331"/>
    <cellStyle name="Normal 34 2 4 2 8 3" xfId="36332"/>
    <cellStyle name="Normal 34 2 4 2 8 4" xfId="36333"/>
    <cellStyle name="Normal 34 2 4 2 9" xfId="36334"/>
    <cellStyle name="Normal 34 2 4 2 9 2" xfId="36335"/>
    <cellStyle name="Normal 34 2 4 2 9 3" xfId="36336"/>
    <cellStyle name="Normal 34 2 4 2_Schs" xfId="36337"/>
    <cellStyle name="Normal 34 2 4 3" xfId="36338"/>
    <cellStyle name="Normal 34 2 4 3 10" xfId="36339"/>
    <cellStyle name="Normal 34 2 4 3 2" xfId="36340"/>
    <cellStyle name="Normal 34 2 4 3 2 2" xfId="36341"/>
    <cellStyle name="Normal 34 2 4 3 2 2 2" xfId="36342"/>
    <cellStyle name="Normal 34 2 4 3 2 2 2 2" xfId="36343"/>
    <cellStyle name="Normal 34 2 4 3 2 2 2 2 2" xfId="36344"/>
    <cellStyle name="Normal 34 2 4 3 2 2 2 2 2 2" xfId="36345"/>
    <cellStyle name="Normal 34 2 4 3 2 2 2 2 2 3" xfId="36346"/>
    <cellStyle name="Normal 34 2 4 3 2 2 2 2 3" xfId="36347"/>
    <cellStyle name="Normal 34 2 4 3 2 2 2 2 4" xfId="36348"/>
    <cellStyle name="Normal 34 2 4 3 2 2 2 3" xfId="36349"/>
    <cellStyle name="Normal 34 2 4 3 2 2 2 3 2" xfId="36350"/>
    <cellStyle name="Normal 34 2 4 3 2 2 2 3 3" xfId="36351"/>
    <cellStyle name="Normal 34 2 4 3 2 2 2 4" xfId="36352"/>
    <cellStyle name="Normal 34 2 4 3 2 2 2 5" xfId="36353"/>
    <cellStyle name="Normal 34 2 4 3 2 2 3" xfId="36354"/>
    <cellStyle name="Normal 34 2 4 3 2 2 3 2" xfId="36355"/>
    <cellStyle name="Normal 34 2 4 3 2 2 3 2 2" xfId="36356"/>
    <cellStyle name="Normal 34 2 4 3 2 2 3 2 2 2" xfId="36357"/>
    <cellStyle name="Normal 34 2 4 3 2 2 3 2 2 3" xfId="36358"/>
    <cellStyle name="Normal 34 2 4 3 2 2 3 2 3" xfId="36359"/>
    <cellStyle name="Normal 34 2 4 3 2 2 3 2 4" xfId="36360"/>
    <cellStyle name="Normal 34 2 4 3 2 2 3 3" xfId="36361"/>
    <cellStyle name="Normal 34 2 4 3 2 2 3 3 2" xfId="36362"/>
    <cellStyle name="Normal 34 2 4 3 2 2 3 3 3" xfId="36363"/>
    <cellStyle name="Normal 34 2 4 3 2 2 3 4" xfId="36364"/>
    <cellStyle name="Normal 34 2 4 3 2 2 3 5" xfId="36365"/>
    <cellStyle name="Normal 34 2 4 3 2 2 4" xfId="36366"/>
    <cellStyle name="Normal 34 2 4 3 2 2 4 2" xfId="36367"/>
    <cellStyle name="Normal 34 2 4 3 2 2 4 2 2" xfId="36368"/>
    <cellStyle name="Normal 34 2 4 3 2 2 4 2 2 2" xfId="36369"/>
    <cellStyle name="Normal 34 2 4 3 2 2 4 2 2 3" xfId="36370"/>
    <cellStyle name="Normal 34 2 4 3 2 2 4 2 3" xfId="36371"/>
    <cellStyle name="Normal 34 2 4 3 2 2 4 2 4" xfId="36372"/>
    <cellStyle name="Normal 34 2 4 3 2 2 4 3" xfId="36373"/>
    <cellStyle name="Normal 34 2 4 3 2 2 4 3 2" xfId="36374"/>
    <cellStyle name="Normal 34 2 4 3 2 2 4 3 3" xfId="36375"/>
    <cellStyle name="Normal 34 2 4 3 2 2 4 4" xfId="36376"/>
    <cellStyle name="Normal 34 2 4 3 2 2 4 5" xfId="36377"/>
    <cellStyle name="Normal 34 2 4 3 2 2 5" xfId="36378"/>
    <cellStyle name="Normal 34 2 4 3 2 2 5 2" xfId="36379"/>
    <cellStyle name="Normal 34 2 4 3 2 2 5 2 2" xfId="36380"/>
    <cellStyle name="Normal 34 2 4 3 2 2 5 2 3" xfId="36381"/>
    <cellStyle name="Normal 34 2 4 3 2 2 5 3" xfId="36382"/>
    <cellStyle name="Normal 34 2 4 3 2 2 5 4" xfId="36383"/>
    <cellStyle name="Normal 34 2 4 3 2 2 6" xfId="36384"/>
    <cellStyle name="Normal 34 2 4 3 2 2 6 2" xfId="36385"/>
    <cellStyle name="Normal 34 2 4 3 2 2 6 3" xfId="36386"/>
    <cellStyle name="Normal 34 2 4 3 2 2 7" xfId="36387"/>
    <cellStyle name="Normal 34 2 4 3 2 2 8" xfId="36388"/>
    <cellStyle name="Normal 34 2 4 3 2 2_Schs" xfId="36389"/>
    <cellStyle name="Normal 34 2 4 3 2 3" xfId="36390"/>
    <cellStyle name="Normal 34 2 4 3 2 3 2" xfId="36391"/>
    <cellStyle name="Normal 34 2 4 3 2 3 2 2" xfId="36392"/>
    <cellStyle name="Normal 34 2 4 3 2 3 2 2 2" xfId="36393"/>
    <cellStyle name="Normal 34 2 4 3 2 3 2 2 3" xfId="36394"/>
    <cellStyle name="Normal 34 2 4 3 2 3 2 3" xfId="36395"/>
    <cellStyle name="Normal 34 2 4 3 2 3 2 4" xfId="36396"/>
    <cellStyle name="Normal 34 2 4 3 2 3 3" xfId="36397"/>
    <cellStyle name="Normal 34 2 4 3 2 3 3 2" xfId="36398"/>
    <cellStyle name="Normal 34 2 4 3 2 3 3 3" xfId="36399"/>
    <cellStyle name="Normal 34 2 4 3 2 3 4" xfId="36400"/>
    <cellStyle name="Normal 34 2 4 3 2 3 5" xfId="36401"/>
    <cellStyle name="Normal 34 2 4 3 2 4" xfId="36402"/>
    <cellStyle name="Normal 34 2 4 3 2 4 2" xfId="36403"/>
    <cellStyle name="Normal 34 2 4 3 2 4 2 2" xfId="36404"/>
    <cellStyle name="Normal 34 2 4 3 2 4 2 2 2" xfId="36405"/>
    <cellStyle name="Normal 34 2 4 3 2 4 2 2 3" xfId="36406"/>
    <cellStyle name="Normal 34 2 4 3 2 4 2 3" xfId="36407"/>
    <cellStyle name="Normal 34 2 4 3 2 4 2 4" xfId="36408"/>
    <cellStyle name="Normal 34 2 4 3 2 4 3" xfId="36409"/>
    <cellStyle name="Normal 34 2 4 3 2 4 3 2" xfId="36410"/>
    <cellStyle name="Normal 34 2 4 3 2 4 3 3" xfId="36411"/>
    <cellStyle name="Normal 34 2 4 3 2 4 4" xfId="36412"/>
    <cellStyle name="Normal 34 2 4 3 2 4 5" xfId="36413"/>
    <cellStyle name="Normal 34 2 4 3 2 5" xfId="36414"/>
    <cellStyle name="Normal 34 2 4 3 2 5 2" xfId="36415"/>
    <cellStyle name="Normal 34 2 4 3 2 5 2 2" xfId="36416"/>
    <cellStyle name="Normal 34 2 4 3 2 5 2 2 2" xfId="36417"/>
    <cellStyle name="Normal 34 2 4 3 2 5 2 2 3" xfId="36418"/>
    <cellStyle name="Normal 34 2 4 3 2 5 2 3" xfId="36419"/>
    <cellStyle name="Normal 34 2 4 3 2 5 2 4" xfId="36420"/>
    <cellStyle name="Normal 34 2 4 3 2 5 3" xfId="36421"/>
    <cellStyle name="Normal 34 2 4 3 2 5 3 2" xfId="36422"/>
    <cellStyle name="Normal 34 2 4 3 2 5 3 3" xfId="36423"/>
    <cellStyle name="Normal 34 2 4 3 2 5 4" xfId="36424"/>
    <cellStyle name="Normal 34 2 4 3 2 5 5" xfId="36425"/>
    <cellStyle name="Normal 34 2 4 3 2 6" xfId="36426"/>
    <cellStyle name="Normal 34 2 4 3 2 6 2" xfId="36427"/>
    <cellStyle name="Normal 34 2 4 3 2 6 2 2" xfId="36428"/>
    <cellStyle name="Normal 34 2 4 3 2 6 2 3" xfId="36429"/>
    <cellStyle name="Normal 34 2 4 3 2 6 3" xfId="36430"/>
    <cellStyle name="Normal 34 2 4 3 2 6 4" xfId="36431"/>
    <cellStyle name="Normal 34 2 4 3 2 7" xfId="36432"/>
    <cellStyle name="Normal 34 2 4 3 2 7 2" xfId="36433"/>
    <cellStyle name="Normal 34 2 4 3 2 7 3" xfId="36434"/>
    <cellStyle name="Normal 34 2 4 3 2 8" xfId="36435"/>
    <cellStyle name="Normal 34 2 4 3 2 9" xfId="36436"/>
    <cellStyle name="Normal 34 2 4 3 2_Schs" xfId="36437"/>
    <cellStyle name="Normal 34 2 4 3 3" xfId="36438"/>
    <cellStyle name="Normal 34 2 4 3 3 2" xfId="36439"/>
    <cellStyle name="Normal 34 2 4 3 3 2 2" xfId="36440"/>
    <cellStyle name="Normal 34 2 4 3 3 2 2 2" xfId="36441"/>
    <cellStyle name="Normal 34 2 4 3 3 2 2 2 2" xfId="36442"/>
    <cellStyle name="Normal 34 2 4 3 3 2 2 2 3" xfId="36443"/>
    <cellStyle name="Normal 34 2 4 3 3 2 2 3" xfId="36444"/>
    <cellStyle name="Normal 34 2 4 3 3 2 2 4" xfId="36445"/>
    <cellStyle name="Normal 34 2 4 3 3 2 3" xfId="36446"/>
    <cellStyle name="Normal 34 2 4 3 3 2 3 2" xfId="36447"/>
    <cellStyle name="Normal 34 2 4 3 3 2 3 3" xfId="36448"/>
    <cellStyle name="Normal 34 2 4 3 3 2 4" xfId="36449"/>
    <cellStyle name="Normal 34 2 4 3 3 2 5" xfId="36450"/>
    <cellStyle name="Normal 34 2 4 3 3 3" xfId="36451"/>
    <cellStyle name="Normal 34 2 4 3 3 3 2" xfId="36452"/>
    <cellStyle name="Normal 34 2 4 3 3 3 2 2" xfId="36453"/>
    <cellStyle name="Normal 34 2 4 3 3 3 2 2 2" xfId="36454"/>
    <cellStyle name="Normal 34 2 4 3 3 3 2 2 3" xfId="36455"/>
    <cellStyle name="Normal 34 2 4 3 3 3 2 3" xfId="36456"/>
    <cellStyle name="Normal 34 2 4 3 3 3 2 4" xfId="36457"/>
    <cellStyle name="Normal 34 2 4 3 3 3 3" xfId="36458"/>
    <cellStyle name="Normal 34 2 4 3 3 3 3 2" xfId="36459"/>
    <cellStyle name="Normal 34 2 4 3 3 3 3 3" xfId="36460"/>
    <cellStyle name="Normal 34 2 4 3 3 3 4" xfId="36461"/>
    <cellStyle name="Normal 34 2 4 3 3 3 5" xfId="36462"/>
    <cellStyle name="Normal 34 2 4 3 3 4" xfId="36463"/>
    <cellStyle name="Normal 34 2 4 3 3 4 2" xfId="36464"/>
    <cellStyle name="Normal 34 2 4 3 3 4 2 2" xfId="36465"/>
    <cellStyle name="Normal 34 2 4 3 3 4 2 2 2" xfId="36466"/>
    <cellStyle name="Normal 34 2 4 3 3 4 2 2 3" xfId="36467"/>
    <cellStyle name="Normal 34 2 4 3 3 4 2 3" xfId="36468"/>
    <cellStyle name="Normal 34 2 4 3 3 4 2 4" xfId="36469"/>
    <cellStyle name="Normal 34 2 4 3 3 4 3" xfId="36470"/>
    <cellStyle name="Normal 34 2 4 3 3 4 3 2" xfId="36471"/>
    <cellStyle name="Normal 34 2 4 3 3 4 3 3" xfId="36472"/>
    <cellStyle name="Normal 34 2 4 3 3 4 4" xfId="36473"/>
    <cellStyle name="Normal 34 2 4 3 3 4 5" xfId="36474"/>
    <cellStyle name="Normal 34 2 4 3 3 5" xfId="36475"/>
    <cellStyle name="Normal 34 2 4 3 3 5 2" xfId="36476"/>
    <cellStyle name="Normal 34 2 4 3 3 5 2 2" xfId="36477"/>
    <cellStyle name="Normal 34 2 4 3 3 5 2 3" xfId="36478"/>
    <cellStyle name="Normal 34 2 4 3 3 5 3" xfId="36479"/>
    <cellStyle name="Normal 34 2 4 3 3 5 4" xfId="36480"/>
    <cellStyle name="Normal 34 2 4 3 3 6" xfId="36481"/>
    <cellStyle name="Normal 34 2 4 3 3 6 2" xfId="36482"/>
    <cellStyle name="Normal 34 2 4 3 3 6 3" xfId="36483"/>
    <cellStyle name="Normal 34 2 4 3 3 7" xfId="36484"/>
    <cellStyle name="Normal 34 2 4 3 3 8" xfId="36485"/>
    <cellStyle name="Normal 34 2 4 3 3_Schs" xfId="36486"/>
    <cellStyle name="Normal 34 2 4 3 4" xfId="36487"/>
    <cellStyle name="Normal 34 2 4 3 4 2" xfId="36488"/>
    <cellStyle name="Normal 34 2 4 3 4 2 2" xfId="36489"/>
    <cellStyle name="Normal 34 2 4 3 4 2 2 2" xfId="36490"/>
    <cellStyle name="Normal 34 2 4 3 4 2 2 3" xfId="36491"/>
    <cellStyle name="Normal 34 2 4 3 4 2 3" xfId="36492"/>
    <cellStyle name="Normal 34 2 4 3 4 2 4" xfId="36493"/>
    <cellStyle name="Normal 34 2 4 3 4 3" xfId="36494"/>
    <cellStyle name="Normal 34 2 4 3 4 3 2" xfId="36495"/>
    <cellStyle name="Normal 34 2 4 3 4 3 3" xfId="36496"/>
    <cellStyle name="Normal 34 2 4 3 4 4" xfId="36497"/>
    <cellStyle name="Normal 34 2 4 3 4 5" xfId="36498"/>
    <cellStyle name="Normal 34 2 4 3 5" xfId="36499"/>
    <cellStyle name="Normal 34 2 4 3 5 2" xfId="36500"/>
    <cellStyle name="Normal 34 2 4 3 5 2 2" xfId="36501"/>
    <cellStyle name="Normal 34 2 4 3 5 2 2 2" xfId="36502"/>
    <cellStyle name="Normal 34 2 4 3 5 2 2 3" xfId="36503"/>
    <cellStyle name="Normal 34 2 4 3 5 2 3" xfId="36504"/>
    <cellStyle name="Normal 34 2 4 3 5 2 4" xfId="36505"/>
    <cellStyle name="Normal 34 2 4 3 5 3" xfId="36506"/>
    <cellStyle name="Normal 34 2 4 3 5 3 2" xfId="36507"/>
    <cellStyle name="Normal 34 2 4 3 5 3 3" xfId="36508"/>
    <cellStyle name="Normal 34 2 4 3 5 4" xfId="36509"/>
    <cellStyle name="Normal 34 2 4 3 5 5" xfId="36510"/>
    <cellStyle name="Normal 34 2 4 3 6" xfId="36511"/>
    <cellStyle name="Normal 34 2 4 3 6 2" xfId="36512"/>
    <cellStyle name="Normal 34 2 4 3 6 2 2" xfId="36513"/>
    <cellStyle name="Normal 34 2 4 3 6 2 2 2" xfId="36514"/>
    <cellStyle name="Normal 34 2 4 3 6 2 2 3" xfId="36515"/>
    <cellStyle name="Normal 34 2 4 3 6 2 3" xfId="36516"/>
    <cellStyle name="Normal 34 2 4 3 6 2 4" xfId="36517"/>
    <cellStyle name="Normal 34 2 4 3 6 3" xfId="36518"/>
    <cellStyle name="Normal 34 2 4 3 6 3 2" xfId="36519"/>
    <cellStyle name="Normal 34 2 4 3 6 3 3" xfId="36520"/>
    <cellStyle name="Normal 34 2 4 3 6 4" xfId="36521"/>
    <cellStyle name="Normal 34 2 4 3 6 5" xfId="36522"/>
    <cellStyle name="Normal 34 2 4 3 7" xfId="36523"/>
    <cellStyle name="Normal 34 2 4 3 7 2" xfId="36524"/>
    <cellStyle name="Normal 34 2 4 3 7 2 2" xfId="36525"/>
    <cellStyle name="Normal 34 2 4 3 7 2 3" xfId="36526"/>
    <cellStyle name="Normal 34 2 4 3 7 3" xfId="36527"/>
    <cellStyle name="Normal 34 2 4 3 7 4" xfId="36528"/>
    <cellStyle name="Normal 34 2 4 3 8" xfId="36529"/>
    <cellStyle name="Normal 34 2 4 3 8 2" xfId="36530"/>
    <cellStyle name="Normal 34 2 4 3 8 3" xfId="36531"/>
    <cellStyle name="Normal 34 2 4 3 9" xfId="36532"/>
    <cellStyle name="Normal 34 2 4 3_Schs" xfId="36533"/>
    <cellStyle name="Normal 34 2 4 4" xfId="36534"/>
    <cellStyle name="Normal 34 2 4 4 2" xfId="36535"/>
    <cellStyle name="Normal 34 2 4 4 2 2" xfId="36536"/>
    <cellStyle name="Normal 34 2 4 4 2 2 2" xfId="36537"/>
    <cellStyle name="Normal 34 2 4 4 2 2 2 2" xfId="36538"/>
    <cellStyle name="Normal 34 2 4 4 2 2 2 2 2" xfId="36539"/>
    <cellStyle name="Normal 34 2 4 4 2 2 2 2 3" xfId="36540"/>
    <cellStyle name="Normal 34 2 4 4 2 2 2 3" xfId="36541"/>
    <cellStyle name="Normal 34 2 4 4 2 2 2 4" xfId="36542"/>
    <cellStyle name="Normal 34 2 4 4 2 2 3" xfId="36543"/>
    <cellStyle name="Normal 34 2 4 4 2 2 3 2" xfId="36544"/>
    <cellStyle name="Normal 34 2 4 4 2 2 3 3" xfId="36545"/>
    <cellStyle name="Normal 34 2 4 4 2 2 4" xfId="36546"/>
    <cellStyle name="Normal 34 2 4 4 2 2 5" xfId="36547"/>
    <cellStyle name="Normal 34 2 4 4 2 3" xfId="36548"/>
    <cellStyle name="Normal 34 2 4 4 2 3 2" xfId="36549"/>
    <cellStyle name="Normal 34 2 4 4 2 3 2 2" xfId="36550"/>
    <cellStyle name="Normal 34 2 4 4 2 3 2 2 2" xfId="36551"/>
    <cellStyle name="Normal 34 2 4 4 2 3 2 2 3" xfId="36552"/>
    <cellStyle name="Normal 34 2 4 4 2 3 2 3" xfId="36553"/>
    <cellStyle name="Normal 34 2 4 4 2 3 2 4" xfId="36554"/>
    <cellStyle name="Normal 34 2 4 4 2 3 3" xfId="36555"/>
    <cellStyle name="Normal 34 2 4 4 2 3 3 2" xfId="36556"/>
    <cellStyle name="Normal 34 2 4 4 2 3 3 3" xfId="36557"/>
    <cellStyle name="Normal 34 2 4 4 2 3 4" xfId="36558"/>
    <cellStyle name="Normal 34 2 4 4 2 3 5" xfId="36559"/>
    <cellStyle name="Normal 34 2 4 4 2 4" xfId="36560"/>
    <cellStyle name="Normal 34 2 4 4 2 4 2" xfId="36561"/>
    <cellStyle name="Normal 34 2 4 4 2 4 2 2" xfId="36562"/>
    <cellStyle name="Normal 34 2 4 4 2 4 2 2 2" xfId="36563"/>
    <cellStyle name="Normal 34 2 4 4 2 4 2 2 3" xfId="36564"/>
    <cellStyle name="Normal 34 2 4 4 2 4 2 3" xfId="36565"/>
    <cellStyle name="Normal 34 2 4 4 2 4 2 4" xfId="36566"/>
    <cellStyle name="Normal 34 2 4 4 2 4 3" xfId="36567"/>
    <cellStyle name="Normal 34 2 4 4 2 4 3 2" xfId="36568"/>
    <cellStyle name="Normal 34 2 4 4 2 4 3 3" xfId="36569"/>
    <cellStyle name="Normal 34 2 4 4 2 4 4" xfId="36570"/>
    <cellStyle name="Normal 34 2 4 4 2 4 5" xfId="36571"/>
    <cellStyle name="Normal 34 2 4 4 2 5" xfId="36572"/>
    <cellStyle name="Normal 34 2 4 4 2 5 2" xfId="36573"/>
    <cellStyle name="Normal 34 2 4 4 2 5 2 2" xfId="36574"/>
    <cellStyle name="Normal 34 2 4 4 2 5 2 3" xfId="36575"/>
    <cellStyle name="Normal 34 2 4 4 2 5 3" xfId="36576"/>
    <cellStyle name="Normal 34 2 4 4 2 5 4" xfId="36577"/>
    <cellStyle name="Normal 34 2 4 4 2 6" xfId="36578"/>
    <cellStyle name="Normal 34 2 4 4 2 6 2" xfId="36579"/>
    <cellStyle name="Normal 34 2 4 4 2 6 3" xfId="36580"/>
    <cellStyle name="Normal 34 2 4 4 2 7" xfId="36581"/>
    <cellStyle name="Normal 34 2 4 4 2 8" xfId="36582"/>
    <cellStyle name="Normal 34 2 4 4 2_Schs" xfId="36583"/>
    <cellStyle name="Normal 34 2 4 4 3" xfId="36584"/>
    <cellStyle name="Normal 34 2 4 4 3 2" xfId="36585"/>
    <cellStyle name="Normal 34 2 4 4 3 2 2" xfId="36586"/>
    <cellStyle name="Normal 34 2 4 4 3 2 2 2" xfId="36587"/>
    <cellStyle name="Normal 34 2 4 4 3 2 2 3" xfId="36588"/>
    <cellStyle name="Normal 34 2 4 4 3 2 3" xfId="36589"/>
    <cellStyle name="Normal 34 2 4 4 3 2 4" xfId="36590"/>
    <cellStyle name="Normal 34 2 4 4 3 3" xfId="36591"/>
    <cellStyle name="Normal 34 2 4 4 3 3 2" xfId="36592"/>
    <cellStyle name="Normal 34 2 4 4 3 3 3" xfId="36593"/>
    <cellStyle name="Normal 34 2 4 4 3 4" xfId="36594"/>
    <cellStyle name="Normal 34 2 4 4 3 5" xfId="36595"/>
    <cellStyle name="Normal 34 2 4 4 4" xfId="36596"/>
    <cellStyle name="Normal 34 2 4 4 4 2" xfId="36597"/>
    <cellStyle name="Normal 34 2 4 4 4 2 2" xfId="36598"/>
    <cellStyle name="Normal 34 2 4 4 4 2 2 2" xfId="36599"/>
    <cellStyle name="Normal 34 2 4 4 4 2 2 3" xfId="36600"/>
    <cellStyle name="Normal 34 2 4 4 4 2 3" xfId="36601"/>
    <cellStyle name="Normal 34 2 4 4 4 2 4" xfId="36602"/>
    <cellStyle name="Normal 34 2 4 4 4 3" xfId="36603"/>
    <cellStyle name="Normal 34 2 4 4 4 3 2" xfId="36604"/>
    <cellStyle name="Normal 34 2 4 4 4 3 3" xfId="36605"/>
    <cellStyle name="Normal 34 2 4 4 4 4" xfId="36606"/>
    <cellStyle name="Normal 34 2 4 4 4 5" xfId="36607"/>
    <cellStyle name="Normal 34 2 4 4 5" xfId="36608"/>
    <cellStyle name="Normal 34 2 4 4 5 2" xfId="36609"/>
    <cellStyle name="Normal 34 2 4 4 5 2 2" xfId="36610"/>
    <cellStyle name="Normal 34 2 4 4 5 2 2 2" xfId="36611"/>
    <cellStyle name="Normal 34 2 4 4 5 2 2 3" xfId="36612"/>
    <cellStyle name="Normal 34 2 4 4 5 2 3" xfId="36613"/>
    <cellStyle name="Normal 34 2 4 4 5 2 4" xfId="36614"/>
    <cellStyle name="Normal 34 2 4 4 5 3" xfId="36615"/>
    <cellStyle name="Normal 34 2 4 4 5 3 2" xfId="36616"/>
    <cellStyle name="Normal 34 2 4 4 5 3 3" xfId="36617"/>
    <cellStyle name="Normal 34 2 4 4 5 4" xfId="36618"/>
    <cellStyle name="Normal 34 2 4 4 5 5" xfId="36619"/>
    <cellStyle name="Normal 34 2 4 4 6" xfId="36620"/>
    <cellStyle name="Normal 34 2 4 4 6 2" xfId="36621"/>
    <cellStyle name="Normal 34 2 4 4 6 2 2" xfId="36622"/>
    <cellStyle name="Normal 34 2 4 4 6 2 3" xfId="36623"/>
    <cellStyle name="Normal 34 2 4 4 6 3" xfId="36624"/>
    <cellStyle name="Normal 34 2 4 4 6 4" xfId="36625"/>
    <cellStyle name="Normal 34 2 4 4 7" xfId="36626"/>
    <cellStyle name="Normal 34 2 4 4 7 2" xfId="36627"/>
    <cellStyle name="Normal 34 2 4 4 7 3" xfId="36628"/>
    <cellStyle name="Normal 34 2 4 4 8" xfId="36629"/>
    <cellStyle name="Normal 34 2 4 4 9" xfId="36630"/>
    <cellStyle name="Normal 34 2 4 4_Schs" xfId="36631"/>
    <cellStyle name="Normal 34 2 4 5" xfId="36632"/>
    <cellStyle name="Normal 34 2 4 5 2" xfId="36633"/>
    <cellStyle name="Normal 34 2 4 5 2 2" xfId="36634"/>
    <cellStyle name="Normal 34 2 4 5 2 2 2" xfId="36635"/>
    <cellStyle name="Normal 34 2 4 5 2 2 2 2" xfId="36636"/>
    <cellStyle name="Normal 34 2 4 5 2 2 2 3" xfId="36637"/>
    <cellStyle name="Normal 34 2 4 5 2 2 3" xfId="36638"/>
    <cellStyle name="Normal 34 2 4 5 2 2 4" xfId="36639"/>
    <cellStyle name="Normal 34 2 4 5 2 3" xfId="36640"/>
    <cellStyle name="Normal 34 2 4 5 2 3 2" xfId="36641"/>
    <cellStyle name="Normal 34 2 4 5 2 3 3" xfId="36642"/>
    <cellStyle name="Normal 34 2 4 5 2 4" xfId="36643"/>
    <cellStyle name="Normal 34 2 4 5 2 5" xfId="36644"/>
    <cellStyle name="Normal 34 2 4 5 3" xfId="36645"/>
    <cellStyle name="Normal 34 2 4 5 3 2" xfId="36646"/>
    <cellStyle name="Normal 34 2 4 5 3 2 2" xfId="36647"/>
    <cellStyle name="Normal 34 2 4 5 3 2 2 2" xfId="36648"/>
    <cellStyle name="Normal 34 2 4 5 3 2 2 3" xfId="36649"/>
    <cellStyle name="Normal 34 2 4 5 3 2 3" xfId="36650"/>
    <cellStyle name="Normal 34 2 4 5 3 2 4" xfId="36651"/>
    <cellStyle name="Normal 34 2 4 5 3 3" xfId="36652"/>
    <cellStyle name="Normal 34 2 4 5 3 3 2" xfId="36653"/>
    <cellStyle name="Normal 34 2 4 5 3 3 3" xfId="36654"/>
    <cellStyle name="Normal 34 2 4 5 3 4" xfId="36655"/>
    <cellStyle name="Normal 34 2 4 5 3 5" xfId="36656"/>
    <cellStyle name="Normal 34 2 4 5 4" xfId="36657"/>
    <cellStyle name="Normal 34 2 4 5 4 2" xfId="36658"/>
    <cellStyle name="Normal 34 2 4 5 4 2 2" xfId="36659"/>
    <cellStyle name="Normal 34 2 4 5 4 2 2 2" xfId="36660"/>
    <cellStyle name="Normal 34 2 4 5 4 2 2 3" xfId="36661"/>
    <cellStyle name="Normal 34 2 4 5 4 2 3" xfId="36662"/>
    <cellStyle name="Normal 34 2 4 5 4 2 4" xfId="36663"/>
    <cellStyle name="Normal 34 2 4 5 4 3" xfId="36664"/>
    <cellStyle name="Normal 34 2 4 5 4 3 2" xfId="36665"/>
    <cellStyle name="Normal 34 2 4 5 4 3 3" xfId="36666"/>
    <cellStyle name="Normal 34 2 4 5 4 4" xfId="36667"/>
    <cellStyle name="Normal 34 2 4 5 4 5" xfId="36668"/>
    <cellStyle name="Normal 34 2 4 5 5" xfId="36669"/>
    <cellStyle name="Normal 34 2 4 5 5 2" xfId="36670"/>
    <cellStyle name="Normal 34 2 4 5 5 2 2" xfId="36671"/>
    <cellStyle name="Normal 34 2 4 5 5 2 3" xfId="36672"/>
    <cellStyle name="Normal 34 2 4 5 5 3" xfId="36673"/>
    <cellStyle name="Normal 34 2 4 5 5 4" xfId="36674"/>
    <cellStyle name="Normal 34 2 4 5 6" xfId="36675"/>
    <cellStyle name="Normal 34 2 4 5 6 2" xfId="36676"/>
    <cellStyle name="Normal 34 2 4 5 6 3" xfId="36677"/>
    <cellStyle name="Normal 34 2 4 5 7" xfId="36678"/>
    <cellStyle name="Normal 34 2 4 5 8" xfId="36679"/>
    <cellStyle name="Normal 34 2 4 5_Schs" xfId="36680"/>
    <cellStyle name="Normal 34 2 4 6" xfId="36681"/>
    <cellStyle name="Normal 34 2 4 6 2" xfId="36682"/>
    <cellStyle name="Normal 34 2 4 6 2 2" xfId="36683"/>
    <cellStyle name="Normal 34 2 4 6 2 2 2" xfId="36684"/>
    <cellStyle name="Normal 34 2 4 6 2 2 3" xfId="36685"/>
    <cellStyle name="Normal 34 2 4 6 2 3" xfId="36686"/>
    <cellStyle name="Normal 34 2 4 6 2 4" xfId="36687"/>
    <cellStyle name="Normal 34 2 4 6 3" xfId="36688"/>
    <cellStyle name="Normal 34 2 4 6 3 2" xfId="36689"/>
    <cellStyle name="Normal 34 2 4 6 3 3" xfId="36690"/>
    <cellStyle name="Normal 34 2 4 6 4" xfId="36691"/>
    <cellStyle name="Normal 34 2 4 6 5" xfId="36692"/>
    <cellStyle name="Normal 34 2 4 7" xfId="36693"/>
    <cellStyle name="Normal 34 2 4 7 2" xfId="36694"/>
    <cellStyle name="Normal 34 2 4 7 2 2" xfId="36695"/>
    <cellStyle name="Normal 34 2 4 7 2 2 2" xfId="36696"/>
    <cellStyle name="Normal 34 2 4 7 2 2 3" xfId="36697"/>
    <cellStyle name="Normal 34 2 4 7 2 3" xfId="36698"/>
    <cellStyle name="Normal 34 2 4 7 2 4" xfId="36699"/>
    <cellStyle name="Normal 34 2 4 7 3" xfId="36700"/>
    <cellStyle name="Normal 34 2 4 7 3 2" xfId="36701"/>
    <cellStyle name="Normal 34 2 4 7 3 3" xfId="36702"/>
    <cellStyle name="Normal 34 2 4 7 4" xfId="36703"/>
    <cellStyle name="Normal 34 2 4 7 5" xfId="36704"/>
    <cellStyle name="Normal 34 2 4 8" xfId="36705"/>
    <cellStyle name="Normal 34 2 4 8 2" xfId="36706"/>
    <cellStyle name="Normal 34 2 4 8 2 2" xfId="36707"/>
    <cellStyle name="Normal 34 2 4 8 2 2 2" xfId="36708"/>
    <cellStyle name="Normal 34 2 4 8 2 2 3" xfId="36709"/>
    <cellStyle name="Normal 34 2 4 8 2 3" xfId="36710"/>
    <cellStyle name="Normal 34 2 4 8 2 4" xfId="36711"/>
    <cellStyle name="Normal 34 2 4 8 3" xfId="36712"/>
    <cellStyle name="Normal 34 2 4 8 3 2" xfId="36713"/>
    <cellStyle name="Normal 34 2 4 8 3 3" xfId="36714"/>
    <cellStyle name="Normal 34 2 4 8 4" xfId="36715"/>
    <cellStyle name="Normal 34 2 4 8 5" xfId="36716"/>
    <cellStyle name="Normal 34 2 4 9" xfId="36717"/>
    <cellStyle name="Normal 34 2 4 9 2" xfId="36718"/>
    <cellStyle name="Normal 34 2 4 9 2 2" xfId="36719"/>
    <cellStyle name="Normal 34 2 4 9 2 3" xfId="36720"/>
    <cellStyle name="Normal 34 2 4 9 3" xfId="36721"/>
    <cellStyle name="Normal 34 2 4 9 4" xfId="36722"/>
    <cellStyle name="Normal 34 2 4_Schs" xfId="36723"/>
    <cellStyle name="Normal 34 2 5" xfId="36724"/>
    <cellStyle name="Normal 34 2 5 10" xfId="36725"/>
    <cellStyle name="Normal 34 2 5 2" xfId="36726"/>
    <cellStyle name="Normal 34 2 5 2 2" xfId="36727"/>
    <cellStyle name="Normal 34 2 5 2 2 2" xfId="36728"/>
    <cellStyle name="Normal 34 2 5 2 2 2 2" xfId="36729"/>
    <cellStyle name="Normal 34 2 5 2 2 2 3" xfId="36730"/>
    <cellStyle name="Normal 34 2 5 2 2 2 3 2" xfId="36731"/>
    <cellStyle name="Normal 34 2 5 2 2 2 3 2 2" xfId="36732"/>
    <cellStyle name="Normal 34 2 5 2 2 2 3 2 2 2" xfId="36733"/>
    <cellStyle name="Normal 34 2 5 2 2 2 3 2 2 3" xfId="36734"/>
    <cellStyle name="Normal 34 2 5 2 2 2 3 2 3" xfId="36735"/>
    <cellStyle name="Normal 34 2 5 2 2 2 3 2 4" xfId="36736"/>
    <cellStyle name="Normal 34 2 5 2 2 2 3 3" xfId="36737"/>
    <cellStyle name="Normal 34 2 5 2 2 2 3 3 2" xfId="36738"/>
    <cellStyle name="Normal 34 2 5 2 2 2 3 3 3" xfId="36739"/>
    <cellStyle name="Normal 34 2 5 2 2 2 3 4" xfId="36740"/>
    <cellStyle name="Normal 34 2 5 2 2 2 3 5" xfId="36741"/>
    <cellStyle name="Normal 34 2 5 2 2 2 4" xfId="36742"/>
    <cellStyle name="Normal 34 2 5 2 2 2 4 2" xfId="36743"/>
    <cellStyle name="Normal 34 2 5 2 2 2 4 2 2" xfId="36744"/>
    <cellStyle name="Normal 34 2 5 2 2 2 4 2 3" xfId="36745"/>
    <cellStyle name="Normal 34 2 5 2 2 2 4 3" xfId="36746"/>
    <cellStyle name="Normal 34 2 5 2 2 2 4 4" xfId="36747"/>
    <cellStyle name="Normal 34 2 5 2 2 2 5" xfId="36748"/>
    <cellStyle name="Normal 34 2 5 2 2 2 5 2" xfId="36749"/>
    <cellStyle name="Normal 34 2 5 2 2 2 5 3" xfId="36750"/>
    <cellStyle name="Normal 34 2 5 2 2 2 6" xfId="36751"/>
    <cellStyle name="Normal 34 2 5 2 2 2 7" xfId="36752"/>
    <cellStyle name="Normal 34 2 5 2 2 2_Schs" xfId="36753"/>
    <cellStyle name="Normal 34 2 5 2 2 3" xfId="36754"/>
    <cellStyle name="Normal 34 2 5 2 2 4" xfId="36755"/>
    <cellStyle name="Normal 34 2 5 2 2 4 2" xfId="36756"/>
    <cellStyle name="Normal 34 2 5 2 2 4 2 2" xfId="36757"/>
    <cellStyle name="Normal 34 2 5 2 2 4 2 2 2" xfId="36758"/>
    <cellStyle name="Normal 34 2 5 2 2 4 2 2 3" xfId="36759"/>
    <cellStyle name="Normal 34 2 5 2 2 4 2 3" xfId="36760"/>
    <cellStyle name="Normal 34 2 5 2 2 4 2 4" xfId="36761"/>
    <cellStyle name="Normal 34 2 5 2 2 4 3" xfId="36762"/>
    <cellStyle name="Normal 34 2 5 2 2 4 3 2" xfId="36763"/>
    <cellStyle name="Normal 34 2 5 2 2 4 3 3" xfId="36764"/>
    <cellStyle name="Normal 34 2 5 2 2 4 4" xfId="36765"/>
    <cellStyle name="Normal 34 2 5 2 2 4 5" xfId="36766"/>
    <cellStyle name="Normal 34 2 5 2 2 5" xfId="36767"/>
    <cellStyle name="Normal 34 2 5 2 2 5 2" xfId="36768"/>
    <cellStyle name="Normal 34 2 5 2 2 5 2 2" xfId="36769"/>
    <cellStyle name="Normal 34 2 5 2 2 5 2 3" xfId="36770"/>
    <cellStyle name="Normal 34 2 5 2 2 5 3" xfId="36771"/>
    <cellStyle name="Normal 34 2 5 2 2 5 4" xfId="36772"/>
    <cellStyle name="Normal 34 2 5 2 2 6" xfId="36773"/>
    <cellStyle name="Normal 34 2 5 2 2 6 2" xfId="36774"/>
    <cellStyle name="Normal 34 2 5 2 2 6 3" xfId="36775"/>
    <cellStyle name="Normal 34 2 5 2 2 7" xfId="36776"/>
    <cellStyle name="Normal 34 2 5 2 2 8" xfId="36777"/>
    <cellStyle name="Normal 34 2 5 2 2_Schs" xfId="36778"/>
    <cellStyle name="Normal 34 2 5 2 3" xfId="36779"/>
    <cellStyle name="Normal 34 2 5 2 3 2" xfId="36780"/>
    <cellStyle name="Normal 34 2 5 2 3 3" xfId="36781"/>
    <cellStyle name="Normal 34 2 5 2 3 3 2" xfId="36782"/>
    <cellStyle name="Normal 34 2 5 2 3 3 2 2" xfId="36783"/>
    <cellStyle name="Normal 34 2 5 2 3 3 2 2 2" xfId="36784"/>
    <cellStyle name="Normal 34 2 5 2 3 3 2 2 3" xfId="36785"/>
    <cellStyle name="Normal 34 2 5 2 3 3 2 3" xfId="36786"/>
    <cellStyle name="Normal 34 2 5 2 3 3 2 4" xfId="36787"/>
    <cellStyle name="Normal 34 2 5 2 3 3 3" xfId="36788"/>
    <cellStyle name="Normal 34 2 5 2 3 3 3 2" xfId="36789"/>
    <cellStyle name="Normal 34 2 5 2 3 3 3 3" xfId="36790"/>
    <cellStyle name="Normal 34 2 5 2 3 3 4" xfId="36791"/>
    <cellStyle name="Normal 34 2 5 2 3 3 5" xfId="36792"/>
    <cellStyle name="Normal 34 2 5 2 3 4" xfId="36793"/>
    <cellStyle name="Normal 34 2 5 2 3 4 2" xfId="36794"/>
    <cellStyle name="Normal 34 2 5 2 3 4 2 2" xfId="36795"/>
    <cellStyle name="Normal 34 2 5 2 3 4 2 3" xfId="36796"/>
    <cellStyle name="Normal 34 2 5 2 3 4 3" xfId="36797"/>
    <cellStyle name="Normal 34 2 5 2 3 4 4" xfId="36798"/>
    <cellStyle name="Normal 34 2 5 2 3 5" xfId="36799"/>
    <cellStyle name="Normal 34 2 5 2 3 5 2" xfId="36800"/>
    <cellStyle name="Normal 34 2 5 2 3 5 3" xfId="36801"/>
    <cellStyle name="Normal 34 2 5 2 3 6" xfId="36802"/>
    <cellStyle name="Normal 34 2 5 2 3 7" xfId="36803"/>
    <cellStyle name="Normal 34 2 5 2 3_Schs" xfId="36804"/>
    <cellStyle name="Normal 34 2 5 2 4" xfId="36805"/>
    <cellStyle name="Normal 34 2 5 2 5" xfId="36806"/>
    <cellStyle name="Normal 34 2 5 2 5 2" xfId="36807"/>
    <cellStyle name="Normal 34 2 5 2 5 2 2" xfId="36808"/>
    <cellStyle name="Normal 34 2 5 2 5 2 2 2" xfId="36809"/>
    <cellStyle name="Normal 34 2 5 2 5 2 2 3" xfId="36810"/>
    <cellStyle name="Normal 34 2 5 2 5 2 3" xfId="36811"/>
    <cellStyle name="Normal 34 2 5 2 5 2 4" xfId="36812"/>
    <cellStyle name="Normal 34 2 5 2 5 3" xfId="36813"/>
    <cellStyle name="Normal 34 2 5 2 5 3 2" xfId="36814"/>
    <cellStyle name="Normal 34 2 5 2 5 3 3" xfId="36815"/>
    <cellStyle name="Normal 34 2 5 2 5 4" xfId="36816"/>
    <cellStyle name="Normal 34 2 5 2 5 5" xfId="36817"/>
    <cellStyle name="Normal 34 2 5 2 6" xfId="36818"/>
    <cellStyle name="Normal 34 2 5 2 6 2" xfId="36819"/>
    <cellStyle name="Normal 34 2 5 2 6 2 2" xfId="36820"/>
    <cellStyle name="Normal 34 2 5 2 6 2 3" xfId="36821"/>
    <cellStyle name="Normal 34 2 5 2 6 3" xfId="36822"/>
    <cellStyle name="Normal 34 2 5 2 6 4" xfId="36823"/>
    <cellStyle name="Normal 34 2 5 2 7" xfId="36824"/>
    <cellStyle name="Normal 34 2 5 2 7 2" xfId="36825"/>
    <cellStyle name="Normal 34 2 5 2 7 3" xfId="36826"/>
    <cellStyle name="Normal 34 2 5 2 8" xfId="36827"/>
    <cellStyle name="Normal 34 2 5 2 9" xfId="36828"/>
    <cellStyle name="Normal 34 2 5 2_Schs" xfId="36829"/>
    <cellStyle name="Normal 34 2 5 3" xfId="36830"/>
    <cellStyle name="Normal 34 2 5 3 2" xfId="36831"/>
    <cellStyle name="Normal 34 2 5 3 2 2" xfId="36832"/>
    <cellStyle name="Normal 34 2 5 3 2 3" xfId="36833"/>
    <cellStyle name="Normal 34 2 5 3 2 3 2" xfId="36834"/>
    <cellStyle name="Normal 34 2 5 3 2 3 2 2" xfId="36835"/>
    <cellStyle name="Normal 34 2 5 3 2 3 2 2 2" xfId="36836"/>
    <cellStyle name="Normal 34 2 5 3 2 3 2 2 3" xfId="36837"/>
    <cellStyle name="Normal 34 2 5 3 2 3 2 3" xfId="36838"/>
    <cellStyle name="Normal 34 2 5 3 2 3 2 4" xfId="36839"/>
    <cellStyle name="Normal 34 2 5 3 2 3 3" xfId="36840"/>
    <cellStyle name="Normal 34 2 5 3 2 3 3 2" xfId="36841"/>
    <cellStyle name="Normal 34 2 5 3 2 3 3 3" xfId="36842"/>
    <cellStyle name="Normal 34 2 5 3 2 3 4" xfId="36843"/>
    <cellStyle name="Normal 34 2 5 3 2 3 5" xfId="36844"/>
    <cellStyle name="Normal 34 2 5 3 2 4" xfId="36845"/>
    <cellStyle name="Normal 34 2 5 3 2 4 2" xfId="36846"/>
    <cellStyle name="Normal 34 2 5 3 2 4 2 2" xfId="36847"/>
    <cellStyle name="Normal 34 2 5 3 2 4 2 3" xfId="36848"/>
    <cellStyle name="Normal 34 2 5 3 2 4 3" xfId="36849"/>
    <cellStyle name="Normal 34 2 5 3 2 4 4" xfId="36850"/>
    <cellStyle name="Normal 34 2 5 3 2 5" xfId="36851"/>
    <cellStyle name="Normal 34 2 5 3 2 5 2" xfId="36852"/>
    <cellStyle name="Normal 34 2 5 3 2 5 3" xfId="36853"/>
    <cellStyle name="Normal 34 2 5 3 2 6" xfId="36854"/>
    <cellStyle name="Normal 34 2 5 3 2 7" xfId="36855"/>
    <cellStyle name="Normal 34 2 5 3 2_Schs" xfId="36856"/>
    <cellStyle name="Normal 34 2 5 3 3" xfId="36857"/>
    <cellStyle name="Normal 34 2 5 3 4" xfId="36858"/>
    <cellStyle name="Normal 34 2 5 3 4 2" xfId="36859"/>
    <cellStyle name="Normal 34 2 5 3 4 2 2" xfId="36860"/>
    <cellStyle name="Normal 34 2 5 3 4 2 2 2" xfId="36861"/>
    <cellStyle name="Normal 34 2 5 3 4 2 2 3" xfId="36862"/>
    <cellStyle name="Normal 34 2 5 3 4 2 3" xfId="36863"/>
    <cellStyle name="Normal 34 2 5 3 4 2 4" xfId="36864"/>
    <cellStyle name="Normal 34 2 5 3 4 3" xfId="36865"/>
    <cellStyle name="Normal 34 2 5 3 4 3 2" xfId="36866"/>
    <cellStyle name="Normal 34 2 5 3 4 3 3" xfId="36867"/>
    <cellStyle name="Normal 34 2 5 3 4 4" xfId="36868"/>
    <cellStyle name="Normal 34 2 5 3 4 5" xfId="36869"/>
    <cellStyle name="Normal 34 2 5 3 5" xfId="36870"/>
    <cellStyle name="Normal 34 2 5 3 5 2" xfId="36871"/>
    <cellStyle name="Normal 34 2 5 3 5 2 2" xfId="36872"/>
    <cellStyle name="Normal 34 2 5 3 5 2 3" xfId="36873"/>
    <cellStyle name="Normal 34 2 5 3 5 3" xfId="36874"/>
    <cellStyle name="Normal 34 2 5 3 5 4" xfId="36875"/>
    <cellStyle name="Normal 34 2 5 3 6" xfId="36876"/>
    <cellStyle name="Normal 34 2 5 3 6 2" xfId="36877"/>
    <cellStyle name="Normal 34 2 5 3 6 3" xfId="36878"/>
    <cellStyle name="Normal 34 2 5 3 7" xfId="36879"/>
    <cellStyle name="Normal 34 2 5 3 8" xfId="36880"/>
    <cellStyle name="Normal 34 2 5 3_Schs" xfId="36881"/>
    <cellStyle name="Normal 34 2 5 4" xfId="36882"/>
    <cellStyle name="Normal 34 2 5 4 2" xfId="36883"/>
    <cellStyle name="Normal 34 2 5 4 3" xfId="36884"/>
    <cellStyle name="Normal 34 2 5 4 3 2" xfId="36885"/>
    <cellStyle name="Normal 34 2 5 4 3 2 2" xfId="36886"/>
    <cellStyle name="Normal 34 2 5 4 3 2 2 2" xfId="36887"/>
    <cellStyle name="Normal 34 2 5 4 3 2 2 3" xfId="36888"/>
    <cellStyle name="Normal 34 2 5 4 3 2 3" xfId="36889"/>
    <cellStyle name="Normal 34 2 5 4 3 2 4" xfId="36890"/>
    <cellStyle name="Normal 34 2 5 4 3 3" xfId="36891"/>
    <cellStyle name="Normal 34 2 5 4 3 3 2" xfId="36892"/>
    <cellStyle name="Normal 34 2 5 4 3 3 3" xfId="36893"/>
    <cellStyle name="Normal 34 2 5 4 3 4" xfId="36894"/>
    <cellStyle name="Normal 34 2 5 4 3 5" xfId="36895"/>
    <cellStyle name="Normal 34 2 5 4 4" xfId="36896"/>
    <cellStyle name="Normal 34 2 5 4 4 2" xfId="36897"/>
    <cellStyle name="Normal 34 2 5 4 4 2 2" xfId="36898"/>
    <cellStyle name="Normal 34 2 5 4 4 2 3" xfId="36899"/>
    <cellStyle name="Normal 34 2 5 4 4 3" xfId="36900"/>
    <cellStyle name="Normal 34 2 5 4 4 4" xfId="36901"/>
    <cellStyle name="Normal 34 2 5 4 5" xfId="36902"/>
    <cellStyle name="Normal 34 2 5 4 5 2" xfId="36903"/>
    <cellStyle name="Normal 34 2 5 4 5 3" xfId="36904"/>
    <cellStyle name="Normal 34 2 5 4 6" xfId="36905"/>
    <cellStyle name="Normal 34 2 5 4 7" xfId="36906"/>
    <cellStyle name="Normal 34 2 5 4_Schs" xfId="36907"/>
    <cellStyle name="Normal 34 2 5 5" xfId="36908"/>
    <cellStyle name="Normal 34 2 5 6" xfId="36909"/>
    <cellStyle name="Normal 34 2 5 6 2" xfId="36910"/>
    <cellStyle name="Normal 34 2 5 6 2 2" xfId="36911"/>
    <cellStyle name="Normal 34 2 5 6 2 2 2" xfId="36912"/>
    <cellStyle name="Normal 34 2 5 6 2 2 3" xfId="36913"/>
    <cellStyle name="Normal 34 2 5 6 2 3" xfId="36914"/>
    <cellStyle name="Normal 34 2 5 6 2 4" xfId="36915"/>
    <cellStyle name="Normal 34 2 5 6 3" xfId="36916"/>
    <cellStyle name="Normal 34 2 5 6 3 2" xfId="36917"/>
    <cellStyle name="Normal 34 2 5 6 3 3" xfId="36918"/>
    <cellStyle name="Normal 34 2 5 6 4" xfId="36919"/>
    <cellStyle name="Normal 34 2 5 6 5" xfId="36920"/>
    <cellStyle name="Normal 34 2 5 7" xfId="36921"/>
    <cellStyle name="Normal 34 2 5 7 2" xfId="36922"/>
    <cellStyle name="Normal 34 2 5 7 2 2" xfId="36923"/>
    <cellStyle name="Normal 34 2 5 7 2 3" xfId="36924"/>
    <cellStyle name="Normal 34 2 5 7 3" xfId="36925"/>
    <cellStyle name="Normal 34 2 5 7 4" xfId="36926"/>
    <cellStyle name="Normal 34 2 5 8" xfId="36927"/>
    <cellStyle name="Normal 34 2 5 8 2" xfId="36928"/>
    <cellStyle name="Normal 34 2 5 8 3" xfId="36929"/>
    <cellStyle name="Normal 34 2 5 9" xfId="36930"/>
    <cellStyle name="Normal 34 2 5_Schs" xfId="36931"/>
    <cellStyle name="Normal 34 2 6" xfId="36932"/>
    <cellStyle name="Normal 34 2 7" xfId="36933"/>
    <cellStyle name="Normal 34 2 7 2" xfId="36934"/>
    <cellStyle name="Normal 34 2 7 2 2" xfId="36935"/>
    <cellStyle name="Normal 34 2 7 2 2 2" xfId="36936"/>
    <cellStyle name="Normal 34 2 7 2 2 3" xfId="36937"/>
    <cellStyle name="Normal 34 2 7 2 2 3 2" xfId="36938"/>
    <cellStyle name="Normal 34 2 7 2 2 3 2 2" xfId="36939"/>
    <cellStyle name="Normal 34 2 7 2 2 3 2 2 2" xfId="36940"/>
    <cellStyle name="Normal 34 2 7 2 2 3 2 2 3" xfId="36941"/>
    <cellStyle name="Normal 34 2 7 2 2 3 2 3" xfId="36942"/>
    <cellStyle name="Normal 34 2 7 2 2 3 2 4" xfId="36943"/>
    <cellStyle name="Normal 34 2 7 2 2 3 3" xfId="36944"/>
    <cellStyle name="Normal 34 2 7 2 2 3 3 2" xfId="36945"/>
    <cellStyle name="Normal 34 2 7 2 2 3 3 3" xfId="36946"/>
    <cellStyle name="Normal 34 2 7 2 2 3 4" xfId="36947"/>
    <cellStyle name="Normal 34 2 7 2 2 3 5" xfId="36948"/>
    <cellStyle name="Normal 34 2 7 2 2 4" xfId="36949"/>
    <cellStyle name="Normal 34 2 7 2 2 4 2" xfId="36950"/>
    <cellStyle name="Normal 34 2 7 2 2 4 2 2" xfId="36951"/>
    <cellStyle name="Normal 34 2 7 2 2 4 2 3" xfId="36952"/>
    <cellStyle name="Normal 34 2 7 2 2 4 3" xfId="36953"/>
    <cellStyle name="Normal 34 2 7 2 2 4 4" xfId="36954"/>
    <cellStyle name="Normal 34 2 7 2 2 5" xfId="36955"/>
    <cellStyle name="Normal 34 2 7 2 2 5 2" xfId="36956"/>
    <cellStyle name="Normal 34 2 7 2 2 5 3" xfId="36957"/>
    <cellStyle name="Normal 34 2 7 2 2 6" xfId="36958"/>
    <cellStyle name="Normal 34 2 7 2 2 7" xfId="36959"/>
    <cellStyle name="Normal 34 2 7 2 2_Schs" xfId="36960"/>
    <cellStyle name="Normal 34 2 7 2 3" xfId="36961"/>
    <cellStyle name="Normal 34 2 7 2 4" xfId="36962"/>
    <cellStyle name="Normal 34 2 7 2 4 2" xfId="36963"/>
    <cellStyle name="Normal 34 2 7 2 4 2 2" xfId="36964"/>
    <cellStyle name="Normal 34 2 7 2 4 2 2 2" xfId="36965"/>
    <cellStyle name="Normal 34 2 7 2 4 2 2 3" xfId="36966"/>
    <cellStyle name="Normal 34 2 7 2 4 2 3" xfId="36967"/>
    <cellStyle name="Normal 34 2 7 2 4 2 4" xfId="36968"/>
    <cellStyle name="Normal 34 2 7 2 4 3" xfId="36969"/>
    <cellStyle name="Normal 34 2 7 2 4 3 2" xfId="36970"/>
    <cellStyle name="Normal 34 2 7 2 4 3 3" xfId="36971"/>
    <cellStyle name="Normal 34 2 7 2 4 4" xfId="36972"/>
    <cellStyle name="Normal 34 2 7 2 4 5" xfId="36973"/>
    <cellStyle name="Normal 34 2 7 2 5" xfId="36974"/>
    <cellStyle name="Normal 34 2 7 2 5 2" xfId="36975"/>
    <cellStyle name="Normal 34 2 7 2 5 2 2" xfId="36976"/>
    <cellStyle name="Normal 34 2 7 2 5 2 3" xfId="36977"/>
    <cellStyle name="Normal 34 2 7 2 5 3" xfId="36978"/>
    <cellStyle name="Normal 34 2 7 2 5 4" xfId="36979"/>
    <cellStyle name="Normal 34 2 7 2 6" xfId="36980"/>
    <cellStyle name="Normal 34 2 7 2 6 2" xfId="36981"/>
    <cellStyle name="Normal 34 2 7 2 6 3" xfId="36982"/>
    <cellStyle name="Normal 34 2 7 2 7" xfId="36983"/>
    <cellStyle name="Normal 34 2 7 2 8" xfId="36984"/>
    <cellStyle name="Normal 34 2 7 2_Schs" xfId="36985"/>
    <cellStyle name="Normal 34 2 7 3" xfId="36986"/>
    <cellStyle name="Normal 34 2 7 3 2" xfId="36987"/>
    <cellStyle name="Normal 34 2 7 3 3" xfId="36988"/>
    <cellStyle name="Normal 34 2 7 3 3 2" xfId="36989"/>
    <cellStyle name="Normal 34 2 7 3 3 2 2" xfId="36990"/>
    <cellStyle name="Normal 34 2 7 3 3 2 2 2" xfId="36991"/>
    <cellStyle name="Normal 34 2 7 3 3 2 2 3" xfId="36992"/>
    <cellStyle name="Normal 34 2 7 3 3 2 3" xfId="36993"/>
    <cellStyle name="Normal 34 2 7 3 3 2 4" xfId="36994"/>
    <cellStyle name="Normal 34 2 7 3 3 3" xfId="36995"/>
    <cellStyle name="Normal 34 2 7 3 3 3 2" xfId="36996"/>
    <cellStyle name="Normal 34 2 7 3 3 3 3" xfId="36997"/>
    <cellStyle name="Normal 34 2 7 3 3 4" xfId="36998"/>
    <cellStyle name="Normal 34 2 7 3 3 5" xfId="36999"/>
    <cellStyle name="Normal 34 2 7 3 4" xfId="37000"/>
    <cellStyle name="Normal 34 2 7 3 4 2" xfId="37001"/>
    <cellStyle name="Normal 34 2 7 3 4 2 2" xfId="37002"/>
    <cellStyle name="Normal 34 2 7 3 4 2 3" xfId="37003"/>
    <cellStyle name="Normal 34 2 7 3 4 3" xfId="37004"/>
    <cellStyle name="Normal 34 2 7 3 4 4" xfId="37005"/>
    <cellStyle name="Normal 34 2 7 3 5" xfId="37006"/>
    <cellStyle name="Normal 34 2 7 3 5 2" xfId="37007"/>
    <cellStyle name="Normal 34 2 7 3 5 3" xfId="37008"/>
    <cellStyle name="Normal 34 2 7 3 6" xfId="37009"/>
    <cellStyle name="Normal 34 2 7 3 7" xfId="37010"/>
    <cellStyle name="Normal 34 2 7 3_Schs" xfId="37011"/>
    <cellStyle name="Normal 34 2 7 4" xfId="37012"/>
    <cellStyle name="Normal 34 2 7 5" xfId="37013"/>
    <cellStyle name="Normal 34 2 7 5 2" xfId="37014"/>
    <cellStyle name="Normal 34 2 7 5 2 2" xfId="37015"/>
    <cellStyle name="Normal 34 2 7 5 2 2 2" xfId="37016"/>
    <cellStyle name="Normal 34 2 7 5 2 2 3" xfId="37017"/>
    <cellStyle name="Normal 34 2 7 5 2 3" xfId="37018"/>
    <cellStyle name="Normal 34 2 7 5 2 4" xfId="37019"/>
    <cellStyle name="Normal 34 2 7 5 3" xfId="37020"/>
    <cellStyle name="Normal 34 2 7 5 3 2" xfId="37021"/>
    <cellStyle name="Normal 34 2 7 5 3 3" xfId="37022"/>
    <cellStyle name="Normal 34 2 7 5 4" xfId="37023"/>
    <cellStyle name="Normal 34 2 7 5 5" xfId="37024"/>
    <cellStyle name="Normal 34 2 7 6" xfId="37025"/>
    <cellStyle name="Normal 34 2 7 6 2" xfId="37026"/>
    <cellStyle name="Normal 34 2 7 6 2 2" xfId="37027"/>
    <cellStyle name="Normal 34 2 7 6 2 3" xfId="37028"/>
    <cellStyle name="Normal 34 2 7 6 3" xfId="37029"/>
    <cellStyle name="Normal 34 2 7 6 4" xfId="37030"/>
    <cellStyle name="Normal 34 2 7 7" xfId="37031"/>
    <cellStyle name="Normal 34 2 7 7 2" xfId="37032"/>
    <cellStyle name="Normal 34 2 7 7 3" xfId="37033"/>
    <cellStyle name="Normal 34 2 7 8" xfId="37034"/>
    <cellStyle name="Normal 34 2 7 9" xfId="37035"/>
    <cellStyle name="Normal 34 2 7_Schs" xfId="37036"/>
    <cellStyle name="Normal 34 2 8" xfId="37037"/>
    <cellStyle name="Normal 34 2 8 2" xfId="37038"/>
    <cellStyle name="Normal 34 2 8 2 2" xfId="37039"/>
    <cellStyle name="Normal 34 2 8 2 2 2" xfId="37040"/>
    <cellStyle name="Normal 34 2 8 2 2 3" xfId="37041"/>
    <cellStyle name="Normal 34 2 8 2 2 3 2" xfId="37042"/>
    <cellStyle name="Normal 34 2 8 2 2 3 2 2" xfId="37043"/>
    <cellStyle name="Normal 34 2 8 2 2 3 2 2 2" xfId="37044"/>
    <cellStyle name="Normal 34 2 8 2 2 3 2 2 3" xfId="37045"/>
    <cellStyle name="Normal 34 2 8 2 2 3 2 3" xfId="37046"/>
    <cellStyle name="Normal 34 2 8 2 2 3 2 4" xfId="37047"/>
    <cellStyle name="Normal 34 2 8 2 2 3 3" xfId="37048"/>
    <cellStyle name="Normal 34 2 8 2 2 3 3 2" xfId="37049"/>
    <cellStyle name="Normal 34 2 8 2 2 3 3 3" xfId="37050"/>
    <cellStyle name="Normal 34 2 8 2 2 3 4" xfId="37051"/>
    <cellStyle name="Normal 34 2 8 2 2 3 5" xfId="37052"/>
    <cellStyle name="Normal 34 2 8 2 2 4" xfId="37053"/>
    <cellStyle name="Normal 34 2 8 2 2 4 2" xfId="37054"/>
    <cellStyle name="Normal 34 2 8 2 2 4 2 2" xfId="37055"/>
    <cellStyle name="Normal 34 2 8 2 2 4 2 3" xfId="37056"/>
    <cellStyle name="Normal 34 2 8 2 2 4 3" xfId="37057"/>
    <cellStyle name="Normal 34 2 8 2 2 4 4" xfId="37058"/>
    <cellStyle name="Normal 34 2 8 2 2 5" xfId="37059"/>
    <cellStyle name="Normal 34 2 8 2 2 5 2" xfId="37060"/>
    <cellStyle name="Normal 34 2 8 2 2 5 3" xfId="37061"/>
    <cellStyle name="Normal 34 2 8 2 2 6" xfId="37062"/>
    <cellStyle name="Normal 34 2 8 2 2 7" xfId="37063"/>
    <cellStyle name="Normal 34 2 8 2 2_Schs" xfId="37064"/>
    <cellStyle name="Normal 34 2 8 2 3" xfId="37065"/>
    <cellStyle name="Normal 34 2 8 2 4" xfId="37066"/>
    <cellStyle name="Normal 34 2 8 2 4 2" xfId="37067"/>
    <cellStyle name="Normal 34 2 8 2 4 2 2" xfId="37068"/>
    <cellStyle name="Normal 34 2 8 2 4 2 2 2" xfId="37069"/>
    <cellStyle name="Normal 34 2 8 2 4 2 2 3" xfId="37070"/>
    <cellStyle name="Normal 34 2 8 2 4 2 3" xfId="37071"/>
    <cellStyle name="Normal 34 2 8 2 4 2 4" xfId="37072"/>
    <cellStyle name="Normal 34 2 8 2 4 3" xfId="37073"/>
    <cellStyle name="Normal 34 2 8 2 4 3 2" xfId="37074"/>
    <cellStyle name="Normal 34 2 8 2 4 3 3" xfId="37075"/>
    <cellStyle name="Normal 34 2 8 2 4 4" xfId="37076"/>
    <cellStyle name="Normal 34 2 8 2 4 5" xfId="37077"/>
    <cellStyle name="Normal 34 2 8 2 5" xfId="37078"/>
    <cellStyle name="Normal 34 2 8 2 5 2" xfId="37079"/>
    <cellStyle name="Normal 34 2 8 2 5 2 2" xfId="37080"/>
    <cellStyle name="Normal 34 2 8 2 5 2 3" xfId="37081"/>
    <cellStyle name="Normal 34 2 8 2 5 3" xfId="37082"/>
    <cellStyle name="Normal 34 2 8 2 5 4" xfId="37083"/>
    <cellStyle name="Normal 34 2 8 2 6" xfId="37084"/>
    <cellStyle name="Normal 34 2 8 2 6 2" xfId="37085"/>
    <cellStyle name="Normal 34 2 8 2 6 3" xfId="37086"/>
    <cellStyle name="Normal 34 2 8 2 7" xfId="37087"/>
    <cellStyle name="Normal 34 2 8 2 8" xfId="37088"/>
    <cellStyle name="Normal 34 2 8 2_Schs" xfId="37089"/>
    <cellStyle name="Normal 34 2 8 3" xfId="37090"/>
    <cellStyle name="Normal 34 2 8 3 2" xfId="37091"/>
    <cellStyle name="Normal 34 2 8 3 3" xfId="37092"/>
    <cellStyle name="Normal 34 2 8 3 3 2" xfId="37093"/>
    <cellStyle name="Normal 34 2 8 3 3 2 2" xfId="37094"/>
    <cellStyle name="Normal 34 2 8 3 3 2 2 2" xfId="37095"/>
    <cellStyle name="Normal 34 2 8 3 3 2 2 3" xfId="37096"/>
    <cellStyle name="Normal 34 2 8 3 3 2 3" xfId="37097"/>
    <cellStyle name="Normal 34 2 8 3 3 2 4" xfId="37098"/>
    <cellStyle name="Normal 34 2 8 3 3 3" xfId="37099"/>
    <cellStyle name="Normal 34 2 8 3 3 3 2" xfId="37100"/>
    <cellStyle name="Normal 34 2 8 3 3 3 3" xfId="37101"/>
    <cellStyle name="Normal 34 2 8 3 3 4" xfId="37102"/>
    <cellStyle name="Normal 34 2 8 3 3 5" xfId="37103"/>
    <cellStyle name="Normal 34 2 8 3 4" xfId="37104"/>
    <cellStyle name="Normal 34 2 8 3 4 2" xfId="37105"/>
    <cellStyle name="Normal 34 2 8 3 4 2 2" xfId="37106"/>
    <cellStyle name="Normal 34 2 8 3 4 2 3" xfId="37107"/>
    <cellStyle name="Normal 34 2 8 3 4 3" xfId="37108"/>
    <cellStyle name="Normal 34 2 8 3 4 4" xfId="37109"/>
    <cellStyle name="Normal 34 2 8 3 5" xfId="37110"/>
    <cellStyle name="Normal 34 2 8 3 5 2" xfId="37111"/>
    <cellStyle name="Normal 34 2 8 3 5 3" xfId="37112"/>
    <cellStyle name="Normal 34 2 8 3 6" xfId="37113"/>
    <cellStyle name="Normal 34 2 8 3 7" xfId="37114"/>
    <cellStyle name="Normal 34 2 8 3_Schs" xfId="37115"/>
    <cellStyle name="Normal 34 2 8 4" xfId="37116"/>
    <cellStyle name="Normal 34 2 8 5" xfId="37117"/>
    <cellStyle name="Normal 34 2 8 5 2" xfId="37118"/>
    <cellStyle name="Normal 34 2 8 5 2 2" xfId="37119"/>
    <cellStyle name="Normal 34 2 8 5 2 2 2" xfId="37120"/>
    <cellStyle name="Normal 34 2 8 5 2 2 3" xfId="37121"/>
    <cellStyle name="Normal 34 2 8 5 2 3" xfId="37122"/>
    <cellStyle name="Normal 34 2 8 5 2 4" xfId="37123"/>
    <cellStyle name="Normal 34 2 8 5 3" xfId="37124"/>
    <cellStyle name="Normal 34 2 8 5 3 2" xfId="37125"/>
    <cellStyle name="Normal 34 2 8 5 3 3" xfId="37126"/>
    <cellStyle name="Normal 34 2 8 5 4" xfId="37127"/>
    <cellStyle name="Normal 34 2 8 5 5" xfId="37128"/>
    <cellStyle name="Normal 34 2 8 6" xfId="37129"/>
    <cellStyle name="Normal 34 2 8 6 2" xfId="37130"/>
    <cellStyle name="Normal 34 2 8 6 2 2" xfId="37131"/>
    <cellStyle name="Normal 34 2 8 6 2 3" xfId="37132"/>
    <cellStyle name="Normal 34 2 8 6 3" xfId="37133"/>
    <cellStyle name="Normal 34 2 8 6 4" xfId="37134"/>
    <cellStyle name="Normal 34 2 8 7" xfId="37135"/>
    <cellStyle name="Normal 34 2 8 7 2" xfId="37136"/>
    <cellStyle name="Normal 34 2 8 7 3" xfId="37137"/>
    <cellStyle name="Normal 34 2 8 8" xfId="37138"/>
    <cellStyle name="Normal 34 2 8 9" xfId="37139"/>
    <cellStyle name="Normal 34 2 8_Schs" xfId="37140"/>
    <cellStyle name="Normal 34 2 9" xfId="37141"/>
    <cellStyle name="Normal 34 2 9 2" xfId="37142"/>
    <cellStyle name="Normal 34 2 9 2 2" xfId="37143"/>
    <cellStyle name="Normal 34 2 9 2 3" xfId="37144"/>
    <cellStyle name="Normal 34 2 9 2 3 2" xfId="37145"/>
    <cellStyle name="Normal 34 2 9 2 3 2 2" xfId="37146"/>
    <cellStyle name="Normal 34 2 9 2 3 2 2 2" xfId="37147"/>
    <cellStyle name="Normal 34 2 9 2 3 2 2 3" xfId="37148"/>
    <cellStyle name="Normal 34 2 9 2 3 2 3" xfId="37149"/>
    <cellStyle name="Normal 34 2 9 2 3 2 4" xfId="37150"/>
    <cellStyle name="Normal 34 2 9 2 3 3" xfId="37151"/>
    <cellStyle name="Normal 34 2 9 2 3 3 2" xfId="37152"/>
    <cellStyle name="Normal 34 2 9 2 3 3 3" xfId="37153"/>
    <cellStyle name="Normal 34 2 9 2 3 4" xfId="37154"/>
    <cellStyle name="Normal 34 2 9 2 3 5" xfId="37155"/>
    <cellStyle name="Normal 34 2 9 2 4" xfId="37156"/>
    <cellStyle name="Normal 34 2 9 2 4 2" xfId="37157"/>
    <cellStyle name="Normal 34 2 9 2 4 2 2" xfId="37158"/>
    <cellStyle name="Normal 34 2 9 2 4 2 3" xfId="37159"/>
    <cellStyle name="Normal 34 2 9 2 4 3" xfId="37160"/>
    <cellStyle name="Normal 34 2 9 2 4 4" xfId="37161"/>
    <cellStyle name="Normal 34 2 9 2 5" xfId="37162"/>
    <cellStyle name="Normal 34 2 9 2 5 2" xfId="37163"/>
    <cellStyle name="Normal 34 2 9 2 5 3" xfId="37164"/>
    <cellStyle name="Normal 34 2 9 2 6" xfId="37165"/>
    <cellStyle name="Normal 34 2 9 2 7" xfId="37166"/>
    <cellStyle name="Normal 34 2 9 2_Schs" xfId="37167"/>
    <cellStyle name="Normal 34 2 9 3" xfId="37168"/>
    <cellStyle name="Normal 34 2 9 4" xfId="37169"/>
    <cellStyle name="Normal 34 2 9 4 2" xfId="37170"/>
    <cellStyle name="Normal 34 2 9 4 2 2" xfId="37171"/>
    <cellStyle name="Normal 34 2 9 4 2 2 2" xfId="37172"/>
    <cellStyle name="Normal 34 2 9 4 2 2 3" xfId="37173"/>
    <cellStyle name="Normal 34 2 9 4 2 3" xfId="37174"/>
    <cellStyle name="Normal 34 2 9 4 2 4" xfId="37175"/>
    <cellStyle name="Normal 34 2 9 4 3" xfId="37176"/>
    <cellStyle name="Normal 34 2 9 4 3 2" xfId="37177"/>
    <cellStyle name="Normal 34 2 9 4 3 3" xfId="37178"/>
    <cellStyle name="Normal 34 2 9 4 4" xfId="37179"/>
    <cellStyle name="Normal 34 2 9 4 5" xfId="37180"/>
    <cellStyle name="Normal 34 2 9 5" xfId="37181"/>
    <cellStyle name="Normal 34 2 9 5 2" xfId="37182"/>
    <cellStyle name="Normal 34 2 9 5 2 2" xfId="37183"/>
    <cellStyle name="Normal 34 2 9 5 2 3" xfId="37184"/>
    <cellStyle name="Normal 34 2 9 5 3" xfId="37185"/>
    <cellStyle name="Normal 34 2 9 5 4" xfId="37186"/>
    <cellStyle name="Normal 34 2 9 6" xfId="37187"/>
    <cellStyle name="Normal 34 2 9 6 2" xfId="37188"/>
    <cellStyle name="Normal 34 2 9 6 3" xfId="37189"/>
    <cellStyle name="Normal 34 2 9 7" xfId="37190"/>
    <cellStyle name="Normal 34 2 9 8" xfId="37191"/>
    <cellStyle name="Normal 34 2 9_Schs" xfId="37192"/>
    <cellStyle name="Normal 34 2_Schs" xfId="37193"/>
    <cellStyle name="Normal 34 20" xfId="37194"/>
    <cellStyle name="Normal 34 21" xfId="37195"/>
    <cellStyle name="Normal 34 3" xfId="37196"/>
    <cellStyle name="Normal 34 3 10" xfId="37197"/>
    <cellStyle name="Normal 34 3 10 2" xfId="37198"/>
    <cellStyle name="Normal 34 3 10 3" xfId="37199"/>
    <cellStyle name="Normal 34 3 11" xfId="37200"/>
    <cellStyle name="Normal 34 3 12" xfId="37201"/>
    <cellStyle name="Normal 34 3 13" xfId="37202"/>
    <cellStyle name="Normal 34 3 2" xfId="37203"/>
    <cellStyle name="Normal 34 3 2 10" xfId="37204"/>
    <cellStyle name="Normal 34 3 2 11" xfId="37205"/>
    <cellStyle name="Normal 34 3 2 12" xfId="37206"/>
    <cellStyle name="Normal 34 3 2 2" xfId="37207"/>
    <cellStyle name="Normal 34 3 2 2 10" xfId="37208"/>
    <cellStyle name="Normal 34 3 2 2 2" xfId="37209"/>
    <cellStyle name="Normal 34 3 2 2 2 2" xfId="37210"/>
    <cellStyle name="Normal 34 3 2 2 2 2 2" xfId="37211"/>
    <cellStyle name="Normal 34 3 2 2 2 2 2 2" xfId="37212"/>
    <cellStyle name="Normal 34 3 2 2 2 2 2 3" xfId="37213"/>
    <cellStyle name="Normal 34 3 2 2 2 2 2 3 2" xfId="37214"/>
    <cellStyle name="Normal 34 3 2 2 2 2 2 3 2 2" xfId="37215"/>
    <cellStyle name="Normal 34 3 2 2 2 2 2 3 2 2 2" xfId="37216"/>
    <cellStyle name="Normal 34 3 2 2 2 2 2 3 2 2 3" xfId="37217"/>
    <cellStyle name="Normal 34 3 2 2 2 2 2 3 2 3" xfId="37218"/>
    <cellStyle name="Normal 34 3 2 2 2 2 2 3 2 4" xfId="37219"/>
    <cellStyle name="Normal 34 3 2 2 2 2 2 3 3" xfId="37220"/>
    <cellStyle name="Normal 34 3 2 2 2 2 2 3 3 2" xfId="37221"/>
    <cellStyle name="Normal 34 3 2 2 2 2 2 3 3 3" xfId="37222"/>
    <cellStyle name="Normal 34 3 2 2 2 2 2 3 4" xfId="37223"/>
    <cellStyle name="Normal 34 3 2 2 2 2 2 3 5" xfId="37224"/>
    <cellStyle name="Normal 34 3 2 2 2 2 2 4" xfId="37225"/>
    <cellStyle name="Normal 34 3 2 2 2 2 2 4 2" xfId="37226"/>
    <cellStyle name="Normal 34 3 2 2 2 2 2 4 2 2" xfId="37227"/>
    <cellStyle name="Normal 34 3 2 2 2 2 2 4 2 3" xfId="37228"/>
    <cellStyle name="Normal 34 3 2 2 2 2 2 4 3" xfId="37229"/>
    <cellStyle name="Normal 34 3 2 2 2 2 2 4 4" xfId="37230"/>
    <cellStyle name="Normal 34 3 2 2 2 2 2 5" xfId="37231"/>
    <cellStyle name="Normal 34 3 2 2 2 2 2 5 2" xfId="37232"/>
    <cellStyle name="Normal 34 3 2 2 2 2 2 5 3" xfId="37233"/>
    <cellStyle name="Normal 34 3 2 2 2 2 2 6" xfId="37234"/>
    <cellStyle name="Normal 34 3 2 2 2 2 2 7" xfId="37235"/>
    <cellStyle name="Normal 34 3 2 2 2 2 2_Schs" xfId="37236"/>
    <cellStyle name="Normal 34 3 2 2 2 2 3" xfId="37237"/>
    <cellStyle name="Normal 34 3 2 2 2 2 4" xfId="37238"/>
    <cellStyle name="Normal 34 3 2 2 2 2 4 2" xfId="37239"/>
    <cellStyle name="Normal 34 3 2 2 2 2 4 2 2" xfId="37240"/>
    <cellStyle name="Normal 34 3 2 2 2 2 4 2 2 2" xfId="37241"/>
    <cellStyle name="Normal 34 3 2 2 2 2 4 2 2 3" xfId="37242"/>
    <cellStyle name="Normal 34 3 2 2 2 2 4 2 3" xfId="37243"/>
    <cellStyle name="Normal 34 3 2 2 2 2 4 2 4" xfId="37244"/>
    <cellStyle name="Normal 34 3 2 2 2 2 4 3" xfId="37245"/>
    <cellStyle name="Normal 34 3 2 2 2 2 4 3 2" xfId="37246"/>
    <cellStyle name="Normal 34 3 2 2 2 2 4 3 3" xfId="37247"/>
    <cellStyle name="Normal 34 3 2 2 2 2 4 4" xfId="37248"/>
    <cellStyle name="Normal 34 3 2 2 2 2 4 5" xfId="37249"/>
    <cellStyle name="Normal 34 3 2 2 2 2 5" xfId="37250"/>
    <cellStyle name="Normal 34 3 2 2 2 2 5 2" xfId="37251"/>
    <cellStyle name="Normal 34 3 2 2 2 2 5 2 2" xfId="37252"/>
    <cellStyle name="Normal 34 3 2 2 2 2 5 2 3" xfId="37253"/>
    <cellStyle name="Normal 34 3 2 2 2 2 5 3" xfId="37254"/>
    <cellStyle name="Normal 34 3 2 2 2 2 5 4" xfId="37255"/>
    <cellStyle name="Normal 34 3 2 2 2 2 6" xfId="37256"/>
    <cellStyle name="Normal 34 3 2 2 2 2 6 2" xfId="37257"/>
    <cellStyle name="Normal 34 3 2 2 2 2 6 3" xfId="37258"/>
    <cellStyle name="Normal 34 3 2 2 2 2 7" xfId="37259"/>
    <cellStyle name="Normal 34 3 2 2 2 2 8" xfId="37260"/>
    <cellStyle name="Normal 34 3 2 2 2 2_Schs" xfId="37261"/>
    <cellStyle name="Normal 34 3 2 2 2 3" xfId="37262"/>
    <cellStyle name="Normal 34 3 2 2 2 3 2" xfId="37263"/>
    <cellStyle name="Normal 34 3 2 2 2 3 3" xfId="37264"/>
    <cellStyle name="Normal 34 3 2 2 2 3 3 2" xfId="37265"/>
    <cellStyle name="Normal 34 3 2 2 2 3 3 2 2" xfId="37266"/>
    <cellStyle name="Normal 34 3 2 2 2 3 3 2 2 2" xfId="37267"/>
    <cellStyle name="Normal 34 3 2 2 2 3 3 2 2 3" xfId="37268"/>
    <cellStyle name="Normal 34 3 2 2 2 3 3 2 3" xfId="37269"/>
    <cellStyle name="Normal 34 3 2 2 2 3 3 2 4" xfId="37270"/>
    <cellStyle name="Normal 34 3 2 2 2 3 3 3" xfId="37271"/>
    <cellStyle name="Normal 34 3 2 2 2 3 3 3 2" xfId="37272"/>
    <cellStyle name="Normal 34 3 2 2 2 3 3 3 3" xfId="37273"/>
    <cellStyle name="Normal 34 3 2 2 2 3 3 4" xfId="37274"/>
    <cellStyle name="Normal 34 3 2 2 2 3 3 5" xfId="37275"/>
    <cellStyle name="Normal 34 3 2 2 2 3 4" xfId="37276"/>
    <cellStyle name="Normal 34 3 2 2 2 3 4 2" xfId="37277"/>
    <cellStyle name="Normal 34 3 2 2 2 3 4 2 2" xfId="37278"/>
    <cellStyle name="Normal 34 3 2 2 2 3 4 2 3" xfId="37279"/>
    <cellStyle name="Normal 34 3 2 2 2 3 4 3" xfId="37280"/>
    <cellStyle name="Normal 34 3 2 2 2 3 4 4" xfId="37281"/>
    <cellStyle name="Normal 34 3 2 2 2 3 5" xfId="37282"/>
    <cellStyle name="Normal 34 3 2 2 2 3 5 2" xfId="37283"/>
    <cellStyle name="Normal 34 3 2 2 2 3 5 3" xfId="37284"/>
    <cellStyle name="Normal 34 3 2 2 2 3 6" xfId="37285"/>
    <cellStyle name="Normal 34 3 2 2 2 3 7" xfId="37286"/>
    <cellStyle name="Normal 34 3 2 2 2 3_Schs" xfId="37287"/>
    <cellStyle name="Normal 34 3 2 2 2 4" xfId="37288"/>
    <cellStyle name="Normal 34 3 2 2 2 5" xfId="37289"/>
    <cellStyle name="Normal 34 3 2 2 2 5 2" xfId="37290"/>
    <cellStyle name="Normal 34 3 2 2 2 5 2 2" xfId="37291"/>
    <cellStyle name="Normal 34 3 2 2 2 5 2 2 2" xfId="37292"/>
    <cellStyle name="Normal 34 3 2 2 2 5 2 2 3" xfId="37293"/>
    <cellStyle name="Normal 34 3 2 2 2 5 2 3" xfId="37294"/>
    <cellStyle name="Normal 34 3 2 2 2 5 2 4" xfId="37295"/>
    <cellStyle name="Normal 34 3 2 2 2 5 3" xfId="37296"/>
    <cellStyle name="Normal 34 3 2 2 2 5 3 2" xfId="37297"/>
    <cellStyle name="Normal 34 3 2 2 2 5 3 3" xfId="37298"/>
    <cellStyle name="Normal 34 3 2 2 2 5 4" xfId="37299"/>
    <cellStyle name="Normal 34 3 2 2 2 5 5" xfId="37300"/>
    <cellStyle name="Normal 34 3 2 2 2 6" xfId="37301"/>
    <cellStyle name="Normal 34 3 2 2 2 6 2" xfId="37302"/>
    <cellStyle name="Normal 34 3 2 2 2 6 2 2" xfId="37303"/>
    <cellStyle name="Normal 34 3 2 2 2 6 2 3" xfId="37304"/>
    <cellStyle name="Normal 34 3 2 2 2 6 3" xfId="37305"/>
    <cellStyle name="Normal 34 3 2 2 2 6 4" xfId="37306"/>
    <cellStyle name="Normal 34 3 2 2 2 7" xfId="37307"/>
    <cellStyle name="Normal 34 3 2 2 2 7 2" xfId="37308"/>
    <cellStyle name="Normal 34 3 2 2 2 7 3" xfId="37309"/>
    <cellStyle name="Normal 34 3 2 2 2 8" xfId="37310"/>
    <cellStyle name="Normal 34 3 2 2 2 9" xfId="37311"/>
    <cellStyle name="Normal 34 3 2 2 2_Schs" xfId="37312"/>
    <cellStyle name="Normal 34 3 2 2 3" xfId="37313"/>
    <cellStyle name="Normal 34 3 2 2 3 2" xfId="37314"/>
    <cellStyle name="Normal 34 3 2 2 3 2 2" xfId="37315"/>
    <cellStyle name="Normal 34 3 2 2 3 2 3" xfId="37316"/>
    <cellStyle name="Normal 34 3 2 2 3 2 3 2" xfId="37317"/>
    <cellStyle name="Normal 34 3 2 2 3 2 3 2 2" xfId="37318"/>
    <cellStyle name="Normal 34 3 2 2 3 2 3 2 2 2" xfId="37319"/>
    <cellStyle name="Normal 34 3 2 2 3 2 3 2 2 3" xfId="37320"/>
    <cellStyle name="Normal 34 3 2 2 3 2 3 2 3" xfId="37321"/>
    <cellStyle name="Normal 34 3 2 2 3 2 3 2 4" xfId="37322"/>
    <cellStyle name="Normal 34 3 2 2 3 2 3 3" xfId="37323"/>
    <cellStyle name="Normal 34 3 2 2 3 2 3 3 2" xfId="37324"/>
    <cellStyle name="Normal 34 3 2 2 3 2 3 3 3" xfId="37325"/>
    <cellStyle name="Normal 34 3 2 2 3 2 3 4" xfId="37326"/>
    <cellStyle name="Normal 34 3 2 2 3 2 3 5" xfId="37327"/>
    <cellStyle name="Normal 34 3 2 2 3 2 4" xfId="37328"/>
    <cellStyle name="Normal 34 3 2 2 3 2 4 2" xfId="37329"/>
    <cellStyle name="Normal 34 3 2 2 3 2 4 2 2" xfId="37330"/>
    <cellStyle name="Normal 34 3 2 2 3 2 4 2 3" xfId="37331"/>
    <cellStyle name="Normal 34 3 2 2 3 2 4 3" xfId="37332"/>
    <cellStyle name="Normal 34 3 2 2 3 2 4 4" xfId="37333"/>
    <cellStyle name="Normal 34 3 2 2 3 2 5" xfId="37334"/>
    <cellStyle name="Normal 34 3 2 2 3 2 5 2" xfId="37335"/>
    <cellStyle name="Normal 34 3 2 2 3 2 5 3" xfId="37336"/>
    <cellStyle name="Normal 34 3 2 2 3 2 6" xfId="37337"/>
    <cellStyle name="Normal 34 3 2 2 3 2 7" xfId="37338"/>
    <cellStyle name="Normal 34 3 2 2 3 2_Schs" xfId="37339"/>
    <cellStyle name="Normal 34 3 2 2 3 3" xfId="37340"/>
    <cellStyle name="Normal 34 3 2 2 3 4" xfId="37341"/>
    <cellStyle name="Normal 34 3 2 2 3 4 2" xfId="37342"/>
    <cellStyle name="Normal 34 3 2 2 3 4 2 2" xfId="37343"/>
    <cellStyle name="Normal 34 3 2 2 3 4 2 2 2" xfId="37344"/>
    <cellStyle name="Normal 34 3 2 2 3 4 2 2 3" xfId="37345"/>
    <cellStyle name="Normal 34 3 2 2 3 4 2 3" xfId="37346"/>
    <cellStyle name="Normal 34 3 2 2 3 4 2 4" xfId="37347"/>
    <cellStyle name="Normal 34 3 2 2 3 4 3" xfId="37348"/>
    <cellStyle name="Normal 34 3 2 2 3 4 3 2" xfId="37349"/>
    <cellStyle name="Normal 34 3 2 2 3 4 3 3" xfId="37350"/>
    <cellStyle name="Normal 34 3 2 2 3 4 4" xfId="37351"/>
    <cellStyle name="Normal 34 3 2 2 3 4 5" xfId="37352"/>
    <cellStyle name="Normal 34 3 2 2 3 5" xfId="37353"/>
    <cellStyle name="Normal 34 3 2 2 3 5 2" xfId="37354"/>
    <cellStyle name="Normal 34 3 2 2 3 5 2 2" xfId="37355"/>
    <cellStyle name="Normal 34 3 2 2 3 5 2 3" xfId="37356"/>
    <cellStyle name="Normal 34 3 2 2 3 5 3" xfId="37357"/>
    <cellStyle name="Normal 34 3 2 2 3 5 4" xfId="37358"/>
    <cellStyle name="Normal 34 3 2 2 3 6" xfId="37359"/>
    <cellStyle name="Normal 34 3 2 2 3 6 2" xfId="37360"/>
    <cellStyle name="Normal 34 3 2 2 3 6 3" xfId="37361"/>
    <cellStyle name="Normal 34 3 2 2 3 7" xfId="37362"/>
    <cellStyle name="Normal 34 3 2 2 3 8" xfId="37363"/>
    <cellStyle name="Normal 34 3 2 2 3_Schs" xfId="37364"/>
    <cellStyle name="Normal 34 3 2 2 4" xfId="37365"/>
    <cellStyle name="Normal 34 3 2 2 4 2" xfId="37366"/>
    <cellStyle name="Normal 34 3 2 2 4 3" xfId="37367"/>
    <cellStyle name="Normal 34 3 2 2 4 3 2" xfId="37368"/>
    <cellStyle name="Normal 34 3 2 2 4 3 2 2" xfId="37369"/>
    <cellStyle name="Normal 34 3 2 2 4 3 2 2 2" xfId="37370"/>
    <cellStyle name="Normal 34 3 2 2 4 3 2 2 3" xfId="37371"/>
    <cellStyle name="Normal 34 3 2 2 4 3 2 3" xfId="37372"/>
    <cellStyle name="Normal 34 3 2 2 4 3 2 4" xfId="37373"/>
    <cellStyle name="Normal 34 3 2 2 4 3 3" xfId="37374"/>
    <cellStyle name="Normal 34 3 2 2 4 3 3 2" xfId="37375"/>
    <cellStyle name="Normal 34 3 2 2 4 3 3 3" xfId="37376"/>
    <cellStyle name="Normal 34 3 2 2 4 3 4" xfId="37377"/>
    <cellStyle name="Normal 34 3 2 2 4 3 5" xfId="37378"/>
    <cellStyle name="Normal 34 3 2 2 4 4" xfId="37379"/>
    <cellStyle name="Normal 34 3 2 2 4 4 2" xfId="37380"/>
    <cellStyle name="Normal 34 3 2 2 4 4 2 2" xfId="37381"/>
    <cellStyle name="Normal 34 3 2 2 4 4 2 3" xfId="37382"/>
    <cellStyle name="Normal 34 3 2 2 4 4 3" xfId="37383"/>
    <cellStyle name="Normal 34 3 2 2 4 4 4" xfId="37384"/>
    <cellStyle name="Normal 34 3 2 2 4 5" xfId="37385"/>
    <cellStyle name="Normal 34 3 2 2 4 5 2" xfId="37386"/>
    <cellStyle name="Normal 34 3 2 2 4 5 3" xfId="37387"/>
    <cellStyle name="Normal 34 3 2 2 4 6" xfId="37388"/>
    <cellStyle name="Normal 34 3 2 2 4 7" xfId="37389"/>
    <cellStyle name="Normal 34 3 2 2 4_Schs" xfId="37390"/>
    <cellStyle name="Normal 34 3 2 2 5" xfId="37391"/>
    <cellStyle name="Normal 34 3 2 2 6" xfId="37392"/>
    <cellStyle name="Normal 34 3 2 2 6 2" xfId="37393"/>
    <cellStyle name="Normal 34 3 2 2 6 2 2" xfId="37394"/>
    <cellStyle name="Normal 34 3 2 2 6 2 2 2" xfId="37395"/>
    <cellStyle name="Normal 34 3 2 2 6 2 2 3" xfId="37396"/>
    <cellStyle name="Normal 34 3 2 2 6 2 3" xfId="37397"/>
    <cellStyle name="Normal 34 3 2 2 6 2 4" xfId="37398"/>
    <cellStyle name="Normal 34 3 2 2 6 3" xfId="37399"/>
    <cellStyle name="Normal 34 3 2 2 6 3 2" xfId="37400"/>
    <cellStyle name="Normal 34 3 2 2 6 3 3" xfId="37401"/>
    <cellStyle name="Normal 34 3 2 2 6 4" xfId="37402"/>
    <cellStyle name="Normal 34 3 2 2 6 5" xfId="37403"/>
    <cellStyle name="Normal 34 3 2 2 7" xfId="37404"/>
    <cellStyle name="Normal 34 3 2 2 7 2" xfId="37405"/>
    <cellStyle name="Normal 34 3 2 2 7 2 2" xfId="37406"/>
    <cellStyle name="Normal 34 3 2 2 7 2 3" xfId="37407"/>
    <cellStyle name="Normal 34 3 2 2 7 3" xfId="37408"/>
    <cellStyle name="Normal 34 3 2 2 7 4" xfId="37409"/>
    <cellStyle name="Normal 34 3 2 2 8" xfId="37410"/>
    <cellStyle name="Normal 34 3 2 2 8 2" xfId="37411"/>
    <cellStyle name="Normal 34 3 2 2 8 3" xfId="37412"/>
    <cellStyle name="Normal 34 3 2 2 9" xfId="37413"/>
    <cellStyle name="Normal 34 3 2 2_Schs" xfId="37414"/>
    <cellStyle name="Normal 34 3 2 3" xfId="37415"/>
    <cellStyle name="Normal 34 3 2 3 2" xfId="37416"/>
    <cellStyle name="Normal 34 3 2 3 2 2" xfId="37417"/>
    <cellStyle name="Normal 34 3 2 3 2 2 2" xfId="37418"/>
    <cellStyle name="Normal 34 3 2 3 2 2 3" xfId="37419"/>
    <cellStyle name="Normal 34 3 2 3 2 2 3 2" xfId="37420"/>
    <cellStyle name="Normal 34 3 2 3 2 2 3 2 2" xfId="37421"/>
    <cellStyle name="Normal 34 3 2 3 2 2 3 2 2 2" xfId="37422"/>
    <cellStyle name="Normal 34 3 2 3 2 2 3 2 2 3" xfId="37423"/>
    <cellStyle name="Normal 34 3 2 3 2 2 3 2 3" xfId="37424"/>
    <cellStyle name="Normal 34 3 2 3 2 2 3 2 4" xfId="37425"/>
    <cellStyle name="Normal 34 3 2 3 2 2 3 3" xfId="37426"/>
    <cellStyle name="Normal 34 3 2 3 2 2 3 3 2" xfId="37427"/>
    <cellStyle name="Normal 34 3 2 3 2 2 3 3 3" xfId="37428"/>
    <cellStyle name="Normal 34 3 2 3 2 2 3 4" xfId="37429"/>
    <cellStyle name="Normal 34 3 2 3 2 2 3 5" xfId="37430"/>
    <cellStyle name="Normal 34 3 2 3 2 2 4" xfId="37431"/>
    <cellStyle name="Normal 34 3 2 3 2 2 4 2" xfId="37432"/>
    <cellStyle name="Normal 34 3 2 3 2 2 4 2 2" xfId="37433"/>
    <cellStyle name="Normal 34 3 2 3 2 2 4 2 3" xfId="37434"/>
    <cellStyle name="Normal 34 3 2 3 2 2 4 3" xfId="37435"/>
    <cellStyle name="Normal 34 3 2 3 2 2 4 4" xfId="37436"/>
    <cellStyle name="Normal 34 3 2 3 2 2 5" xfId="37437"/>
    <cellStyle name="Normal 34 3 2 3 2 2 5 2" xfId="37438"/>
    <cellStyle name="Normal 34 3 2 3 2 2 5 3" xfId="37439"/>
    <cellStyle name="Normal 34 3 2 3 2 2 6" xfId="37440"/>
    <cellStyle name="Normal 34 3 2 3 2 2 7" xfId="37441"/>
    <cellStyle name="Normal 34 3 2 3 2 2_Schs" xfId="37442"/>
    <cellStyle name="Normal 34 3 2 3 2 3" xfId="37443"/>
    <cellStyle name="Normal 34 3 2 3 2 4" xfId="37444"/>
    <cellStyle name="Normal 34 3 2 3 2 4 2" xfId="37445"/>
    <cellStyle name="Normal 34 3 2 3 2 4 2 2" xfId="37446"/>
    <cellStyle name="Normal 34 3 2 3 2 4 2 2 2" xfId="37447"/>
    <cellStyle name="Normal 34 3 2 3 2 4 2 2 3" xfId="37448"/>
    <cellStyle name="Normal 34 3 2 3 2 4 2 3" xfId="37449"/>
    <cellStyle name="Normal 34 3 2 3 2 4 2 4" xfId="37450"/>
    <cellStyle name="Normal 34 3 2 3 2 4 3" xfId="37451"/>
    <cellStyle name="Normal 34 3 2 3 2 4 3 2" xfId="37452"/>
    <cellStyle name="Normal 34 3 2 3 2 4 3 3" xfId="37453"/>
    <cellStyle name="Normal 34 3 2 3 2 4 4" xfId="37454"/>
    <cellStyle name="Normal 34 3 2 3 2 4 5" xfId="37455"/>
    <cellStyle name="Normal 34 3 2 3 2 5" xfId="37456"/>
    <cellStyle name="Normal 34 3 2 3 2 5 2" xfId="37457"/>
    <cellStyle name="Normal 34 3 2 3 2 5 2 2" xfId="37458"/>
    <cellStyle name="Normal 34 3 2 3 2 5 2 3" xfId="37459"/>
    <cellStyle name="Normal 34 3 2 3 2 5 3" xfId="37460"/>
    <cellStyle name="Normal 34 3 2 3 2 5 4" xfId="37461"/>
    <cellStyle name="Normal 34 3 2 3 2 6" xfId="37462"/>
    <cellStyle name="Normal 34 3 2 3 2 6 2" xfId="37463"/>
    <cellStyle name="Normal 34 3 2 3 2 6 3" xfId="37464"/>
    <cellStyle name="Normal 34 3 2 3 2 7" xfId="37465"/>
    <cellStyle name="Normal 34 3 2 3 2 8" xfId="37466"/>
    <cellStyle name="Normal 34 3 2 3 2_Schs" xfId="37467"/>
    <cellStyle name="Normal 34 3 2 3 3" xfId="37468"/>
    <cellStyle name="Normal 34 3 2 3 3 2" xfId="37469"/>
    <cellStyle name="Normal 34 3 2 3 3 3" xfId="37470"/>
    <cellStyle name="Normal 34 3 2 3 3 3 2" xfId="37471"/>
    <cellStyle name="Normal 34 3 2 3 3 3 2 2" xfId="37472"/>
    <cellStyle name="Normal 34 3 2 3 3 3 2 2 2" xfId="37473"/>
    <cellStyle name="Normal 34 3 2 3 3 3 2 2 3" xfId="37474"/>
    <cellStyle name="Normal 34 3 2 3 3 3 2 3" xfId="37475"/>
    <cellStyle name="Normal 34 3 2 3 3 3 2 4" xfId="37476"/>
    <cellStyle name="Normal 34 3 2 3 3 3 3" xfId="37477"/>
    <cellStyle name="Normal 34 3 2 3 3 3 3 2" xfId="37478"/>
    <cellStyle name="Normal 34 3 2 3 3 3 3 3" xfId="37479"/>
    <cellStyle name="Normal 34 3 2 3 3 3 4" xfId="37480"/>
    <cellStyle name="Normal 34 3 2 3 3 3 5" xfId="37481"/>
    <cellStyle name="Normal 34 3 2 3 3 4" xfId="37482"/>
    <cellStyle name="Normal 34 3 2 3 3 4 2" xfId="37483"/>
    <cellStyle name="Normal 34 3 2 3 3 4 2 2" xfId="37484"/>
    <cellStyle name="Normal 34 3 2 3 3 4 2 3" xfId="37485"/>
    <cellStyle name="Normal 34 3 2 3 3 4 3" xfId="37486"/>
    <cellStyle name="Normal 34 3 2 3 3 4 4" xfId="37487"/>
    <cellStyle name="Normal 34 3 2 3 3 5" xfId="37488"/>
    <cellStyle name="Normal 34 3 2 3 3 5 2" xfId="37489"/>
    <cellStyle name="Normal 34 3 2 3 3 5 3" xfId="37490"/>
    <cellStyle name="Normal 34 3 2 3 3 6" xfId="37491"/>
    <cellStyle name="Normal 34 3 2 3 3 7" xfId="37492"/>
    <cellStyle name="Normal 34 3 2 3 3_Schs" xfId="37493"/>
    <cellStyle name="Normal 34 3 2 3 4" xfId="37494"/>
    <cellStyle name="Normal 34 3 2 3 5" xfId="37495"/>
    <cellStyle name="Normal 34 3 2 3 5 2" xfId="37496"/>
    <cellStyle name="Normal 34 3 2 3 5 2 2" xfId="37497"/>
    <cellStyle name="Normal 34 3 2 3 5 2 2 2" xfId="37498"/>
    <cellStyle name="Normal 34 3 2 3 5 2 2 3" xfId="37499"/>
    <cellStyle name="Normal 34 3 2 3 5 2 3" xfId="37500"/>
    <cellStyle name="Normal 34 3 2 3 5 2 4" xfId="37501"/>
    <cellStyle name="Normal 34 3 2 3 5 3" xfId="37502"/>
    <cellStyle name="Normal 34 3 2 3 5 3 2" xfId="37503"/>
    <cellStyle name="Normal 34 3 2 3 5 3 3" xfId="37504"/>
    <cellStyle name="Normal 34 3 2 3 5 4" xfId="37505"/>
    <cellStyle name="Normal 34 3 2 3 5 5" xfId="37506"/>
    <cellStyle name="Normal 34 3 2 3 6" xfId="37507"/>
    <cellStyle name="Normal 34 3 2 3 6 2" xfId="37508"/>
    <cellStyle name="Normal 34 3 2 3 6 2 2" xfId="37509"/>
    <cellStyle name="Normal 34 3 2 3 6 2 3" xfId="37510"/>
    <cellStyle name="Normal 34 3 2 3 6 3" xfId="37511"/>
    <cellStyle name="Normal 34 3 2 3 6 4" xfId="37512"/>
    <cellStyle name="Normal 34 3 2 3 7" xfId="37513"/>
    <cellStyle name="Normal 34 3 2 3 7 2" xfId="37514"/>
    <cellStyle name="Normal 34 3 2 3 7 3" xfId="37515"/>
    <cellStyle name="Normal 34 3 2 3 8" xfId="37516"/>
    <cellStyle name="Normal 34 3 2 3 9" xfId="37517"/>
    <cellStyle name="Normal 34 3 2 3_Schs" xfId="37518"/>
    <cellStyle name="Normal 34 3 2 4" xfId="37519"/>
    <cellStyle name="Normal 34 3 2 4 2" xfId="37520"/>
    <cellStyle name="Normal 34 3 2 4 2 2" xfId="37521"/>
    <cellStyle name="Normal 34 3 2 4 2 3" xfId="37522"/>
    <cellStyle name="Normal 34 3 2 4 2 3 2" xfId="37523"/>
    <cellStyle name="Normal 34 3 2 4 2 3 2 2" xfId="37524"/>
    <cellStyle name="Normal 34 3 2 4 2 3 2 2 2" xfId="37525"/>
    <cellStyle name="Normal 34 3 2 4 2 3 2 2 3" xfId="37526"/>
    <cellStyle name="Normal 34 3 2 4 2 3 2 3" xfId="37527"/>
    <cellStyle name="Normal 34 3 2 4 2 3 2 4" xfId="37528"/>
    <cellStyle name="Normal 34 3 2 4 2 3 3" xfId="37529"/>
    <cellStyle name="Normal 34 3 2 4 2 3 3 2" xfId="37530"/>
    <cellStyle name="Normal 34 3 2 4 2 3 3 3" xfId="37531"/>
    <cellStyle name="Normal 34 3 2 4 2 3 4" xfId="37532"/>
    <cellStyle name="Normal 34 3 2 4 2 3 5" xfId="37533"/>
    <cellStyle name="Normal 34 3 2 4 2 4" xfId="37534"/>
    <cellStyle name="Normal 34 3 2 4 2 4 2" xfId="37535"/>
    <cellStyle name="Normal 34 3 2 4 2 4 2 2" xfId="37536"/>
    <cellStyle name="Normal 34 3 2 4 2 4 2 3" xfId="37537"/>
    <cellStyle name="Normal 34 3 2 4 2 4 3" xfId="37538"/>
    <cellStyle name="Normal 34 3 2 4 2 4 4" xfId="37539"/>
    <cellStyle name="Normal 34 3 2 4 2 5" xfId="37540"/>
    <cellStyle name="Normal 34 3 2 4 2 5 2" xfId="37541"/>
    <cellStyle name="Normal 34 3 2 4 2 5 3" xfId="37542"/>
    <cellStyle name="Normal 34 3 2 4 2 6" xfId="37543"/>
    <cellStyle name="Normal 34 3 2 4 2 7" xfId="37544"/>
    <cellStyle name="Normal 34 3 2 4 2_Schs" xfId="37545"/>
    <cellStyle name="Normal 34 3 2 4 3" xfId="37546"/>
    <cellStyle name="Normal 34 3 2 4 4" xfId="37547"/>
    <cellStyle name="Normal 34 3 2 4 4 2" xfId="37548"/>
    <cellStyle name="Normal 34 3 2 4 4 2 2" xfId="37549"/>
    <cellStyle name="Normal 34 3 2 4 4 2 2 2" xfId="37550"/>
    <cellStyle name="Normal 34 3 2 4 4 2 2 3" xfId="37551"/>
    <cellStyle name="Normal 34 3 2 4 4 2 3" xfId="37552"/>
    <cellStyle name="Normal 34 3 2 4 4 2 4" xfId="37553"/>
    <cellStyle name="Normal 34 3 2 4 4 3" xfId="37554"/>
    <cellStyle name="Normal 34 3 2 4 4 3 2" xfId="37555"/>
    <cellStyle name="Normal 34 3 2 4 4 3 3" xfId="37556"/>
    <cellStyle name="Normal 34 3 2 4 4 4" xfId="37557"/>
    <cellStyle name="Normal 34 3 2 4 4 5" xfId="37558"/>
    <cellStyle name="Normal 34 3 2 4 5" xfId="37559"/>
    <cellStyle name="Normal 34 3 2 4 5 2" xfId="37560"/>
    <cellStyle name="Normal 34 3 2 4 5 2 2" xfId="37561"/>
    <cellStyle name="Normal 34 3 2 4 5 2 3" xfId="37562"/>
    <cellStyle name="Normal 34 3 2 4 5 3" xfId="37563"/>
    <cellStyle name="Normal 34 3 2 4 5 4" xfId="37564"/>
    <cellStyle name="Normal 34 3 2 4 6" xfId="37565"/>
    <cellStyle name="Normal 34 3 2 4 6 2" xfId="37566"/>
    <cellStyle name="Normal 34 3 2 4 6 3" xfId="37567"/>
    <cellStyle name="Normal 34 3 2 4 7" xfId="37568"/>
    <cellStyle name="Normal 34 3 2 4 8" xfId="37569"/>
    <cellStyle name="Normal 34 3 2 4_Schs" xfId="37570"/>
    <cellStyle name="Normal 34 3 2 5" xfId="37571"/>
    <cellStyle name="Normal 34 3 2 5 2" xfId="37572"/>
    <cellStyle name="Normal 34 3 2 5 3" xfId="37573"/>
    <cellStyle name="Normal 34 3 2 5 3 2" xfId="37574"/>
    <cellStyle name="Normal 34 3 2 5 3 2 2" xfId="37575"/>
    <cellStyle name="Normal 34 3 2 5 3 2 2 2" xfId="37576"/>
    <cellStyle name="Normal 34 3 2 5 3 2 2 3" xfId="37577"/>
    <cellStyle name="Normal 34 3 2 5 3 2 3" xfId="37578"/>
    <cellStyle name="Normal 34 3 2 5 3 2 4" xfId="37579"/>
    <cellStyle name="Normal 34 3 2 5 3 3" xfId="37580"/>
    <cellStyle name="Normal 34 3 2 5 3 3 2" xfId="37581"/>
    <cellStyle name="Normal 34 3 2 5 3 3 3" xfId="37582"/>
    <cellStyle name="Normal 34 3 2 5 3 4" xfId="37583"/>
    <cellStyle name="Normal 34 3 2 5 3 5" xfId="37584"/>
    <cellStyle name="Normal 34 3 2 5 4" xfId="37585"/>
    <cellStyle name="Normal 34 3 2 5 4 2" xfId="37586"/>
    <cellStyle name="Normal 34 3 2 5 4 2 2" xfId="37587"/>
    <cellStyle name="Normal 34 3 2 5 4 2 3" xfId="37588"/>
    <cellStyle name="Normal 34 3 2 5 4 3" xfId="37589"/>
    <cellStyle name="Normal 34 3 2 5 4 4" xfId="37590"/>
    <cellStyle name="Normal 34 3 2 5 5" xfId="37591"/>
    <cellStyle name="Normal 34 3 2 5 5 2" xfId="37592"/>
    <cellStyle name="Normal 34 3 2 5 5 3" xfId="37593"/>
    <cellStyle name="Normal 34 3 2 5 6" xfId="37594"/>
    <cellStyle name="Normal 34 3 2 5 7" xfId="37595"/>
    <cellStyle name="Normal 34 3 2 5_Schs" xfId="37596"/>
    <cellStyle name="Normal 34 3 2 6" xfId="37597"/>
    <cellStyle name="Normal 34 3 2 7" xfId="37598"/>
    <cellStyle name="Normal 34 3 2 7 2" xfId="37599"/>
    <cellStyle name="Normal 34 3 2 7 2 2" xfId="37600"/>
    <cellStyle name="Normal 34 3 2 7 2 2 2" xfId="37601"/>
    <cellStyle name="Normal 34 3 2 7 2 2 3" xfId="37602"/>
    <cellStyle name="Normal 34 3 2 7 2 3" xfId="37603"/>
    <cellStyle name="Normal 34 3 2 7 2 4" xfId="37604"/>
    <cellStyle name="Normal 34 3 2 7 3" xfId="37605"/>
    <cellStyle name="Normal 34 3 2 7 3 2" xfId="37606"/>
    <cellStyle name="Normal 34 3 2 7 3 3" xfId="37607"/>
    <cellStyle name="Normal 34 3 2 7 4" xfId="37608"/>
    <cellStyle name="Normal 34 3 2 7 5" xfId="37609"/>
    <cellStyle name="Normal 34 3 2 8" xfId="37610"/>
    <cellStyle name="Normal 34 3 2 8 2" xfId="37611"/>
    <cellStyle name="Normal 34 3 2 8 2 2" xfId="37612"/>
    <cellStyle name="Normal 34 3 2 8 2 3" xfId="37613"/>
    <cellStyle name="Normal 34 3 2 8 3" xfId="37614"/>
    <cellStyle name="Normal 34 3 2 8 4" xfId="37615"/>
    <cellStyle name="Normal 34 3 2 9" xfId="37616"/>
    <cellStyle name="Normal 34 3 2 9 2" xfId="37617"/>
    <cellStyle name="Normal 34 3 2 9 3" xfId="37618"/>
    <cellStyle name="Normal 34 3 2_Schs" xfId="37619"/>
    <cellStyle name="Normal 34 3 3" xfId="37620"/>
    <cellStyle name="Normal 34 3 3 10" xfId="37621"/>
    <cellStyle name="Normal 34 3 3 2" xfId="37622"/>
    <cellStyle name="Normal 34 3 3 2 2" xfId="37623"/>
    <cellStyle name="Normal 34 3 3 2 2 2" xfId="37624"/>
    <cellStyle name="Normal 34 3 3 2 2 2 2" xfId="37625"/>
    <cellStyle name="Normal 34 3 3 2 2 2 3" xfId="37626"/>
    <cellStyle name="Normal 34 3 3 2 2 2 3 2" xfId="37627"/>
    <cellStyle name="Normal 34 3 3 2 2 2 3 2 2" xfId="37628"/>
    <cellStyle name="Normal 34 3 3 2 2 2 3 2 2 2" xfId="37629"/>
    <cellStyle name="Normal 34 3 3 2 2 2 3 2 2 3" xfId="37630"/>
    <cellStyle name="Normal 34 3 3 2 2 2 3 2 3" xfId="37631"/>
    <cellStyle name="Normal 34 3 3 2 2 2 3 2 4" xfId="37632"/>
    <cellStyle name="Normal 34 3 3 2 2 2 3 3" xfId="37633"/>
    <cellStyle name="Normal 34 3 3 2 2 2 3 3 2" xfId="37634"/>
    <cellStyle name="Normal 34 3 3 2 2 2 3 3 3" xfId="37635"/>
    <cellStyle name="Normal 34 3 3 2 2 2 3 4" xfId="37636"/>
    <cellStyle name="Normal 34 3 3 2 2 2 3 5" xfId="37637"/>
    <cellStyle name="Normal 34 3 3 2 2 2 4" xfId="37638"/>
    <cellStyle name="Normal 34 3 3 2 2 2 4 2" xfId="37639"/>
    <cellStyle name="Normal 34 3 3 2 2 2 4 2 2" xfId="37640"/>
    <cellStyle name="Normal 34 3 3 2 2 2 4 2 3" xfId="37641"/>
    <cellStyle name="Normal 34 3 3 2 2 2 4 3" xfId="37642"/>
    <cellStyle name="Normal 34 3 3 2 2 2 4 4" xfId="37643"/>
    <cellStyle name="Normal 34 3 3 2 2 2 5" xfId="37644"/>
    <cellStyle name="Normal 34 3 3 2 2 2 5 2" xfId="37645"/>
    <cellStyle name="Normal 34 3 3 2 2 2 5 3" xfId="37646"/>
    <cellStyle name="Normal 34 3 3 2 2 2 6" xfId="37647"/>
    <cellStyle name="Normal 34 3 3 2 2 2 7" xfId="37648"/>
    <cellStyle name="Normal 34 3 3 2 2 2_Schs" xfId="37649"/>
    <cellStyle name="Normal 34 3 3 2 2 3" xfId="37650"/>
    <cellStyle name="Normal 34 3 3 2 2 4" xfId="37651"/>
    <cellStyle name="Normal 34 3 3 2 2 4 2" xfId="37652"/>
    <cellStyle name="Normal 34 3 3 2 2 4 2 2" xfId="37653"/>
    <cellStyle name="Normal 34 3 3 2 2 4 2 2 2" xfId="37654"/>
    <cellStyle name="Normal 34 3 3 2 2 4 2 2 3" xfId="37655"/>
    <cellStyle name="Normal 34 3 3 2 2 4 2 3" xfId="37656"/>
    <cellStyle name="Normal 34 3 3 2 2 4 2 4" xfId="37657"/>
    <cellStyle name="Normal 34 3 3 2 2 4 3" xfId="37658"/>
    <cellStyle name="Normal 34 3 3 2 2 4 3 2" xfId="37659"/>
    <cellStyle name="Normal 34 3 3 2 2 4 3 3" xfId="37660"/>
    <cellStyle name="Normal 34 3 3 2 2 4 4" xfId="37661"/>
    <cellStyle name="Normal 34 3 3 2 2 4 5" xfId="37662"/>
    <cellStyle name="Normal 34 3 3 2 2 5" xfId="37663"/>
    <cellStyle name="Normal 34 3 3 2 2 5 2" xfId="37664"/>
    <cellStyle name="Normal 34 3 3 2 2 5 2 2" xfId="37665"/>
    <cellStyle name="Normal 34 3 3 2 2 5 2 3" xfId="37666"/>
    <cellStyle name="Normal 34 3 3 2 2 5 3" xfId="37667"/>
    <cellStyle name="Normal 34 3 3 2 2 5 4" xfId="37668"/>
    <cellStyle name="Normal 34 3 3 2 2 6" xfId="37669"/>
    <cellStyle name="Normal 34 3 3 2 2 6 2" xfId="37670"/>
    <cellStyle name="Normal 34 3 3 2 2 6 3" xfId="37671"/>
    <cellStyle name="Normal 34 3 3 2 2 7" xfId="37672"/>
    <cellStyle name="Normal 34 3 3 2 2 8" xfId="37673"/>
    <cellStyle name="Normal 34 3 3 2 2_Schs" xfId="37674"/>
    <cellStyle name="Normal 34 3 3 2 3" xfId="37675"/>
    <cellStyle name="Normal 34 3 3 2 3 2" xfId="37676"/>
    <cellStyle name="Normal 34 3 3 2 3 3" xfId="37677"/>
    <cellStyle name="Normal 34 3 3 2 3 3 2" xfId="37678"/>
    <cellStyle name="Normal 34 3 3 2 3 3 2 2" xfId="37679"/>
    <cellStyle name="Normal 34 3 3 2 3 3 2 2 2" xfId="37680"/>
    <cellStyle name="Normal 34 3 3 2 3 3 2 2 3" xfId="37681"/>
    <cellStyle name="Normal 34 3 3 2 3 3 2 3" xfId="37682"/>
    <cellStyle name="Normal 34 3 3 2 3 3 2 4" xfId="37683"/>
    <cellStyle name="Normal 34 3 3 2 3 3 3" xfId="37684"/>
    <cellStyle name="Normal 34 3 3 2 3 3 3 2" xfId="37685"/>
    <cellStyle name="Normal 34 3 3 2 3 3 3 3" xfId="37686"/>
    <cellStyle name="Normal 34 3 3 2 3 3 4" xfId="37687"/>
    <cellStyle name="Normal 34 3 3 2 3 3 5" xfId="37688"/>
    <cellStyle name="Normal 34 3 3 2 3 4" xfId="37689"/>
    <cellStyle name="Normal 34 3 3 2 3 4 2" xfId="37690"/>
    <cellStyle name="Normal 34 3 3 2 3 4 2 2" xfId="37691"/>
    <cellStyle name="Normal 34 3 3 2 3 4 2 3" xfId="37692"/>
    <cellStyle name="Normal 34 3 3 2 3 4 3" xfId="37693"/>
    <cellStyle name="Normal 34 3 3 2 3 4 4" xfId="37694"/>
    <cellStyle name="Normal 34 3 3 2 3 5" xfId="37695"/>
    <cellStyle name="Normal 34 3 3 2 3 5 2" xfId="37696"/>
    <cellStyle name="Normal 34 3 3 2 3 5 3" xfId="37697"/>
    <cellStyle name="Normal 34 3 3 2 3 6" xfId="37698"/>
    <cellStyle name="Normal 34 3 3 2 3 7" xfId="37699"/>
    <cellStyle name="Normal 34 3 3 2 3_Schs" xfId="37700"/>
    <cellStyle name="Normal 34 3 3 2 4" xfId="37701"/>
    <cellStyle name="Normal 34 3 3 2 5" xfId="37702"/>
    <cellStyle name="Normal 34 3 3 2 5 2" xfId="37703"/>
    <cellStyle name="Normal 34 3 3 2 5 2 2" xfId="37704"/>
    <cellStyle name="Normal 34 3 3 2 5 2 2 2" xfId="37705"/>
    <cellStyle name="Normal 34 3 3 2 5 2 2 3" xfId="37706"/>
    <cellStyle name="Normal 34 3 3 2 5 2 3" xfId="37707"/>
    <cellStyle name="Normal 34 3 3 2 5 2 4" xfId="37708"/>
    <cellStyle name="Normal 34 3 3 2 5 3" xfId="37709"/>
    <cellStyle name="Normal 34 3 3 2 5 3 2" xfId="37710"/>
    <cellStyle name="Normal 34 3 3 2 5 3 3" xfId="37711"/>
    <cellStyle name="Normal 34 3 3 2 5 4" xfId="37712"/>
    <cellStyle name="Normal 34 3 3 2 5 5" xfId="37713"/>
    <cellStyle name="Normal 34 3 3 2 6" xfId="37714"/>
    <cellStyle name="Normal 34 3 3 2 6 2" xfId="37715"/>
    <cellStyle name="Normal 34 3 3 2 6 2 2" xfId="37716"/>
    <cellStyle name="Normal 34 3 3 2 6 2 3" xfId="37717"/>
    <cellStyle name="Normal 34 3 3 2 6 3" xfId="37718"/>
    <cellStyle name="Normal 34 3 3 2 6 4" xfId="37719"/>
    <cellStyle name="Normal 34 3 3 2 7" xfId="37720"/>
    <cellStyle name="Normal 34 3 3 2 7 2" xfId="37721"/>
    <cellStyle name="Normal 34 3 3 2 7 3" xfId="37722"/>
    <cellStyle name="Normal 34 3 3 2 8" xfId="37723"/>
    <cellStyle name="Normal 34 3 3 2 9" xfId="37724"/>
    <cellStyle name="Normal 34 3 3 2_Schs" xfId="37725"/>
    <cellStyle name="Normal 34 3 3 3" xfId="37726"/>
    <cellStyle name="Normal 34 3 3 3 2" xfId="37727"/>
    <cellStyle name="Normal 34 3 3 3 2 2" xfId="37728"/>
    <cellStyle name="Normal 34 3 3 3 2 3" xfId="37729"/>
    <cellStyle name="Normal 34 3 3 3 2 3 2" xfId="37730"/>
    <cellStyle name="Normal 34 3 3 3 2 3 2 2" xfId="37731"/>
    <cellStyle name="Normal 34 3 3 3 2 3 2 2 2" xfId="37732"/>
    <cellStyle name="Normal 34 3 3 3 2 3 2 2 3" xfId="37733"/>
    <cellStyle name="Normal 34 3 3 3 2 3 2 3" xfId="37734"/>
    <cellStyle name="Normal 34 3 3 3 2 3 2 4" xfId="37735"/>
    <cellStyle name="Normal 34 3 3 3 2 3 3" xfId="37736"/>
    <cellStyle name="Normal 34 3 3 3 2 3 3 2" xfId="37737"/>
    <cellStyle name="Normal 34 3 3 3 2 3 3 3" xfId="37738"/>
    <cellStyle name="Normal 34 3 3 3 2 3 4" xfId="37739"/>
    <cellStyle name="Normal 34 3 3 3 2 3 5" xfId="37740"/>
    <cellStyle name="Normal 34 3 3 3 2 4" xfId="37741"/>
    <cellStyle name="Normal 34 3 3 3 2 4 2" xfId="37742"/>
    <cellStyle name="Normal 34 3 3 3 2 4 2 2" xfId="37743"/>
    <cellStyle name="Normal 34 3 3 3 2 4 2 3" xfId="37744"/>
    <cellStyle name="Normal 34 3 3 3 2 4 3" xfId="37745"/>
    <cellStyle name="Normal 34 3 3 3 2 4 4" xfId="37746"/>
    <cellStyle name="Normal 34 3 3 3 2 5" xfId="37747"/>
    <cellStyle name="Normal 34 3 3 3 2 5 2" xfId="37748"/>
    <cellStyle name="Normal 34 3 3 3 2 5 3" xfId="37749"/>
    <cellStyle name="Normal 34 3 3 3 2 6" xfId="37750"/>
    <cellStyle name="Normal 34 3 3 3 2 7" xfId="37751"/>
    <cellStyle name="Normal 34 3 3 3 2_Schs" xfId="37752"/>
    <cellStyle name="Normal 34 3 3 3 3" xfId="37753"/>
    <cellStyle name="Normal 34 3 3 3 4" xfId="37754"/>
    <cellStyle name="Normal 34 3 3 3 4 2" xfId="37755"/>
    <cellStyle name="Normal 34 3 3 3 4 2 2" xfId="37756"/>
    <cellStyle name="Normal 34 3 3 3 4 2 2 2" xfId="37757"/>
    <cellStyle name="Normal 34 3 3 3 4 2 2 3" xfId="37758"/>
    <cellStyle name="Normal 34 3 3 3 4 2 3" xfId="37759"/>
    <cellStyle name="Normal 34 3 3 3 4 2 4" xfId="37760"/>
    <cellStyle name="Normal 34 3 3 3 4 3" xfId="37761"/>
    <cellStyle name="Normal 34 3 3 3 4 3 2" xfId="37762"/>
    <cellStyle name="Normal 34 3 3 3 4 3 3" xfId="37763"/>
    <cellStyle name="Normal 34 3 3 3 4 4" xfId="37764"/>
    <cellStyle name="Normal 34 3 3 3 4 5" xfId="37765"/>
    <cellStyle name="Normal 34 3 3 3 5" xfId="37766"/>
    <cellStyle name="Normal 34 3 3 3 5 2" xfId="37767"/>
    <cellStyle name="Normal 34 3 3 3 5 2 2" xfId="37768"/>
    <cellStyle name="Normal 34 3 3 3 5 2 3" xfId="37769"/>
    <cellStyle name="Normal 34 3 3 3 5 3" xfId="37770"/>
    <cellStyle name="Normal 34 3 3 3 5 4" xfId="37771"/>
    <cellStyle name="Normal 34 3 3 3 6" xfId="37772"/>
    <cellStyle name="Normal 34 3 3 3 6 2" xfId="37773"/>
    <cellStyle name="Normal 34 3 3 3 6 3" xfId="37774"/>
    <cellStyle name="Normal 34 3 3 3 7" xfId="37775"/>
    <cellStyle name="Normal 34 3 3 3 8" xfId="37776"/>
    <cellStyle name="Normal 34 3 3 3_Schs" xfId="37777"/>
    <cellStyle name="Normal 34 3 3 4" xfId="37778"/>
    <cellStyle name="Normal 34 3 3 4 2" xfId="37779"/>
    <cellStyle name="Normal 34 3 3 4 3" xfId="37780"/>
    <cellStyle name="Normal 34 3 3 4 3 2" xfId="37781"/>
    <cellStyle name="Normal 34 3 3 4 3 2 2" xfId="37782"/>
    <cellStyle name="Normal 34 3 3 4 3 2 2 2" xfId="37783"/>
    <cellStyle name="Normal 34 3 3 4 3 2 2 3" xfId="37784"/>
    <cellStyle name="Normal 34 3 3 4 3 2 3" xfId="37785"/>
    <cellStyle name="Normal 34 3 3 4 3 2 4" xfId="37786"/>
    <cellStyle name="Normal 34 3 3 4 3 3" xfId="37787"/>
    <cellStyle name="Normal 34 3 3 4 3 3 2" xfId="37788"/>
    <cellStyle name="Normal 34 3 3 4 3 3 3" xfId="37789"/>
    <cellStyle name="Normal 34 3 3 4 3 4" xfId="37790"/>
    <cellStyle name="Normal 34 3 3 4 3 5" xfId="37791"/>
    <cellStyle name="Normal 34 3 3 4 4" xfId="37792"/>
    <cellStyle name="Normal 34 3 3 4 4 2" xfId="37793"/>
    <cellStyle name="Normal 34 3 3 4 4 2 2" xfId="37794"/>
    <cellStyle name="Normal 34 3 3 4 4 2 3" xfId="37795"/>
    <cellStyle name="Normal 34 3 3 4 4 3" xfId="37796"/>
    <cellStyle name="Normal 34 3 3 4 4 4" xfId="37797"/>
    <cellStyle name="Normal 34 3 3 4 5" xfId="37798"/>
    <cellStyle name="Normal 34 3 3 4 5 2" xfId="37799"/>
    <cellStyle name="Normal 34 3 3 4 5 3" xfId="37800"/>
    <cellStyle name="Normal 34 3 3 4 6" xfId="37801"/>
    <cellStyle name="Normal 34 3 3 4 7" xfId="37802"/>
    <cellStyle name="Normal 34 3 3 4_Schs" xfId="37803"/>
    <cellStyle name="Normal 34 3 3 5" xfId="37804"/>
    <cellStyle name="Normal 34 3 3 6" xfId="37805"/>
    <cellStyle name="Normal 34 3 3 6 2" xfId="37806"/>
    <cellStyle name="Normal 34 3 3 6 2 2" xfId="37807"/>
    <cellStyle name="Normal 34 3 3 6 2 2 2" xfId="37808"/>
    <cellStyle name="Normal 34 3 3 6 2 2 3" xfId="37809"/>
    <cellStyle name="Normal 34 3 3 6 2 3" xfId="37810"/>
    <cellStyle name="Normal 34 3 3 6 2 4" xfId="37811"/>
    <cellStyle name="Normal 34 3 3 6 3" xfId="37812"/>
    <cellStyle name="Normal 34 3 3 6 3 2" xfId="37813"/>
    <cellStyle name="Normal 34 3 3 6 3 3" xfId="37814"/>
    <cellStyle name="Normal 34 3 3 6 4" xfId="37815"/>
    <cellStyle name="Normal 34 3 3 6 5" xfId="37816"/>
    <cellStyle name="Normal 34 3 3 7" xfId="37817"/>
    <cellStyle name="Normal 34 3 3 7 2" xfId="37818"/>
    <cellStyle name="Normal 34 3 3 7 2 2" xfId="37819"/>
    <cellStyle name="Normal 34 3 3 7 2 3" xfId="37820"/>
    <cellStyle name="Normal 34 3 3 7 3" xfId="37821"/>
    <cellStyle name="Normal 34 3 3 7 4" xfId="37822"/>
    <cellStyle name="Normal 34 3 3 8" xfId="37823"/>
    <cellStyle name="Normal 34 3 3 8 2" xfId="37824"/>
    <cellStyle name="Normal 34 3 3 8 3" xfId="37825"/>
    <cellStyle name="Normal 34 3 3 9" xfId="37826"/>
    <cellStyle name="Normal 34 3 3_Schs" xfId="37827"/>
    <cellStyle name="Normal 34 3 4" xfId="37828"/>
    <cellStyle name="Normal 34 3 4 2" xfId="37829"/>
    <cellStyle name="Normal 34 3 4 2 2" xfId="37830"/>
    <cellStyle name="Normal 34 3 4 2 2 2" xfId="37831"/>
    <cellStyle name="Normal 34 3 4 2 2 3" xfId="37832"/>
    <cellStyle name="Normal 34 3 4 2 2 3 2" xfId="37833"/>
    <cellStyle name="Normal 34 3 4 2 2 3 2 2" xfId="37834"/>
    <cellStyle name="Normal 34 3 4 2 2 3 2 2 2" xfId="37835"/>
    <cellStyle name="Normal 34 3 4 2 2 3 2 2 3" xfId="37836"/>
    <cellStyle name="Normal 34 3 4 2 2 3 2 3" xfId="37837"/>
    <cellStyle name="Normal 34 3 4 2 2 3 2 4" xfId="37838"/>
    <cellStyle name="Normal 34 3 4 2 2 3 3" xfId="37839"/>
    <cellStyle name="Normal 34 3 4 2 2 3 3 2" xfId="37840"/>
    <cellStyle name="Normal 34 3 4 2 2 3 3 3" xfId="37841"/>
    <cellStyle name="Normal 34 3 4 2 2 3 4" xfId="37842"/>
    <cellStyle name="Normal 34 3 4 2 2 3 5" xfId="37843"/>
    <cellStyle name="Normal 34 3 4 2 2 4" xfId="37844"/>
    <cellStyle name="Normal 34 3 4 2 2 4 2" xfId="37845"/>
    <cellStyle name="Normal 34 3 4 2 2 4 2 2" xfId="37846"/>
    <cellStyle name="Normal 34 3 4 2 2 4 2 3" xfId="37847"/>
    <cellStyle name="Normal 34 3 4 2 2 4 3" xfId="37848"/>
    <cellStyle name="Normal 34 3 4 2 2 4 4" xfId="37849"/>
    <cellStyle name="Normal 34 3 4 2 2 5" xfId="37850"/>
    <cellStyle name="Normal 34 3 4 2 2 5 2" xfId="37851"/>
    <cellStyle name="Normal 34 3 4 2 2 5 3" xfId="37852"/>
    <cellStyle name="Normal 34 3 4 2 2 6" xfId="37853"/>
    <cellStyle name="Normal 34 3 4 2 2 7" xfId="37854"/>
    <cellStyle name="Normal 34 3 4 2 2_Schs" xfId="37855"/>
    <cellStyle name="Normal 34 3 4 2 3" xfId="37856"/>
    <cellStyle name="Normal 34 3 4 2 4" xfId="37857"/>
    <cellStyle name="Normal 34 3 4 2 4 2" xfId="37858"/>
    <cellStyle name="Normal 34 3 4 2 4 2 2" xfId="37859"/>
    <cellStyle name="Normal 34 3 4 2 4 2 2 2" xfId="37860"/>
    <cellStyle name="Normal 34 3 4 2 4 2 2 3" xfId="37861"/>
    <cellStyle name="Normal 34 3 4 2 4 2 3" xfId="37862"/>
    <cellStyle name="Normal 34 3 4 2 4 2 4" xfId="37863"/>
    <cellStyle name="Normal 34 3 4 2 4 3" xfId="37864"/>
    <cellStyle name="Normal 34 3 4 2 4 3 2" xfId="37865"/>
    <cellStyle name="Normal 34 3 4 2 4 3 3" xfId="37866"/>
    <cellStyle name="Normal 34 3 4 2 4 4" xfId="37867"/>
    <cellStyle name="Normal 34 3 4 2 4 5" xfId="37868"/>
    <cellStyle name="Normal 34 3 4 2 5" xfId="37869"/>
    <cellStyle name="Normal 34 3 4 2 5 2" xfId="37870"/>
    <cellStyle name="Normal 34 3 4 2 5 2 2" xfId="37871"/>
    <cellStyle name="Normal 34 3 4 2 5 2 3" xfId="37872"/>
    <cellStyle name="Normal 34 3 4 2 5 3" xfId="37873"/>
    <cellStyle name="Normal 34 3 4 2 5 4" xfId="37874"/>
    <cellStyle name="Normal 34 3 4 2 6" xfId="37875"/>
    <cellStyle name="Normal 34 3 4 2 6 2" xfId="37876"/>
    <cellStyle name="Normal 34 3 4 2 6 3" xfId="37877"/>
    <cellStyle name="Normal 34 3 4 2 7" xfId="37878"/>
    <cellStyle name="Normal 34 3 4 2 8" xfId="37879"/>
    <cellStyle name="Normal 34 3 4 2_Schs" xfId="37880"/>
    <cellStyle name="Normal 34 3 4 3" xfId="37881"/>
    <cellStyle name="Normal 34 3 4 3 2" xfId="37882"/>
    <cellStyle name="Normal 34 3 4 3 3" xfId="37883"/>
    <cellStyle name="Normal 34 3 4 3 3 2" xfId="37884"/>
    <cellStyle name="Normal 34 3 4 3 3 2 2" xfId="37885"/>
    <cellStyle name="Normal 34 3 4 3 3 2 2 2" xfId="37886"/>
    <cellStyle name="Normal 34 3 4 3 3 2 2 3" xfId="37887"/>
    <cellStyle name="Normal 34 3 4 3 3 2 3" xfId="37888"/>
    <cellStyle name="Normal 34 3 4 3 3 2 4" xfId="37889"/>
    <cellStyle name="Normal 34 3 4 3 3 3" xfId="37890"/>
    <cellStyle name="Normal 34 3 4 3 3 3 2" xfId="37891"/>
    <cellStyle name="Normal 34 3 4 3 3 3 3" xfId="37892"/>
    <cellStyle name="Normal 34 3 4 3 3 4" xfId="37893"/>
    <cellStyle name="Normal 34 3 4 3 3 5" xfId="37894"/>
    <cellStyle name="Normal 34 3 4 3 4" xfId="37895"/>
    <cellStyle name="Normal 34 3 4 3 4 2" xfId="37896"/>
    <cellStyle name="Normal 34 3 4 3 4 2 2" xfId="37897"/>
    <cellStyle name="Normal 34 3 4 3 4 2 3" xfId="37898"/>
    <cellStyle name="Normal 34 3 4 3 4 3" xfId="37899"/>
    <cellStyle name="Normal 34 3 4 3 4 4" xfId="37900"/>
    <cellStyle name="Normal 34 3 4 3 5" xfId="37901"/>
    <cellStyle name="Normal 34 3 4 3 5 2" xfId="37902"/>
    <cellStyle name="Normal 34 3 4 3 5 3" xfId="37903"/>
    <cellStyle name="Normal 34 3 4 3 6" xfId="37904"/>
    <cellStyle name="Normal 34 3 4 3 7" xfId="37905"/>
    <cellStyle name="Normal 34 3 4 3_Schs" xfId="37906"/>
    <cellStyle name="Normal 34 3 4 4" xfId="37907"/>
    <cellStyle name="Normal 34 3 4 5" xfId="37908"/>
    <cellStyle name="Normal 34 3 4 5 2" xfId="37909"/>
    <cellStyle name="Normal 34 3 4 5 2 2" xfId="37910"/>
    <cellStyle name="Normal 34 3 4 5 2 2 2" xfId="37911"/>
    <cellStyle name="Normal 34 3 4 5 2 2 3" xfId="37912"/>
    <cellStyle name="Normal 34 3 4 5 2 3" xfId="37913"/>
    <cellStyle name="Normal 34 3 4 5 2 4" xfId="37914"/>
    <cellStyle name="Normal 34 3 4 5 3" xfId="37915"/>
    <cellStyle name="Normal 34 3 4 5 3 2" xfId="37916"/>
    <cellStyle name="Normal 34 3 4 5 3 3" xfId="37917"/>
    <cellStyle name="Normal 34 3 4 5 4" xfId="37918"/>
    <cellStyle name="Normal 34 3 4 5 5" xfId="37919"/>
    <cellStyle name="Normal 34 3 4 6" xfId="37920"/>
    <cellStyle name="Normal 34 3 4 6 2" xfId="37921"/>
    <cellStyle name="Normal 34 3 4 6 2 2" xfId="37922"/>
    <cellStyle name="Normal 34 3 4 6 2 3" xfId="37923"/>
    <cellStyle name="Normal 34 3 4 6 3" xfId="37924"/>
    <cellStyle name="Normal 34 3 4 6 4" xfId="37925"/>
    <cellStyle name="Normal 34 3 4 7" xfId="37926"/>
    <cellStyle name="Normal 34 3 4 7 2" xfId="37927"/>
    <cellStyle name="Normal 34 3 4 7 3" xfId="37928"/>
    <cellStyle name="Normal 34 3 4 8" xfId="37929"/>
    <cellStyle name="Normal 34 3 4 9" xfId="37930"/>
    <cellStyle name="Normal 34 3 4_Schs" xfId="37931"/>
    <cellStyle name="Normal 34 3 5" xfId="37932"/>
    <cellStyle name="Normal 34 3 5 2" xfId="37933"/>
    <cellStyle name="Normal 34 3 5 2 2" xfId="37934"/>
    <cellStyle name="Normal 34 3 5 2 3" xfId="37935"/>
    <cellStyle name="Normal 34 3 5 2 3 2" xfId="37936"/>
    <cellStyle name="Normal 34 3 5 2 3 2 2" xfId="37937"/>
    <cellStyle name="Normal 34 3 5 2 3 2 2 2" xfId="37938"/>
    <cellStyle name="Normal 34 3 5 2 3 2 2 3" xfId="37939"/>
    <cellStyle name="Normal 34 3 5 2 3 2 3" xfId="37940"/>
    <cellStyle name="Normal 34 3 5 2 3 2 4" xfId="37941"/>
    <cellStyle name="Normal 34 3 5 2 3 3" xfId="37942"/>
    <cellStyle name="Normal 34 3 5 2 3 3 2" xfId="37943"/>
    <cellStyle name="Normal 34 3 5 2 3 3 3" xfId="37944"/>
    <cellStyle name="Normal 34 3 5 2 3 4" xfId="37945"/>
    <cellStyle name="Normal 34 3 5 2 3 5" xfId="37946"/>
    <cellStyle name="Normal 34 3 5 2 4" xfId="37947"/>
    <cellStyle name="Normal 34 3 5 2 4 2" xfId="37948"/>
    <cellStyle name="Normal 34 3 5 2 4 2 2" xfId="37949"/>
    <cellStyle name="Normal 34 3 5 2 4 2 3" xfId="37950"/>
    <cellStyle name="Normal 34 3 5 2 4 3" xfId="37951"/>
    <cellStyle name="Normal 34 3 5 2 4 4" xfId="37952"/>
    <cellStyle name="Normal 34 3 5 2 5" xfId="37953"/>
    <cellStyle name="Normal 34 3 5 2 5 2" xfId="37954"/>
    <cellStyle name="Normal 34 3 5 2 5 3" xfId="37955"/>
    <cellStyle name="Normal 34 3 5 2 6" xfId="37956"/>
    <cellStyle name="Normal 34 3 5 2 7" xfId="37957"/>
    <cellStyle name="Normal 34 3 5 2_Schs" xfId="37958"/>
    <cellStyle name="Normal 34 3 5 3" xfId="37959"/>
    <cellStyle name="Normal 34 3 5 4" xfId="37960"/>
    <cellStyle name="Normal 34 3 5 4 2" xfId="37961"/>
    <cellStyle name="Normal 34 3 5 4 2 2" xfId="37962"/>
    <cellStyle name="Normal 34 3 5 4 2 2 2" xfId="37963"/>
    <cellStyle name="Normal 34 3 5 4 2 2 3" xfId="37964"/>
    <cellStyle name="Normal 34 3 5 4 2 3" xfId="37965"/>
    <cellStyle name="Normal 34 3 5 4 2 4" xfId="37966"/>
    <cellStyle name="Normal 34 3 5 4 3" xfId="37967"/>
    <cellStyle name="Normal 34 3 5 4 3 2" xfId="37968"/>
    <cellStyle name="Normal 34 3 5 4 3 3" xfId="37969"/>
    <cellStyle name="Normal 34 3 5 4 4" xfId="37970"/>
    <cellStyle name="Normal 34 3 5 4 5" xfId="37971"/>
    <cellStyle name="Normal 34 3 5 5" xfId="37972"/>
    <cellStyle name="Normal 34 3 5 5 2" xfId="37973"/>
    <cellStyle name="Normal 34 3 5 5 2 2" xfId="37974"/>
    <cellStyle name="Normal 34 3 5 5 2 3" xfId="37975"/>
    <cellStyle name="Normal 34 3 5 5 3" xfId="37976"/>
    <cellStyle name="Normal 34 3 5 5 4" xfId="37977"/>
    <cellStyle name="Normal 34 3 5 6" xfId="37978"/>
    <cellStyle name="Normal 34 3 5 6 2" xfId="37979"/>
    <cellStyle name="Normal 34 3 5 6 3" xfId="37980"/>
    <cellStyle name="Normal 34 3 5 7" xfId="37981"/>
    <cellStyle name="Normal 34 3 5 8" xfId="37982"/>
    <cellStyle name="Normal 34 3 5_Schs" xfId="37983"/>
    <cellStyle name="Normal 34 3 6" xfId="37984"/>
    <cellStyle name="Normal 34 3 6 2" xfId="37985"/>
    <cellStyle name="Normal 34 3 6 3" xfId="37986"/>
    <cellStyle name="Normal 34 3 6 3 2" xfId="37987"/>
    <cellStyle name="Normal 34 3 6 3 2 2" xfId="37988"/>
    <cellStyle name="Normal 34 3 6 3 2 2 2" xfId="37989"/>
    <cellStyle name="Normal 34 3 6 3 2 2 3" xfId="37990"/>
    <cellStyle name="Normal 34 3 6 3 2 3" xfId="37991"/>
    <cellStyle name="Normal 34 3 6 3 2 4" xfId="37992"/>
    <cellStyle name="Normal 34 3 6 3 3" xfId="37993"/>
    <cellStyle name="Normal 34 3 6 3 3 2" xfId="37994"/>
    <cellStyle name="Normal 34 3 6 3 3 3" xfId="37995"/>
    <cellStyle name="Normal 34 3 6 3 4" xfId="37996"/>
    <cellStyle name="Normal 34 3 6 3 5" xfId="37997"/>
    <cellStyle name="Normal 34 3 6 4" xfId="37998"/>
    <cellStyle name="Normal 34 3 6 4 2" xfId="37999"/>
    <cellStyle name="Normal 34 3 6 4 2 2" xfId="38000"/>
    <cellStyle name="Normal 34 3 6 4 2 3" xfId="38001"/>
    <cellStyle name="Normal 34 3 6 4 3" xfId="38002"/>
    <cellStyle name="Normal 34 3 6 4 4" xfId="38003"/>
    <cellStyle name="Normal 34 3 6 5" xfId="38004"/>
    <cellStyle name="Normal 34 3 6 5 2" xfId="38005"/>
    <cellStyle name="Normal 34 3 6 5 3" xfId="38006"/>
    <cellStyle name="Normal 34 3 6 6" xfId="38007"/>
    <cellStyle name="Normal 34 3 6 7" xfId="38008"/>
    <cellStyle name="Normal 34 3 6_Schs" xfId="38009"/>
    <cellStyle name="Normal 34 3 7" xfId="38010"/>
    <cellStyle name="Normal 34 3 8" xfId="38011"/>
    <cellStyle name="Normal 34 3 8 2" xfId="38012"/>
    <cellStyle name="Normal 34 3 8 2 2" xfId="38013"/>
    <cellStyle name="Normal 34 3 8 2 2 2" xfId="38014"/>
    <cellStyle name="Normal 34 3 8 2 2 3" xfId="38015"/>
    <cellStyle name="Normal 34 3 8 2 3" xfId="38016"/>
    <cellStyle name="Normal 34 3 8 2 4" xfId="38017"/>
    <cellStyle name="Normal 34 3 8 3" xfId="38018"/>
    <cellStyle name="Normal 34 3 8 3 2" xfId="38019"/>
    <cellStyle name="Normal 34 3 8 3 3" xfId="38020"/>
    <cellStyle name="Normal 34 3 8 4" xfId="38021"/>
    <cellStyle name="Normal 34 3 8 5" xfId="38022"/>
    <cellStyle name="Normal 34 3 9" xfId="38023"/>
    <cellStyle name="Normal 34 3 9 2" xfId="38024"/>
    <cellStyle name="Normal 34 3 9 2 2" xfId="38025"/>
    <cellStyle name="Normal 34 3 9 2 3" xfId="38026"/>
    <cellStyle name="Normal 34 3 9 3" xfId="38027"/>
    <cellStyle name="Normal 34 3 9 4" xfId="38028"/>
    <cellStyle name="Normal 34 3_Schs" xfId="38029"/>
    <cellStyle name="Normal 34 4" xfId="38030"/>
    <cellStyle name="Normal 34 4 10" xfId="38031"/>
    <cellStyle name="Normal 34 4 10 2" xfId="38032"/>
    <cellStyle name="Normal 34 4 10 3" xfId="38033"/>
    <cellStyle name="Normal 34 4 11" xfId="38034"/>
    <cellStyle name="Normal 34 4 12" xfId="38035"/>
    <cellStyle name="Normal 34 4 13" xfId="38036"/>
    <cellStyle name="Normal 34 4 2" xfId="38037"/>
    <cellStyle name="Normal 34 4 2 10" xfId="38038"/>
    <cellStyle name="Normal 34 4 2 11" xfId="38039"/>
    <cellStyle name="Normal 34 4 2 12" xfId="38040"/>
    <cellStyle name="Normal 34 4 2 2" xfId="38041"/>
    <cellStyle name="Normal 34 4 2 2 10" xfId="38042"/>
    <cellStyle name="Normal 34 4 2 2 2" xfId="38043"/>
    <cellStyle name="Normal 34 4 2 2 2 2" xfId="38044"/>
    <cellStyle name="Normal 34 4 2 2 2 2 2" xfId="38045"/>
    <cellStyle name="Normal 34 4 2 2 2 2 2 2" xfId="38046"/>
    <cellStyle name="Normal 34 4 2 2 2 2 2 3" xfId="38047"/>
    <cellStyle name="Normal 34 4 2 2 2 2 2 3 2" xfId="38048"/>
    <cellStyle name="Normal 34 4 2 2 2 2 2 3 2 2" xfId="38049"/>
    <cellStyle name="Normal 34 4 2 2 2 2 2 3 2 2 2" xfId="38050"/>
    <cellStyle name="Normal 34 4 2 2 2 2 2 3 2 2 3" xfId="38051"/>
    <cellStyle name="Normal 34 4 2 2 2 2 2 3 2 3" xfId="38052"/>
    <cellStyle name="Normal 34 4 2 2 2 2 2 3 2 4" xfId="38053"/>
    <cellStyle name="Normal 34 4 2 2 2 2 2 3 3" xfId="38054"/>
    <cellStyle name="Normal 34 4 2 2 2 2 2 3 3 2" xfId="38055"/>
    <cellStyle name="Normal 34 4 2 2 2 2 2 3 3 3" xfId="38056"/>
    <cellStyle name="Normal 34 4 2 2 2 2 2 3 4" xfId="38057"/>
    <cellStyle name="Normal 34 4 2 2 2 2 2 3 5" xfId="38058"/>
    <cellStyle name="Normal 34 4 2 2 2 2 2 4" xfId="38059"/>
    <cellStyle name="Normal 34 4 2 2 2 2 2 4 2" xfId="38060"/>
    <cellStyle name="Normal 34 4 2 2 2 2 2 4 2 2" xfId="38061"/>
    <cellStyle name="Normal 34 4 2 2 2 2 2 4 2 3" xfId="38062"/>
    <cellStyle name="Normal 34 4 2 2 2 2 2 4 3" xfId="38063"/>
    <cellStyle name="Normal 34 4 2 2 2 2 2 4 4" xfId="38064"/>
    <cellStyle name="Normal 34 4 2 2 2 2 2 5" xfId="38065"/>
    <cellStyle name="Normal 34 4 2 2 2 2 2 5 2" xfId="38066"/>
    <cellStyle name="Normal 34 4 2 2 2 2 2 5 3" xfId="38067"/>
    <cellStyle name="Normal 34 4 2 2 2 2 2 6" xfId="38068"/>
    <cellStyle name="Normal 34 4 2 2 2 2 2 7" xfId="38069"/>
    <cellStyle name="Normal 34 4 2 2 2 2 2_Schs" xfId="38070"/>
    <cellStyle name="Normal 34 4 2 2 2 2 3" xfId="38071"/>
    <cellStyle name="Normal 34 4 2 2 2 2 4" xfId="38072"/>
    <cellStyle name="Normal 34 4 2 2 2 2 4 2" xfId="38073"/>
    <cellStyle name="Normal 34 4 2 2 2 2 4 2 2" xfId="38074"/>
    <cellStyle name="Normal 34 4 2 2 2 2 4 2 2 2" xfId="38075"/>
    <cellStyle name="Normal 34 4 2 2 2 2 4 2 2 3" xfId="38076"/>
    <cellStyle name="Normal 34 4 2 2 2 2 4 2 3" xfId="38077"/>
    <cellStyle name="Normal 34 4 2 2 2 2 4 2 4" xfId="38078"/>
    <cellStyle name="Normal 34 4 2 2 2 2 4 3" xfId="38079"/>
    <cellStyle name="Normal 34 4 2 2 2 2 4 3 2" xfId="38080"/>
    <cellStyle name="Normal 34 4 2 2 2 2 4 3 3" xfId="38081"/>
    <cellStyle name="Normal 34 4 2 2 2 2 4 4" xfId="38082"/>
    <cellStyle name="Normal 34 4 2 2 2 2 4 5" xfId="38083"/>
    <cellStyle name="Normal 34 4 2 2 2 2 5" xfId="38084"/>
    <cellStyle name="Normal 34 4 2 2 2 2 5 2" xfId="38085"/>
    <cellStyle name="Normal 34 4 2 2 2 2 5 2 2" xfId="38086"/>
    <cellStyle name="Normal 34 4 2 2 2 2 5 2 3" xfId="38087"/>
    <cellStyle name="Normal 34 4 2 2 2 2 5 3" xfId="38088"/>
    <cellStyle name="Normal 34 4 2 2 2 2 5 4" xfId="38089"/>
    <cellStyle name="Normal 34 4 2 2 2 2 6" xfId="38090"/>
    <cellStyle name="Normal 34 4 2 2 2 2 6 2" xfId="38091"/>
    <cellStyle name="Normal 34 4 2 2 2 2 6 3" xfId="38092"/>
    <cellStyle name="Normal 34 4 2 2 2 2 7" xfId="38093"/>
    <cellStyle name="Normal 34 4 2 2 2 2 8" xfId="38094"/>
    <cellStyle name="Normal 34 4 2 2 2 2_Schs" xfId="38095"/>
    <cellStyle name="Normal 34 4 2 2 2 3" xfId="38096"/>
    <cellStyle name="Normal 34 4 2 2 2 3 2" xfId="38097"/>
    <cellStyle name="Normal 34 4 2 2 2 3 3" xfId="38098"/>
    <cellStyle name="Normal 34 4 2 2 2 3 3 2" xfId="38099"/>
    <cellStyle name="Normal 34 4 2 2 2 3 3 2 2" xfId="38100"/>
    <cellStyle name="Normal 34 4 2 2 2 3 3 2 2 2" xfId="38101"/>
    <cellStyle name="Normal 34 4 2 2 2 3 3 2 2 3" xfId="38102"/>
    <cellStyle name="Normal 34 4 2 2 2 3 3 2 3" xfId="38103"/>
    <cellStyle name="Normal 34 4 2 2 2 3 3 2 4" xfId="38104"/>
    <cellStyle name="Normal 34 4 2 2 2 3 3 3" xfId="38105"/>
    <cellStyle name="Normal 34 4 2 2 2 3 3 3 2" xfId="38106"/>
    <cellStyle name="Normal 34 4 2 2 2 3 3 3 3" xfId="38107"/>
    <cellStyle name="Normal 34 4 2 2 2 3 3 4" xfId="38108"/>
    <cellStyle name="Normal 34 4 2 2 2 3 3 5" xfId="38109"/>
    <cellStyle name="Normal 34 4 2 2 2 3 4" xfId="38110"/>
    <cellStyle name="Normal 34 4 2 2 2 3 4 2" xfId="38111"/>
    <cellStyle name="Normal 34 4 2 2 2 3 4 2 2" xfId="38112"/>
    <cellStyle name="Normal 34 4 2 2 2 3 4 2 3" xfId="38113"/>
    <cellStyle name="Normal 34 4 2 2 2 3 4 3" xfId="38114"/>
    <cellStyle name="Normal 34 4 2 2 2 3 4 4" xfId="38115"/>
    <cellStyle name="Normal 34 4 2 2 2 3 5" xfId="38116"/>
    <cellStyle name="Normal 34 4 2 2 2 3 5 2" xfId="38117"/>
    <cellStyle name="Normal 34 4 2 2 2 3 5 3" xfId="38118"/>
    <cellStyle name="Normal 34 4 2 2 2 3 6" xfId="38119"/>
    <cellStyle name="Normal 34 4 2 2 2 3 7" xfId="38120"/>
    <cellStyle name="Normal 34 4 2 2 2 3_Schs" xfId="38121"/>
    <cellStyle name="Normal 34 4 2 2 2 4" xfId="38122"/>
    <cellStyle name="Normal 34 4 2 2 2 5" xfId="38123"/>
    <cellStyle name="Normal 34 4 2 2 2 5 2" xfId="38124"/>
    <cellStyle name="Normal 34 4 2 2 2 5 2 2" xfId="38125"/>
    <cellStyle name="Normal 34 4 2 2 2 5 2 2 2" xfId="38126"/>
    <cellStyle name="Normal 34 4 2 2 2 5 2 2 3" xfId="38127"/>
    <cellStyle name="Normal 34 4 2 2 2 5 2 3" xfId="38128"/>
    <cellStyle name="Normal 34 4 2 2 2 5 2 4" xfId="38129"/>
    <cellStyle name="Normal 34 4 2 2 2 5 3" xfId="38130"/>
    <cellStyle name="Normal 34 4 2 2 2 5 3 2" xfId="38131"/>
    <cellStyle name="Normal 34 4 2 2 2 5 3 3" xfId="38132"/>
    <cellStyle name="Normal 34 4 2 2 2 5 4" xfId="38133"/>
    <cellStyle name="Normal 34 4 2 2 2 5 5" xfId="38134"/>
    <cellStyle name="Normal 34 4 2 2 2 6" xfId="38135"/>
    <cellStyle name="Normal 34 4 2 2 2 6 2" xfId="38136"/>
    <cellStyle name="Normal 34 4 2 2 2 6 2 2" xfId="38137"/>
    <cellStyle name="Normal 34 4 2 2 2 6 2 3" xfId="38138"/>
    <cellStyle name="Normal 34 4 2 2 2 6 3" xfId="38139"/>
    <cellStyle name="Normal 34 4 2 2 2 6 4" xfId="38140"/>
    <cellStyle name="Normal 34 4 2 2 2 7" xfId="38141"/>
    <cellStyle name="Normal 34 4 2 2 2 7 2" xfId="38142"/>
    <cellStyle name="Normal 34 4 2 2 2 7 3" xfId="38143"/>
    <cellStyle name="Normal 34 4 2 2 2 8" xfId="38144"/>
    <cellStyle name="Normal 34 4 2 2 2 9" xfId="38145"/>
    <cellStyle name="Normal 34 4 2 2 2_Schs" xfId="38146"/>
    <cellStyle name="Normal 34 4 2 2 3" xfId="38147"/>
    <cellStyle name="Normal 34 4 2 2 3 2" xfId="38148"/>
    <cellStyle name="Normal 34 4 2 2 3 2 2" xfId="38149"/>
    <cellStyle name="Normal 34 4 2 2 3 2 3" xfId="38150"/>
    <cellStyle name="Normal 34 4 2 2 3 2 3 2" xfId="38151"/>
    <cellStyle name="Normal 34 4 2 2 3 2 3 2 2" xfId="38152"/>
    <cellStyle name="Normal 34 4 2 2 3 2 3 2 2 2" xfId="38153"/>
    <cellStyle name="Normal 34 4 2 2 3 2 3 2 2 3" xfId="38154"/>
    <cellStyle name="Normal 34 4 2 2 3 2 3 2 3" xfId="38155"/>
    <cellStyle name="Normal 34 4 2 2 3 2 3 2 4" xfId="38156"/>
    <cellStyle name="Normal 34 4 2 2 3 2 3 3" xfId="38157"/>
    <cellStyle name="Normal 34 4 2 2 3 2 3 3 2" xfId="38158"/>
    <cellStyle name="Normal 34 4 2 2 3 2 3 3 3" xfId="38159"/>
    <cellStyle name="Normal 34 4 2 2 3 2 3 4" xfId="38160"/>
    <cellStyle name="Normal 34 4 2 2 3 2 3 5" xfId="38161"/>
    <cellStyle name="Normal 34 4 2 2 3 2 4" xfId="38162"/>
    <cellStyle name="Normal 34 4 2 2 3 2 4 2" xfId="38163"/>
    <cellStyle name="Normal 34 4 2 2 3 2 4 2 2" xfId="38164"/>
    <cellStyle name="Normal 34 4 2 2 3 2 4 2 3" xfId="38165"/>
    <cellStyle name="Normal 34 4 2 2 3 2 4 3" xfId="38166"/>
    <cellStyle name="Normal 34 4 2 2 3 2 4 4" xfId="38167"/>
    <cellStyle name="Normal 34 4 2 2 3 2 5" xfId="38168"/>
    <cellStyle name="Normal 34 4 2 2 3 2 5 2" xfId="38169"/>
    <cellStyle name="Normal 34 4 2 2 3 2 5 3" xfId="38170"/>
    <cellStyle name="Normal 34 4 2 2 3 2 6" xfId="38171"/>
    <cellStyle name="Normal 34 4 2 2 3 2 7" xfId="38172"/>
    <cellStyle name="Normal 34 4 2 2 3 2_Schs" xfId="38173"/>
    <cellStyle name="Normal 34 4 2 2 3 3" xfId="38174"/>
    <cellStyle name="Normal 34 4 2 2 3 4" xfId="38175"/>
    <cellStyle name="Normal 34 4 2 2 3 4 2" xfId="38176"/>
    <cellStyle name="Normal 34 4 2 2 3 4 2 2" xfId="38177"/>
    <cellStyle name="Normal 34 4 2 2 3 4 2 2 2" xfId="38178"/>
    <cellStyle name="Normal 34 4 2 2 3 4 2 2 3" xfId="38179"/>
    <cellStyle name="Normal 34 4 2 2 3 4 2 3" xfId="38180"/>
    <cellStyle name="Normal 34 4 2 2 3 4 2 4" xfId="38181"/>
    <cellStyle name="Normal 34 4 2 2 3 4 3" xfId="38182"/>
    <cellStyle name="Normal 34 4 2 2 3 4 3 2" xfId="38183"/>
    <cellStyle name="Normal 34 4 2 2 3 4 3 3" xfId="38184"/>
    <cellStyle name="Normal 34 4 2 2 3 4 4" xfId="38185"/>
    <cellStyle name="Normal 34 4 2 2 3 4 5" xfId="38186"/>
    <cellStyle name="Normal 34 4 2 2 3 5" xfId="38187"/>
    <cellStyle name="Normal 34 4 2 2 3 5 2" xfId="38188"/>
    <cellStyle name="Normal 34 4 2 2 3 5 2 2" xfId="38189"/>
    <cellStyle name="Normal 34 4 2 2 3 5 2 3" xfId="38190"/>
    <cellStyle name="Normal 34 4 2 2 3 5 3" xfId="38191"/>
    <cellStyle name="Normal 34 4 2 2 3 5 4" xfId="38192"/>
    <cellStyle name="Normal 34 4 2 2 3 6" xfId="38193"/>
    <cellStyle name="Normal 34 4 2 2 3 6 2" xfId="38194"/>
    <cellStyle name="Normal 34 4 2 2 3 6 3" xfId="38195"/>
    <cellStyle name="Normal 34 4 2 2 3 7" xfId="38196"/>
    <cellStyle name="Normal 34 4 2 2 3 8" xfId="38197"/>
    <cellStyle name="Normal 34 4 2 2 3_Schs" xfId="38198"/>
    <cellStyle name="Normal 34 4 2 2 4" xfId="38199"/>
    <cellStyle name="Normal 34 4 2 2 4 2" xfId="38200"/>
    <cellStyle name="Normal 34 4 2 2 4 3" xfId="38201"/>
    <cellStyle name="Normal 34 4 2 2 4 3 2" xfId="38202"/>
    <cellStyle name="Normal 34 4 2 2 4 3 2 2" xfId="38203"/>
    <cellStyle name="Normal 34 4 2 2 4 3 2 2 2" xfId="38204"/>
    <cellStyle name="Normal 34 4 2 2 4 3 2 2 3" xfId="38205"/>
    <cellStyle name="Normal 34 4 2 2 4 3 2 3" xfId="38206"/>
    <cellStyle name="Normal 34 4 2 2 4 3 2 4" xfId="38207"/>
    <cellStyle name="Normal 34 4 2 2 4 3 3" xfId="38208"/>
    <cellStyle name="Normal 34 4 2 2 4 3 3 2" xfId="38209"/>
    <cellStyle name="Normal 34 4 2 2 4 3 3 3" xfId="38210"/>
    <cellStyle name="Normal 34 4 2 2 4 3 4" xfId="38211"/>
    <cellStyle name="Normal 34 4 2 2 4 3 5" xfId="38212"/>
    <cellStyle name="Normal 34 4 2 2 4 4" xfId="38213"/>
    <cellStyle name="Normal 34 4 2 2 4 4 2" xfId="38214"/>
    <cellStyle name="Normal 34 4 2 2 4 4 2 2" xfId="38215"/>
    <cellStyle name="Normal 34 4 2 2 4 4 2 3" xfId="38216"/>
    <cellStyle name="Normal 34 4 2 2 4 4 3" xfId="38217"/>
    <cellStyle name="Normal 34 4 2 2 4 4 4" xfId="38218"/>
    <cellStyle name="Normal 34 4 2 2 4 5" xfId="38219"/>
    <cellStyle name="Normal 34 4 2 2 4 5 2" xfId="38220"/>
    <cellStyle name="Normal 34 4 2 2 4 5 3" xfId="38221"/>
    <cellStyle name="Normal 34 4 2 2 4 6" xfId="38222"/>
    <cellStyle name="Normal 34 4 2 2 4 7" xfId="38223"/>
    <cellStyle name="Normal 34 4 2 2 4_Schs" xfId="38224"/>
    <cellStyle name="Normal 34 4 2 2 5" xfId="38225"/>
    <cellStyle name="Normal 34 4 2 2 6" xfId="38226"/>
    <cellStyle name="Normal 34 4 2 2 6 2" xfId="38227"/>
    <cellStyle name="Normal 34 4 2 2 6 2 2" xfId="38228"/>
    <cellStyle name="Normal 34 4 2 2 6 2 2 2" xfId="38229"/>
    <cellStyle name="Normal 34 4 2 2 6 2 2 3" xfId="38230"/>
    <cellStyle name="Normal 34 4 2 2 6 2 3" xfId="38231"/>
    <cellStyle name="Normal 34 4 2 2 6 2 4" xfId="38232"/>
    <cellStyle name="Normal 34 4 2 2 6 3" xfId="38233"/>
    <cellStyle name="Normal 34 4 2 2 6 3 2" xfId="38234"/>
    <cellStyle name="Normal 34 4 2 2 6 3 3" xfId="38235"/>
    <cellStyle name="Normal 34 4 2 2 6 4" xfId="38236"/>
    <cellStyle name="Normal 34 4 2 2 6 5" xfId="38237"/>
    <cellStyle name="Normal 34 4 2 2 7" xfId="38238"/>
    <cellStyle name="Normal 34 4 2 2 7 2" xfId="38239"/>
    <cellStyle name="Normal 34 4 2 2 7 2 2" xfId="38240"/>
    <cellStyle name="Normal 34 4 2 2 7 2 3" xfId="38241"/>
    <cellStyle name="Normal 34 4 2 2 7 3" xfId="38242"/>
    <cellStyle name="Normal 34 4 2 2 7 4" xfId="38243"/>
    <cellStyle name="Normal 34 4 2 2 8" xfId="38244"/>
    <cellStyle name="Normal 34 4 2 2 8 2" xfId="38245"/>
    <cellStyle name="Normal 34 4 2 2 8 3" xfId="38246"/>
    <cellStyle name="Normal 34 4 2 2 9" xfId="38247"/>
    <cellStyle name="Normal 34 4 2 2_Schs" xfId="38248"/>
    <cellStyle name="Normal 34 4 2 3" xfId="38249"/>
    <cellStyle name="Normal 34 4 2 3 2" xfId="38250"/>
    <cellStyle name="Normal 34 4 2 3 2 2" xfId="38251"/>
    <cellStyle name="Normal 34 4 2 3 2 2 2" xfId="38252"/>
    <cellStyle name="Normal 34 4 2 3 2 2 3" xfId="38253"/>
    <cellStyle name="Normal 34 4 2 3 2 2 3 2" xfId="38254"/>
    <cellStyle name="Normal 34 4 2 3 2 2 3 2 2" xfId="38255"/>
    <cellStyle name="Normal 34 4 2 3 2 2 3 2 2 2" xfId="38256"/>
    <cellStyle name="Normal 34 4 2 3 2 2 3 2 2 3" xfId="38257"/>
    <cellStyle name="Normal 34 4 2 3 2 2 3 2 3" xfId="38258"/>
    <cellStyle name="Normal 34 4 2 3 2 2 3 2 4" xfId="38259"/>
    <cellStyle name="Normal 34 4 2 3 2 2 3 3" xfId="38260"/>
    <cellStyle name="Normal 34 4 2 3 2 2 3 3 2" xfId="38261"/>
    <cellStyle name="Normal 34 4 2 3 2 2 3 3 3" xfId="38262"/>
    <cellStyle name="Normal 34 4 2 3 2 2 3 4" xfId="38263"/>
    <cellStyle name="Normal 34 4 2 3 2 2 3 5" xfId="38264"/>
    <cellStyle name="Normal 34 4 2 3 2 2 4" xfId="38265"/>
    <cellStyle name="Normal 34 4 2 3 2 2 4 2" xfId="38266"/>
    <cellStyle name="Normal 34 4 2 3 2 2 4 2 2" xfId="38267"/>
    <cellStyle name="Normal 34 4 2 3 2 2 4 2 3" xfId="38268"/>
    <cellStyle name="Normal 34 4 2 3 2 2 4 3" xfId="38269"/>
    <cellStyle name="Normal 34 4 2 3 2 2 4 4" xfId="38270"/>
    <cellStyle name="Normal 34 4 2 3 2 2 5" xfId="38271"/>
    <cellStyle name="Normal 34 4 2 3 2 2 5 2" xfId="38272"/>
    <cellStyle name="Normal 34 4 2 3 2 2 5 3" xfId="38273"/>
    <cellStyle name="Normal 34 4 2 3 2 2 6" xfId="38274"/>
    <cellStyle name="Normal 34 4 2 3 2 2 7" xfId="38275"/>
    <cellStyle name="Normal 34 4 2 3 2 2_Schs" xfId="38276"/>
    <cellStyle name="Normal 34 4 2 3 2 3" xfId="38277"/>
    <cellStyle name="Normal 34 4 2 3 2 4" xfId="38278"/>
    <cellStyle name="Normal 34 4 2 3 2 4 2" xfId="38279"/>
    <cellStyle name="Normal 34 4 2 3 2 4 2 2" xfId="38280"/>
    <cellStyle name="Normal 34 4 2 3 2 4 2 2 2" xfId="38281"/>
    <cellStyle name="Normal 34 4 2 3 2 4 2 2 3" xfId="38282"/>
    <cellStyle name="Normal 34 4 2 3 2 4 2 3" xfId="38283"/>
    <cellStyle name="Normal 34 4 2 3 2 4 2 4" xfId="38284"/>
    <cellStyle name="Normal 34 4 2 3 2 4 3" xfId="38285"/>
    <cellStyle name="Normal 34 4 2 3 2 4 3 2" xfId="38286"/>
    <cellStyle name="Normal 34 4 2 3 2 4 3 3" xfId="38287"/>
    <cellStyle name="Normal 34 4 2 3 2 4 4" xfId="38288"/>
    <cellStyle name="Normal 34 4 2 3 2 4 5" xfId="38289"/>
    <cellStyle name="Normal 34 4 2 3 2 5" xfId="38290"/>
    <cellStyle name="Normal 34 4 2 3 2 5 2" xfId="38291"/>
    <cellStyle name="Normal 34 4 2 3 2 5 2 2" xfId="38292"/>
    <cellStyle name="Normal 34 4 2 3 2 5 2 3" xfId="38293"/>
    <cellStyle name="Normal 34 4 2 3 2 5 3" xfId="38294"/>
    <cellStyle name="Normal 34 4 2 3 2 5 4" xfId="38295"/>
    <cellStyle name="Normal 34 4 2 3 2 6" xfId="38296"/>
    <cellStyle name="Normal 34 4 2 3 2 6 2" xfId="38297"/>
    <cellStyle name="Normal 34 4 2 3 2 6 3" xfId="38298"/>
    <cellStyle name="Normal 34 4 2 3 2 7" xfId="38299"/>
    <cellStyle name="Normal 34 4 2 3 2 8" xfId="38300"/>
    <cellStyle name="Normal 34 4 2 3 2_Schs" xfId="38301"/>
    <cellStyle name="Normal 34 4 2 3 3" xfId="38302"/>
    <cellStyle name="Normal 34 4 2 3 3 2" xfId="38303"/>
    <cellStyle name="Normal 34 4 2 3 3 3" xfId="38304"/>
    <cellStyle name="Normal 34 4 2 3 3 3 2" xfId="38305"/>
    <cellStyle name="Normal 34 4 2 3 3 3 2 2" xfId="38306"/>
    <cellStyle name="Normal 34 4 2 3 3 3 2 2 2" xfId="38307"/>
    <cellStyle name="Normal 34 4 2 3 3 3 2 2 3" xfId="38308"/>
    <cellStyle name="Normal 34 4 2 3 3 3 2 3" xfId="38309"/>
    <cellStyle name="Normal 34 4 2 3 3 3 2 4" xfId="38310"/>
    <cellStyle name="Normal 34 4 2 3 3 3 3" xfId="38311"/>
    <cellStyle name="Normal 34 4 2 3 3 3 3 2" xfId="38312"/>
    <cellStyle name="Normal 34 4 2 3 3 3 3 3" xfId="38313"/>
    <cellStyle name="Normal 34 4 2 3 3 3 4" xfId="38314"/>
    <cellStyle name="Normal 34 4 2 3 3 3 5" xfId="38315"/>
    <cellStyle name="Normal 34 4 2 3 3 4" xfId="38316"/>
    <cellStyle name="Normal 34 4 2 3 3 4 2" xfId="38317"/>
    <cellStyle name="Normal 34 4 2 3 3 4 2 2" xfId="38318"/>
    <cellStyle name="Normal 34 4 2 3 3 4 2 3" xfId="38319"/>
    <cellStyle name="Normal 34 4 2 3 3 4 3" xfId="38320"/>
    <cellStyle name="Normal 34 4 2 3 3 4 4" xfId="38321"/>
    <cellStyle name="Normal 34 4 2 3 3 5" xfId="38322"/>
    <cellStyle name="Normal 34 4 2 3 3 5 2" xfId="38323"/>
    <cellStyle name="Normal 34 4 2 3 3 5 3" xfId="38324"/>
    <cellStyle name="Normal 34 4 2 3 3 6" xfId="38325"/>
    <cellStyle name="Normal 34 4 2 3 3 7" xfId="38326"/>
    <cellStyle name="Normal 34 4 2 3 3_Schs" xfId="38327"/>
    <cellStyle name="Normal 34 4 2 3 4" xfId="38328"/>
    <cellStyle name="Normal 34 4 2 3 5" xfId="38329"/>
    <cellStyle name="Normal 34 4 2 3 5 2" xfId="38330"/>
    <cellStyle name="Normal 34 4 2 3 5 2 2" xfId="38331"/>
    <cellStyle name="Normal 34 4 2 3 5 2 2 2" xfId="38332"/>
    <cellStyle name="Normal 34 4 2 3 5 2 2 3" xfId="38333"/>
    <cellStyle name="Normal 34 4 2 3 5 2 3" xfId="38334"/>
    <cellStyle name="Normal 34 4 2 3 5 2 4" xfId="38335"/>
    <cellStyle name="Normal 34 4 2 3 5 3" xfId="38336"/>
    <cellStyle name="Normal 34 4 2 3 5 3 2" xfId="38337"/>
    <cellStyle name="Normal 34 4 2 3 5 3 3" xfId="38338"/>
    <cellStyle name="Normal 34 4 2 3 5 4" xfId="38339"/>
    <cellStyle name="Normal 34 4 2 3 5 5" xfId="38340"/>
    <cellStyle name="Normal 34 4 2 3 6" xfId="38341"/>
    <cellStyle name="Normal 34 4 2 3 6 2" xfId="38342"/>
    <cellStyle name="Normal 34 4 2 3 6 2 2" xfId="38343"/>
    <cellStyle name="Normal 34 4 2 3 6 2 3" xfId="38344"/>
    <cellStyle name="Normal 34 4 2 3 6 3" xfId="38345"/>
    <cellStyle name="Normal 34 4 2 3 6 4" xfId="38346"/>
    <cellStyle name="Normal 34 4 2 3 7" xfId="38347"/>
    <cellStyle name="Normal 34 4 2 3 7 2" xfId="38348"/>
    <cellStyle name="Normal 34 4 2 3 7 3" xfId="38349"/>
    <cellStyle name="Normal 34 4 2 3 8" xfId="38350"/>
    <cellStyle name="Normal 34 4 2 3 9" xfId="38351"/>
    <cellStyle name="Normal 34 4 2 3_Schs" xfId="38352"/>
    <cellStyle name="Normal 34 4 2 4" xfId="38353"/>
    <cellStyle name="Normal 34 4 2 4 2" xfId="38354"/>
    <cellStyle name="Normal 34 4 2 4 2 2" xfId="38355"/>
    <cellStyle name="Normal 34 4 2 4 2 3" xfId="38356"/>
    <cellStyle name="Normal 34 4 2 4 2 3 2" xfId="38357"/>
    <cellStyle name="Normal 34 4 2 4 2 3 2 2" xfId="38358"/>
    <cellStyle name="Normal 34 4 2 4 2 3 2 2 2" xfId="38359"/>
    <cellStyle name="Normal 34 4 2 4 2 3 2 2 3" xfId="38360"/>
    <cellStyle name="Normal 34 4 2 4 2 3 2 3" xfId="38361"/>
    <cellStyle name="Normal 34 4 2 4 2 3 2 4" xfId="38362"/>
    <cellStyle name="Normal 34 4 2 4 2 3 3" xfId="38363"/>
    <cellStyle name="Normal 34 4 2 4 2 3 3 2" xfId="38364"/>
    <cellStyle name="Normal 34 4 2 4 2 3 3 3" xfId="38365"/>
    <cellStyle name="Normal 34 4 2 4 2 3 4" xfId="38366"/>
    <cellStyle name="Normal 34 4 2 4 2 3 5" xfId="38367"/>
    <cellStyle name="Normal 34 4 2 4 2 4" xfId="38368"/>
    <cellStyle name="Normal 34 4 2 4 2 4 2" xfId="38369"/>
    <cellStyle name="Normal 34 4 2 4 2 4 2 2" xfId="38370"/>
    <cellStyle name="Normal 34 4 2 4 2 4 2 3" xfId="38371"/>
    <cellStyle name="Normal 34 4 2 4 2 4 3" xfId="38372"/>
    <cellStyle name="Normal 34 4 2 4 2 4 4" xfId="38373"/>
    <cellStyle name="Normal 34 4 2 4 2 5" xfId="38374"/>
    <cellStyle name="Normal 34 4 2 4 2 5 2" xfId="38375"/>
    <cellStyle name="Normal 34 4 2 4 2 5 3" xfId="38376"/>
    <cellStyle name="Normal 34 4 2 4 2 6" xfId="38377"/>
    <cellStyle name="Normal 34 4 2 4 2 7" xfId="38378"/>
    <cellStyle name="Normal 34 4 2 4 2_Schs" xfId="38379"/>
    <cellStyle name="Normal 34 4 2 4 3" xfId="38380"/>
    <cellStyle name="Normal 34 4 2 4 4" xfId="38381"/>
    <cellStyle name="Normal 34 4 2 4 4 2" xfId="38382"/>
    <cellStyle name="Normal 34 4 2 4 4 2 2" xfId="38383"/>
    <cellStyle name="Normal 34 4 2 4 4 2 2 2" xfId="38384"/>
    <cellStyle name="Normal 34 4 2 4 4 2 2 3" xfId="38385"/>
    <cellStyle name="Normal 34 4 2 4 4 2 3" xfId="38386"/>
    <cellStyle name="Normal 34 4 2 4 4 2 4" xfId="38387"/>
    <cellStyle name="Normal 34 4 2 4 4 3" xfId="38388"/>
    <cellStyle name="Normal 34 4 2 4 4 3 2" xfId="38389"/>
    <cellStyle name="Normal 34 4 2 4 4 3 3" xfId="38390"/>
    <cellStyle name="Normal 34 4 2 4 4 4" xfId="38391"/>
    <cellStyle name="Normal 34 4 2 4 4 5" xfId="38392"/>
    <cellStyle name="Normal 34 4 2 4 5" xfId="38393"/>
    <cellStyle name="Normal 34 4 2 4 5 2" xfId="38394"/>
    <cellStyle name="Normal 34 4 2 4 5 2 2" xfId="38395"/>
    <cellStyle name="Normal 34 4 2 4 5 2 3" xfId="38396"/>
    <cellStyle name="Normal 34 4 2 4 5 3" xfId="38397"/>
    <cellStyle name="Normal 34 4 2 4 5 4" xfId="38398"/>
    <cellStyle name="Normal 34 4 2 4 6" xfId="38399"/>
    <cellStyle name="Normal 34 4 2 4 6 2" xfId="38400"/>
    <cellStyle name="Normal 34 4 2 4 6 3" xfId="38401"/>
    <cellStyle name="Normal 34 4 2 4 7" xfId="38402"/>
    <cellStyle name="Normal 34 4 2 4 8" xfId="38403"/>
    <cellStyle name="Normal 34 4 2 4_Schs" xfId="38404"/>
    <cellStyle name="Normal 34 4 2 5" xfId="38405"/>
    <cellStyle name="Normal 34 4 2 5 2" xfId="38406"/>
    <cellStyle name="Normal 34 4 2 5 3" xfId="38407"/>
    <cellStyle name="Normal 34 4 2 5 3 2" xfId="38408"/>
    <cellStyle name="Normal 34 4 2 5 3 2 2" xfId="38409"/>
    <cellStyle name="Normal 34 4 2 5 3 2 2 2" xfId="38410"/>
    <cellStyle name="Normal 34 4 2 5 3 2 2 3" xfId="38411"/>
    <cellStyle name="Normal 34 4 2 5 3 2 3" xfId="38412"/>
    <cellStyle name="Normal 34 4 2 5 3 2 4" xfId="38413"/>
    <cellStyle name="Normal 34 4 2 5 3 3" xfId="38414"/>
    <cellStyle name="Normal 34 4 2 5 3 3 2" xfId="38415"/>
    <cellStyle name="Normal 34 4 2 5 3 3 3" xfId="38416"/>
    <cellStyle name="Normal 34 4 2 5 3 4" xfId="38417"/>
    <cellStyle name="Normal 34 4 2 5 3 5" xfId="38418"/>
    <cellStyle name="Normal 34 4 2 5 4" xfId="38419"/>
    <cellStyle name="Normal 34 4 2 5 4 2" xfId="38420"/>
    <cellStyle name="Normal 34 4 2 5 4 2 2" xfId="38421"/>
    <cellStyle name="Normal 34 4 2 5 4 2 3" xfId="38422"/>
    <cellStyle name="Normal 34 4 2 5 4 3" xfId="38423"/>
    <cellStyle name="Normal 34 4 2 5 4 4" xfId="38424"/>
    <cellStyle name="Normal 34 4 2 5 5" xfId="38425"/>
    <cellStyle name="Normal 34 4 2 5 5 2" xfId="38426"/>
    <cellStyle name="Normal 34 4 2 5 5 3" xfId="38427"/>
    <cellStyle name="Normal 34 4 2 5 6" xfId="38428"/>
    <cellStyle name="Normal 34 4 2 5 7" xfId="38429"/>
    <cellStyle name="Normal 34 4 2 5_Schs" xfId="38430"/>
    <cellStyle name="Normal 34 4 2 6" xfId="38431"/>
    <cellStyle name="Normal 34 4 2 7" xfId="38432"/>
    <cellStyle name="Normal 34 4 2 7 2" xfId="38433"/>
    <cellStyle name="Normal 34 4 2 7 2 2" xfId="38434"/>
    <cellStyle name="Normal 34 4 2 7 2 2 2" xfId="38435"/>
    <cellStyle name="Normal 34 4 2 7 2 2 3" xfId="38436"/>
    <cellStyle name="Normal 34 4 2 7 2 3" xfId="38437"/>
    <cellStyle name="Normal 34 4 2 7 2 4" xfId="38438"/>
    <cellStyle name="Normal 34 4 2 7 3" xfId="38439"/>
    <cellStyle name="Normal 34 4 2 7 3 2" xfId="38440"/>
    <cellStyle name="Normal 34 4 2 7 3 3" xfId="38441"/>
    <cellStyle name="Normal 34 4 2 7 4" xfId="38442"/>
    <cellStyle name="Normal 34 4 2 7 5" xfId="38443"/>
    <cellStyle name="Normal 34 4 2 8" xfId="38444"/>
    <cellStyle name="Normal 34 4 2 8 2" xfId="38445"/>
    <cellStyle name="Normal 34 4 2 8 2 2" xfId="38446"/>
    <cellStyle name="Normal 34 4 2 8 2 3" xfId="38447"/>
    <cellStyle name="Normal 34 4 2 8 3" xfId="38448"/>
    <cellStyle name="Normal 34 4 2 8 4" xfId="38449"/>
    <cellStyle name="Normal 34 4 2 9" xfId="38450"/>
    <cellStyle name="Normal 34 4 2 9 2" xfId="38451"/>
    <cellStyle name="Normal 34 4 2 9 3" xfId="38452"/>
    <cellStyle name="Normal 34 4 2_Schs" xfId="38453"/>
    <cellStyle name="Normal 34 4 3" xfId="38454"/>
    <cellStyle name="Normal 34 4 3 10" xfId="38455"/>
    <cellStyle name="Normal 34 4 3 2" xfId="38456"/>
    <cellStyle name="Normal 34 4 3 2 2" xfId="38457"/>
    <cellStyle name="Normal 34 4 3 2 2 2" xfId="38458"/>
    <cellStyle name="Normal 34 4 3 2 2 2 2" xfId="38459"/>
    <cellStyle name="Normal 34 4 3 2 2 2 3" xfId="38460"/>
    <cellStyle name="Normal 34 4 3 2 2 2 3 2" xfId="38461"/>
    <cellStyle name="Normal 34 4 3 2 2 2 3 2 2" xfId="38462"/>
    <cellStyle name="Normal 34 4 3 2 2 2 3 2 2 2" xfId="38463"/>
    <cellStyle name="Normal 34 4 3 2 2 2 3 2 2 3" xfId="38464"/>
    <cellStyle name="Normal 34 4 3 2 2 2 3 2 3" xfId="38465"/>
    <cellStyle name="Normal 34 4 3 2 2 2 3 2 4" xfId="38466"/>
    <cellStyle name="Normal 34 4 3 2 2 2 3 3" xfId="38467"/>
    <cellStyle name="Normal 34 4 3 2 2 2 3 3 2" xfId="38468"/>
    <cellStyle name="Normal 34 4 3 2 2 2 3 3 3" xfId="38469"/>
    <cellStyle name="Normal 34 4 3 2 2 2 3 4" xfId="38470"/>
    <cellStyle name="Normal 34 4 3 2 2 2 3 5" xfId="38471"/>
    <cellStyle name="Normal 34 4 3 2 2 2 4" xfId="38472"/>
    <cellStyle name="Normal 34 4 3 2 2 2 4 2" xfId="38473"/>
    <cellStyle name="Normal 34 4 3 2 2 2 4 2 2" xfId="38474"/>
    <cellStyle name="Normal 34 4 3 2 2 2 4 2 3" xfId="38475"/>
    <cellStyle name="Normal 34 4 3 2 2 2 4 3" xfId="38476"/>
    <cellStyle name="Normal 34 4 3 2 2 2 4 4" xfId="38477"/>
    <cellStyle name="Normal 34 4 3 2 2 2 5" xfId="38478"/>
    <cellStyle name="Normal 34 4 3 2 2 2 5 2" xfId="38479"/>
    <cellStyle name="Normal 34 4 3 2 2 2 5 3" xfId="38480"/>
    <cellStyle name="Normal 34 4 3 2 2 2 6" xfId="38481"/>
    <cellStyle name="Normal 34 4 3 2 2 2 7" xfId="38482"/>
    <cellStyle name="Normal 34 4 3 2 2 2_Schs" xfId="38483"/>
    <cellStyle name="Normal 34 4 3 2 2 3" xfId="38484"/>
    <cellStyle name="Normal 34 4 3 2 2 4" xfId="38485"/>
    <cellStyle name="Normal 34 4 3 2 2 4 2" xfId="38486"/>
    <cellStyle name="Normal 34 4 3 2 2 4 2 2" xfId="38487"/>
    <cellStyle name="Normal 34 4 3 2 2 4 2 2 2" xfId="38488"/>
    <cellStyle name="Normal 34 4 3 2 2 4 2 2 3" xfId="38489"/>
    <cellStyle name="Normal 34 4 3 2 2 4 2 3" xfId="38490"/>
    <cellStyle name="Normal 34 4 3 2 2 4 2 4" xfId="38491"/>
    <cellStyle name="Normal 34 4 3 2 2 4 3" xfId="38492"/>
    <cellStyle name="Normal 34 4 3 2 2 4 3 2" xfId="38493"/>
    <cellStyle name="Normal 34 4 3 2 2 4 3 3" xfId="38494"/>
    <cellStyle name="Normal 34 4 3 2 2 4 4" xfId="38495"/>
    <cellStyle name="Normal 34 4 3 2 2 4 5" xfId="38496"/>
    <cellStyle name="Normal 34 4 3 2 2 5" xfId="38497"/>
    <cellStyle name="Normal 34 4 3 2 2 5 2" xfId="38498"/>
    <cellStyle name="Normal 34 4 3 2 2 5 2 2" xfId="38499"/>
    <cellStyle name="Normal 34 4 3 2 2 5 2 3" xfId="38500"/>
    <cellStyle name="Normal 34 4 3 2 2 5 3" xfId="38501"/>
    <cellStyle name="Normal 34 4 3 2 2 5 4" xfId="38502"/>
    <cellStyle name="Normal 34 4 3 2 2 6" xfId="38503"/>
    <cellStyle name="Normal 34 4 3 2 2 6 2" xfId="38504"/>
    <cellStyle name="Normal 34 4 3 2 2 6 3" xfId="38505"/>
    <cellStyle name="Normal 34 4 3 2 2 7" xfId="38506"/>
    <cellStyle name="Normal 34 4 3 2 2 8" xfId="38507"/>
    <cellStyle name="Normal 34 4 3 2 2_Schs" xfId="38508"/>
    <cellStyle name="Normal 34 4 3 2 3" xfId="38509"/>
    <cellStyle name="Normal 34 4 3 2 3 2" xfId="38510"/>
    <cellStyle name="Normal 34 4 3 2 3 3" xfId="38511"/>
    <cellStyle name="Normal 34 4 3 2 3 3 2" xfId="38512"/>
    <cellStyle name="Normal 34 4 3 2 3 3 2 2" xfId="38513"/>
    <cellStyle name="Normal 34 4 3 2 3 3 2 2 2" xfId="38514"/>
    <cellStyle name="Normal 34 4 3 2 3 3 2 2 3" xfId="38515"/>
    <cellStyle name="Normal 34 4 3 2 3 3 2 3" xfId="38516"/>
    <cellStyle name="Normal 34 4 3 2 3 3 2 4" xfId="38517"/>
    <cellStyle name="Normal 34 4 3 2 3 3 3" xfId="38518"/>
    <cellStyle name="Normal 34 4 3 2 3 3 3 2" xfId="38519"/>
    <cellStyle name="Normal 34 4 3 2 3 3 3 3" xfId="38520"/>
    <cellStyle name="Normal 34 4 3 2 3 3 4" xfId="38521"/>
    <cellStyle name="Normal 34 4 3 2 3 3 5" xfId="38522"/>
    <cellStyle name="Normal 34 4 3 2 3 4" xfId="38523"/>
    <cellStyle name="Normal 34 4 3 2 3 4 2" xfId="38524"/>
    <cellStyle name="Normal 34 4 3 2 3 4 2 2" xfId="38525"/>
    <cellStyle name="Normal 34 4 3 2 3 4 2 3" xfId="38526"/>
    <cellStyle name="Normal 34 4 3 2 3 4 3" xfId="38527"/>
    <cellStyle name="Normal 34 4 3 2 3 4 4" xfId="38528"/>
    <cellStyle name="Normal 34 4 3 2 3 5" xfId="38529"/>
    <cellStyle name="Normal 34 4 3 2 3 5 2" xfId="38530"/>
    <cellStyle name="Normal 34 4 3 2 3 5 3" xfId="38531"/>
    <cellStyle name="Normal 34 4 3 2 3 6" xfId="38532"/>
    <cellStyle name="Normal 34 4 3 2 3 7" xfId="38533"/>
    <cellStyle name="Normal 34 4 3 2 3_Schs" xfId="38534"/>
    <cellStyle name="Normal 34 4 3 2 4" xfId="38535"/>
    <cellStyle name="Normal 34 4 3 2 5" xfId="38536"/>
    <cellStyle name="Normal 34 4 3 2 5 2" xfId="38537"/>
    <cellStyle name="Normal 34 4 3 2 5 2 2" xfId="38538"/>
    <cellStyle name="Normal 34 4 3 2 5 2 2 2" xfId="38539"/>
    <cellStyle name="Normal 34 4 3 2 5 2 2 3" xfId="38540"/>
    <cellStyle name="Normal 34 4 3 2 5 2 3" xfId="38541"/>
    <cellStyle name="Normal 34 4 3 2 5 2 4" xfId="38542"/>
    <cellStyle name="Normal 34 4 3 2 5 3" xfId="38543"/>
    <cellStyle name="Normal 34 4 3 2 5 3 2" xfId="38544"/>
    <cellStyle name="Normal 34 4 3 2 5 3 3" xfId="38545"/>
    <cellStyle name="Normal 34 4 3 2 5 4" xfId="38546"/>
    <cellStyle name="Normal 34 4 3 2 5 5" xfId="38547"/>
    <cellStyle name="Normal 34 4 3 2 6" xfId="38548"/>
    <cellStyle name="Normal 34 4 3 2 6 2" xfId="38549"/>
    <cellStyle name="Normal 34 4 3 2 6 2 2" xfId="38550"/>
    <cellStyle name="Normal 34 4 3 2 6 2 3" xfId="38551"/>
    <cellStyle name="Normal 34 4 3 2 6 3" xfId="38552"/>
    <cellStyle name="Normal 34 4 3 2 6 4" xfId="38553"/>
    <cellStyle name="Normal 34 4 3 2 7" xfId="38554"/>
    <cellStyle name="Normal 34 4 3 2 7 2" xfId="38555"/>
    <cellStyle name="Normal 34 4 3 2 7 3" xfId="38556"/>
    <cellStyle name="Normal 34 4 3 2 8" xfId="38557"/>
    <cellStyle name="Normal 34 4 3 2 9" xfId="38558"/>
    <cellStyle name="Normal 34 4 3 2_Schs" xfId="38559"/>
    <cellStyle name="Normal 34 4 3 3" xfId="38560"/>
    <cellStyle name="Normal 34 4 3 3 2" xfId="38561"/>
    <cellStyle name="Normal 34 4 3 3 2 2" xfId="38562"/>
    <cellStyle name="Normal 34 4 3 3 2 3" xfId="38563"/>
    <cellStyle name="Normal 34 4 3 3 2 3 2" xfId="38564"/>
    <cellStyle name="Normal 34 4 3 3 2 3 2 2" xfId="38565"/>
    <cellStyle name="Normal 34 4 3 3 2 3 2 2 2" xfId="38566"/>
    <cellStyle name="Normal 34 4 3 3 2 3 2 2 3" xfId="38567"/>
    <cellStyle name="Normal 34 4 3 3 2 3 2 3" xfId="38568"/>
    <cellStyle name="Normal 34 4 3 3 2 3 2 4" xfId="38569"/>
    <cellStyle name="Normal 34 4 3 3 2 3 3" xfId="38570"/>
    <cellStyle name="Normal 34 4 3 3 2 3 3 2" xfId="38571"/>
    <cellStyle name="Normal 34 4 3 3 2 3 3 3" xfId="38572"/>
    <cellStyle name="Normal 34 4 3 3 2 3 4" xfId="38573"/>
    <cellStyle name="Normal 34 4 3 3 2 3 5" xfId="38574"/>
    <cellStyle name="Normal 34 4 3 3 2 4" xfId="38575"/>
    <cellStyle name="Normal 34 4 3 3 2 4 2" xfId="38576"/>
    <cellStyle name="Normal 34 4 3 3 2 4 2 2" xfId="38577"/>
    <cellStyle name="Normal 34 4 3 3 2 4 2 3" xfId="38578"/>
    <cellStyle name="Normal 34 4 3 3 2 4 3" xfId="38579"/>
    <cellStyle name="Normal 34 4 3 3 2 4 4" xfId="38580"/>
    <cellStyle name="Normal 34 4 3 3 2 5" xfId="38581"/>
    <cellStyle name="Normal 34 4 3 3 2 5 2" xfId="38582"/>
    <cellStyle name="Normal 34 4 3 3 2 5 3" xfId="38583"/>
    <cellStyle name="Normal 34 4 3 3 2 6" xfId="38584"/>
    <cellStyle name="Normal 34 4 3 3 2 7" xfId="38585"/>
    <cellStyle name="Normal 34 4 3 3 2_Schs" xfId="38586"/>
    <cellStyle name="Normal 34 4 3 3 3" xfId="38587"/>
    <cellStyle name="Normal 34 4 3 3 4" xfId="38588"/>
    <cellStyle name="Normal 34 4 3 3 4 2" xfId="38589"/>
    <cellStyle name="Normal 34 4 3 3 4 2 2" xfId="38590"/>
    <cellStyle name="Normal 34 4 3 3 4 2 2 2" xfId="38591"/>
    <cellStyle name="Normal 34 4 3 3 4 2 2 3" xfId="38592"/>
    <cellStyle name="Normal 34 4 3 3 4 2 3" xfId="38593"/>
    <cellStyle name="Normal 34 4 3 3 4 2 4" xfId="38594"/>
    <cellStyle name="Normal 34 4 3 3 4 3" xfId="38595"/>
    <cellStyle name="Normal 34 4 3 3 4 3 2" xfId="38596"/>
    <cellStyle name="Normal 34 4 3 3 4 3 3" xfId="38597"/>
    <cellStyle name="Normal 34 4 3 3 4 4" xfId="38598"/>
    <cellStyle name="Normal 34 4 3 3 4 5" xfId="38599"/>
    <cellStyle name="Normal 34 4 3 3 5" xfId="38600"/>
    <cellStyle name="Normal 34 4 3 3 5 2" xfId="38601"/>
    <cellStyle name="Normal 34 4 3 3 5 2 2" xfId="38602"/>
    <cellStyle name="Normal 34 4 3 3 5 2 3" xfId="38603"/>
    <cellStyle name="Normal 34 4 3 3 5 3" xfId="38604"/>
    <cellStyle name="Normal 34 4 3 3 5 4" xfId="38605"/>
    <cellStyle name="Normal 34 4 3 3 6" xfId="38606"/>
    <cellStyle name="Normal 34 4 3 3 6 2" xfId="38607"/>
    <cellStyle name="Normal 34 4 3 3 6 3" xfId="38608"/>
    <cellStyle name="Normal 34 4 3 3 7" xfId="38609"/>
    <cellStyle name="Normal 34 4 3 3 8" xfId="38610"/>
    <cellStyle name="Normal 34 4 3 3_Schs" xfId="38611"/>
    <cellStyle name="Normal 34 4 3 4" xfId="38612"/>
    <cellStyle name="Normal 34 4 3 4 2" xfId="38613"/>
    <cellStyle name="Normal 34 4 3 4 3" xfId="38614"/>
    <cellStyle name="Normal 34 4 3 4 3 2" xfId="38615"/>
    <cellStyle name="Normal 34 4 3 4 3 2 2" xfId="38616"/>
    <cellStyle name="Normal 34 4 3 4 3 2 2 2" xfId="38617"/>
    <cellStyle name="Normal 34 4 3 4 3 2 2 3" xfId="38618"/>
    <cellStyle name="Normal 34 4 3 4 3 2 3" xfId="38619"/>
    <cellStyle name="Normal 34 4 3 4 3 2 4" xfId="38620"/>
    <cellStyle name="Normal 34 4 3 4 3 3" xfId="38621"/>
    <cellStyle name="Normal 34 4 3 4 3 3 2" xfId="38622"/>
    <cellStyle name="Normal 34 4 3 4 3 3 3" xfId="38623"/>
    <cellStyle name="Normal 34 4 3 4 3 4" xfId="38624"/>
    <cellStyle name="Normal 34 4 3 4 3 5" xfId="38625"/>
    <cellStyle name="Normal 34 4 3 4 4" xfId="38626"/>
    <cellStyle name="Normal 34 4 3 4 4 2" xfId="38627"/>
    <cellStyle name="Normal 34 4 3 4 4 2 2" xfId="38628"/>
    <cellStyle name="Normal 34 4 3 4 4 2 3" xfId="38629"/>
    <cellStyle name="Normal 34 4 3 4 4 3" xfId="38630"/>
    <cellStyle name="Normal 34 4 3 4 4 4" xfId="38631"/>
    <cellStyle name="Normal 34 4 3 4 5" xfId="38632"/>
    <cellStyle name="Normal 34 4 3 4 5 2" xfId="38633"/>
    <cellStyle name="Normal 34 4 3 4 5 3" xfId="38634"/>
    <cellStyle name="Normal 34 4 3 4 6" xfId="38635"/>
    <cellStyle name="Normal 34 4 3 4 7" xfId="38636"/>
    <cellStyle name="Normal 34 4 3 4_Schs" xfId="38637"/>
    <cellStyle name="Normal 34 4 3 5" xfId="38638"/>
    <cellStyle name="Normal 34 4 3 6" xfId="38639"/>
    <cellStyle name="Normal 34 4 3 6 2" xfId="38640"/>
    <cellStyle name="Normal 34 4 3 6 2 2" xfId="38641"/>
    <cellStyle name="Normal 34 4 3 6 2 2 2" xfId="38642"/>
    <cellStyle name="Normal 34 4 3 6 2 2 3" xfId="38643"/>
    <cellStyle name="Normal 34 4 3 6 2 3" xfId="38644"/>
    <cellStyle name="Normal 34 4 3 6 2 4" xfId="38645"/>
    <cellStyle name="Normal 34 4 3 6 3" xfId="38646"/>
    <cellStyle name="Normal 34 4 3 6 3 2" xfId="38647"/>
    <cellStyle name="Normal 34 4 3 6 3 3" xfId="38648"/>
    <cellStyle name="Normal 34 4 3 6 4" xfId="38649"/>
    <cellStyle name="Normal 34 4 3 6 5" xfId="38650"/>
    <cellStyle name="Normal 34 4 3 7" xfId="38651"/>
    <cellStyle name="Normal 34 4 3 7 2" xfId="38652"/>
    <cellStyle name="Normal 34 4 3 7 2 2" xfId="38653"/>
    <cellStyle name="Normal 34 4 3 7 2 3" xfId="38654"/>
    <cellStyle name="Normal 34 4 3 7 3" xfId="38655"/>
    <cellStyle name="Normal 34 4 3 7 4" xfId="38656"/>
    <cellStyle name="Normal 34 4 3 8" xfId="38657"/>
    <cellStyle name="Normal 34 4 3 8 2" xfId="38658"/>
    <cellStyle name="Normal 34 4 3 8 3" xfId="38659"/>
    <cellStyle name="Normal 34 4 3 9" xfId="38660"/>
    <cellStyle name="Normal 34 4 3_Schs" xfId="38661"/>
    <cellStyle name="Normal 34 4 4" xfId="38662"/>
    <cellStyle name="Normal 34 4 4 2" xfId="38663"/>
    <cellStyle name="Normal 34 4 4 2 2" xfId="38664"/>
    <cellStyle name="Normal 34 4 4 2 2 2" xfId="38665"/>
    <cellStyle name="Normal 34 4 4 2 2 3" xfId="38666"/>
    <cellStyle name="Normal 34 4 4 2 2 3 2" xfId="38667"/>
    <cellStyle name="Normal 34 4 4 2 2 3 2 2" xfId="38668"/>
    <cellStyle name="Normal 34 4 4 2 2 3 2 2 2" xfId="38669"/>
    <cellStyle name="Normal 34 4 4 2 2 3 2 2 3" xfId="38670"/>
    <cellStyle name="Normal 34 4 4 2 2 3 2 3" xfId="38671"/>
    <cellStyle name="Normal 34 4 4 2 2 3 2 4" xfId="38672"/>
    <cellStyle name="Normal 34 4 4 2 2 3 3" xfId="38673"/>
    <cellStyle name="Normal 34 4 4 2 2 3 3 2" xfId="38674"/>
    <cellStyle name="Normal 34 4 4 2 2 3 3 3" xfId="38675"/>
    <cellStyle name="Normal 34 4 4 2 2 3 4" xfId="38676"/>
    <cellStyle name="Normal 34 4 4 2 2 3 5" xfId="38677"/>
    <cellStyle name="Normal 34 4 4 2 2 4" xfId="38678"/>
    <cellStyle name="Normal 34 4 4 2 2 4 2" xfId="38679"/>
    <cellStyle name="Normal 34 4 4 2 2 4 2 2" xfId="38680"/>
    <cellStyle name="Normal 34 4 4 2 2 4 2 3" xfId="38681"/>
    <cellStyle name="Normal 34 4 4 2 2 4 3" xfId="38682"/>
    <cellStyle name="Normal 34 4 4 2 2 4 4" xfId="38683"/>
    <cellStyle name="Normal 34 4 4 2 2 5" xfId="38684"/>
    <cellStyle name="Normal 34 4 4 2 2 5 2" xfId="38685"/>
    <cellStyle name="Normal 34 4 4 2 2 5 3" xfId="38686"/>
    <cellStyle name="Normal 34 4 4 2 2 6" xfId="38687"/>
    <cellStyle name="Normal 34 4 4 2 2 7" xfId="38688"/>
    <cellStyle name="Normal 34 4 4 2 2_Schs" xfId="38689"/>
    <cellStyle name="Normal 34 4 4 2 3" xfId="38690"/>
    <cellStyle name="Normal 34 4 4 2 4" xfId="38691"/>
    <cellStyle name="Normal 34 4 4 2 4 2" xfId="38692"/>
    <cellStyle name="Normal 34 4 4 2 4 2 2" xfId="38693"/>
    <cellStyle name="Normal 34 4 4 2 4 2 2 2" xfId="38694"/>
    <cellStyle name="Normal 34 4 4 2 4 2 2 3" xfId="38695"/>
    <cellStyle name="Normal 34 4 4 2 4 2 3" xfId="38696"/>
    <cellStyle name="Normal 34 4 4 2 4 2 4" xfId="38697"/>
    <cellStyle name="Normal 34 4 4 2 4 3" xfId="38698"/>
    <cellStyle name="Normal 34 4 4 2 4 3 2" xfId="38699"/>
    <cellStyle name="Normal 34 4 4 2 4 3 3" xfId="38700"/>
    <cellStyle name="Normal 34 4 4 2 4 4" xfId="38701"/>
    <cellStyle name="Normal 34 4 4 2 4 5" xfId="38702"/>
    <cellStyle name="Normal 34 4 4 2 5" xfId="38703"/>
    <cellStyle name="Normal 34 4 4 2 5 2" xfId="38704"/>
    <cellStyle name="Normal 34 4 4 2 5 2 2" xfId="38705"/>
    <cellStyle name="Normal 34 4 4 2 5 2 3" xfId="38706"/>
    <cellStyle name="Normal 34 4 4 2 5 3" xfId="38707"/>
    <cellStyle name="Normal 34 4 4 2 5 4" xfId="38708"/>
    <cellStyle name="Normal 34 4 4 2 6" xfId="38709"/>
    <cellStyle name="Normal 34 4 4 2 6 2" xfId="38710"/>
    <cellStyle name="Normal 34 4 4 2 6 3" xfId="38711"/>
    <cellStyle name="Normal 34 4 4 2 7" xfId="38712"/>
    <cellStyle name="Normal 34 4 4 2 8" xfId="38713"/>
    <cellStyle name="Normal 34 4 4 2_Schs" xfId="38714"/>
    <cellStyle name="Normal 34 4 4 3" xfId="38715"/>
    <cellStyle name="Normal 34 4 4 3 2" xfId="38716"/>
    <cellStyle name="Normal 34 4 4 3 3" xfId="38717"/>
    <cellStyle name="Normal 34 4 4 3 3 2" xfId="38718"/>
    <cellStyle name="Normal 34 4 4 3 3 2 2" xfId="38719"/>
    <cellStyle name="Normal 34 4 4 3 3 2 2 2" xfId="38720"/>
    <cellStyle name="Normal 34 4 4 3 3 2 2 3" xfId="38721"/>
    <cellStyle name="Normal 34 4 4 3 3 2 3" xfId="38722"/>
    <cellStyle name="Normal 34 4 4 3 3 2 4" xfId="38723"/>
    <cellStyle name="Normal 34 4 4 3 3 3" xfId="38724"/>
    <cellStyle name="Normal 34 4 4 3 3 3 2" xfId="38725"/>
    <cellStyle name="Normal 34 4 4 3 3 3 3" xfId="38726"/>
    <cellStyle name="Normal 34 4 4 3 3 4" xfId="38727"/>
    <cellStyle name="Normal 34 4 4 3 3 5" xfId="38728"/>
    <cellStyle name="Normal 34 4 4 3 4" xfId="38729"/>
    <cellStyle name="Normal 34 4 4 3 4 2" xfId="38730"/>
    <cellStyle name="Normal 34 4 4 3 4 2 2" xfId="38731"/>
    <cellStyle name="Normal 34 4 4 3 4 2 3" xfId="38732"/>
    <cellStyle name="Normal 34 4 4 3 4 3" xfId="38733"/>
    <cellStyle name="Normal 34 4 4 3 4 4" xfId="38734"/>
    <cellStyle name="Normal 34 4 4 3 5" xfId="38735"/>
    <cellStyle name="Normal 34 4 4 3 5 2" xfId="38736"/>
    <cellStyle name="Normal 34 4 4 3 5 3" xfId="38737"/>
    <cellStyle name="Normal 34 4 4 3 6" xfId="38738"/>
    <cellStyle name="Normal 34 4 4 3 7" xfId="38739"/>
    <cellStyle name="Normal 34 4 4 3_Schs" xfId="38740"/>
    <cellStyle name="Normal 34 4 4 4" xfId="38741"/>
    <cellStyle name="Normal 34 4 4 5" xfId="38742"/>
    <cellStyle name="Normal 34 4 4 5 2" xfId="38743"/>
    <cellStyle name="Normal 34 4 4 5 2 2" xfId="38744"/>
    <cellStyle name="Normal 34 4 4 5 2 2 2" xfId="38745"/>
    <cellStyle name="Normal 34 4 4 5 2 2 3" xfId="38746"/>
    <cellStyle name="Normal 34 4 4 5 2 3" xfId="38747"/>
    <cellStyle name="Normal 34 4 4 5 2 4" xfId="38748"/>
    <cellStyle name="Normal 34 4 4 5 3" xfId="38749"/>
    <cellStyle name="Normal 34 4 4 5 3 2" xfId="38750"/>
    <cellStyle name="Normal 34 4 4 5 3 3" xfId="38751"/>
    <cellStyle name="Normal 34 4 4 5 4" xfId="38752"/>
    <cellStyle name="Normal 34 4 4 5 5" xfId="38753"/>
    <cellStyle name="Normal 34 4 4 6" xfId="38754"/>
    <cellStyle name="Normal 34 4 4 6 2" xfId="38755"/>
    <cellStyle name="Normal 34 4 4 6 2 2" xfId="38756"/>
    <cellStyle name="Normal 34 4 4 6 2 3" xfId="38757"/>
    <cellStyle name="Normal 34 4 4 6 3" xfId="38758"/>
    <cellStyle name="Normal 34 4 4 6 4" xfId="38759"/>
    <cellStyle name="Normal 34 4 4 7" xfId="38760"/>
    <cellStyle name="Normal 34 4 4 7 2" xfId="38761"/>
    <cellStyle name="Normal 34 4 4 7 3" xfId="38762"/>
    <cellStyle name="Normal 34 4 4 8" xfId="38763"/>
    <cellStyle name="Normal 34 4 4 9" xfId="38764"/>
    <cellStyle name="Normal 34 4 4_Schs" xfId="38765"/>
    <cellStyle name="Normal 34 4 5" xfId="38766"/>
    <cellStyle name="Normal 34 4 5 2" xfId="38767"/>
    <cellStyle name="Normal 34 4 5 2 2" xfId="38768"/>
    <cellStyle name="Normal 34 4 5 2 3" xfId="38769"/>
    <cellStyle name="Normal 34 4 5 2 3 2" xfId="38770"/>
    <cellStyle name="Normal 34 4 5 2 3 2 2" xfId="38771"/>
    <cellStyle name="Normal 34 4 5 2 3 2 2 2" xfId="38772"/>
    <cellStyle name="Normal 34 4 5 2 3 2 2 3" xfId="38773"/>
    <cellStyle name="Normal 34 4 5 2 3 2 3" xfId="38774"/>
    <cellStyle name="Normal 34 4 5 2 3 2 4" xfId="38775"/>
    <cellStyle name="Normal 34 4 5 2 3 3" xfId="38776"/>
    <cellStyle name="Normal 34 4 5 2 3 3 2" xfId="38777"/>
    <cellStyle name="Normal 34 4 5 2 3 3 3" xfId="38778"/>
    <cellStyle name="Normal 34 4 5 2 3 4" xfId="38779"/>
    <cellStyle name="Normal 34 4 5 2 3 5" xfId="38780"/>
    <cellStyle name="Normal 34 4 5 2 4" xfId="38781"/>
    <cellStyle name="Normal 34 4 5 2 4 2" xfId="38782"/>
    <cellStyle name="Normal 34 4 5 2 4 2 2" xfId="38783"/>
    <cellStyle name="Normal 34 4 5 2 4 2 3" xfId="38784"/>
    <cellStyle name="Normal 34 4 5 2 4 3" xfId="38785"/>
    <cellStyle name="Normal 34 4 5 2 4 4" xfId="38786"/>
    <cellStyle name="Normal 34 4 5 2 5" xfId="38787"/>
    <cellStyle name="Normal 34 4 5 2 5 2" xfId="38788"/>
    <cellStyle name="Normal 34 4 5 2 5 3" xfId="38789"/>
    <cellStyle name="Normal 34 4 5 2 6" xfId="38790"/>
    <cellStyle name="Normal 34 4 5 2 7" xfId="38791"/>
    <cellStyle name="Normal 34 4 5 2_Schs" xfId="38792"/>
    <cellStyle name="Normal 34 4 5 3" xfId="38793"/>
    <cellStyle name="Normal 34 4 5 4" xfId="38794"/>
    <cellStyle name="Normal 34 4 5 4 2" xfId="38795"/>
    <cellStyle name="Normal 34 4 5 4 2 2" xfId="38796"/>
    <cellStyle name="Normal 34 4 5 4 2 2 2" xfId="38797"/>
    <cellStyle name="Normal 34 4 5 4 2 2 3" xfId="38798"/>
    <cellStyle name="Normal 34 4 5 4 2 3" xfId="38799"/>
    <cellStyle name="Normal 34 4 5 4 2 4" xfId="38800"/>
    <cellStyle name="Normal 34 4 5 4 3" xfId="38801"/>
    <cellStyle name="Normal 34 4 5 4 3 2" xfId="38802"/>
    <cellStyle name="Normal 34 4 5 4 3 3" xfId="38803"/>
    <cellStyle name="Normal 34 4 5 4 4" xfId="38804"/>
    <cellStyle name="Normal 34 4 5 4 5" xfId="38805"/>
    <cellStyle name="Normal 34 4 5 5" xfId="38806"/>
    <cellStyle name="Normal 34 4 5 5 2" xfId="38807"/>
    <cellStyle name="Normal 34 4 5 5 2 2" xfId="38808"/>
    <cellStyle name="Normal 34 4 5 5 2 3" xfId="38809"/>
    <cellStyle name="Normal 34 4 5 5 3" xfId="38810"/>
    <cellStyle name="Normal 34 4 5 5 4" xfId="38811"/>
    <cellStyle name="Normal 34 4 5 6" xfId="38812"/>
    <cellStyle name="Normal 34 4 5 6 2" xfId="38813"/>
    <cellStyle name="Normal 34 4 5 6 3" xfId="38814"/>
    <cellStyle name="Normal 34 4 5 7" xfId="38815"/>
    <cellStyle name="Normal 34 4 5 8" xfId="38816"/>
    <cellStyle name="Normal 34 4 5_Schs" xfId="38817"/>
    <cellStyle name="Normal 34 4 6" xfId="38818"/>
    <cellStyle name="Normal 34 4 6 2" xfId="38819"/>
    <cellStyle name="Normal 34 4 6 3" xfId="38820"/>
    <cellStyle name="Normal 34 4 6 3 2" xfId="38821"/>
    <cellStyle name="Normal 34 4 6 3 2 2" xfId="38822"/>
    <cellStyle name="Normal 34 4 6 3 2 2 2" xfId="38823"/>
    <cellStyle name="Normal 34 4 6 3 2 2 3" xfId="38824"/>
    <cellStyle name="Normal 34 4 6 3 2 3" xfId="38825"/>
    <cellStyle name="Normal 34 4 6 3 2 4" xfId="38826"/>
    <cellStyle name="Normal 34 4 6 3 3" xfId="38827"/>
    <cellStyle name="Normal 34 4 6 3 3 2" xfId="38828"/>
    <cellStyle name="Normal 34 4 6 3 3 3" xfId="38829"/>
    <cellStyle name="Normal 34 4 6 3 4" xfId="38830"/>
    <cellStyle name="Normal 34 4 6 3 5" xfId="38831"/>
    <cellStyle name="Normal 34 4 6 4" xfId="38832"/>
    <cellStyle name="Normal 34 4 6 4 2" xfId="38833"/>
    <cellStyle name="Normal 34 4 6 4 2 2" xfId="38834"/>
    <cellStyle name="Normal 34 4 6 4 2 3" xfId="38835"/>
    <cellStyle name="Normal 34 4 6 4 3" xfId="38836"/>
    <cellStyle name="Normal 34 4 6 4 4" xfId="38837"/>
    <cellStyle name="Normal 34 4 6 5" xfId="38838"/>
    <cellStyle name="Normal 34 4 6 5 2" xfId="38839"/>
    <cellStyle name="Normal 34 4 6 5 3" xfId="38840"/>
    <cellStyle name="Normal 34 4 6 6" xfId="38841"/>
    <cellStyle name="Normal 34 4 6 7" xfId="38842"/>
    <cellStyle name="Normal 34 4 6_Schs" xfId="38843"/>
    <cellStyle name="Normal 34 4 7" xfId="38844"/>
    <cellStyle name="Normal 34 4 8" xfId="38845"/>
    <cellStyle name="Normal 34 4 8 2" xfId="38846"/>
    <cellStyle name="Normal 34 4 8 2 2" xfId="38847"/>
    <cellStyle name="Normal 34 4 8 2 2 2" xfId="38848"/>
    <cellStyle name="Normal 34 4 8 2 2 3" xfId="38849"/>
    <cellStyle name="Normal 34 4 8 2 3" xfId="38850"/>
    <cellStyle name="Normal 34 4 8 2 4" xfId="38851"/>
    <cellStyle name="Normal 34 4 8 3" xfId="38852"/>
    <cellStyle name="Normal 34 4 8 3 2" xfId="38853"/>
    <cellStyle name="Normal 34 4 8 3 3" xfId="38854"/>
    <cellStyle name="Normal 34 4 8 4" xfId="38855"/>
    <cellStyle name="Normal 34 4 8 5" xfId="38856"/>
    <cellStyle name="Normal 34 4 9" xfId="38857"/>
    <cellStyle name="Normal 34 4 9 2" xfId="38858"/>
    <cellStyle name="Normal 34 4 9 2 2" xfId="38859"/>
    <cellStyle name="Normal 34 4 9 2 3" xfId="38860"/>
    <cellStyle name="Normal 34 4 9 3" xfId="38861"/>
    <cellStyle name="Normal 34 4 9 4" xfId="38862"/>
    <cellStyle name="Normal 34 4_Schs" xfId="38863"/>
    <cellStyle name="Normal 34 5" xfId="38864"/>
    <cellStyle name="Normal 34 5 10" xfId="38865"/>
    <cellStyle name="Normal 34 5 10 2" xfId="38866"/>
    <cellStyle name="Normal 34 5 10 3" xfId="38867"/>
    <cellStyle name="Normal 34 5 11" xfId="38868"/>
    <cellStyle name="Normal 34 5 12" xfId="38869"/>
    <cellStyle name="Normal 34 5 13" xfId="38870"/>
    <cellStyle name="Normal 34 5 2" xfId="38871"/>
    <cellStyle name="Normal 34 5 2 10" xfId="38872"/>
    <cellStyle name="Normal 34 5 2 11" xfId="38873"/>
    <cellStyle name="Normal 34 5 2 12" xfId="38874"/>
    <cellStyle name="Normal 34 5 2 2" xfId="38875"/>
    <cellStyle name="Normal 34 5 2 2 10" xfId="38876"/>
    <cellStyle name="Normal 34 5 2 2 2" xfId="38877"/>
    <cellStyle name="Normal 34 5 2 2 2 2" xfId="38878"/>
    <cellStyle name="Normal 34 5 2 2 2 2 2" xfId="38879"/>
    <cellStyle name="Normal 34 5 2 2 2 2 2 2" xfId="38880"/>
    <cellStyle name="Normal 34 5 2 2 2 2 2 3" xfId="38881"/>
    <cellStyle name="Normal 34 5 2 2 2 2 2 3 2" xfId="38882"/>
    <cellStyle name="Normal 34 5 2 2 2 2 2 3 2 2" xfId="38883"/>
    <cellStyle name="Normal 34 5 2 2 2 2 2 3 2 2 2" xfId="38884"/>
    <cellStyle name="Normal 34 5 2 2 2 2 2 3 2 2 3" xfId="38885"/>
    <cellStyle name="Normal 34 5 2 2 2 2 2 3 2 3" xfId="38886"/>
    <cellStyle name="Normal 34 5 2 2 2 2 2 3 2 4" xfId="38887"/>
    <cellStyle name="Normal 34 5 2 2 2 2 2 3 3" xfId="38888"/>
    <cellStyle name="Normal 34 5 2 2 2 2 2 3 3 2" xfId="38889"/>
    <cellStyle name="Normal 34 5 2 2 2 2 2 3 3 3" xfId="38890"/>
    <cellStyle name="Normal 34 5 2 2 2 2 2 3 4" xfId="38891"/>
    <cellStyle name="Normal 34 5 2 2 2 2 2 3 5" xfId="38892"/>
    <cellStyle name="Normal 34 5 2 2 2 2 2 4" xfId="38893"/>
    <cellStyle name="Normal 34 5 2 2 2 2 2 4 2" xfId="38894"/>
    <cellStyle name="Normal 34 5 2 2 2 2 2 4 2 2" xfId="38895"/>
    <cellStyle name="Normal 34 5 2 2 2 2 2 4 2 3" xfId="38896"/>
    <cellStyle name="Normal 34 5 2 2 2 2 2 4 3" xfId="38897"/>
    <cellStyle name="Normal 34 5 2 2 2 2 2 4 4" xfId="38898"/>
    <cellStyle name="Normal 34 5 2 2 2 2 2 5" xfId="38899"/>
    <cellStyle name="Normal 34 5 2 2 2 2 2 5 2" xfId="38900"/>
    <cellStyle name="Normal 34 5 2 2 2 2 2 5 3" xfId="38901"/>
    <cellStyle name="Normal 34 5 2 2 2 2 2 6" xfId="38902"/>
    <cellStyle name="Normal 34 5 2 2 2 2 2 7" xfId="38903"/>
    <cellStyle name="Normal 34 5 2 2 2 2 2_Schs" xfId="38904"/>
    <cellStyle name="Normal 34 5 2 2 2 2 3" xfId="38905"/>
    <cellStyle name="Normal 34 5 2 2 2 2 4" xfId="38906"/>
    <cellStyle name="Normal 34 5 2 2 2 2 4 2" xfId="38907"/>
    <cellStyle name="Normal 34 5 2 2 2 2 4 2 2" xfId="38908"/>
    <cellStyle name="Normal 34 5 2 2 2 2 4 2 2 2" xfId="38909"/>
    <cellStyle name="Normal 34 5 2 2 2 2 4 2 2 3" xfId="38910"/>
    <cellStyle name="Normal 34 5 2 2 2 2 4 2 3" xfId="38911"/>
    <cellStyle name="Normal 34 5 2 2 2 2 4 2 4" xfId="38912"/>
    <cellStyle name="Normal 34 5 2 2 2 2 4 3" xfId="38913"/>
    <cellStyle name="Normal 34 5 2 2 2 2 4 3 2" xfId="38914"/>
    <cellStyle name="Normal 34 5 2 2 2 2 4 3 3" xfId="38915"/>
    <cellStyle name="Normal 34 5 2 2 2 2 4 4" xfId="38916"/>
    <cellStyle name="Normal 34 5 2 2 2 2 4 5" xfId="38917"/>
    <cellStyle name="Normal 34 5 2 2 2 2 5" xfId="38918"/>
    <cellStyle name="Normal 34 5 2 2 2 2 5 2" xfId="38919"/>
    <cellStyle name="Normal 34 5 2 2 2 2 5 2 2" xfId="38920"/>
    <cellStyle name="Normal 34 5 2 2 2 2 5 2 3" xfId="38921"/>
    <cellStyle name="Normal 34 5 2 2 2 2 5 3" xfId="38922"/>
    <cellStyle name="Normal 34 5 2 2 2 2 5 4" xfId="38923"/>
    <cellStyle name="Normal 34 5 2 2 2 2 6" xfId="38924"/>
    <cellStyle name="Normal 34 5 2 2 2 2 6 2" xfId="38925"/>
    <cellStyle name="Normal 34 5 2 2 2 2 6 3" xfId="38926"/>
    <cellStyle name="Normal 34 5 2 2 2 2 7" xfId="38927"/>
    <cellStyle name="Normal 34 5 2 2 2 2 8" xfId="38928"/>
    <cellStyle name="Normal 34 5 2 2 2 2_Schs" xfId="38929"/>
    <cellStyle name="Normal 34 5 2 2 2 3" xfId="38930"/>
    <cellStyle name="Normal 34 5 2 2 2 3 2" xfId="38931"/>
    <cellStyle name="Normal 34 5 2 2 2 3 3" xfId="38932"/>
    <cellStyle name="Normal 34 5 2 2 2 3 3 2" xfId="38933"/>
    <cellStyle name="Normal 34 5 2 2 2 3 3 2 2" xfId="38934"/>
    <cellStyle name="Normal 34 5 2 2 2 3 3 2 2 2" xfId="38935"/>
    <cellStyle name="Normal 34 5 2 2 2 3 3 2 2 3" xfId="38936"/>
    <cellStyle name="Normal 34 5 2 2 2 3 3 2 3" xfId="38937"/>
    <cellStyle name="Normal 34 5 2 2 2 3 3 2 4" xfId="38938"/>
    <cellStyle name="Normal 34 5 2 2 2 3 3 3" xfId="38939"/>
    <cellStyle name="Normal 34 5 2 2 2 3 3 3 2" xfId="38940"/>
    <cellStyle name="Normal 34 5 2 2 2 3 3 3 3" xfId="38941"/>
    <cellStyle name="Normal 34 5 2 2 2 3 3 4" xfId="38942"/>
    <cellStyle name="Normal 34 5 2 2 2 3 3 5" xfId="38943"/>
    <cellStyle name="Normal 34 5 2 2 2 3 4" xfId="38944"/>
    <cellStyle name="Normal 34 5 2 2 2 3 4 2" xfId="38945"/>
    <cellStyle name="Normal 34 5 2 2 2 3 4 2 2" xfId="38946"/>
    <cellStyle name="Normal 34 5 2 2 2 3 4 2 3" xfId="38947"/>
    <cellStyle name="Normal 34 5 2 2 2 3 4 3" xfId="38948"/>
    <cellStyle name="Normal 34 5 2 2 2 3 4 4" xfId="38949"/>
    <cellStyle name="Normal 34 5 2 2 2 3 5" xfId="38950"/>
    <cellStyle name="Normal 34 5 2 2 2 3 5 2" xfId="38951"/>
    <cellStyle name="Normal 34 5 2 2 2 3 5 3" xfId="38952"/>
    <cellStyle name="Normal 34 5 2 2 2 3 6" xfId="38953"/>
    <cellStyle name="Normal 34 5 2 2 2 3 7" xfId="38954"/>
    <cellStyle name="Normal 34 5 2 2 2 3_Schs" xfId="38955"/>
    <cellStyle name="Normal 34 5 2 2 2 4" xfId="38956"/>
    <cellStyle name="Normal 34 5 2 2 2 5" xfId="38957"/>
    <cellStyle name="Normal 34 5 2 2 2 5 2" xfId="38958"/>
    <cellStyle name="Normal 34 5 2 2 2 5 2 2" xfId="38959"/>
    <cellStyle name="Normal 34 5 2 2 2 5 2 2 2" xfId="38960"/>
    <cellStyle name="Normal 34 5 2 2 2 5 2 2 3" xfId="38961"/>
    <cellStyle name="Normal 34 5 2 2 2 5 2 3" xfId="38962"/>
    <cellStyle name="Normal 34 5 2 2 2 5 2 4" xfId="38963"/>
    <cellStyle name="Normal 34 5 2 2 2 5 3" xfId="38964"/>
    <cellStyle name="Normal 34 5 2 2 2 5 3 2" xfId="38965"/>
    <cellStyle name="Normal 34 5 2 2 2 5 3 3" xfId="38966"/>
    <cellStyle name="Normal 34 5 2 2 2 5 4" xfId="38967"/>
    <cellStyle name="Normal 34 5 2 2 2 5 5" xfId="38968"/>
    <cellStyle name="Normal 34 5 2 2 2 6" xfId="38969"/>
    <cellStyle name="Normal 34 5 2 2 2 6 2" xfId="38970"/>
    <cellStyle name="Normal 34 5 2 2 2 6 2 2" xfId="38971"/>
    <cellStyle name="Normal 34 5 2 2 2 6 2 3" xfId="38972"/>
    <cellStyle name="Normal 34 5 2 2 2 6 3" xfId="38973"/>
    <cellStyle name="Normal 34 5 2 2 2 6 4" xfId="38974"/>
    <cellStyle name="Normal 34 5 2 2 2 7" xfId="38975"/>
    <cellStyle name="Normal 34 5 2 2 2 7 2" xfId="38976"/>
    <cellStyle name="Normal 34 5 2 2 2 7 3" xfId="38977"/>
    <cellStyle name="Normal 34 5 2 2 2 8" xfId="38978"/>
    <cellStyle name="Normal 34 5 2 2 2 9" xfId="38979"/>
    <cellStyle name="Normal 34 5 2 2 2_Schs" xfId="38980"/>
    <cellStyle name="Normal 34 5 2 2 3" xfId="38981"/>
    <cellStyle name="Normal 34 5 2 2 3 2" xfId="38982"/>
    <cellStyle name="Normal 34 5 2 2 3 2 2" xfId="38983"/>
    <cellStyle name="Normal 34 5 2 2 3 2 3" xfId="38984"/>
    <cellStyle name="Normal 34 5 2 2 3 2 3 2" xfId="38985"/>
    <cellStyle name="Normal 34 5 2 2 3 2 3 2 2" xfId="38986"/>
    <cellStyle name="Normal 34 5 2 2 3 2 3 2 2 2" xfId="38987"/>
    <cellStyle name="Normal 34 5 2 2 3 2 3 2 2 3" xfId="38988"/>
    <cellStyle name="Normal 34 5 2 2 3 2 3 2 3" xfId="38989"/>
    <cellStyle name="Normal 34 5 2 2 3 2 3 2 4" xfId="38990"/>
    <cellStyle name="Normal 34 5 2 2 3 2 3 3" xfId="38991"/>
    <cellStyle name="Normal 34 5 2 2 3 2 3 3 2" xfId="38992"/>
    <cellStyle name="Normal 34 5 2 2 3 2 3 3 3" xfId="38993"/>
    <cellStyle name="Normal 34 5 2 2 3 2 3 4" xfId="38994"/>
    <cellStyle name="Normal 34 5 2 2 3 2 3 5" xfId="38995"/>
    <cellStyle name="Normal 34 5 2 2 3 2 4" xfId="38996"/>
    <cellStyle name="Normal 34 5 2 2 3 2 4 2" xfId="38997"/>
    <cellStyle name="Normal 34 5 2 2 3 2 4 2 2" xfId="38998"/>
    <cellStyle name="Normal 34 5 2 2 3 2 4 2 3" xfId="38999"/>
    <cellStyle name="Normal 34 5 2 2 3 2 4 3" xfId="39000"/>
    <cellStyle name="Normal 34 5 2 2 3 2 4 4" xfId="39001"/>
    <cellStyle name="Normal 34 5 2 2 3 2 5" xfId="39002"/>
    <cellStyle name="Normal 34 5 2 2 3 2 5 2" xfId="39003"/>
    <cellStyle name="Normal 34 5 2 2 3 2 5 3" xfId="39004"/>
    <cellStyle name="Normal 34 5 2 2 3 2 6" xfId="39005"/>
    <cellStyle name="Normal 34 5 2 2 3 2 7" xfId="39006"/>
    <cellStyle name="Normal 34 5 2 2 3 2_Schs" xfId="39007"/>
    <cellStyle name="Normal 34 5 2 2 3 3" xfId="39008"/>
    <cellStyle name="Normal 34 5 2 2 3 4" xfId="39009"/>
    <cellStyle name="Normal 34 5 2 2 3 4 2" xfId="39010"/>
    <cellStyle name="Normal 34 5 2 2 3 4 2 2" xfId="39011"/>
    <cellStyle name="Normal 34 5 2 2 3 4 2 2 2" xfId="39012"/>
    <cellStyle name="Normal 34 5 2 2 3 4 2 2 3" xfId="39013"/>
    <cellStyle name="Normal 34 5 2 2 3 4 2 3" xfId="39014"/>
    <cellStyle name="Normal 34 5 2 2 3 4 2 4" xfId="39015"/>
    <cellStyle name="Normal 34 5 2 2 3 4 3" xfId="39016"/>
    <cellStyle name="Normal 34 5 2 2 3 4 3 2" xfId="39017"/>
    <cellStyle name="Normal 34 5 2 2 3 4 3 3" xfId="39018"/>
    <cellStyle name="Normal 34 5 2 2 3 4 4" xfId="39019"/>
    <cellStyle name="Normal 34 5 2 2 3 4 5" xfId="39020"/>
    <cellStyle name="Normal 34 5 2 2 3 5" xfId="39021"/>
    <cellStyle name="Normal 34 5 2 2 3 5 2" xfId="39022"/>
    <cellStyle name="Normal 34 5 2 2 3 5 2 2" xfId="39023"/>
    <cellStyle name="Normal 34 5 2 2 3 5 2 3" xfId="39024"/>
    <cellStyle name="Normal 34 5 2 2 3 5 3" xfId="39025"/>
    <cellStyle name="Normal 34 5 2 2 3 5 4" xfId="39026"/>
    <cellStyle name="Normal 34 5 2 2 3 6" xfId="39027"/>
    <cellStyle name="Normal 34 5 2 2 3 6 2" xfId="39028"/>
    <cellStyle name="Normal 34 5 2 2 3 6 3" xfId="39029"/>
    <cellStyle name="Normal 34 5 2 2 3 7" xfId="39030"/>
    <cellStyle name="Normal 34 5 2 2 3 8" xfId="39031"/>
    <cellStyle name="Normal 34 5 2 2 3_Schs" xfId="39032"/>
    <cellStyle name="Normal 34 5 2 2 4" xfId="39033"/>
    <cellStyle name="Normal 34 5 2 2 4 2" xfId="39034"/>
    <cellStyle name="Normal 34 5 2 2 4 3" xfId="39035"/>
    <cellStyle name="Normal 34 5 2 2 4 3 2" xfId="39036"/>
    <cellStyle name="Normal 34 5 2 2 4 3 2 2" xfId="39037"/>
    <cellStyle name="Normal 34 5 2 2 4 3 2 2 2" xfId="39038"/>
    <cellStyle name="Normal 34 5 2 2 4 3 2 2 3" xfId="39039"/>
    <cellStyle name="Normal 34 5 2 2 4 3 2 3" xfId="39040"/>
    <cellStyle name="Normal 34 5 2 2 4 3 2 4" xfId="39041"/>
    <cellStyle name="Normal 34 5 2 2 4 3 3" xfId="39042"/>
    <cellStyle name="Normal 34 5 2 2 4 3 3 2" xfId="39043"/>
    <cellStyle name="Normal 34 5 2 2 4 3 3 3" xfId="39044"/>
    <cellStyle name="Normal 34 5 2 2 4 3 4" xfId="39045"/>
    <cellStyle name="Normal 34 5 2 2 4 3 5" xfId="39046"/>
    <cellStyle name="Normal 34 5 2 2 4 4" xfId="39047"/>
    <cellStyle name="Normal 34 5 2 2 4 4 2" xfId="39048"/>
    <cellStyle name="Normal 34 5 2 2 4 4 2 2" xfId="39049"/>
    <cellStyle name="Normal 34 5 2 2 4 4 2 3" xfId="39050"/>
    <cellStyle name="Normal 34 5 2 2 4 4 3" xfId="39051"/>
    <cellStyle name="Normal 34 5 2 2 4 4 4" xfId="39052"/>
    <cellStyle name="Normal 34 5 2 2 4 5" xfId="39053"/>
    <cellStyle name="Normal 34 5 2 2 4 5 2" xfId="39054"/>
    <cellStyle name="Normal 34 5 2 2 4 5 3" xfId="39055"/>
    <cellStyle name="Normal 34 5 2 2 4 6" xfId="39056"/>
    <cellStyle name="Normal 34 5 2 2 4 7" xfId="39057"/>
    <cellStyle name="Normal 34 5 2 2 4_Schs" xfId="39058"/>
    <cellStyle name="Normal 34 5 2 2 5" xfId="39059"/>
    <cellStyle name="Normal 34 5 2 2 6" xfId="39060"/>
    <cellStyle name="Normal 34 5 2 2 6 2" xfId="39061"/>
    <cellStyle name="Normal 34 5 2 2 6 2 2" xfId="39062"/>
    <cellStyle name="Normal 34 5 2 2 6 2 2 2" xfId="39063"/>
    <cellStyle name="Normal 34 5 2 2 6 2 2 3" xfId="39064"/>
    <cellStyle name="Normal 34 5 2 2 6 2 3" xfId="39065"/>
    <cellStyle name="Normal 34 5 2 2 6 2 4" xfId="39066"/>
    <cellStyle name="Normal 34 5 2 2 6 3" xfId="39067"/>
    <cellStyle name="Normal 34 5 2 2 6 3 2" xfId="39068"/>
    <cellStyle name="Normal 34 5 2 2 6 3 3" xfId="39069"/>
    <cellStyle name="Normal 34 5 2 2 6 4" xfId="39070"/>
    <cellStyle name="Normal 34 5 2 2 6 5" xfId="39071"/>
    <cellStyle name="Normal 34 5 2 2 7" xfId="39072"/>
    <cellStyle name="Normal 34 5 2 2 7 2" xfId="39073"/>
    <cellStyle name="Normal 34 5 2 2 7 2 2" xfId="39074"/>
    <cellStyle name="Normal 34 5 2 2 7 2 3" xfId="39075"/>
    <cellStyle name="Normal 34 5 2 2 7 3" xfId="39076"/>
    <cellStyle name="Normal 34 5 2 2 7 4" xfId="39077"/>
    <cellStyle name="Normal 34 5 2 2 8" xfId="39078"/>
    <cellStyle name="Normal 34 5 2 2 8 2" xfId="39079"/>
    <cellStyle name="Normal 34 5 2 2 8 3" xfId="39080"/>
    <cellStyle name="Normal 34 5 2 2 9" xfId="39081"/>
    <cellStyle name="Normal 34 5 2 2_Schs" xfId="39082"/>
    <cellStyle name="Normal 34 5 2 3" xfId="39083"/>
    <cellStyle name="Normal 34 5 2 3 2" xfId="39084"/>
    <cellStyle name="Normal 34 5 2 3 2 2" xfId="39085"/>
    <cellStyle name="Normal 34 5 2 3 2 2 2" xfId="39086"/>
    <cellStyle name="Normal 34 5 2 3 2 2 3" xfId="39087"/>
    <cellStyle name="Normal 34 5 2 3 2 2 3 2" xfId="39088"/>
    <cellStyle name="Normal 34 5 2 3 2 2 3 2 2" xfId="39089"/>
    <cellStyle name="Normal 34 5 2 3 2 2 3 2 2 2" xfId="39090"/>
    <cellStyle name="Normal 34 5 2 3 2 2 3 2 2 3" xfId="39091"/>
    <cellStyle name="Normal 34 5 2 3 2 2 3 2 3" xfId="39092"/>
    <cellStyle name="Normal 34 5 2 3 2 2 3 2 4" xfId="39093"/>
    <cellStyle name="Normal 34 5 2 3 2 2 3 3" xfId="39094"/>
    <cellStyle name="Normal 34 5 2 3 2 2 3 3 2" xfId="39095"/>
    <cellStyle name="Normal 34 5 2 3 2 2 3 3 3" xfId="39096"/>
    <cellStyle name="Normal 34 5 2 3 2 2 3 4" xfId="39097"/>
    <cellStyle name="Normal 34 5 2 3 2 2 3 5" xfId="39098"/>
    <cellStyle name="Normal 34 5 2 3 2 2 4" xfId="39099"/>
    <cellStyle name="Normal 34 5 2 3 2 2 4 2" xfId="39100"/>
    <cellStyle name="Normal 34 5 2 3 2 2 4 2 2" xfId="39101"/>
    <cellStyle name="Normal 34 5 2 3 2 2 4 2 3" xfId="39102"/>
    <cellStyle name="Normal 34 5 2 3 2 2 4 3" xfId="39103"/>
    <cellStyle name="Normal 34 5 2 3 2 2 4 4" xfId="39104"/>
    <cellStyle name="Normal 34 5 2 3 2 2 5" xfId="39105"/>
    <cellStyle name="Normal 34 5 2 3 2 2 5 2" xfId="39106"/>
    <cellStyle name="Normal 34 5 2 3 2 2 5 3" xfId="39107"/>
    <cellStyle name="Normal 34 5 2 3 2 2 6" xfId="39108"/>
    <cellStyle name="Normal 34 5 2 3 2 2 7" xfId="39109"/>
    <cellStyle name="Normal 34 5 2 3 2 2_Schs" xfId="39110"/>
    <cellStyle name="Normal 34 5 2 3 2 3" xfId="39111"/>
    <cellStyle name="Normal 34 5 2 3 2 4" xfId="39112"/>
    <cellStyle name="Normal 34 5 2 3 2 4 2" xfId="39113"/>
    <cellStyle name="Normal 34 5 2 3 2 4 2 2" xfId="39114"/>
    <cellStyle name="Normal 34 5 2 3 2 4 2 2 2" xfId="39115"/>
    <cellStyle name="Normal 34 5 2 3 2 4 2 2 3" xfId="39116"/>
    <cellStyle name="Normal 34 5 2 3 2 4 2 3" xfId="39117"/>
    <cellStyle name="Normal 34 5 2 3 2 4 2 4" xfId="39118"/>
    <cellStyle name="Normal 34 5 2 3 2 4 3" xfId="39119"/>
    <cellStyle name="Normal 34 5 2 3 2 4 3 2" xfId="39120"/>
    <cellStyle name="Normal 34 5 2 3 2 4 3 3" xfId="39121"/>
    <cellStyle name="Normal 34 5 2 3 2 4 4" xfId="39122"/>
    <cellStyle name="Normal 34 5 2 3 2 4 5" xfId="39123"/>
    <cellStyle name="Normal 34 5 2 3 2 5" xfId="39124"/>
    <cellStyle name="Normal 34 5 2 3 2 5 2" xfId="39125"/>
    <cellStyle name="Normal 34 5 2 3 2 5 2 2" xfId="39126"/>
    <cellStyle name="Normal 34 5 2 3 2 5 2 3" xfId="39127"/>
    <cellStyle name="Normal 34 5 2 3 2 5 3" xfId="39128"/>
    <cellStyle name="Normal 34 5 2 3 2 5 4" xfId="39129"/>
    <cellStyle name="Normal 34 5 2 3 2 6" xfId="39130"/>
    <cellStyle name="Normal 34 5 2 3 2 6 2" xfId="39131"/>
    <cellStyle name="Normal 34 5 2 3 2 6 3" xfId="39132"/>
    <cellStyle name="Normal 34 5 2 3 2 7" xfId="39133"/>
    <cellStyle name="Normal 34 5 2 3 2 8" xfId="39134"/>
    <cellStyle name="Normal 34 5 2 3 2_Schs" xfId="39135"/>
    <cellStyle name="Normal 34 5 2 3 3" xfId="39136"/>
    <cellStyle name="Normal 34 5 2 3 3 2" xfId="39137"/>
    <cellStyle name="Normal 34 5 2 3 3 3" xfId="39138"/>
    <cellStyle name="Normal 34 5 2 3 3 3 2" xfId="39139"/>
    <cellStyle name="Normal 34 5 2 3 3 3 2 2" xfId="39140"/>
    <cellStyle name="Normal 34 5 2 3 3 3 2 2 2" xfId="39141"/>
    <cellStyle name="Normal 34 5 2 3 3 3 2 2 3" xfId="39142"/>
    <cellStyle name="Normal 34 5 2 3 3 3 2 3" xfId="39143"/>
    <cellStyle name="Normal 34 5 2 3 3 3 2 4" xfId="39144"/>
    <cellStyle name="Normal 34 5 2 3 3 3 3" xfId="39145"/>
    <cellStyle name="Normal 34 5 2 3 3 3 3 2" xfId="39146"/>
    <cellStyle name="Normal 34 5 2 3 3 3 3 3" xfId="39147"/>
    <cellStyle name="Normal 34 5 2 3 3 3 4" xfId="39148"/>
    <cellStyle name="Normal 34 5 2 3 3 3 5" xfId="39149"/>
    <cellStyle name="Normal 34 5 2 3 3 4" xfId="39150"/>
    <cellStyle name="Normal 34 5 2 3 3 4 2" xfId="39151"/>
    <cellStyle name="Normal 34 5 2 3 3 4 2 2" xfId="39152"/>
    <cellStyle name="Normal 34 5 2 3 3 4 2 3" xfId="39153"/>
    <cellStyle name="Normal 34 5 2 3 3 4 3" xfId="39154"/>
    <cellStyle name="Normal 34 5 2 3 3 4 4" xfId="39155"/>
    <cellStyle name="Normal 34 5 2 3 3 5" xfId="39156"/>
    <cellStyle name="Normal 34 5 2 3 3 5 2" xfId="39157"/>
    <cellStyle name="Normal 34 5 2 3 3 5 3" xfId="39158"/>
    <cellStyle name="Normal 34 5 2 3 3 6" xfId="39159"/>
    <cellStyle name="Normal 34 5 2 3 3 7" xfId="39160"/>
    <cellStyle name="Normal 34 5 2 3 3_Schs" xfId="39161"/>
    <cellStyle name="Normal 34 5 2 3 4" xfId="39162"/>
    <cellStyle name="Normal 34 5 2 3 5" xfId="39163"/>
    <cellStyle name="Normal 34 5 2 3 5 2" xfId="39164"/>
    <cellStyle name="Normal 34 5 2 3 5 2 2" xfId="39165"/>
    <cellStyle name="Normal 34 5 2 3 5 2 2 2" xfId="39166"/>
    <cellStyle name="Normal 34 5 2 3 5 2 2 3" xfId="39167"/>
    <cellStyle name="Normal 34 5 2 3 5 2 3" xfId="39168"/>
    <cellStyle name="Normal 34 5 2 3 5 2 4" xfId="39169"/>
    <cellStyle name="Normal 34 5 2 3 5 3" xfId="39170"/>
    <cellStyle name="Normal 34 5 2 3 5 3 2" xfId="39171"/>
    <cellStyle name="Normal 34 5 2 3 5 3 3" xfId="39172"/>
    <cellStyle name="Normal 34 5 2 3 5 4" xfId="39173"/>
    <cellStyle name="Normal 34 5 2 3 5 5" xfId="39174"/>
    <cellStyle name="Normal 34 5 2 3 6" xfId="39175"/>
    <cellStyle name="Normal 34 5 2 3 6 2" xfId="39176"/>
    <cellStyle name="Normal 34 5 2 3 6 2 2" xfId="39177"/>
    <cellStyle name="Normal 34 5 2 3 6 2 3" xfId="39178"/>
    <cellStyle name="Normal 34 5 2 3 6 3" xfId="39179"/>
    <cellStyle name="Normal 34 5 2 3 6 4" xfId="39180"/>
    <cellStyle name="Normal 34 5 2 3 7" xfId="39181"/>
    <cellStyle name="Normal 34 5 2 3 7 2" xfId="39182"/>
    <cellStyle name="Normal 34 5 2 3 7 3" xfId="39183"/>
    <cellStyle name="Normal 34 5 2 3 8" xfId="39184"/>
    <cellStyle name="Normal 34 5 2 3 9" xfId="39185"/>
    <cellStyle name="Normal 34 5 2 3_Schs" xfId="39186"/>
    <cellStyle name="Normal 34 5 2 4" xfId="39187"/>
    <cellStyle name="Normal 34 5 2 4 2" xfId="39188"/>
    <cellStyle name="Normal 34 5 2 4 2 2" xfId="39189"/>
    <cellStyle name="Normal 34 5 2 4 2 3" xfId="39190"/>
    <cellStyle name="Normal 34 5 2 4 2 3 2" xfId="39191"/>
    <cellStyle name="Normal 34 5 2 4 2 3 2 2" xfId="39192"/>
    <cellStyle name="Normal 34 5 2 4 2 3 2 2 2" xfId="39193"/>
    <cellStyle name="Normal 34 5 2 4 2 3 2 2 3" xfId="39194"/>
    <cellStyle name="Normal 34 5 2 4 2 3 2 3" xfId="39195"/>
    <cellStyle name="Normal 34 5 2 4 2 3 2 4" xfId="39196"/>
    <cellStyle name="Normal 34 5 2 4 2 3 3" xfId="39197"/>
    <cellStyle name="Normal 34 5 2 4 2 3 3 2" xfId="39198"/>
    <cellStyle name="Normal 34 5 2 4 2 3 3 3" xfId="39199"/>
    <cellStyle name="Normal 34 5 2 4 2 3 4" xfId="39200"/>
    <cellStyle name="Normal 34 5 2 4 2 3 5" xfId="39201"/>
    <cellStyle name="Normal 34 5 2 4 2 4" xfId="39202"/>
    <cellStyle name="Normal 34 5 2 4 2 4 2" xfId="39203"/>
    <cellStyle name="Normal 34 5 2 4 2 4 2 2" xfId="39204"/>
    <cellStyle name="Normal 34 5 2 4 2 4 2 3" xfId="39205"/>
    <cellStyle name="Normal 34 5 2 4 2 4 3" xfId="39206"/>
    <cellStyle name="Normal 34 5 2 4 2 4 4" xfId="39207"/>
    <cellStyle name="Normal 34 5 2 4 2 5" xfId="39208"/>
    <cellStyle name="Normal 34 5 2 4 2 5 2" xfId="39209"/>
    <cellStyle name="Normal 34 5 2 4 2 5 3" xfId="39210"/>
    <cellStyle name="Normal 34 5 2 4 2 6" xfId="39211"/>
    <cellStyle name="Normal 34 5 2 4 2 7" xfId="39212"/>
    <cellStyle name="Normal 34 5 2 4 2_Schs" xfId="39213"/>
    <cellStyle name="Normal 34 5 2 4 3" xfId="39214"/>
    <cellStyle name="Normal 34 5 2 4 4" xfId="39215"/>
    <cellStyle name="Normal 34 5 2 4 4 2" xfId="39216"/>
    <cellStyle name="Normal 34 5 2 4 4 2 2" xfId="39217"/>
    <cellStyle name="Normal 34 5 2 4 4 2 2 2" xfId="39218"/>
    <cellStyle name="Normal 34 5 2 4 4 2 2 3" xfId="39219"/>
    <cellStyle name="Normal 34 5 2 4 4 2 3" xfId="39220"/>
    <cellStyle name="Normal 34 5 2 4 4 2 4" xfId="39221"/>
    <cellStyle name="Normal 34 5 2 4 4 3" xfId="39222"/>
    <cellStyle name="Normal 34 5 2 4 4 3 2" xfId="39223"/>
    <cellStyle name="Normal 34 5 2 4 4 3 3" xfId="39224"/>
    <cellStyle name="Normal 34 5 2 4 4 4" xfId="39225"/>
    <cellStyle name="Normal 34 5 2 4 4 5" xfId="39226"/>
    <cellStyle name="Normal 34 5 2 4 5" xfId="39227"/>
    <cellStyle name="Normal 34 5 2 4 5 2" xfId="39228"/>
    <cellStyle name="Normal 34 5 2 4 5 2 2" xfId="39229"/>
    <cellStyle name="Normal 34 5 2 4 5 2 3" xfId="39230"/>
    <cellStyle name="Normal 34 5 2 4 5 3" xfId="39231"/>
    <cellStyle name="Normal 34 5 2 4 5 4" xfId="39232"/>
    <cellStyle name="Normal 34 5 2 4 6" xfId="39233"/>
    <cellStyle name="Normal 34 5 2 4 6 2" xfId="39234"/>
    <cellStyle name="Normal 34 5 2 4 6 3" xfId="39235"/>
    <cellStyle name="Normal 34 5 2 4 7" xfId="39236"/>
    <cellStyle name="Normal 34 5 2 4 8" xfId="39237"/>
    <cellStyle name="Normal 34 5 2 4_Schs" xfId="39238"/>
    <cellStyle name="Normal 34 5 2 5" xfId="39239"/>
    <cellStyle name="Normal 34 5 2 5 2" xfId="39240"/>
    <cellStyle name="Normal 34 5 2 5 3" xfId="39241"/>
    <cellStyle name="Normal 34 5 2 5 3 2" xfId="39242"/>
    <cellStyle name="Normal 34 5 2 5 3 2 2" xfId="39243"/>
    <cellStyle name="Normal 34 5 2 5 3 2 2 2" xfId="39244"/>
    <cellStyle name="Normal 34 5 2 5 3 2 2 3" xfId="39245"/>
    <cellStyle name="Normal 34 5 2 5 3 2 3" xfId="39246"/>
    <cellStyle name="Normal 34 5 2 5 3 2 4" xfId="39247"/>
    <cellStyle name="Normal 34 5 2 5 3 3" xfId="39248"/>
    <cellStyle name="Normal 34 5 2 5 3 3 2" xfId="39249"/>
    <cellStyle name="Normal 34 5 2 5 3 3 3" xfId="39250"/>
    <cellStyle name="Normal 34 5 2 5 3 4" xfId="39251"/>
    <cellStyle name="Normal 34 5 2 5 3 5" xfId="39252"/>
    <cellStyle name="Normal 34 5 2 5 4" xfId="39253"/>
    <cellStyle name="Normal 34 5 2 5 4 2" xfId="39254"/>
    <cellStyle name="Normal 34 5 2 5 4 2 2" xfId="39255"/>
    <cellStyle name="Normal 34 5 2 5 4 2 3" xfId="39256"/>
    <cellStyle name="Normal 34 5 2 5 4 3" xfId="39257"/>
    <cellStyle name="Normal 34 5 2 5 4 4" xfId="39258"/>
    <cellStyle name="Normal 34 5 2 5 5" xfId="39259"/>
    <cellStyle name="Normal 34 5 2 5 5 2" xfId="39260"/>
    <cellStyle name="Normal 34 5 2 5 5 3" xfId="39261"/>
    <cellStyle name="Normal 34 5 2 5 6" xfId="39262"/>
    <cellStyle name="Normal 34 5 2 5 7" xfId="39263"/>
    <cellStyle name="Normal 34 5 2 5_Schs" xfId="39264"/>
    <cellStyle name="Normal 34 5 2 6" xfId="39265"/>
    <cellStyle name="Normal 34 5 2 7" xfId="39266"/>
    <cellStyle name="Normal 34 5 2 7 2" xfId="39267"/>
    <cellStyle name="Normal 34 5 2 7 2 2" xfId="39268"/>
    <cellStyle name="Normal 34 5 2 7 2 2 2" xfId="39269"/>
    <cellStyle name="Normal 34 5 2 7 2 2 3" xfId="39270"/>
    <cellStyle name="Normal 34 5 2 7 2 3" xfId="39271"/>
    <cellStyle name="Normal 34 5 2 7 2 4" xfId="39272"/>
    <cellStyle name="Normal 34 5 2 7 3" xfId="39273"/>
    <cellStyle name="Normal 34 5 2 7 3 2" xfId="39274"/>
    <cellStyle name="Normal 34 5 2 7 3 3" xfId="39275"/>
    <cellStyle name="Normal 34 5 2 7 4" xfId="39276"/>
    <cellStyle name="Normal 34 5 2 7 5" xfId="39277"/>
    <cellStyle name="Normal 34 5 2 8" xfId="39278"/>
    <cellStyle name="Normal 34 5 2 8 2" xfId="39279"/>
    <cellStyle name="Normal 34 5 2 8 2 2" xfId="39280"/>
    <cellStyle name="Normal 34 5 2 8 2 3" xfId="39281"/>
    <cellStyle name="Normal 34 5 2 8 3" xfId="39282"/>
    <cellStyle name="Normal 34 5 2 8 4" xfId="39283"/>
    <cellStyle name="Normal 34 5 2 9" xfId="39284"/>
    <cellStyle name="Normal 34 5 2 9 2" xfId="39285"/>
    <cellStyle name="Normal 34 5 2 9 3" xfId="39286"/>
    <cellStyle name="Normal 34 5 2_Schs" xfId="39287"/>
    <cellStyle name="Normal 34 5 3" xfId="39288"/>
    <cellStyle name="Normal 34 5 3 10" xfId="39289"/>
    <cellStyle name="Normal 34 5 3 2" xfId="39290"/>
    <cellStyle name="Normal 34 5 3 2 2" xfId="39291"/>
    <cellStyle name="Normal 34 5 3 2 2 2" xfId="39292"/>
    <cellStyle name="Normal 34 5 3 2 2 2 2" xfId="39293"/>
    <cellStyle name="Normal 34 5 3 2 2 2 3" xfId="39294"/>
    <cellStyle name="Normal 34 5 3 2 2 2 3 2" xfId="39295"/>
    <cellStyle name="Normal 34 5 3 2 2 2 3 2 2" xfId="39296"/>
    <cellStyle name="Normal 34 5 3 2 2 2 3 2 2 2" xfId="39297"/>
    <cellStyle name="Normal 34 5 3 2 2 2 3 2 2 3" xfId="39298"/>
    <cellStyle name="Normal 34 5 3 2 2 2 3 2 3" xfId="39299"/>
    <cellStyle name="Normal 34 5 3 2 2 2 3 2 4" xfId="39300"/>
    <cellStyle name="Normal 34 5 3 2 2 2 3 3" xfId="39301"/>
    <cellStyle name="Normal 34 5 3 2 2 2 3 3 2" xfId="39302"/>
    <cellStyle name="Normal 34 5 3 2 2 2 3 3 3" xfId="39303"/>
    <cellStyle name="Normal 34 5 3 2 2 2 3 4" xfId="39304"/>
    <cellStyle name="Normal 34 5 3 2 2 2 3 5" xfId="39305"/>
    <cellStyle name="Normal 34 5 3 2 2 2 4" xfId="39306"/>
    <cellStyle name="Normal 34 5 3 2 2 2 4 2" xfId="39307"/>
    <cellStyle name="Normal 34 5 3 2 2 2 4 2 2" xfId="39308"/>
    <cellStyle name="Normal 34 5 3 2 2 2 4 2 3" xfId="39309"/>
    <cellStyle name="Normal 34 5 3 2 2 2 4 3" xfId="39310"/>
    <cellStyle name="Normal 34 5 3 2 2 2 4 4" xfId="39311"/>
    <cellStyle name="Normal 34 5 3 2 2 2 5" xfId="39312"/>
    <cellStyle name="Normal 34 5 3 2 2 2 5 2" xfId="39313"/>
    <cellStyle name="Normal 34 5 3 2 2 2 5 3" xfId="39314"/>
    <cellStyle name="Normal 34 5 3 2 2 2 6" xfId="39315"/>
    <cellStyle name="Normal 34 5 3 2 2 2 7" xfId="39316"/>
    <cellStyle name="Normal 34 5 3 2 2 2_Schs" xfId="39317"/>
    <cellStyle name="Normal 34 5 3 2 2 3" xfId="39318"/>
    <cellStyle name="Normal 34 5 3 2 2 4" xfId="39319"/>
    <cellStyle name="Normal 34 5 3 2 2 4 2" xfId="39320"/>
    <cellStyle name="Normal 34 5 3 2 2 4 2 2" xfId="39321"/>
    <cellStyle name="Normal 34 5 3 2 2 4 2 2 2" xfId="39322"/>
    <cellStyle name="Normal 34 5 3 2 2 4 2 2 3" xfId="39323"/>
    <cellStyle name="Normal 34 5 3 2 2 4 2 3" xfId="39324"/>
    <cellStyle name="Normal 34 5 3 2 2 4 2 4" xfId="39325"/>
    <cellStyle name="Normal 34 5 3 2 2 4 3" xfId="39326"/>
    <cellStyle name="Normal 34 5 3 2 2 4 3 2" xfId="39327"/>
    <cellStyle name="Normal 34 5 3 2 2 4 3 3" xfId="39328"/>
    <cellStyle name="Normal 34 5 3 2 2 4 4" xfId="39329"/>
    <cellStyle name="Normal 34 5 3 2 2 4 5" xfId="39330"/>
    <cellStyle name="Normal 34 5 3 2 2 5" xfId="39331"/>
    <cellStyle name="Normal 34 5 3 2 2 5 2" xfId="39332"/>
    <cellStyle name="Normal 34 5 3 2 2 5 2 2" xfId="39333"/>
    <cellStyle name="Normal 34 5 3 2 2 5 2 3" xfId="39334"/>
    <cellStyle name="Normal 34 5 3 2 2 5 3" xfId="39335"/>
    <cellStyle name="Normal 34 5 3 2 2 5 4" xfId="39336"/>
    <cellStyle name="Normal 34 5 3 2 2 6" xfId="39337"/>
    <cellStyle name="Normal 34 5 3 2 2 6 2" xfId="39338"/>
    <cellStyle name="Normal 34 5 3 2 2 6 3" xfId="39339"/>
    <cellStyle name="Normal 34 5 3 2 2 7" xfId="39340"/>
    <cellStyle name="Normal 34 5 3 2 2 8" xfId="39341"/>
    <cellStyle name="Normal 34 5 3 2 2_Schs" xfId="39342"/>
    <cellStyle name="Normal 34 5 3 2 3" xfId="39343"/>
    <cellStyle name="Normal 34 5 3 2 3 2" xfId="39344"/>
    <cellStyle name="Normal 34 5 3 2 3 3" xfId="39345"/>
    <cellStyle name="Normal 34 5 3 2 3 3 2" xfId="39346"/>
    <cellStyle name="Normal 34 5 3 2 3 3 2 2" xfId="39347"/>
    <cellStyle name="Normal 34 5 3 2 3 3 2 2 2" xfId="39348"/>
    <cellStyle name="Normal 34 5 3 2 3 3 2 2 3" xfId="39349"/>
    <cellStyle name="Normal 34 5 3 2 3 3 2 3" xfId="39350"/>
    <cellStyle name="Normal 34 5 3 2 3 3 2 4" xfId="39351"/>
    <cellStyle name="Normal 34 5 3 2 3 3 3" xfId="39352"/>
    <cellStyle name="Normal 34 5 3 2 3 3 3 2" xfId="39353"/>
    <cellStyle name="Normal 34 5 3 2 3 3 3 3" xfId="39354"/>
    <cellStyle name="Normal 34 5 3 2 3 3 4" xfId="39355"/>
    <cellStyle name="Normal 34 5 3 2 3 3 5" xfId="39356"/>
    <cellStyle name="Normal 34 5 3 2 3 4" xfId="39357"/>
    <cellStyle name="Normal 34 5 3 2 3 4 2" xfId="39358"/>
    <cellStyle name="Normal 34 5 3 2 3 4 2 2" xfId="39359"/>
    <cellStyle name="Normal 34 5 3 2 3 4 2 3" xfId="39360"/>
    <cellStyle name="Normal 34 5 3 2 3 4 3" xfId="39361"/>
    <cellStyle name="Normal 34 5 3 2 3 4 4" xfId="39362"/>
    <cellStyle name="Normal 34 5 3 2 3 5" xfId="39363"/>
    <cellStyle name="Normal 34 5 3 2 3 5 2" xfId="39364"/>
    <cellStyle name="Normal 34 5 3 2 3 5 3" xfId="39365"/>
    <cellStyle name="Normal 34 5 3 2 3 6" xfId="39366"/>
    <cellStyle name="Normal 34 5 3 2 3 7" xfId="39367"/>
    <cellStyle name="Normal 34 5 3 2 3_Schs" xfId="39368"/>
    <cellStyle name="Normal 34 5 3 2 4" xfId="39369"/>
    <cellStyle name="Normal 34 5 3 2 5" xfId="39370"/>
    <cellStyle name="Normal 34 5 3 2 5 2" xfId="39371"/>
    <cellStyle name="Normal 34 5 3 2 5 2 2" xfId="39372"/>
    <cellStyle name="Normal 34 5 3 2 5 2 2 2" xfId="39373"/>
    <cellStyle name="Normal 34 5 3 2 5 2 2 3" xfId="39374"/>
    <cellStyle name="Normal 34 5 3 2 5 2 3" xfId="39375"/>
    <cellStyle name="Normal 34 5 3 2 5 2 4" xfId="39376"/>
    <cellStyle name="Normal 34 5 3 2 5 3" xfId="39377"/>
    <cellStyle name="Normal 34 5 3 2 5 3 2" xfId="39378"/>
    <cellStyle name="Normal 34 5 3 2 5 3 3" xfId="39379"/>
    <cellStyle name="Normal 34 5 3 2 5 4" xfId="39380"/>
    <cellStyle name="Normal 34 5 3 2 5 5" xfId="39381"/>
    <cellStyle name="Normal 34 5 3 2 6" xfId="39382"/>
    <cellStyle name="Normal 34 5 3 2 6 2" xfId="39383"/>
    <cellStyle name="Normal 34 5 3 2 6 2 2" xfId="39384"/>
    <cellStyle name="Normal 34 5 3 2 6 2 3" xfId="39385"/>
    <cellStyle name="Normal 34 5 3 2 6 3" xfId="39386"/>
    <cellStyle name="Normal 34 5 3 2 6 4" xfId="39387"/>
    <cellStyle name="Normal 34 5 3 2 7" xfId="39388"/>
    <cellStyle name="Normal 34 5 3 2 7 2" xfId="39389"/>
    <cellStyle name="Normal 34 5 3 2 7 3" xfId="39390"/>
    <cellStyle name="Normal 34 5 3 2 8" xfId="39391"/>
    <cellStyle name="Normal 34 5 3 2 9" xfId="39392"/>
    <cellStyle name="Normal 34 5 3 2_Schs" xfId="39393"/>
    <cellStyle name="Normal 34 5 3 3" xfId="39394"/>
    <cellStyle name="Normal 34 5 3 3 2" xfId="39395"/>
    <cellStyle name="Normal 34 5 3 3 2 2" xfId="39396"/>
    <cellStyle name="Normal 34 5 3 3 2 3" xfId="39397"/>
    <cellStyle name="Normal 34 5 3 3 2 3 2" xfId="39398"/>
    <cellStyle name="Normal 34 5 3 3 2 3 2 2" xfId="39399"/>
    <cellStyle name="Normal 34 5 3 3 2 3 2 2 2" xfId="39400"/>
    <cellStyle name="Normal 34 5 3 3 2 3 2 2 3" xfId="39401"/>
    <cellStyle name="Normal 34 5 3 3 2 3 2 3" xfId="39402"/>
    <cellStyle name="Normal 34 5 3 3 2 3 2 4" xfId="39403"/>
    <cellStyle name="Normal 34 5 3 3 2 3 3" xfId="39404"/>
    <cellStyle name="Normal 34 5 3 3 2 3 3 2" xfId="39405"/>
    <cellStyle name="Normal 34 5 3 3 2 3 3 3" xfId="39406"/>
    <cellStyle name="Normal 34 5 3 3 2 3 4" xfId="39407"/>
    <cellStyle name="Normal 34 5 3 3 2 3 5" xfId="39408"/>
    <cellStyle name="Normal 34 5 3 3 2 4" xfId="39409"/>
    <cellStyle name="Normal 34 5 3 3 2 4 2" xfId="39410"/>
    <cellStyle name="Normal 34 5 3 3 2 4 2 2" xfId="39411"/>
    <cellStyle name="Normal 34 5 3 3 2 4 2 3" xfId="39412"/>
    <cellStyle name="Normal 34 5 3 3 2 4 3" xfId="39413"/>
    <cellStyle name="Normal 34 5 3 3 2 4 4" xfId="39414"/>
    <cellStyle name="Normal 34 5 3 3 2 5" xfId="39415"/>
    <cellStyle name="Normal 34 5 3 3 2 5 2" xfId="39416"/>
    <cellStyle name="Normal 34 5 3 3 2 5 3" xfId="39417"/>
    <cellStyle name="Normal 34 5 3 3 2 6" xfId="39418"/>
    <cellStyle name="Normal 34 5 3 3 2 7" xfId="39419"/>
    <cellStyle name="Normal 34 5 3 3 2_Schs" xfId="39420"/>
    <cellStyle name="Normal 34 5 3 3 3" xfId="39421"/>
    <cellStyle name="Normal 34 5 3 3 4" xfId="39422"/>
    <cellStyle name="Normal 34 5 3 3 4 2" xfId="39423"/>
    <cellStyle name="Normal 34 5 3 3 4 2 2" xfId="39424"/>
    <cellStyle name="Normal 34 5 3 3 4 2 2 2" xfId="39425"/>
    <cellStyle name="Normal 34 5 3 3 4 2 2 3" xfId="39426"/>
    <cellStyle name="Normal 34 5 3 3 4 2 3" xfId="39427"/>
    <cellStyle name="Normal 34 5 3 3 4 2 4" xfId="39428"/>
    <cellStyle name="Normal 34 5 3 3 4 3" xfId="39429"/>
    <cellStyle name="Normal 34 5 3 3 4 3 2" xfId="39430"/>
    <cellStyle name="Normal 34 5 3 3 4 3 3" xfId="39431"/>
    <cellStyle name="Normal 34 5 3 3 4 4" xfId="39432"/>
    <cellStyle name="Normal 34 5 3 3 4 5" xfId="39433"/>
    <cellStyle name="Normal 34 5 3 3 5" xfId="39434"/>
    <cellStyle name="Normal 34 5 3 3 5 2" xfId="39435"/>
    <cellStyle name="Normal 34 5 3 3 5 2 2" xfId="39436"/>
    <cellStyle name="Normal 34 5 3 3 5 2 3" xfId="39437"/>
    <cellStyle name="Normal 34 5 3 3 5 3" xfId="39438"/>
    <cellStyle name="Normal 34 5 3 3 5 4" xfId="39439"/>
    <cellStyle name="Normal 34 5 3 3 6" xfId="39440"/>
    <cellStyle name="Normal 34 5 3 3 6 2" xfId="39441"/>
    <cellStyle name="Normal 34 5 3 3 6 3" xfId="39442"/>
    <cellStyle name="Normal 34 5 3 3 7" xfId="39443"/>
    <cellStyle name="Normal 34 5 3 3 8" xfId="39444"/>
    <cellStyle name="Normal 34 5 3 3_Schs" xfId="39445"/>
    <cellStyle name="Normal 34 5 3 4" xfId="39446"/>
    <cellStyle name="Normal 34 5 3 4 2" xfId="39447"/>
    <cellStyle name="Normal 34 5 3 4 3" xfId="39448"/>
    <cellStyle name="Normal 34 5 3 4 3 2" xfId="39449"/>
    <cellStyle name="Normal 34 5 3 4 3 2 2" xfId="39450"/>
    <cellStyle name="Normal 34 5 3 4 3 2 2 2" xfId="39451"/>
    <cellStyle name="Normal 34 5 3 4 3 2 2 3" xfId="39452"/>
    <cellStyle name="Normal 34 5 3 4 3 2 3" xfId="39453"/>
    <cellStyle name="Normal 34 5 3 4 3 2 4" xfId="39454"/>
    <cellStyle name="Normal 34 5 3 4 3 3" xfId="39455"/>
    <cellStyle name="Normal 34 5 3 4 3 3 2" xfId="39456"/>
    <cellStyle name="Normal 34 5 3 4 3 3 3" xfId="39457"/>
    <cellStyle name="Normal 34 5 3 4 3 4" xfId="39458"/>
    <cellStyle name="Normal 34 5 3 4 3 5" xfId="39459"/>
    <cellStyle name="Normal 34 5 3 4 4" xfId="39460"/>
    <cellStyle name="Normal 34 5 3 4 4 2" xfId="39461"/>
    <cellStyle name="Normal 34 5 3 4 4 2 2" xfId="39462"/>
    <cellStyle name="Normal 34 5 3 4 4 2 3" xfId="39463"/>
    <cellStyle name="Normal 34 5 3 4 4 3" xfId="39464"/>
    <cellStyle name="Normal 34 5 3 4 4 4" xfId="39465"/>
    <cellStyle name="Normal 34 5 3 4 5" xfId="39466"/>
    <cellStyle name="Normal 34 5 3 4 5 2" xfId="39467"/>
    <cellStyle name="Normal 34 5 3 4 5 3" xfId="39468"/>
    <cellStyle name="Normal 34 5 3 4 6" xfId="39469"/>
    <cellStyle name="Normal 34 5 3 4 7" xfId="39470"/>
    <cellStyle name="Normal 34 5 3 4_Schs" xfId="39471"/>
    <cellStyle name="Normal 34 5 3 5" xfId="39472"/>
    <cellStyle name="Normal 34 5 3 6" xfId="39473"/>
    <cellStyle name="Normal 34 5 3 6 2" xfId="39474"/>
    <cellStyle name="Normal 34 5 3 6 2 2" xfId="39475"/>
    <cellStyle name="Normal 34 5 3 6 2 2 2" xfId="39476"/>
    <cellStyle name="Normal 34 5 3 6 2 2 3" xfId="39477"/>
    <cellStyle name="Normal 34 5 3 6 2 3" xfId="39478"/>
    <cellStyle name="Normal 34 5 3 6 2 4" xfId="39479"/>
    <cellStyle name="Normal 34 5 3 6 3" xfId="39480"/>
    <cellStyle name="Normal 34 5 3 6 3 2" xfId="39481"/>
    <cellStyle name="Normal 34 5 3 6 3 3" xfId="39482"/>
    <cellStyle name="Normal 34 5 3 6 4" xfId="39483"/>
    <cellStyle name="Normal 34 5 3 6 5" xfId="39484"/>
    <cellStyle name="Normal 34 5 3 7" xfId="39485"/>
    <cellStyle name="Normal 34 5 3 7 2" xfId="39486"/>
    <cellStyle name="Normal 34 5 3 7 2 2" xfId="39487"/>
    <cellStyle name="Normal 34 5 3 7 2 3" xfId="39488"/>
    <cellStyle name="Normal 34 5 3 7 3" xfId="39489"/>
    <cellStyle name="Normal 34 5 3 7 4" xfId="39490"/>
    <cellStyle name="Normal 34 5 3 8" xfId="39491"/>
    <cellStyle name="Normal 34 5 3 8 2" xfId="39492"/>
    <cellStyle name="Normal 34 5 3 8 3" xfId="39493"/>
    <cellStyle name="Normal 34 5 3 9" xfId="39494"/>
    <cellStyle name="Normal 34 5 3_Schs" xfId="39495"/>
    <cellStyle name="Normal 34 5 4" xfId="39496"/>
    <cellStyle name="Normal 34 5 4 2" xfId="39497"/>
    <cellStyle name="Normal 34 5 4 2 2" xfId="39498"/>
    <cellStyle name="Normal 34 5 4 2 2 2" xfId="39499"/>
    <cellStyle name="Normal 34 5 4 2 2 3" xfId="39500"/>
    <cellStyle name="Normal 34 5 4 2 2 3 2" xfId="39501"/>
    <cellStyle name="Normal 34 5 4 2 2 3 2 2" xfId="39502"/>
    <cellStyle name="Normal 34 5 4 2 2 3 2 2 2" xfId="39503"/>
    <cellStyle name="Normal 34 5 4 2 2 3 2 2 3" xfId="39504"/>
    <cellStyle name="Normal 34 5 4 2 2 3 2 3" xfId="39505"/>
    <cellStyle name="Normal 34 5 4 2 2 3 2 4" xfId="39506"/>
    <cellStyle name="Normal 34 5 4 2 2 3 3" xfId="39507"/>
    <cellStyle name="Normal 34 5 4 2 2 3 3 2" xfId="39508"/>
    <cellStyle name="Normal 34 5 4 2 2 3 3 3" xfId="39509"/>
    <cellStyle name="Normal 34 5 4 2 2 3 4" xfId="39510"/>
    <cellStyle name="Normal 34 5 4 2 2 3 5" xfId="39511"/>
    <cellStyle name="Normal 34 5 4 2 2 4" xfId="39512"/>
    <cellStyle name="Normal 34 5 4 2 2 4 2" xfId="39513"/>
    <cellStyle name="Normal 34 5 4 2 2 4 2 2" xfId="39514"/>
    <cellStyle name="Normal 34 5 4 2 2 4 2 3" xfId="39515"/>
    <cellStyle name="Normal 34 5 4 2 2 4 3" xfId="39516"/>
    <cellStyle name="Normal 34 5 4 2 2 4 4" xfId="39517"/>
    <cellStyle name="Normal 34 5 4 2 2 5" xfId="39518"/>
    <cellStyle name="Normal 34 5 4 2 2 5 2" xfId="39519"/>
    <cellStyle name="Normal 34 5 4 2 2 5 3" xfId="39520"/>
    <cellStyle name="Normal 34 5 4 2 2 6" xfId="39521"/>
    <cellStyle name="Normal 34 5 4 2 2 7" xfId="39522"/>
    <cellStyle name="Normal 34 5 4 2 2_Schs" xfId="39523"/>
    <cellStyle name="Normal 34 5 4 2 3" xfId="39524"/>
    <cellStyle name="Normal 34 5 4 2 4" xfId="39525"/>
    <cellStyle name="Normal 34 5 4 2 4 2" xfId="39526"/>
    <cellStyle name="Normal 34 5 4 2 4 2 2" xfId="39527"/>
    <cellStyle name="Normal 34 5 4 2 4 2 2 2" xfId="39528"/>
    <cellStyle name="Normal 34 5 4 2 4 2 2 3" xfId="39529"/>
    <cellStyle name="Normal 34 5 4 2 4 2 3" xfId="39530"/>
    <cellStyle name="Normal 34 5 4 2 4 2 4" xfId="39531"/>
    <cellStyle name="Normal 34 5 4 2 4 3" xfId="39532"/>
    <cellStyle name="Normal 34 5 4 2 4 3 2" xfId="39533"/>
    <cellStyle name="Normal 34 5 4 2 4 3 3" xfId="39534"/>
    <cellStyle name="Normal 34 5 4 2 4 4" xfId="39535"/>
    <cellStyle name="Normal 34 5 4 2 4 5" xfId="39536"/>
    <cellStyle name="Normal 34 5 4 2 5" xfId="39537"/>
    <cellStyle name="Normal 34 5 4 2 5 2" xfId="39538"/>
    <cellStyle name="Normal 34 5 4 2 5 2 2" xfId="39539"/>
    <cellStyle name="Normal 34 5 4 2 5 2 3" xfId="39540"/>
    <cellStyle name="Normal 34 5 4 2 5 3" xfId="39541"/>
    <cellStyle name="Normal 34 5 4 2 5 4" xfId="39542"/>
    <cellStyle name="Normal 34 5 4 2 6" xfId="39543"/>
    <cellStyle name="Normal 34 5 4 2 6 2" xfId="39544"/>
    <cellStyle name="Normal 34 5 4 2 6 3" xfId="39545"/>
    <cellStyle name="Normal 34 5 4 2 7" xfId="39546"/>
    <cellStyle name="Normal 34 5 4 2 8" xfId="39547"/>
    <cellStyle name="Normal 34 5 4 2_Schs" xfId="39548"/>
    <cellStyle name="Normal 34 5 4 3" xfId="39549"/>
    <cellStyle name="Normal 34 5 4 3 2" xfId="39550"/>
    <cellStyle name="Normal 34 5 4 3 3" xfId="39551"/>
    <cellStyle name="Normal 34 5 4 3 3 2" xfId="39552"/>
    <cellStyle name="Normal 34 5 4 3 3 2 2" xfId="39553"/>
    <cellStyle name="Normal 34 5 4 3 3 2 2 2" xfId="39554"/>
    <cellStyle name="Normal 34 5 4 3 3 2 2 3" xfId="39555"/>
    <cellStyle name="Normal 34 5 4 3 3 2 3" xfId="39556"/>
    <cellStyle name="Normal 34 5 4 3 3 2 4" xfId="39557"/>
    <cellStyle name="Normal 34 5 4 3 3 3" xfId="39558"/>
    <cellStyle name="Normal 34 5 4 3 3 3 2" xfId="39559"/>
    <cellStyle name="Normal 34 5 4 3 3 3 3" xfId="39560"/>
    <cellStyle name="Normal 34 5 4 3 3 4" xfId="39561"/>
    <cellStyle name="Normal 34 5 4 3 3 5" xfId="39562"/>
    <cellStyle name="Normal 34 5 4 3 4" xfId="39563"/>
    <cellStyle name="Normal 34 5 4 3 4 2" xfId="39564"/>
    <cellStyle name="Normal 34 5 4 3 4 2 2" xfId="39565"/>
    <cellStyle name="Normal 34 5 4 3 4 2 3" xfId="39566"/>
    <cellStyle name="Normal 34 5 4 3 4 3" xfId="39567"/>
    <cellStyle name="Normal 34 5 4 3 4 4" xfId="39568"/>
    <cellStyle name="Normal 34 5 4 3 5" xfId="39569"/>
    <cellStyle name="Normal 34 5 4 3 5 2" xfId="39570"/>
    <cellStyle name="Normal 34 5 4 3 5 3" xfId="39571"/>
    <cellStyle name="Normal 34 5 4 3 6" xfId="39572"/>
    <cellStyle name="Normal 34 5 4 3 7" xfId="39573"/>
    <cellStyle name="Normal 34 5 4 3_Schs" xfId="39574"/>
    <cellStyle name="Normal 34 5 4 4" xfId="39575"/>
    <cellStyle name="Normal 34 5 4 5" xfId="39576"/>
    <cellStyle name="Normal 34 5 4 5 2" xfId="39577"/>
    <cellStyle name="Normal 34 5 4 5 2 2" xfId="39578"/>
    <cellStyle name="Normal 34 5 4 5 2 2 2" xfId="39579"/>
    <cellStyle name="Normal 34 5 4 5 2 2 3" xfId="39580"/>
    <cellStyle name="Normal 34 5 4 5 2 3" xfId="39581"/>
    <cellStyle name="Normal 34 5 4 5 2 4" xfId="39582"/>
    <cellStyle name="Normal 34 5 4 5 3" xfId="39583"/>
    <cellStyle name="Normal 34 5 4 5 3 2" xfId="39584"/>
    <cellStyle name="Normal 34 5 4 5 3 3" xfId="39585"/>
    <cellStyle name="Normal 34 5 4 5 4" xfId="39586"/>
    <cellStyle name="Normal 34 5 4 5 5" xfId="39587"/>
    <cellStyle name="Normal 34 5 4 6" xfId="39588"/>
    <cellStyle name="Normal 34 5 4 6 2" xfId="39589"/>
    <cellStyle name="Normal 34 5 4 6 2 2" xfId="39590"/>
    <cellStyle name="Normal 34 5 4 6 2 3" xfId="39591"/>
    <cellStyle name="Normal 34 5 4 6 3" xfId="39592"/>
    <cellStyle name="Normal 34 5 4 6 4" xfId="39593"/>
    <cellStyle name="Normal 34 5 4 7" xfId="39594"/>
    <cellStyle name="Normal 34 5 4 7 2" xfId="39595"/>
    <cellStyle name="Normal 34 5 4 7 3" xfId="39596"/>
    <cellStyle name="Normal 34 5 4 8" xfId="39597"/>
    <cellStyle name="Normal 34 5 4 9" xfId="39598"/>
    <cellStyle name="Normal 34 5 4_Schs" xfId="39599"/>
    <cellStyle name="Normal 34 5 5" xfId="39600"/>
    <cellStyle name="Normal 34 5 5 2" xfId="39601"/>
    <cellStyle name="Normal 34 5 5 2 2" xfId="39602"/>
    <cellStyle name="Normal 34 5 5 2 3" xfId="39603"/>
    <cellStyle name="Normal 34 5 5 2 3 2" xfId="39604"/>
    <cellStyle name="Normal 34 5 5 2 3 2 2" xfId="39605"/>
    <cellStyle name="Normal 34 5 5 2 3 2 2 2" xfId="39606"/>
    <cellStyle name="Normal 34 5 5 2 3 2 2 3" xfId="39607"/>
    <cellStyle name="Normal 34 5 5 2 3 2 3" xfId="39608"/>
    <cellStyle name="Normal 34 5 5 2 3 2 4" xfId="39609"/>
    <cellStyle name="Normal 34 5 5 2 3 3" xfId="39610"/>
    <cellStyle name="Normal 34 5 5 2 3 3 2" xfId="39611"/>
    <cellStyle name="Normal 34 5 5 2 3 3 3" xfId="39612"/>
    <cellStyle name="Normal 34 5 5 2 3 4" xfId="39613"/>
    <cellStyle name="Normal 34 5 5 2 3 5" xfId="39614"/>
    <cellStyle name="Normal 34 5 5 2 4" xfId="39615"/>
    <cellStyle name="Normal 34 5 5 2 4 2" xfId="39616"/>
    <cellStyle name="Normal 34 5 5 2 4 2 2" xfId="39617"/>
    <cellStyle name="Normal 34 5 5 2 4 2 3" xfId="39618"/>
    <cellStyle name="Normal 34 5 5 2 4 3" xfId="39619"/>
    <cellStyle name="Normal 34 5 5 2 4 4" xfId="39620"/>
    <cellStyle name="Normal 34 5 5 2 5" xfId="39621"/>
    <cellStyle name="Normal 34 5 5 2 5 2" xfId="39622"/>
    <cellStyle name="Normal 34 5 5 2 5 3" xfId="39623"/>
    <cellStyle name="Normal 34 5 5 2 6" xfId="39624"/>
    <cellStyle name="Normal 34 5 5 2 7" xfId="39625"/>
    <cellStyle name="Normal 34 5 5 2_Schs" xfId="39626"/>
    <cellStyle name="Normal 34 5 5 3" xfId="39627"/>
    <cellStyle name="Normal 34 5 5 4" xfId="39628"/>
    <cellStyle name="Normal 34 5 5 4 2" xfId="39629"/>
    <cellStyle name="Normal 34 5 5 4 2 2" xfId="39630"/>
    <cellStyle name="Normal 34 5 5 4 2 2 2" xfId="39631"/>
    <cellStyle name="Normal 34 5 5 4 2 2 3" xfId="39632"/>
    <cellStyle name="Normal 34 5 5 4 2 3" xfId="39633"/>
    <cellStyle name="Normal 34 5 5 4 2 4" xfId="39634"/>
    <cellStyle name="Normal 34 5 5 4 3" xfId="39635"/>
    <cellStyle name="Normal 34 5 5 4 3 2" xfId="39636"/>
    <cellStyle name="Normal 34 5 5 4 3 3" xfId="39637"/>
    <cellStyle name="Normal 34 5 5 4 4" xfId="39638"/>
    <cellStyle name="Normal 34 5 5 4 5" xfId="39639"/>
    <cellStyle name="Normal 34 5 5 5" xfId="39640"/>
    <cellStyle name="Normal 34 5 5 5 2" xfId="39641"/>
    <cellStyle name="Normal 34 5 5 5 2 2" xfId="39642"/>
    <cellStyle name="Normal 34 5 5 5 2 3" xfId="39643"/>
    <cellStyle name="Normal 34 5 5 5 3" xfId="39644"/>
    <cellStyle name="Normal 34 5 5 5 4" xfId="39645"/>
    <cellStyle name="Normal 34 5 5 6" xfId="39646"/>
    <cellStyle name="Normal 34 5 5 6 2" xfId="39647"/>
    <cellStyle name="Normal 34 5 5 6 3" xfId="39648"/>
    <cellStyle name="Normal 34 5 5 7" xfId="39649"/>
    <cellStyle name="Normal 34 5 5 8" xfId="39650"/>
    <cellStyle name="Normal 34 5 5_Schs" xfId="39651"/>
    <cellStyle name="Normal 34 5 6" xfId="39652"/>
    <cellStyle name="Normal 34 5 6 2" xfId="39653"/>
    <cellStyle name="Normal 34 5 6 3" xfId="39654"/>
    <cellStyle name="Normal 34 5 6 3 2" xfId="39655"/>
    <cellStyle name="Normal 34 5 6 3 2 2" xfId="39656"/>
    <cellStyle name="Normal 34 5 6 3 2 2 2" xfId="39657"/>
    <cellStyle name="Normal 34 5 6 3 2 2 3" xfId="39658"/>
    <cellStyle name="Normal 34 5 6 3 2 3" xfId="39659"/>
    <cellStyle name="Normal 34 5 6 3 2 4" xfId="39660"/>
    <cellStyle name="Normal 34 5 6 3 3" xfId="39661"/>
    <cellStyle name="Normal 34 5 6 3 3 2" xfId="39662"/>
    <cellStyle name="Normal 34 5 6 3 3 3" xfId="39663"/>
    <cellStyle name="Normal 34 5 6 3 4" xfId="39664"/>
    <cellStyle name="Normal 34 5 6 3 5" xfId="39665"/>
    <cellStyle name="Normal 34 5 6 4" xfId="39666"/>
    <cellStyle name="Normal 34 5 6 4 2" xfId="39667"/>
    <cellStyle name="Normal 34 5 6 4 2 2" xfId="39668"/>
    <cellStyle name="Normal 34 5 6 4 2 3" xfId="39669"/>
    <cellStyle name="Normal 34 5 6 4 3" xfId="39670"/>
    <cellStyle name="Normal 34 5 6 4 4" xfId="39671"/>
    <cellStyle name="Normal 34 5 6 5" xfId="39672"/>
    <cellStyle name="Normal 34 5 6 5 2" xfId="39673"/>
    <cellStyle name="Normal 34 5 6 5 3" xfId="39674"/>
    <cellStyle name="Normal 34 5 6 6" xfId="39675"/>
    <cellStyle name="Normal 34 5 6 7" xfId="39676"/>
    <cellStyle name="Normal 34 5 6_Schs" xfId="39677"/>
    <cellStyle name="Normal 34 5 7" xfId="39678"/>
    <cellStyle name="Normal 34 5 8" xfId="39679"/>
    <cellStyle name="Normal 34 5 8 2" xfId="39680"/>
    <cellStyle name="Normal 34 5 8 2 2" xfId="39681"/>
    <cellStyle name="Normal 34 5 8 2 2 2" xfId="39682"/>
    <cellStyle name="Normal 34 5 8 2 2 3" xfId="39683"/>
    <cellStyle name="Normal 34 5 8 2 3" xfId="39684"/>
    <cellStyle name="Normal 34 5 8 2 4" xfId="39685"/>
    <cellStyle name="Normal 34 5 8 3" xfId="39686"/>
    <cellStyle name="Normal 34 5 8 3 2" xfId="39687"/>
    <cellStyle name="Normal 34 5 8 3 3" xfId="39688"/>
    <cellStyle name="Normal 34 5 8 4" xfId="39689"/>
    <cellStyle name="Normal 34 5 8 5" xfId="39690"/>
    <cellStyle name="Normal 34 5 9" xfId="39691"/>
    <cellStyle name="Normal 34 5 9 2" xfId="39692"/>
    <cellStyle name="Normal 34 5 9 2 2" xfId="39693"/>
    <cellStyle name="Normal 34 5 9 2 3" xfId="39694"/>
    <cellStyle name="Normal 34 5 9 3" xfId="39695"/>
    <cellStyle name="Normal 34 5 9 4" xfId="39696"/>
    <cellStyle name="Normal 34 5_Schs" xfId="39697"/>
    <cellStyle name="Normal 34 6" xfId="39698"/>
    <cellStyle name="Normal 34 6 10" xfId="39699"/>
    <cellStyle name="Normal 34 6 11" xfId="39700"/>
    <cellStyle name="Normal 34 6 12" xfId="39701"/>
    <cellStyle name="Normal 34 6 2" xfId="39702"/>
    <cellStyle name="Normal 34 6 2 10" xfId="39703"/>
    <cellStyle name="Normal 34 6 2 2" xfId="39704"/>
    <cellStyle name="Normal 34 6 2 2 2" xfId="39705"/>
    <cellStyle name="Normal 34 6 2 2 2 2" xfId="39706"/>
    <cellStyle name="Normal 34 6 2 2 2 2 2" xfId="39707"/>
    <cellStyle name="Normal 34 6 2 2 2 2 3" xfId="39708"/>
    <cellStyle name="Normal 34 6 2 2 2 2 3 2" xfId="39709"/>
    <cellStyle name="Normal 34 6 2 2 2 2 3 2 2" xfId="39710"/>
    <cellStyle name="Normal 34 6 2 2 2 2 3 2 2 2" xfId="39711"/>
    <cellStyle name="Normal 34 6 2 2 2 2 3 2 2 3" xfId="39712"/>
    <cellStyle name="Normal 34 6 2 2 2 2 3 2 3" xfId="39713"/>
    <cellStyle name="Normal 34 6 2 2 2 2 3 2 4" xfId="39714"/>
    <cellStyle name="Normal 34 6 2 2 2 2 3 3" xfId="39715"/>
    <cellStyle name="Normal 34 6 2 2 2 2 3 3 2" xfId="39716"/>
    <cellStyle name="Normal 34 6 2 2 2 2 3 3 3" xfId="39717"/>
    <cellStyle name="Normal 34 6 2 2 2 2 3 4" xfId="39718"/>
    <cellStyle name="Normal 34 6 2 2 2 2 3 5" xfId="39719"/>
    <cellStyle name="Normal 34 6 2 2 2 2 4" xfId="39720"/>
    <cellStyle name="Normal 34 6 2 2 2 2 4 2" xfId="39721"/>
    <cellStyle name="Normal 34 6 2 2 2 2 4 2 2" xfId="39722"/>
    <cellStyle name="Normal 34 6 2 2 2 2 4 2 3" xfId="39723"/>
    <cellStyle name="Normal 34 6 2 2 2 2 4 3" xfId="39724"/>
    <cellStyle name="Normal 34 6 2 2 2 2 4 4" xfId="39725"/>
    <cellStyle name="Normal 34 6 2 2 2 2 5" xfId="39726"/>
    <cellStyle name="Normal 34 6 2 2 2 2 5 2" xfId="39727"/>
    <cellStyle name="Normal 34 6 2 2 2 2 5 3" xfId="39728"/>
    <cellStyle name="Normal 34 6 2 2 2 2 6" xfId="39729"/>
    <cellStyle name="Normal 34 6 2 2 2 2 7" xfId="39730"/>
    <cellStyle name="Normal 34 6 2 2 2 2_Schs" xfId="39731"/>
    <cellStyle name="Normal 34 6 2 2 2 3" xfId="39732"/>
    <cellStyle name="Normal 34 6 2 2 2 4" xfId="39733"/>
    <cellStyle name="Normal 34 6 2 2 2 4 2" xfId="39734"/>
    <cellStyle name="Normal 34 6 2 2 2 4 2 2" xfId="39735"/>
    <cellStyle name="Normal 34 6 2 2 2 4 2 2 2" xfId="39736"/>
    <cellStyle name="Normal 34 6 2 2 2 4 2 2 3" xfId="39737"/>
    <cellStyle name="Normal 34 6 2 2 2 4 2 3" xfId="39738"/>
    <cellStyle name="Normal 34 6 2 2 2 4 2 4" xfId="39739"/>
    <cellStyle name="Normal 34 6 2 2 2 4 3" xfId="39740"/>
    <cellStyle name="Normal 34 6 2 2 2 4 3 2" xfId="39741"/>
    <cellStyle name="Normal 34 6 2 2 2 4 3 3" xfId="39742"/>
    <cellStyle name="Normal 34 6 2 2 2 4 4" xfId="39743"/>
    <cellStyle name="Normal 34 6 2 2 2 4 5" xfId="39744"/>
    <cellStyle name="Normal 34 6 2 2 2 5" xfId="39745"/>
    <cellStyle name="Normal 34 6 2 2 2 5 2" xfId="39746"/>
    <cellStyle name="Normal 34 6 2 2 2 5 2 2" xfId="39747"/>
    <cellStyle name="Normal 34 6 2 2 2 5 2 3" xfId="39748"/>
    <cellStyle name="Normal 34 6 2 2 2 5 3" xfId="39749"/>
    <cellStyle name="Normal 34 6 2 2 2 5 4" xfId="39750"/>
    <cellStyle name="Normal 34 6 2 2 2 6" xfId="39751"/>
    <cellStyle name="Normal 34 6 2 2 2 6 2" xfId="39752"/>
    <cellStyle name="Normal 34 6 2 2 2 6 3" xfId="39753"/>
    <cellStyle name="Normal 34 6 2 2 2 7" xfId="39754"/>
    <cellStyle name="Normal 34 6 2 2 2 8" xfId="39755"/>
    <cellStyle name="Normal 34 6 2 2 2_Schs" xfId="39756"/>
    <cellStyle name="Normal 34 6 2 2 3" xfId="39757"/>
    <cellStyle name="Normal 34 6 2 2 3 2" xfId="39758"/>
    <cellStyle name="Normal 34 6 2 2 3 3" xfId="39759"/>
    <cellStyle name="Normal 34 6 2 2 3 3 2" xfId="39760"/>
    <cellStyle name="Normal 34 6 2 2 3 3 2 2" xfId="39761"/>
    <cellStyle name="Normal 34 6 2 2 3 3 2 2 2" xfId="39762"/>
    <cellStyle name="Normal 34 6 2 2 3 3 2 2 3" xfId="39763"/>
    <cellStyle name="Normal 34 6 2 2 3 3 2 3" xfId="39764"/>
    <cellStyle name="Normal 34 6 2 2 3 3 2 4" xfId="39765"/>
    <cellStyle name="Normal 34 6 2 2 3 3 3" xfId="39766"/>
    <cellStyle name="Normal 34 6 2 2 3 3 3 2" xfId="39767"/>
    <cellStyle name="Normal 34 6 2 2 3 3 3 3" xfId="39768"/>
    <cellStyle name="Normal 34 6 2 2 3 3 4" xfId="39769"/>
    <cellStyle name="Normal 34 6 2 2 3 3 5" xfId="39770"/>
    <cellStyle name="Normal 34 6 2 2 3 4" xfId="39771"/>
    <cellStyle name="Normal 34 6 2 2 3 4 2" xfId="39772"/>
    <cellStyle name="Normal 34 6 2 2 3 4 2 2" xfId="39773"/>
    <cellStyle name="Normal 34 6 2 2 3 4 2 3" xfId="39774"/>
    <cellStyle name="Normal 34 6 2 2 3 4 3" xfId="39775"/>
    <cellStyle name="Normal 34 6 2 2 3 4 4" xfId="39776"/>
    <cellStyle name="Normal 34 6 2 2 3 5" xfId="39777"/>
    <cellStyle name="Normal 34 6 2 2 3 5 2" xfId="39778"/>
    <cellStyle name="Normal 34 6 2 2 3 5 3" xfId="39779"/>
    <cellStyle name="Normal 34 6 2 2 3 6" xfId="39780"/>
    <cellStyle name="Normal 34 6 2 2 3 7" xfId="39781"/>
    <cellStyle name="Normal 34 6 2 2 3_Schs" xfId="39782"/>
    <cellStyle name="Normal 34 6 2 2 4" xfId="39783"/>
    <cellStyle name="Normal 34 6 2 2 5" xfId="39784"/>
    <cellStyle name="Normal 34 6 2 2 5 2" xfId="39785"/>
    <cellStyle name="Normal 34 6 2 2 5 2 2" xfId="39786"/>
    <cellStyle name="Normal 34 6 2 2 5 2 2 2" xfId="39787"/>
    <cellStyle name="Normal 34 6 2 2 5 2 2 3" xfId="39788"/>
    <cellStyle name="Normal 34 6 2 2 5 2 3" xfId="39789"/>
    <cellStyle name="Normal 34 6 2 2 5 2 4" xfId="39790"/>
    <cellStyle name="Normal 34 6 2 2 5 3" xfId="39791"/>
    <cellStyle name="Normal 34 6 2 2 5 3 2" xfId="39792"/>
    <cellStyle name="Normal 34 6 2 2 5 3 3" xfId="39793"/>
    <cellStyle name="Normal 34 6 2 2 5 4" xfId="39794"/>
    <cellStyle name="Normal 34 6 2 2 5 5" xfId="39795"/>
    <cellStyle name="Normal 34 6 2 2 6" xfId="39796"/>
    <cellStyle name="Normal 34 6 2 2 6 2" xfId="39797"/>
    <cellStyle name="Normal 34 6 2 2 6 2 2" xfId="39798"/>
    <cellStyle name="Normal 34 6 2 2 6 2 3" xfId="39799"/>
    <cellStyle name="Normal 34 6 2 2 6 3" xfId="39800"/>
    <cellStyle name="Normal 34 6 2 2 6 4" xfId="39801"/>
    <cellStyle name="Normal 34 6 2 2 7" xfId="39802"/>
    <cellStyle name="Normal 34 6 2 2 7 2" xfId="39803"/>
    <cellStyle name="Normal 34 6 2 2 7 3" xfId="39804"/>
    <cellStyle name="Normal 34 6 2 2 8" xfId="39805"/>
    <cellStyle name="Normal 34 6 2 2 9" xfId="39806"/>
    <cellStyle name="Normal 34 6 2 2_Schs" xfId="39807"/>
    <cellStyle name="Normal 34 6 2 3" xfId="39808"/>
    <cellStyle name="Normal 34 6 2 3 2" xfId="39809"/>
    <cellStyle name="Normal 34 6 2 3 2 2" xfId="39810"/>
    <cellStyle name="Normal 34 6 2 3 2 3" xfId="39811"/>
    <cellStyle name="Normal 34 6 2 3 2 3 2" xfId="39812"/>
    <cellStyle name="Normal 34 6 2 3 2 3 2 2" xfId="39813"/>
    <cellStyle name="Normal 34 6 2 3 2 3 2 2 2" xfId="39814"/>
    <cellStyle name="Normal 34 6 2 3 2 3 2 2 3" xfId="39815"/>
    <cellStyle name="Normal 34 6 2 3 2 3 2 3" xfId="39816"/>
    <cellStyle name="Normal 34 6 2 3 2 3 2 4" xfId="39817"/>
    <cellStyle name="Normal 34 6 2 3 2 3 3" xfId="39818"/>
    <cellStyle name="Normal 34 6 2 3 2 3 3 2" xfId="39819"/>
    <cellStyle name="Normal 34 6 2 3 2 3 3 3" xfId="39820"/>
    <cellStyle name="Normal 34 6 2 3 2 3 4" xfId="39821"/>
    <cellStyle name="Normal 34 6 2 3 2 3 5" xfId="39822"/>
    <cellStyle name="Normal 34 6 2 3 2 4" xfId="39823"/>
    <cellStyle name="Normal 34 6 2 3 2 4 2" xfId="39824"/>
    <cellStyle name="Normal 34 6 2 3 2 4 2 2" xfId="39825"/>
    <cellStyle name="Normal 34 6 2 3 2 4 2 3" xfId="39826"/>
    <cellStyle name="Normal 34 6 2 3 2 4 3" xfId="39827"/>
    <cellStyle name="Normal 34 6 2 3 2 4 4" xfId="39828"/>
    <cellStyle name="Normal 34 6 2 3 2 5" xfId="39829"/>
    <cellStyle name="Normal 34 6 2 3 2 5 2" xfId="39830"/>
    <cellStyle name="Normal 34 6 2 3 2 5 3" xfId="39831"/>
    <cellStyle name="Normal 34 6 2 3 2 6" xfId="39832"/>
    <cellStyle name="Normal 34 6 2 3 2 7" xfId="39833"/>
    <cellStyle name="Normal 34 6 2 3 2_Schs" xfId="39834"/>
    <cellStyle name="Normal 34 6 2 3 3" xfId="39835"/>
    <cellStyle name="Normal 34 6 2 3 4" xfId="39836"/>
    <cellStyle name="Normal 34 6 2 3 4 2" xfId="39837"/>
    <cellStyle name="Normal 34 6 2 3 4 2 2" xfId="39838"/>
    <cellStyle name="Normal 34 6 2 3 4 2 2 2" xfId="39839"/>
    <cellStyle name="Normal 34 6 2 3 4 2 2 3" xfId="39840"/>
    <cellStyle name="Normal 34 6 2 3 4 2 3" xfId="39841"/>
    <cellStyle name="Normal 34 6 2 3 4 2 4" xfId="39842"/>
    <cellStyle name="Normal 34 6 2 3 4 3" xfId="39843"/>
    <cellStyle name="Normal 34 6 2 3 4 3 2" xfId="39844"/>
    <cellStyle name="Normal 34 6 2 3 4 3 3" xfId="39845"/>
    <cellStyle name="Normal 34 6 2 3 4 4" xfId="39846"/>
    <cellStyle name="Normal 34 6 2 3 4 5" xfId="39847"/>
    <cellStyle name="Normal 34 6 2 3 5" xfId="39848"/>
    <cellStyle name="Normal 34 6 2 3 5 2" xfId="39849"/>
    <cellStyle name="Normal 34 6 2 3 5 2 2" xfId="39850"/>
    <cellStyle name="Normal 34 6 2 3 5 2 3" xfId="39851"/>
    <cellStyle name="Normal 34 6 2 3 5 3" xfId="39852"/>
    <cellStyle name="Normal 34 6 2 3 5 4" xfId="39853"/>
    <cellStyle name="Normal 34 6 2 3 6" xfId="39854"/>
    <cellStyle name="Normal 34 6 2 3 6 2" xfId="39855"/>
    <cellStyle name="Normal 34 6 2 3 6 3" xfId="39856"/>
    <cellStyle name="Normal 34 6 2 3 7" xfId="39857"/>
    <cellStyle name="Normal 34 6 2 3 8" xfId="39858"/>
    <cellStyle name="Normal 34 6 2 3_Schs" xfId="39859"/>
    <cellStyle name="Normal 34 6 2 4" xfId="39860"/>
    <cellStyle name="Normal 34 6 2 4 2" xfId="39861"/>
    <cellStyle name="Normal 34 6 2 4 3" xfId="39862"/>
    <cellStyle name="Normal 34 6 2 4 3 2" xfId="39863"/>
    <cellStyle name="Normal 34 6 2 4 3 2 2" xfId="39864"/>
    <cellStyle name="Normal 34 6 2 4 3 2 2 2" xfId="39865"/>
    <cellStyle name="Normal 34 6 2 4 3 2 2 3" xfId="39866"/>
    <cellStyle name="Normal 34 6 2 4 3 2 3" xfId="39867"/>
    <cellStyle name="Normal 34 6 2 4 3 2 4" xfId="39868"/>
    <cellStyle name="Normal 34 6 2 4 3 3" xfId="39869"/>
    <cellStyle name="Normal 34 6 2 4 3 3 2" xfId="39870"/>
    <cellStyle name="Normal 34 6 2 4 3 3 3" xfId="39871"/>
    <cellStyle name="Normal 34 6 2 4 3 4" xfId="39872"/>
    <cellStyle name="Normal 34 6 2 4 3 5" xfId="39873"/>
    <cellStyle name="Normal 34 6 2 4 4" xfId="39874"/>
    <cellStyle name="Normal 34 6 2 4 4 2" xfId="39875"/>
    <cellStyle name="Normal 34 6 2 4 4 2 2" xfId="39876"/>
    <cellStyle name="Normal 34 6 2 4 4 2 3" xfId="39877"/>
    <cellStyle name="Normal 34 6 2 4 4 3" xfId="39878"/>
    <cellStyle name="Normal 34 6 2 4 4 4" xfId="39879"/>
    <cellStyle name="Normal 34 6 2 4 5" xfId="39880"/>
    <cellStyle name="Normal 34 6 2 4 5 2" xfId="39881"/>
    <cellStyle name="Normal 34 6 2 4 5 3" xfId="39882"/>
    <cellStyle name="Normal 34 6 2 4 6" xfId="39883"/>
    <cellStyle name="Normal 34 6 2 4 7" xfId="39884"/>
    <cellStyle name="Normal 34 6 2 4_Schs" xfId="39885"/>
    <cellStyle name="Normal 34 6 2 5" xfId="39886"/>
    <cellStyle name="Normal 34 6 2 6" xfId="39887"/>
    <cellStyle name="Normal 34 6 2 6 2" xfId="39888"/>
    <cellStyle name="Normal 34 6 2 6 2 2" xfId="39889"/>
    <cellStyle name="Normal 34 6 2 6 2 2 2" xfId="39890"/>
    <cellStyle name="Normal 34 6 2 6 2 2 3" xfId="39891"/>
    <cellStyle name="Normal 34 6 2 6 2 3" xfId="39892"/>
    <cellStyle name="Normal 34 6 2 6 2 4" xfId="39893"/>
    <cellStyle name="Normal 34 6 2 6 3" xfId="39894"/>
    <cellStyle name="Normal 34 6 2 6 3 2" xfId="39895"/>
    <cellStyle name="Normal 34 6 2 6 3 3" xfId="39896"/>
    <cellStyle name="Normal 34 6 2 6 4" xfId="39897"/>
    <cellStyle name="Normal 34 6 2 6 5" xfId="39898"/>
    <cellStyle name="Normal 34 6 2 7" xfId="39899"/>
    <cellStyle name="Normal 34 6 2 7 2" xfId="39900"/>
    <cellStyle name="Normal 34 6 2 7 2 2" xfId="39901"/>
    <cellStyle name="Normal 34 6 2 7 2 3" xfId="39902"/>
    <cellStyle name="Normal 34 6 2 7 3" xfId="39903"/>
    <cellStyle name="Normal 34 6 2 7 4" xfId="39904"/>
    <cellStyle name="Normal 34 6 2 8" xfId="39905"/>
    <cellStyle name="Normal 34 6 2 8 2" xfId="39906"/>
    <cellStyle name="Normal 34 6 2 8 3" xfId="39907"/>
    <cellStyle name="Normal 34 6 2 9" xfId="39908"/>
    <cellStyle name="Normal 34 6 2_Schs" xfId="39909"/>
    <cellStyle name="Normal 34 6 3" xfId="39910"/>
    <cellStyle name="Normal 34 6 3 2" xfId="39911"/>
    <cellStyle name="Normal 34 6 3 2 2" xfId="39912"/>
    <cellStyle name="Normal 34 6 3 2 2 2" xfId="39913"/>
    <cellStyle name="Normal 34 6 3 2 2 3" xfId="39914"/>
    <cellStyle name="Normal 34 6 3 2 2 3 2" xfId="39915"/>
    <cellStyle name="Normal 34 6 3 2 2 3 2 2" xfId="39916"/>
    <cellStyle name="Normal 34 6 3 2 2 3 2 2 2" xfId="39917"/>
    <cellStyle name="Normal 34 6 3 2 2 3 2 2 3" xfId="39918"/>
    <cellStyle name="Normal 34 6 3 2 2 3 2 3" xfId="39919"/>
    <cellStyle name="Normal 34 6 3 2 2 3 2 4" xfId="39920"/>
    <cellStyle name="Normal 34 6 3 2 2 3 3" xfId="39921"/>
    <cellStyle name="Normal 34 6 3 2 2 3 3 2" xfId="39922"/>
    <cellStyle name="Normal 34 6 3 2 2 3 3 3" xfId="39923"/>
    <cellStyle name="Normal 34 6 3 2 2 3 4" xfId="39924"/>
    <cellStyle name="Normal 34 6 3 2 2 3 5" xfId="39925"/>
    <cellStyle name="Normal 34 6 3 2 2 4" xfId="39926"/>
    <cellStyle name="Normal 34 6 3 2 2 4 2" xfId="39927"/>
    <cellStyle name="Normal 34 6 3 2 2 4 2 2" xfId="39928"/>
    <cellStyle name="Normal 34 6 3 2 2 4 2 3" xfId="39929"/>
    <cellStyle name="Normal 34 6 3 2 2 4 3" xfId="39930"/>
    <cellStyle name="Normal 34 6 3 2 2 4 4" xfId="39931"/>
    <cellStyle name="Normal 34 6 3 2 2 5" xfId="39932"/>
    <cellStyle name="Normal 34 6 3 2 2 5 2" xfId="39933"/>
    <cellStyle name="Normal 34 6 3 2 2 5 3" xfId="39934"/>
    <cellStyle name="Normal 34 6 3 2 2 6" xfId="39935"/>
    <cellStyle name="Normal 34 6 3 2 2 7" xfId="39936"/>
    <cellStyle name="Normal 34 6 3 2 2_Schs" xfId="39937"/>
    <cellStyle name="Normal 34 6 3 2 3" xfId="39938"/>
    <cellStyle name="Normal 34 6 3 2 4" xfId="39939"/>
    <cellStyle name="Normal 34 6 3 2 4 2" xfId="39940"/>
    <cellStyle name="Normal 34 6 3 2 4 2 2" xfId="39941"/>
    <cellStyle name="Normal 34 6 3 2 4 2 2 2" xfId="39942"/>
    <cellStyle name="Normal 34 6 3 2 4 2 2 3" xfId="39943"/>
    <cellStyle name="Normal 34 6 3 2 4 2 3" xfId="39944"/>
    <cellStyle name="Normal 34 6 3 2 4 2 4" xfId="39945"/>
    <cellStyle name="Normal 34 6 3 2 4 3" xfId="39946"/>
    <cellStyle name="Normal 34 6 3 2 4 3 2" xfId="39947"/>
    <cellStyle name="Normal 34 6 3 2 4 3 3" xfId="39948"/>
    <cellStyle name="Normal 34 6 3 2 4 4" xfId="39949"/>
    <cellStyle name="Normal 34 6 3 2 4 5" xfId="39950"/>
    <cellStyle name="Normal 34 6 3 2 5" xfId="39951"/>
    <cellStyle name="Normal 34 6 3 2 5 2" xfId="39952"/>
    <cellStyle name="Normal 34 6 3 2 5 2 2" xfId="39953"/>
    <cellStyle name="Normal 34 6 3 2 5 2 3" xfId="39954"/>
    <cellStyle name="Normal 34 6 3 2 5 3" xfId="39955"/>
    <cellStyle name="Normal 34 6 3 2 5 4" xfId="39956"/>
    <cellStyle name="Normal 34 6 3 2 6" xfId="39957"/>
    <cellStyle name="Normal 34 6 3 2 6 2" xfId="39958"/>
    <cellStyle name="Normal 34 6 3 2 6 3" xfId="39959"/>
    <cellStyle name="Normal 34 6 3 2 7" xfId="39960"/>
    <cellStyle name="Normal 34 6 3 2 8" xfId="39961"/>
    <cellStyle name="Normal 34 6 3 2_Schs" xfId="39962"/>
    <cellStyle name="Normal 34 6 3 3" xfId="39963"/>
    <cellStyle name="Normal 34 6 3 3 2" xfId="39964"/>
    <cellStyle name="Normal 34 6 3 3 3" xfId="39965"/>
    <cellStyle name="Normal 34 6 3 3 3 2" xfId="39966"/>
    <cellStyle name="Normal 34 6 3 3 3 2 2" xfId="39967"/>
    <cellStyle name="Normal 34 6 3 3 3 2 2 2" xfId="39968"/>
    <cellStyle name="Normal 34 6 3 3 3 2 2 3" xfId="39969"/>
    <cellStyle name="Normal 34 6 3 3 3 2 3" xfId="39970"/>
    <cellStyle name="Normal 34 6 3 3 3 2 4" xfId="39971"/>
    <cellStyle name="Normal 34 6 3 3 3 3" xfId="39972"/>
    <cellStyle name="Normal 34 6 3 3 3 3 2" xfId="39973"/>
    <cellStyle name="Normal 34 6 3 3 3 3 3" xfId="39974"/>
    <cellStyle name="Normal 34 6 3 3 3 4" xfId="39975"/>
    <cellStyle name="Normal 34 6 3 3 3 5" xfId="39976"/>
    <cellStyle name="Normal 34 6 3 3 4" xfId="39977"/>
    <cellStyle name="Normal 34 6 3 3 4 2" xfId="39978"/>
    <cellStyle name="Normal 34 6 3 3 4 2 2" xfId="39979"/>
    <cellStyle name="Normal 34 6 3 3 4 2 3" xfId="39980"/>
    <cellStyle name="Normal 34 6 3 3 4 3" xfId="39981"/>
    <cellStyle name="Normal 34 6 3 3 4 4" xfId="39982"/>
    <cellStyle name="Normal 34 6 3 3 5" xfId="39983"/>
    <cellStyle name="Normal 34 6 3 3 5 2" xfId="39984"/>
    <cellStyle name="Normal 34 6 3 3 5 3" xfId="39985"/>
    <cellStyle name="Normal 34 6 3 3 6" xfId="39986"/>
    <cellStyle name="Normal 34 6 3 3 7" xfId="39987"/>
    <cellStyle name="Normal 34 6 3 3_Schs" xfId="39988"/>
    <cellStyle name="Normal 34 6 3 4" xfId="39989"/>
    <cellStyle name="Normal 34 6 3 5" xfId="39990"/>
    <cellStyle name="Normal 34 6 3 5 2" xfId="39991"/>
    <cellStyle name="Normal 34 6 3 5 2 2" xfId="39992"/>
    <cellStyle name="Normal 34 6 3 5 2 2 2" xfId="39993"/>
    <cellStyle name="Normal 34 6 3 5 2 2 3" xfId="39994"/>
    <cellStyle name="Normal 34 6 3 5 2 3" xfId="39995"/>
    <cellStyle name="Normal 34 6 3 5 2 4" xfId="39996"/>
    <cellStyle name="Normal 34 6 3 5 3" xfId="39997"/>
    <cellStyle name="Normal 34 6 3 5 3 2" xfId="39998"/>
    <cellStyle name="Normal 34 6 3 5 3 3" xfId="39999"/>
    <cellStyle name="Normal 34 6 3 5 4" xfId="40000"/>
    <cellStyle name="Normal 34 6 3 5 5" xfId="40001"/>
    <cellStyle name="Normal 34 6 3 6" xfId="40002"/>
    <cellStyle name="Normal 34 6 3 6 2" xfId="40003"/>
    <cellStyle name="Normal 34 6 3 6 2 2" xfId="40004"/>
    <cellStyle name="Normal 34 6 3 6 2 3" xfId="40005"/>
    <cellStyle name="Normal 34 6 3 6 3" xfId="40006"/>
    <cellStyle name="Normal 34 6 3 6 4" xfId="40007"/>
    <cellStyle name="Normal 34 6 3 7" xfId="40008"/>
    <cellStyle name="Normal 34 6 3 7 2" xfId="40009"/>
    <cellStyle name="Normal 34 6 3 7 3" xfId="40010"/>
    <cellStyle name="Normal 34 6 3 8" xfId="40011"/>
    <cellStyle name="Normal 34 6 3 9" xfId="40012"/>
    <cellStyle name="Normal 34 6 3_Schs" xfId="40013"/>
    <cellStyle name="Normal 34 6 4" xfId="40014"/>
    <cellStyle name="Normal 34 6 4 2" xfId="40015"/>
    <cellStyle name="Normal 34 6 4 2 2" xfId="40016"/>
    <cellStyle name="Normal 34 6 4 2 3" xfId="40017"/>
    <cellStyle name="Normal 34 6 4 2 3 2" xfId="40018"/>
    <cellStyle name="Normal 34 6 4 2 3 2 2" xfId="40019"/>
    <cellStyle name="Normal 34 6 4 2 3 2 2 2" xfId="40020"/>
    <cellStyle name="Normal 34 6 4 2 3 2 2 3" xfId="40021"/>
    <cellStyle name="Normal 34 6 4 2 3 2 3" xfId="40022"/>
    <cellStyle name="Normal 34 6 4 2 3 2 4" xfId="40023"/>
    <cellStyle name="Normal 34 6 4 2 3 3" xfId="40024"/>
    <cellStyle name="Normal 34 6 4 2 3 3 2" xfId="40025"/>
    <cellStyle name="Normal 34 6 4 2 3 3 3" xfId="40026"/>
    <cellStyle name="Normal 34 6 4 2 3 4" xfId="40027"/>
    <cellStyle name="Normal 34 6 4 2 3 5" xfId="40028"/>
    <cellStyle name="Normal 34 6 4 2 4" xfId="40029"/>
    <cellStyle name="Normal 34 6 4 2 4 2" xfId="40030"/>
    <cellStyle name="Normal 34 6 4 2 4 2 2" xfId="40031"/>
    <cellStyle name="Normal 34 6 4 2 4 2 3" xfId="40032"/>
    <cellStyle name="Normal 34 6 4 2 4 3" xfId="40033"/>
    <cellStyle name="Normal 34 6 4 2 4 4" xfId="40034"/>
    <cellStyle name="Normal 34 6 4 2 5" xfId="40035"/>
    <cellStyle name="Normal 34 6 4 2 5 2" xfId="40036"/>
    <cellStyle name="Normal 34 6 4 2 5 3" xfId="40037"/>
    <cellStyle name="Normal 34 6 4 2 6" xfId="40038"/>
    <cellStyle name="Normal 34 6 4 2 7" xfId="40039"/>
    <cellStyle name="Normal 34 6 4 2_Schs" xfId="40040"/>
    <cellStyle name="Normal 34 6 4 3" xfId="40041"/>
    <cellStyle name="Normal 34 6 4 4" xfId="40042"/>
    <cellStyle name="Normal 34 6 4 4 2" xfId="40043"/>
    <cellStyle name="Normal 34 6 4 4 2 2" xfId="40044"/>
    <cellStyle name="Normal 34 6 4 4 2 2 2" xfId="40045"/>
    <cellStyle name="Normal 34 6 4 4 2 2 3" xfId="40046"/>
    <cellStyle name="Normal 34 6 4 4 2 3" xfId="40047"/>
    <cellStyle name="Normal 34 6 4 4 2 4" xfId="40048"/>
    <cellStyle name="Normal 34 6 4 4 3" xfId="40049"/>
    <cellStyle name="Normal 34 6 4 4 3 2" xfId="40050"/>
    <cellStyle name="Normal 34 6 4 4 3 3" xfId="40051"/>
    <cellStyle name="Normal 34 6 4 4 4" xfId="40052"/>
    <cellStyle name="Normal 34 6 4 4 5" xfId="40053"/>
    <cellStyle name="Normal 34 6 4 5" xfId="40054"/>
    <cellStyle name="Normal 34 6 4 5 2" xfId="40055"/>
    <cellStyle name="Normal 34 6 4 5 2 2" xfId="40056"/>
    <cellStyle name="Normal 34 6 4 5 2 3" xfId="40057"/>
    <cellStyle name="Normal 34 6 4 5 3" xfId="40058"/>
    <cellStyle name="Normal 34 6 4 5 4" xfId="40059"/>
    <cellStyle name="Normal 34 6 4 6" xfId="40060"/>
    <cellStyle name="Normal 34 6 4 6 2" xfId="40061"/>
    <cellStyle name="Normal 34 6 4 6 3" xfId="40062"/>
    <cellStyle name="Normal 34 6 4 7" xfId="40063"/>
    <cellStyle name="Normal 34 6 4 8" xfId="40064"/>
    <cellStyle name="Normal 34 6 4_Schs" xfId="40065"/>
    <cellStyle name="Normal 34 6 5" xfId="40066"/>
    <cellStyle name="Normal 34 6 5 2" xfId="40067"/>
    <cellStyle name="Normal 34 6 5 3" xfId="40068"/>
    <cellStyle name="Normal 34 6 5 3 2" xfId="40069"/>
    <cellStyle name="Normal 34 6 5 3 2 2" xfId="40070"/>
    <cellStyle name="Normal 34 6 5 3 2 2 2" xfId="40071"/>
    <cellStyle name="Normal 34 6 5 3 2 2 3" xfId="40072"/>
    <cellStyle name="Normal 34 6 5 3 2 3" xfId="40073"/>
    <cellStyle name="Normal 34 6 5 3 2 4" xfId="40074"/>
    <cellStyle name="Normal 34 6 5 3 3" xfId="40075"/>
    <cellStyle name="Normal 34 6 5 3 3 2" xfId="40076"/>
    <cellStyle name="Normal 34 6 5 3 3 3" xfId="40077"/>
    <cellStyle name="Normal 34 6 5 3 4" xfId="40078"/>
    <cellStyle name="Normal 34 6 5 3 5" xfId="40079"/>
    <cellStyle name="Normal 34 6 5 4" xfId="40080"/>
    <cellStyle name="Normal 34 6 5 4 2" xfId="40081"/>
    <cellStyle name="Normal 34 6 5 4 2 2" xfId="40082"/>
    <cellStyle name="Normal 34 6 5 4 2 3" xfId="40083"/>
    <cellStyle name="Normal 34 6 5 4 3" xfId="40084"/>
    <cellStyle name="Normal 34 6 5 4 4" xfId="40085"/>
    <cellStyle name="Normal 34 6 5 5" xfId="40086"/>
    <cellStyle name="Normal 34 6 5 5 2" xfId="40087"/>
    <cellStyle name="Normal 34 6 5 5 3" xfId="40088"/>
    <cellStyle name="Normal 34 6 5 6" xfId="40089"/>
    <cellStyle name="Normal 34 6 5 7" xfId="40090"/>
    <cellStyle name="Normal 34 6 5_Schs" xfId="40091"/>
    <cellStyle name="Normal 34 6 6" xfId="40092"/>
    <cellStyle name="Normal 34 6 7" xfId="40093"/>
    <cellStyle name="Normal 34 6 7 2" xfId="40094"/>
    <cellStyle name="Normal 34 6 7 2 2" xfId="40095"/>
    <cellStyle name="Normal 34 6 7 2 2 2" xfId="40096"/>
    <cellStyle name="Normal 34 6 7 2 2 3" xfId="40097"/>
    <cellStyle name="Normal 34 6 7 2 3" xfId="40098"/>
    <cellStyle name="Normal 34 6 7 2 4" xfId="40099"/>
    <cellStyle name="Normal 34 6 7 3" xfId="40100"/>
    <cellStyle name="Normal 34 6 7 3 2" xfId="40101"/>
    <cellStyle name="Normal 34 6 7 3 3" xfId="40102"/>
    <cellStyle name="Normal 34 6 7 4" xfId="40103"/>
    <cellStyle name="Normal 34 6 7 5" xfId="40104"/>
    <cellStyle name="Normal 34 6 8" xfId="40105"/>
    <cellStyle name="Normal 34 6 8 2" xfId="40106"/>
    <cellStyle name="Normal 34 6 8 2 2" xfId="40107"/>
    <cellStyle name="Normal 34 6 8 2 3" xfId="40108"/>
    <cellStyle name="Normal 34 6 8 3" xfId="40109"/>
    <cellStyle name="Normal 34 6 8 4" xfId="40110"/>
    <cellStyle name="Normal 34 6 9" xfId="40111"/>
    <cellStyle name="Normal 34 6 9 2" xfId="40112"/>
    <cellStyle name="Normal 34 6 9 3" xfId="40113"/>
    <cellStyle name="Normal 34 6_Schs" xfId="40114"/>
    <cellStyle name="Normal 34 7" xfId="40115"/>
    <cellStyle name="Normal 34 7 10" xfId="40116"/>
    <cellStyle name="Normal 34 7 2" xfId="40117"/>
    <cellStyle name="Normal 34 7 2 2" xfId="40118"/>
    <cellStyle name="Normal 34 7 2 2 2" xfId="40119"/>
    <cellStyle name="Normal 34 7 2 2 2 2" xfId="40120"/>
    <cellStyle name="Normal 34 7 2 2 2 3" xfId="40121"/>
    <cellStyle name="Normal 34 7 2 2 2 3 2" xfId="40122"/>
    <cellStyle name="Normal 34 7 2 2 2 3 2 2" xfId="40123"/>
    <cellStyle name="Normal 34 7 2 2 2 3 2 2 2" xfId="40124"/>
    <cellStyle name="Normal 34 7 2 2 2 3 2 2 3" xfId="40125"/>
    <cellStyle name="Normal 34 7 2 2 2 3 2 3" xfId="40126"/>
    <cellStyle name="Normal 34 7 2 2 2 3 2 4" xfId="40127"/>
    <cellStyle name="Normal 34 7 2 2 2 3 3" xfId="40128"/>
    <cellStyle name="Normal 34 7 2 2 2 3 3 2" xfId="40129"/>
    <cellStyle name="Normal 34 7 2 2 2 3 3 3" xfId="40130"/>
    <cellStyle name="Normal 34 7 2 2 2 3 4" xfId="40131"/>
    <cellStyle name="Normal 34 7 2 2 2 3 5" xfId="40132"/>
    <cellStyle name="Normal 34 7 2 2 2 4" xfId="40133"/>
    <cellStyle name="Normal 34 7 2 2 2 4 2" xfId="40134"/>
    <cellStyle name="Normal 34 7 2 2 2 4 2 2" xfId="40135"/>
    <cellStyle name="Normal 34 7 2 2 2 4 2 3" xfId="40136"/>
    <cellStyle name="Normal 34 7 2 2 2 4 3" xfId="40137"/>
    <cellStyle name="Normal 34 7 2 2 2 4 4" xfId="40138"/>
    <cellStyle name="Normal 34 7 2 2 2 5" xfId="40139"/>
    <cellStyle name="Normal 34 7 2 2 2 5 2" xfId="40140"/>
    <cellStyle name="Normal 34 7 2 2 2 5 3" xfId="40141"/>
    <cellStyle name="Normal 34 7 2 2 2 6" xfId="40142"/>
    <cellStyle name="Normal 34 7 2 2 2 7" xfId="40143"/>
    <cellStyle name="Normal 34 7 2 2 2_Schs" xfId="40144"/>
    <cellStyle name="Normal 34 7 2 2 3" xfId="40145"/>
    <cellStyle name="Normal 34 7 2 2 4" xfId="40146"/>
    <cellStyle name="Normal 34 7 2 2 4 2" xfId="40147"/>
    <cellStyle name="Normal 34 7 2 2 4 2 2" xfId="40148"/>
    <cellStyle name="Normal 34 7 2 2 4 2 2 2" xfId="40149"/>
    <cellStyle name="Normal 34 7 2 2 4 2 2 3" xfId="40150"/>
    <cellStyle name="Normal 34 7 2 2 4 2 3" xfId="40151"/>
    <cellStyle name="Normal 34 7 2 2 4 2 4" xfId="40152"/>
    <cellStyle name="Normal 34 7 2 2 4 3" xfId="40153"/>
    <cellStyle name="Normal 34 7 2 2 4 3 2" xfId="40154"/>
    <cellStyle name="Normal 34 7 2 2 4 3 3" xfId="40155"/>
    <cellStyle name="Normal 34 7 2 2 4 4" xfId="40156"/>
    <cellStyle name="Normal 34 7 2 2 4 5" xfId="40157"/>
    <cellStyle name="Normal 34 7 2 2 5" xfId="40158"/>
    <cellStyle name="Normal 34 7 2 2 5 2" xfId="40159"/>
    <cellStyle name="Normal 34 7 2 2 5 2 2" xfId="40160"/>
    <cellStyle name="Normal 34 7 2 2 5 2 3" xfId="40161"/>
    <cellStyle name="Normal 34 7 2 2 5 3" xfId="40162"/>
    <cellStyle name="Normal 34 7 2 2 5 4" xfId="40163"/>
    <cellStyle name="Normal 34 7 2 2 6" xfId="40164"/>
    <cellStyle name="Normal 34 7 2 2 6 2" xfId="40165"/>
    <cellStyle name="Normal 34 7 2 2 6 3" xfId="40166"/>
    <cellStyle name="Normal 34 7 2 2 7" xfId="40167"/>
    <cellStyle name="Normal 34 7 2 2 8" xfId="40168"/>
    <cellStyle name="Normal 34 7 2 2_Schs" xfId="40169"/>
    <cellStyle name="Normal 34 7 2 3" xfId="40170"/>
    <cellStyle name="Normal 34 7 2 3 2" xfId="40171"/>
    <cellStyle name="Normal 34 7 2 3 3" xfId="40172"/>
    <cellStyle name="Normal 34 7 2 3 3 2" xfId="40173"/>
    <cellStyle name="Normal 34 7 2 3 3 2 2" xfId="40174"/>
    <cellStyle name="Normal 34 7 2 3 3 2 2 2" xfId="40175"/>
    <cellStyle name="Normal 34 7 2 3 3 2 2 3" xfId="40176"/>
    <cellStyle name="Normal 34 7 2 3 3 2 3" xfId="40177"/>
    <cellStyle name="Normal 34 7 2 3 3 2 4" xfId="40178"/>
    <cellStyle name="Normal 34 7 2 3 3 3" xfId="40179"/>
    <cellStyle name="Normal 34 7 2 3 3 3 2" xfId="40180"/>
    <cellStyle name="Normal 34 7 2 3 3 3 3" xfId="40181"/>
    <cellStyle name="Normal 34 7 2 3 3 4" xfId="40182"/>
    <cellStyle name="Normal 34 7 2 3 3 5" xfId="40183"/>
    <cellStyle name="Normal 34 7 2 3 4" xfId="40184"/>
    <cellStyle name="Normal 34 7 2 3 4 2" xfId="40185"/>
    <cellStyle name="Normal 34 7 2 3 4 2 2" xfId="40186"/>
    <cellStyle name="Normal 34 7 2 3 4 2 3" xfId="40187"/>
    <cellStyle name="Normal 34 7 2 3 4 3" xfId="40188"/>
    <cellStyle name="Normal 34 7 2 3 4 4" xfId="40189"/>
    <cellStyle name="Normal 34 7 2 3 5" xfId="40190"/>
    <cellStyle name="Normal 34 7 2 3 5 2" xfId="40191"/>
    <cellStyle name="Normal 34 7 2 3 5 3" xfId="40192"/>
    <cellStyle name="Normal 34 7 2 3 6" xfId="40193"/>
    <cellStyle name="Normal 34 7 2 3 7" xfId="40194"/>
    <cellStyle name="Normal 34 7 2 3_Schs" xfId="40195"/>
    <cellStyle name="Normal 34 7 2 4" xfId="40196"/>
    <cellStyle name="Normal 34 7 2 5" xfId="40197"/>
    <cellStyle name="Normal 34 7 2 5 2" xfId="40198"/>
    <cellStyle name="Normal 34 7 2 5 2 2" xfId="40199"/>
    <cellStyle name="Normal 34 7 2 5 2 2 2" xfId="40200"/>
    <cellStyle name="Normal 34 7 2 5 2 2 3" xfId="40201"/>
    <cellStyle name="Normal 34 7 2 5 2 3" xfId="40202"/>
    <cellStyle name="Normal 34 7 2 5 2 4" xfId="40203"/>
    <cellStyle name="Normal 34 7 2 5 3" xfId="40204"/>
    <cellStyle name="Normal 34 7 2 5 3 2" xfId="40205"/>
    <cellStyle name="Normal 34 7 2 5 3 3" xfId="40206"/>
    <cellStyle name="Normal 34 7 2 5 4" xfId="40207"/>
    <cellStyle name="Normal 34 7 2 5 5" xfId="40208"/>
    <cellStyle name="Normal 34 7 2 6" xfId="40209"/>
    <cellStyle name="Normal 34 7 2 6 2" xfId="40210"/>
    <cellStyle name="Normal 34 7 2 6 2 2" xfId="40211"/>
    <cellStyle name="Normal 34 7 2 6 2 3" xfId="40212"/>
    <cellStyle name="Normal 34 7 2 6 3" xfId="40213"/>
    <cellStyle name="Normal 34 7 2 6 4" xfId="40214"/>
    <cellStyle name="Normal 34 7 2 7" xfId="40215"/>
    <cellStyle name="Normal 34 7 2 7 2" xfId="40216"/>
    <cellStyle name="Normal 34 7 2 7 3" xfId="40217"/>
    <cellStyle name="Normal 34 7 2 8" xfId="40218"/>
    <cellStyle name="Normal 34 7 2 9" xfId="40219"/>
    <cellStyle name="Normal 34 7 2_Schs" xfId="40220"/>
    <cellStyle name="Normal 34 7 3" xfId="40221"/>
    <cellStyle name="Normal 34 7 3 2" xfId="40222"/>
    <cellStyle name="Normal 34 7 3 2 2" xfId="40223"/>
    <cellStyle name="Normal 34 7 3 2 3" xfId="40224"/>
    <cellStyle name="Normal 34 7 3 2 3 2" xfId="40225"/>
    <cellStyle name="Normal 34 7 3 2 3 2 2" xfId="40226"/>
    <cellStyle name="Normal 34 7 3 2 3 2 2 2" xfId="40227"/>
    <cellStyle name="Normal 34 7 3 2 3 2 2 3" xfId="40228"/>
    <cellStyle name="Normal 34 7 3 2 3 2 3" xfId="40229"/>
    <cellStyle name="Normal 34 7 3 2 3 2 4" xfId="40230"/>
    <cellStyle name="Normal 34 7 3 2 3 3" xfId="40231"/>
    <cellStyle name="Normal 34 7 3 2 3 3 2" xfId="40232"/>
    <cellStyle name="Normal 34 7 3 2 3 3 3" xfId="40233"/>
    <cellStyle name="Normal 34 7 3 2 3 4" xfId="40234"/>
    <cellStyle name="Normal 34 7 3 2 3 5" xfId="40235"/>
    <cellStyle name="Normal 34 7 3 2 4" xfId="40236"/>
    <cellStyle name="Normal 34 7 3 2 4 2" xfId="40237"/>
    <cellStyle name="Normal 34 7 3 2 4 2 2" xfId="40238"/>
    <cellStyle name="Normal 34 7 3 2 4 2 3" xfId="40239"/>
    <cellStyle name="Normal 34 7 3 2 4 3" xfId="40240"/>
    <cellStyle name="Normal 34 7 3 2 4 4" xfId="40241"/>
    <cellStyle name="Normal 34 7 3 2 5" xfId="40242"/>
    <cellStyle name="Normal 34 7 3 2 5 2" xfId="40243"/>
    <cellStyle name="Normal 34 7 3 2 5 3" xfId="40244"/>
    <cellStyle name="Normal 34 7 3 2 6" xfId="40245"/>
    <cellStyle name="Normal 34 7 3 2 7" xfId="40246"/>
    <cellStyle name="Normal 34 7 3 2_Schs" xfId="40247"/>
    <cellStyle name="Normal 34 7 3 3" xfId="40248"/>
    <cellStyle name="Normal 34 7 3 4" xfId="40249"/>
    <cellStyle name="Normal 34 7 3 4 2" xfId="40250"/>
    <cellStyle name="Normal 34 7 3 4 2 2" xfId="40251"/>
    <cellStyle name="Normal 34 7 3 4 2 2 2" xfId="40252"/>
    <cellStyle name="Normal 34 7 3 4 2 2 3" xfId="40253"/>
    <cellStyle name="Normal 34 7 3 4 2 3" xfId="40254"/>
    <cellStyle name="Normal 34 7 3 4 2 4" xfId="40255"/>
    <cellStyle name="Normal 34 7 3 4 3" xfId="40256"/>
    <cellStyle name="Normal 34 7 3 4 3 2" xfId="40257"/>
    <cellStyle name="Normal 34 7 3 4 3 3" xfId="40258"/>
    <cellStyle name="Normal 34 7 3 4 4" xfId="40259"/>
    <cellStyle name="Normal 34 7 3 4 5" xfId="40260"/>
    <cellStyle name="Normal 34 7 3 5" xfId="40261"/>
    <cellStyle name="Normal 34 7 3 5 2" xfId="40262"/>
    <cellStyle name="Normal 34 7 3 5 2 2" xfId="40263"/>
    <cellStyle name="Normal 34 7 3 5 2 3" xfId="40264"/>
    <cellStyle name="Normal 34 7 3 5 3" xfId="40265"/>
    <cellStyle name="Normal 34 7 3 5 4" xfId="40266"/>
    <cellStyle name="Normal 34 7 3 6" xfId="40267"/>
    <cellStyle name="Normal 34 7 3 6 2" xfId="40268"/>
    <cellStyle name="Normal 34 7 3 6 3" xfId="40269"/>
    <cellStyle name="Normal 34 7 3 7" xfId="40270"/>
    <cellStyle name="Normal 34 7 3 8" xfId="40271"/>
    <cellStyle name="Normal 34 7 3_Schs" xfId="40272"/>
    <cellStyle name="Normal 34 7 4" xfId="40273"/>
    <cellStyle name="Normal 34 7 4 2" xfId="40274"/>
    <cellStyle name="Normal 34 7 4 3" xfId="40275"/>
    <cellStyle name="Normal 34 7 4 3 2" xfId="40276"/>
    <cellStyle name="Normal 34 7 4 3 2 2" xfId="40277"/>
    <cellStyle name="Normal 34 7 4 3 2 2 2" xfId="40278"/>
    <cellStyle name="Normal 34 7 4 3 2 2 3" xfId="40279"/>
    <cellStyle name="Normal 34 7 4 3 2 3" xfId="40280"/>
    <cellStyle name="Normal 34 7 4 3 2 4" xfId="40281"/>
    <cellStyle name="Normal 34 7 4 3 3" xfId="40282"/>
    <cellStyle name="Normal 34 7 4 3 3 2" xfId="40283"/>
    <cellStyle name="Normal 34 7 4 3 3 3" xfId="40284"/>
    <cellStyle name="Normal 34 7 4 3 4" xfId="40285"/>
    <cellStyle name="Normal 34 7 4 3 5" xfId="40286"/>
    <cellStyle name="Normal 34 7 4 4" xfId="40287"/>
    <cellStyle name="Normal 34 7 4 4 2" xfId="40288"/>
    <cellStyle name="Normal 34 7 4 4 2 2" xfId="40289"/>
    <cellStyle name="Normal 34 7 4 4 2 3" xfId="40290"/>
    <cellStyle name="Normal 34 7 4 4 3" xfId="40291"/>
    <cellStyle name="Normal 34 7 4 4 4" xfId="40292"/>
    <cellStyle name="Normal 34 7 4 5" xfId="40293"/>
    <cellStyle name="Normal 34 7 4 5 2" xfId="40294"/>
    <cellStyle name="Normal 34 7 4 5 3" xfId="40295"/>
    <cellStyle name="Normal 34 7 4 6" xfId="40296"/>
    <cellStyle name="Normal 34 7 4 7" xfId="40297"/>
    <cellStyle name="Normal 34 7 4_Schs" xfId="40298"/>
    <cellStyle name="Normal 34 7 5" xfId="40299"/>
    <cellStyle name="Normal 34 7 6" xfId="40300"/>
    <cellStyle name="Normal 34 7 6 2" xfId="40301"/>
    <cellStyle name="Normal 34 7 6 2 2" xfId="40302"/>
    <cellStyle name="Normal 34 7 6 2 2 2" xfId="40303"/>
    <cellStyle name="Normal 34 7 6 2 2 3" xfId="40304"/>
    <cellStyle name="Normal 34 7 6 2 3" xfId="40305"/>
    <cellStyle name="Normal 34 7 6 2 4" xfId="40306"/>
    <cellStyle name="Normal 34 7 6 3" xfId="40307"/>
    <cellStyle name="Normal 34 7 6 3 2" xfId="40308"/>
    <cellStyle name="Normal 34 7 6 3 3" xfId="40309"/>
    <cellStyle name="Normal 34 7 6 4" xfId="40310"/>
    <cellStyle name="Normal 34 7 6 5" xfId="40311"/>
    <cellStyle name="Normal 34 7 7" xfId="40312"/>
    <cellStyle name="Normal 34 7 7 2" xfId="40313"/>
    <cellStyle name="Normal 34 7 7 2 2" xfId="40314"/>
    <cellStyle name="Normal 34 7 7 2 3" xfId="40315"/>
    <cellStyle name="Normal 34 7 7 3" xfId="40316"/>
    <cellStyle name="Normal 34 7 7 4" xfId="40317"/>
    <cellStyle name="Normal 34 7 8" xfId="40318"/>
    <cellStyle name="Normal 34 7 8 2" xfId="40319"/>
    <cellStyle name="Normal 34 7 8 3" xfId="40320"/>
    <cellStyle name="Normal 34 7 9" xfId="40321"/>
    <cellStyle name="Normal 34 7_Schs" xfId="40322"/>
    <cellStyle name="Normal 34 8" xfId="40323"/>
    <cellStyle name="Normal 34 8 2" xfId="40324"/>
    <cellStyle name="Normal 34 8 2 2" xfId="40325"/>
    <cellStyle name="Normal 34 8 2 2 2" xfId="40326"/>
    <cellStyle name="Normal 34 8 2 2 2 2" xfId="40327"/>
    <cellStyle name="Normal 34 8 2 2 2 3" xfId="40328"/>
    <cellStyle name="Normal 34 8 2 2 2 3 2" xfId="40329"/>
    <cellStyle name="Normal 34 8 2 2 2 3 2 2" xfId="40330"/>
    <cellStyle name="Normal 34 8 2 2 2 3 2 2 2" xfId="40331"/>
    <cellStyle name="Normal 34 8 2 2 2 3 2 2 3" xfId="40332"/>
    <cellStyle name="Normal 34 8 2 2 2 3 2 3" xfId="40333"/>
    <cellStyle name="Normal 34 8 2 2 2 3 2 4" xfId="40334"/>
    <cellStyle name="Normal 34 8 2 2 2 3 3" xfId="40335"/>
    <cellStyle name="Normal 34 8 2 2 2 3 3 2" xfId="40336"/>
    <cellStyle name="Normal 34 8 2 2 2 3 3 3" xfId="40337"/>
    <cellStyle name="Normal 34 8 2 2 2 3 4" xfId="40338"/>
    <cellStyle name="Normal 34 8 2 2 2 3 5" xfId="40339"/>
    <cellStyle name="Normal 34 8 2 2 2 4" xfId="40340"/>
    <cellStyle name="Normal 34 8 2 2 2 4 2" xfId="40341"/>
    <cellStyle name="Normal 34 8 2 2 2 4 2 2" xfId="40342"/>
    <cellStyle name="Normal 34 8 2 2 2 4 2 3" xfId="40343"/>
    <cellStyle name="Normal 34 8 2 2 2 4 3" xfId="40344"/>
    <cellStyle name="Normal 34 8 2 2 2 4 4" xfId="40345"/>
    <cellStyle name="Normal 34 8 2 2 2 5" xfId="40346"/>
    <cellStyle name="Normal 34 8 2 2 2 5 2" xfId="40347"/>
    <cellStyle name="Normal 34 8 2 2 2 5 3" xfId="40348"/>
    <cellStyle name="Normal 34 8 2 2 2 6" xfId="40349"/>
    <cellStyle name="Normal 34 8 2 2 2 7" xfId="40350"/>
    <cellStyle name="Normal 34 8 2 2 2_Schs" xfId="40351"/>
    <cellStyle name="Normal 34 8 2 2 3" xfId="40352"/>
    <cellStyle name="Normal 34 8 2 2 4" xfId="40353"/>
    <cellStyle name="Normal 34 8 2 2 4 2" xfId="40354"/>
    <cellStyle name="Normal 34 8 2 2 4 2 2" xfId="40355"/>
    <cellStyle name="Normal 34 8 2 2 4 2 2 2" xfId="40356"/>
    <cellStyle name="Normal 34 8 2 2 4 2 2 3" xfId="40357"/>
    <cellStyle name="Normal 34 8 2 2 4 2 3" xfId="40358"/>
    <cellStyle name="Normal 34 8 2 2 4 2 4" xfId="40359"/>
    <cellStyle name="Normal 34 8 2 2 4 3" xfId="40360"/>
    <cellStyle name="Normal 34 8 2 2 4 3 2" xfId="40361"/>
    <cellStyle name="Normal 34 8 2 2 4 3 3" xfId="40362"/>
    <cellStyle name="Normal 34 8 2 2 4 4" xfId="40363"/>
    <cellStyle name="Normal 34 8 2 2 4 5" xfId="40364"/>
    <cellStyle name="Normal 34 8 2 2 5" xfId="40365"/>
    <cellStyle name="Normal 34 8 2 2 5 2" xfId="40366"/>
    <cellStyle name="Normal 34 8 2 2 5 2 2" xfId="40367"/>
    <cellStyle name="Normal 34 8 2 2 5 2 3" xfId="40368"/>
    <cellStyle name="Normal 34 8 2 2 5 3" xfId="40369"/>
    <cellStyle name="Normal 34 8 2 2 5 4" xfId="40370"/>
    <cellStyle name="Normal 34 8 2 2 6" xfId="40371"/>
    <cellStyle name="Normal 34 8 2 2 6 2" xfId="40372"/>
    <cellStyle name="Normal 34 8 2 2 6 3" xfId="40373"/>
    <cellStyle name="Normal 34 8 2 2 7" xfId="40374"/>
    <cellStyle name="Normal 34 8 2 2 8" xfId="40375"/>
    <cellStyle name="Normal 34 8 2 2_Schs" xfId="40376"/>
    <cellStyle name="Normal 34 8 2 3" xfId="40377"/>
    <cellStyle name="Normal 34 8 2 3 2" xfId="40378"/>
    <cellStyle name="Normal 34 8 2 3 3" xfId="40379"/>
    <cellStyle name="Normal 34 8 2 3 3 2" xfId="40380"/>
    <cellStyle name="Normal 34 8 2 3 3 2 2" xfId="40381"/>
    <cellStyle name="Normal 34 8 2 3 3 2 2 2" xfId="40382"/>
    <cellStyle name="Normal 34 8 2 3 3 2 2 3" xfId="40383"/>
    <cellStyle name="Normal 34 8 2 3 3 2 3" xfId="40384"/>
    <cellStyle name="Normal 34 8 2 3 3 2 4" xfId="40385"/>
    <cellStyle name="Normal 34 8 2 3 3 3" xfId="40386"/>
    <cellStyle name="Normal 34 8 2 3 3 3 2" xfId="40387"/>
    <cellStyle name="Normal 34 8 2 3 3 3 3" xfId="40388"/>
    <cellStyle name="Normal 34 8 2 3 3 4" xfId="40389"/>
    <cellStyle name="Normal 34 8 2 3 3 5" xfId="40390"/>
    <cellStyle name="Normal 34 8 2 3 4" xfId="40391"/>
    <cellStyle name="Normal 34 8 2 3 4 2" xfId="40392"/>
    <cellStyle name="Normal 34 8 2 3 4 2 2" xfId="40393"/>
    <cellStyle name="Normal 34 8 2 3 4 2 3" xfId="40394"/>
    <cellStyle name="Normal 34 8 2 3 4 3" xfId="40395"/>
    <cellStyle name="Normal 34 8 2 3 4 4" xfId="40396"/>
    <cellStyle name="Normal 34 8 2 3 5" xfId="40397"/>
    <cellStyle name="Normal 34 8 2 3 5 2" xfId="40398"/>
    <cellStyle name="Normal 34 8 2 3 5 3" xfId="40399"/>
    <cellStyle name="Normal 34 8 2 3 6" xfId="40400"/>
    <cellStyle name="Normal 34 8 2 3 7" xfId="40401"/>
    <cellStyle name="Normal 34 8 2 3_Schs" xfId="40402"/>
    <cellStyle name="Normal 34 8 2 4" xfId="40403"/>
    <cellStyle name="Normal 34 8 2 5" xfId="40404"/>
    <cellStyle name="Normal 34 8 2 5 2" xfId="40405"/>
    <cellStyle name="Normal 34 8 2 5 2 2" xfId="40406"/>
    <cellStyle name="Normal 34 8 2 5 2 2 2" xfId="40407"/>
    <cellStyle name="Normal 34 8 2 5 2 2 3" xfId="40408"/>
    <cellStyle name="Normal 34 8 2 5 2 3" xfId="40409"/>
    <cellStyle name="Normal 34 8 2 5 2 4" xfId="40410"/>
    <cellStyle name="Normal 34 8 2 5 3" xfId="40411"/>
    <cellStyle name="Normal 34 8 2 5 3 2" xfId="40412"/>
    <cellStyle name="Normal 34 8 2 5 3 3" xfId="40413"/>
    <cellStyle name="Normal 34 8 2 5 4" xfId="40414"/>
    <cellStyle name="Normal 34 8 2 5 5" xfId="40415"/>
    <cellStyle name="Normal 34 8 2 6" xfId="40416"/>
    <cellStyle name="Normal 34 8 2 6 2" xfId="40417"/>
    <cellStyle name="Normal 34 8 2 6 2 2" xfId="40418"/>
    <cellStyle name="Normal 34 8 2 6 2 3" xfId="40419"/>
    <cellStyle name="Normal 34 8 2 6 3" xfId="40420"/>
    <cellStyle name="Normal 34 8 2 6 4" xfId="40421"/>
    <cellStyle name="Normal 34 8 2 7" xfId="40422"/>
    <cellStyle name="Normal 34 8 2 7 2" xfId="40423"/>
    <cellStyle name="Normal 34 8 2 7 3" xfId="40424"/>
    <cellStyle name="Normal 34 8 2 8" xfId="40425"/>
    <cellStyle name="Normal 34 8 2 9" xfId="40426"/>
    <cellStyle name="Normal 34 8 2_Schs" xfId="40427"/>
    <cellStyle name="Normal 34 9" xfId="40428"/>
    <cellStyle name="Normal 34 9 2" xfId="40429"/>
    <cellStyle name="Normal 34 9 2 2" xfId="40430"/>
    <cellStyle name="Normal 34 9 2 2 2" xfId="40431"/>
    <cellStyle name="Normal 34 9 2 2 3" xfId="40432"/>
    <cellStyle name="Normal 34 9 2 2 3 2" xfId="40433"/>
    <cellStyle name="Normal 34 9 2 2 3 2 2" xfId="40434"/>
    <cellStyle name="Normal 34 9 2 2 3 2 2 2" xfId="40435"/>
    <cellStyle name="Normal 34 9 2 2 3 2 2 3" xfId="40436"/>
    <cellStyle name="Normal 34 9 2 2 3 2 3" xfId="40437"/>
    <cellStyle name="Normal 34 9 2 2 3 2 4" xfId="40438"/>
    <cellStyle name="Normal 34 9 2 2 3 3" xfId="40439"/>
    <cellStyle name="Normal 34 9 2 2 3 3 2" xfId="40440"/>
    <cellStyle name="Normal 34 9 2 2 3 3 3" xfId="40441"/>
    <cellStyle name="Normal 34 9 2 2 3 4" xfId="40442"/>
    <cellStyle name="Normal 34 9 2 2 3 5" xfId="40443"/>
    <cellStyle name="Normal 34 9 2 2 4" xfId="40444"/>
    <cellStyle name="Normal 34 9 2 2 4 2" xfId="40445"/>
    <cellStyle name="Normal 34 9 2 2 4 2 2" xfId="40446"/>
    <cellStyle name="Normal 34 9 2 2 4 2 3" xfId="40447"/>
    <cellStyle name="Normal 34 9 2 2 4 3" xfId="40448"/>
    <cellStyle name="Normal 34 9 2 2 4 4" xfId="40449"/>
    <cellStyle name="Normal 34 9 2 2 5" xfId="40450"/>
    <cellStyle name="Normal 34 9 2 2 5 2" xfId="40451"/>
    <cellStyle name="Normal 34 9 2 2 5 3" xfId="40452"/>
    <cellStyle name="Normal 34 9 2 2 6" xfId="40453"/>
    <cellStyle name="Normal 34 9 2 2 7" xfId="40454"/>
    <cellStyle name="Normal 34 9 2 2_Schs" xfId="40455"/>
    <cellStyle name="Normal 34 9 2 3" xfId="40456"/>
    <cellStyle name="Normal 34 9 2 4" xfId="40457"/>
    <cellStyle name="Normal 34 9 2 4 2" xfId="40458"/>
    <cellStyle name="Normal 34 9 2 4 2 2" xfId="40459"/>
    <cellStyle name="Normal 34 9 2 4 2 2 2" xfId="40460"/>
    <cellStyle name="Normal 34 9 2 4 2 2 3" xfId="40461"/>
    <cellStyle name="Normal 34 9 2 4 2 3" xfId="40462"/>
    <cellStyle name="Normal 34 9 2 4 2 4" xfId="40463"/>
    <cellStyle name="Normal 34 9 2 4 3" xfId="40464"/>
    <cellStyle name="Normal 34 9 2 4 3 2" xfId="40465"/>
    <cellStyle name="Normal 34 9 2 4 3 3" xfId="40466"/>
    <cellStyle name="Normal 34 9 2 4 4" xfId="40467"/>
    <cellStyle name="Normal 34 9 2 4 5" xfId="40468"/>
    <cellStyle name="Normal 34 9 2 5" xfId="40469"/>
    <cellStyle name="Normal 34 9 2 5 2" xfId="40470"/>
    <cellStyle name="Normal 34 9 2 5 2 2" xfId="40471"/>
    <cellStyle name="Normal 34 9 2 5 2 3" xfId="40472"/>
    <cellStyle name="Normal 34 9 2 5 3" xfId="40473"/>
    <cellStyle name="Normal 34 9 2 5 4" xfId="40474"/>
    <cellStyle name="Normal 34 9 2 6" xfId="40475"/>
    <cellStyle name="Normal 34 9 2 6 2" xfId="40476"/>
    <cellStyle name="Normal 34 9 2 6 3" xfId="40477"/>
    <cellStyle name="Normal 34 9 2 7" xfId="40478"/>
    <cellStyle name="Normal 34 9 2 8" xfId="40479"/>
    <cellStyle name="Normal 34 9 2_Schs" xfId="40480"/>
    <cellStyle name="Normal 34 9 3" xfId="40481"/>
    <cellStyle name="Normal 34 9 3 2" xfId="40482"/>
    <cellStyle name="Normal 34 9 3 3" xfId="40483"/>
    <cellStyle name="Normal 34 9 3 3 2" xfId="40484"/>
    <cellStyle name="Normal 34 9 3 3 2 2" xfId="40485"/>
    <cellStyle name="Normal 34 9 3 3 2 2 2" xfId="40486"/>
    <cellStyle name="Normal 34 9 3 3 2 2 3" xfId="40487"/>
    <cellStyle name="Normal 34 9 3 3 2 3" xfId="40488"/>
    <cellStyle name="Normal 34 9 3 3 2 4" xfId="40489"/>
    <cellStyle name="Normal 34 9 3 3 3" xfId="40490"/>
    <cellStyle name="Normal 34 9 3 3 3 2" xfId="40491"/>
    <cellStyle name="Normal 34 9 3 3 3 3" xfId="40492"/>
    <cellStyle name="Normal 34 9 3 3 4" xfId="40493"/>
    <cellStyle name="Normal 34 9 3 3 5" xfId="40494"/>
    <cellStyle name="Normal 34 9 3 4" xfId="40495"/>
    <cellStyle name="Normal 34 9 3 4 2" xfId="40496"/>
    <cellStyle name="Normal 34 9 3 4 2 2" xfId="40497"/>
    <cellStyle name="Normal 34 9 3 4 2 3" xfId="40498"/>
    <cellStyle name="Normal 34 9 3 4 3" xfId="40499"/>
    <cellStyle name="Normal 34 9 3 4 4" xfId="40500"/>
    <cellStyle name="Normal 34 9 3 5" xfId="40501"/>
    <cellStyle name="Normal 34 9 3 5 2" xfId="40502"/>
    <cellStyle name="Normal 34 9 3 5 3" xfId="40503"/>
    <cellStyle name="Normal 34 9 3 6" xfId="40504"/>
    <cellStyle name="Normal 34 9 3 7" xfId="40505"/>
    <cellStyle name="Normal 34 9 3_Schs" xfId="40506"/>
    <cellStyle name="Normal 34 9 4" xfId="40507"/>
    <cellStyle name="Normal 34 9 5" xfId="40508"/>
    <cellStyle name="Normal 34 9 5 2" xfId="40509"/>
    <cellStyle name="Normal 34 9 5 2 2" xfId="40510"/>
    <cellStyle name="Normal 34 9 5 2 2 2" xfId="40511"/>
    <cellStyle name="Normal 34 9 5 2 2 3" xfId="40512"/>
    <cellStyle name="Normal 34 9 5 2 3" xfId="40513"/>
    <cellStyle name="Normal 34 9 5 2 4" xfId="40514"/>
    <cellStyle name="Normal 34 9 5 3" xfId="40515"/>
    <cellStyle name="Normal 34 9 5 3 2" xfId="40516"/>
    <cellStyle name="Normal 34 9 5 3 3" xfId="40517"/>
    <cellStyle name="Normal 34 9 5 4" xfId="40518"/>
    <cellStyle name="Normal 34 9 5 5" xfId="40519"/>
    <cellStyle name="Normal 34 9 6" xfId="40520"/>
    <cellStyle name="Normal 34 9 6 2" xfId="40521"/>
    <cellStyle name="Normal 34 9 6 2 2" xfId="40522"/>
    <cellStyle name="Normal 34 9 6 2 3" xfId="40523"/>
    <cellStyle name="Normal 34 9 6 3" xfId="40524"/>
    <cellStyle name="Normal 34 9 6 4" xfId="40525"/>
    <cellStyle name="Normal 34 9 7" xfId="40526"/>
    <cellStyle name="Normal 34 9 7 2" xfId="40527"/>
    <cellStyle name="Normal 34 9 7 3" xfId="40528"/>
    <cellStyle name="Normal 34 9 8" xfId="40529"/>
    <cellStyle name="Normal 34 9 9" xfId="40530"/>
    <cellStyle name="Normal 34 9_Schs" xfId="40531"/>
    <cellStyle name="Normal 34_Schs" xfId="40532"/>
    <cellStyle name="Normal 35" xfId="216"/>
    <cellStyle name="Normal 35 10" xfId="40533"/>
    <cellStyle name="Normal 35 10 2" xfId="40534"/>
    <cellStyle name="Normal 35 10 2 2" xfId="40535"/>
    <cellStyle name="Normal 35 10 2 3" xfId="40536"/>
    <cellStyle name="Normal 35 10 3" xfId="40537"/>
    <cellStyle name="Normal 35 10 4" xfId="40538"/>
    <cellStyle name="Normal 35 11" xfId="40539"/>
    <cellStyle name="Normal 35 11 2" xfId="40540"/>
    <cellStyle name="Normal 35 11 3" xfId="40541"/>
    <cellStyle name="Normal 35 12" xfId="40542"/>
    <cellStyle name="Normal 35 13" xfId="40543"/>
    <cellStyle name="Normal 35 2" xfId="217"/>
    <cellStyle name="Normal 35 2 10" xfId="40544"/>
    <cellStyle name="Normal 35 2 11" xfId="40545"/>
    <cellStyle name="Normal 35 2 2" xfId="40546"/>
    <cellStyle name="Normal 35 2 2 10" xfId="40547"/>
    <cellStyle name="Normal 35 2 2 11" xfId="40548"/>
    <cellStyle name="Normal 35 2 2 12" xfId="40549"/>
    <cellStyle name="Normal 35 2 2 2" xfId="40550"/>
    <cellStyle name="Normal 35 2 2 2 10" xfId="40551"/>
    <cellStyle name="Normal 35 2 2 2 2" xfId="40552"/>
    <cellStyle name="Normal 35 2 2 2 2 2" xfId="40553"/>
    <cellStyle name="Normal 35 2 2 2 2 2 2" xfId="40554"/>
    <cellStyle name="Normal 35 2 2 2 2 2 2 2" xfId="40555"/>
    <cellStyle name="Normal 35 2 2 2 2 2 2 3" xfId="40556"/>
    <cellStyle name="Normal 35 2 2 2 2 2 2 3 2" xfId="40557"/>
    <cellStyle name="Normal 35 2 2 2 2 2 2 3 2 2" xfId="40558"/>
    <cellStyle name="Normal 35 2 2 2 2 2 2 3 2 2 2" xfId="40559"/>
    <cellStyle name="Normal 35 2 2 2 2 2 2 3 2 2 3" xfId="40560"/>
    <cellStyle name="Normal 35 2 2 2 2 2 2 3 2 3" xfId="40561"/>
    <cellStyle name="Normal 35 2 2 2 2 2 2 3 2 4" xfId="40562"/>
    <cellStyle name="Normal 35 2 2 2 2 2 2 3 3" xfId="40563"/>
    <cellStyle name="Normal 35 2 2 2 2 2 2 3 3 2" xfId="40564"/>
    <cellStyle name="Normal 35 2 2 2 2 2 2 3 3 3" xfId="40565"/>
    <cellStyle name="Normal 35 2 2 2 2 2 2 3 4" xfId="40566"/>
    <cellStyle name="Normal 35 2 2 2 2 2 2 3 5" xfId="40567"/>
    <cellStyle name="Normal 35 2 2 2 2 2 2 4" xfId="40568"/>
    <cellStyle name="Normal 35 2 2 2 2 2 2 4 2" xfId="40569"/>
    <cellStyle name="Normal 35 2 2 2 2 2 2 4 2 2" xfId="40570"/>
    <cellStyle name="Normal 35 2 2 2 2 2 2 4 2 3" xfId="40571"/>
    <cellStyle name="Normal 35 2 2 2 2 2 2 4 3" xfId="40572"/>
    <cellStyle name="Normal 35 2 2 2 2 2 2 4 4" xfId="40573"/>
    <cellStyle name="Normal 35 2 2 2 2 2 2 5" xfId="40574"/>
    <cellStyle name="Normal 35 2 2 2 2 2 2 5 2" xfId="40575"/>
    <cellStyle name="Normal 35 2 2 2 2 2 2 5 3" xfId="40576"/>
    <cellStyle name="Normal 35 2 2 2 2 2 2 6" xfId="40577"/>
    <cellStyle name="Normal 35 2 2 2 2 2 2 7" xfId="40578"/>
    <cellStyle name="Normal 35 2 2 2 2 2 2_Schs" xfId="40579"/>
    <cellStyle name="Normal 35 2 2 2 2 2 3" xfId="40580"/>
    <cellStyle name="Normal 35 2 2 2 2 2 4" xfId="40581"/>
    <cellStyle name="Normal 35 2 2 2 2 2 4 2" xfId="40582"/>
    <cellStyle name="Normal 35 2 2 2 2 2 4 2 2" xfId="40583"/>
    <cellStyle name="Normal 35 2 2 2 2 2 4 2 2 2" xfId="40584"/>
    <cellStyle name="Normal 35 2 2 2 2 2 4 2 2 3" xfId="40585"/>
    <cellStyle name="Normal 35 2 2 2 2 2 4 2 3" xfId="40586"/>
    <cellStyle name="Normal 35 2 2 2 2 2 4 2 4" xfId="40587"/>
    <cellStyle name="Normal 35 2 2 2 2 2 4 3" xfId="40588"/>
    <cellStyle name="Normal 35 2 2 2 2 2 4 3 2" xfId="40589"/>
    <cellStyle name="Normal 35 2 2 2 2 2 4 3 3" xfId="40590"/>
    <cellStyle name="Normal 35 2 2 2 2 2 4 4" xfId="40591"/>
    <cellStyle name="Normal 35 2 2 2 2 2 4 5" xfId="40592"/>
    <cellStyle name="Normal 35 2 2 2 2 2 5" xfId="40593"/>
    <cellStyle name="Normal 35 2 2 2 2 2 5 2" xfId="40594"/>
    <cellStyle name="Normal 35 2 2 2 2 2 5 2 2" xfId="40595"/>
    <cellStyle name="Normal 35 2 2 2 2 2 5 2 3" xfId="40596"/>
    <cellStyle name="Normal 35 2 2 2 2 2 5 3" xfId="40597"/>
    <cellStyle name="Normal 35 2 2 2 2 2 5 4" xfId="40598"/>
    <cellStyle name="Normal 35 2 2 2 2 2 6" xfId="40599"/>
    <cellStyle name="Normal 35 2 2 2 2 2 6 2" xfId="40600"/>
    <cellStyle name="Normal 35 2 2 2 2 2 6 3" xfId="40601"/>
    <cellStyle name="Normal 35 2 2 2 2 2 7" xfId="40602"/>
    <cellStyle name="Normal 35 2 2 2 2 2 8" xfId="40603"/>
    <cellStyle name="Normal 35 2 2 2 2 2_Schs" xfId="40604"/>
    <cellStyle name="Normal 35 2 2 2 2 3" xfId="40605"/>
    <cellStyle name="Normal 35 2 2 2 2 3 2" xfId="40606"/>
    <cellStyle name="Normal 35 2 2 2 2 3 3" xfId="40607"/>
    <cellStyle name="Normal 35 2 2 2 2 3 3 2" xfId="40608"/>
    <cellStyle name="Normal 35 2 2 2 2 3 3 2 2" xfId="40609"/>
    <cellStyle name="Normal 35 2 2 2 2 3 3 2 2 2" xfId="40610"/>
    <cellStyle name="Normal 35 2 2 2 2 3 3 2 2 3" xfId="40611"/>
    <cellStyle name="Normal 35 2 2 2 2 3 3 2 3" xfId="40612"/>
    <cellStyle name="Normal 35 2 2 2 2 3 3 2 4" xfId="40613"/>
    <cellStyle name="Normal 35 2 2 2 2 3 3 3" xfId="40614"/>
    <cellStyle name="Normal 35 2 2 2 2 3 3 3 2" xfId="40615"/>
    <cellStyle name="Normal 35 2 2 2 2 3 3 3 3" xfId="40616"/>
    <cellStyle name="Normal 35 2 2 2 2 3 3 4" xfId="40617"/>
    <cellStyle name="Normal 35 2 2 2 2 3 3 5" xfId="40618"/>
    <cellStyle name="Normal 35 2 2 2 2 3 4" xfId="40619"/>
    <cellStyle name="Normal 35 2 2 2 2 3 4 2" xfId="40620"/>
    <cellStyle name="Normal 35 2 2 2 2 3 4 2 2" xfId="40621"/>
    <cellStyle name="Normal 35 2 2 2 2 3 4 2 3" xfId="40622"/>
    <cellStyle name="Normal 35 2 2 2 2 3 4 3" xfId="40623"/>
    <cellStyle name="Normal 35 2 2 2 2 3 4 4" xfId="40624"/>
    <cellStyle name="Normal 35 2 2 2 2 3 5" xfId="40625"/>
    <cellStyle name="Normal 35 2 2 2 2 3 5 2" xfId="40626"/>
    <cellStyle name="Normal 35 2 2 2 2 3 5 3" xfId="40627"/>
    <cellStyle name="Normal 35 2 2 2 2 3 6" xfId="40628"/>
    <cellStyle name="Normal 35 2 2 2 2 3 7" xfId="40629"/>
    <cellStyle name="Normal 35 2 2 2 2 3_Schs" xfId="40630"/>
    <cellStyle name="Normal 35 2 2 2 2 4" xfId="40631"/>
    <cellStyle name="Normal 35 2 2 2 2 5" xfId="40632"/>
    <cellStyle name="Normal 35 2 2 2 2 5 2" xfId="40633"/>
    <cellStyle name="Normal 35 2 2 2 2 5 2 2" xfId="40634"/>
    <cellStyle name="Normal 35 2 2 2 2 5 2 2 2" xfId="40635"/>
    <cellStyle name="Normal 35 2 2 2 2 5 2 2 3" xfId="40636"/>
    <cellStyle name="Normal 35 2 2 2 2 5 2 3" xfId="40637"/>
    <cellStyle name="Normal 35 2 2 2 2 5 2 4" xfId="40638"/>
    <cellStyle name="Normal 35 2 2 2 2 5 3" xfId="40639"/>
    <cellStyle name="Normal 35 2 2 2 2 5 3 2" xfId="40640"/>
    <cellStyle name="Normal 35 2 2 2 2 5 3 3" xfId="40641"/>
    <cellStyle name="Normal 35 2 2 2 2 5 4" xfId="40642"/>
    <cellStyle name="Normal 35 2 2 2 2 5 5" xfId="40643"/>
    <cellStyle name="Normal 35 2 2 2 2 6" xfId="40644"/>
    <cellStyle name="Normal 35 2 2 2 2 6 2" xfId="40645"/>
    <cellStyle name="Normal 35 2 2 2 2 6 2 2" xfId="40646"/>
    <cellStyle name="Normal 35 2 2 2 2 6 2 3" xfId="40647"/>
    <cellStyle name="Normal 35 2 2 2 2 6 3" xfId="40648"/>
    <cellStyle name="Normal 35 2 2 2 2 6 4" xfId="40649"/>
    <cellStyle name="Normal 35 2 2 2 2 7" xfId="40650"/>
    <cellStyle name="Normal 35 2 2 2 2 7 2" xfId="40651"/>
    <cellStyle name="Normal 35 2 2 2 2 7 3" xfId="40652"/>
    <cellStyle name="Normal 35 2 2 2 2 8" xfId="40653"/>
    <cellStyle name="Normal 35 2 2 2 2 9" xfId="40654"/>
    <cellStyle name="Normal 35 2 2 2 2_Schs" xfId="40655"/>
    <cellStyle name="Normal 35 2 2 2 3" xfId="40656"/>
    <cellStyle name="Normal 35 2 2 2 3 2" xfId="40657"/>
    <cellStyle name="Normal 35 2 2 2 3 2 2" xfId="40658"/>
    <cellStyle name="Normal 35 2 2 2 3 2 3" xfId="40659"/>
    <cellStyle name="Normal 35 2 2 2 3 2 3 2" xfId="40660"/>
    <cellStyle name="Normal 35 2 2 2 3 2 3 2 2" xfId="40661"/>
    <cellStyle name="Normal 35 2 2 2 3 2 3 2 2 2" xfId="40662"/>
    <cellStyle name="Normal 35 2 2 2 3 2 3 2 2 3" xfId="40663"/>
    <cellStyle name="Normal 35 2 2 2 3 2 3 2 3" xfId="40664"/>
    <cellStyle name="Normal 35 2 2 2 3 2 3 2 4" xfId="40665"/>
    <cellStyle name="Normal 35 2 2 2 3 2 3 3" xfId="40666"/>
    <cellStyle name="Normal 35 2 2 2 3 2 3 3 2" xfId="40667"/>
    <cellStyle name="Normal 35 2 2 2 3 2 3 3 3" xfId="40668"/>
    <cellStyle name="Normal 35 2 2 2 3 2 3 4" xfId="40669"/>
    <cellStyle name="Normal 35 2 2 2 3 2 3 5" xfId="40670"/>
    <cellStyle name="Normal 35 2 2 2 3 2 4" xfId="40671"/>
    <cellStyle name="Normal 35 2 2 2 3 2 4 2" xfId="40672"/>
    <cellStyle name="Normal 35 2 2 2 3 2 4 2 2" xfId="40673"/>
    <cellStyle name="Normal 35 2 2 2 3 2 4 2 3" xfId="40674"/>
    <cellStyle name="Normal 35 2 2 2 3 2 4 3" xfId="40675"/>
    <cellStyle name="Normal 35 2 2 2 3 2 4 4" xfId="40676"/>
    <cellStyle name="Normal 35 2 2 2 3 2 5" xfId="40677"/>
    <cellStyle name="Normal 35 2 2 2 3 2 5 2" xfId="40678"/>
    <cellStyle name="Normal 35 2 2 2 3 2 5 3" xfId="40679"/>
    <cellStyle name="Normal 35 2 2 2 3 2 6" xfId="40680"/>
    <cellStyle name="Normal 35 2 2 2 3 2 7" xfId="40681"/>
    <cellStyle name="Normal 35 2 2 2 3 2_Schs" xfId="40682"/>
    <cellStyle name="Normal 35 2 2 2 3 3" xfId="40683"/>
    <cellStyle name="Normal 35 2 2 2 3 4" xfId="40684"/>
    <cellStyle name="Normal 35 2 2 2 3 4 2" xfId="40685"/>
    <cellStyle name="Normal 35 2 2 2 3 4 2 2" xfId="40686"/>
    <cellStyle name="Normal 35 2 2 2 3 4 2 2 2" xfId="40687"/>
    <cellStyle name="Normal 35 2 2 2 3 4 2 2 3" xfId="40688"/>
    <cellStyle name="Normal 35 2 2 2 3 4 2 3" xfId="40689"/>
    <cellStyle name="Normal 35 2 2 2 3 4 2 4" xfId="40690"/>
    <cellStyle name="Normal 35 2 2 2 3 4 3" xfId="40691"/>
    <cellStyle name="Normal 35 2 2 2 3 4 3 2" xfId="40692"/>
    <cellStyle name="Normal 35 2 2 2 3 4 3 3" xfId="40693"/>
    <cellStyle name="Normal 35 2 2 2 3 4 4" xfId="40694"/>
    <cellStyle name="Normal 35 2 2 2 3 4 5" xfId="40695"/>
    <cellStyle name="Normal 35 2 2 2 3 5" xfId="40696"/>
    <cellStyle name="Normal 35 2 2 2 3 5 2" xfId="40697"/>
    <cellStyle name="Normal 35 2 2 2 3 5 2 2" xfId="40698"/>
    <cellStyle name="Normal 35 2 2 2 3 5 2 3" xfId="40699"/>
    <cellStyle name="Normal 35 2 2 2 3 5 3" xfId="40700"/>
    <cellStyle name="Normal 35 2 2 2 3 5 4" xfId="40701"/>
    <cellStyle name="Normal 35 2 2 2 3 6" xfId="40702"/>
    <cellStyle name="Normal 35 2 2 2 3 6 2" xfId="40703"/>
    <cellStyle name="Normal 35 2 2 2 3 6 3" xfId="40704"/>
    <cellStyle name="Normal 35 2 2 2 3 7" xfId="40705"/>
    <cellStyle name="Normal 35 2 2 2 3 8" xfId="40706"/>
    <cellStyle name="Normal 35 2 2 2 3_Schs" xfId="40707"/>
    <cellStyle name="Normal 35 2 2 2 4" xfId="40708"/>
    <cellStyle name="Normal 35 2 2 2 4 2" xfId="40709"/>
    <cellStyle name="Normal 35 2 2 2 4 3" xfId="40710"/>
    <cellStyle name="Normal 35 2 2 2 4 3 2" xfId="40711"/>
    <cellStyle name="Normal 35 2 2 2 4 3 2 2" xfId="40712"/>
    <cellStyle name="Normal 35 2 2 2 4 3 2 2 2" xfId="40713"/>
    <cellStyle name="Normal 35 2 2 2 4 3 2 2 3" xfId="40714"/>
    <cellStyle name="Normal 35 2 2 2 4 3 2 3" xfId="40715"/>
    <cellStyle name="Normal 35 2 2 2 4 3 2 4" xfId="40716"/>
    <cellStyle name="Normal 35 2 2 2 4 3 3" xfId="40717"/>
    <cellStyle name="Normal 35 2 2 2 4 3 3 2" xfId="40718"/>
    <cellStyle name="Normal 35 2 2 2 4 3 3 3" xfId="40719"/>
    <cellStyle name="Normal 35 2 2 2 4 3 4" xfId="40720"/>
    <cellStyle name="Normal 35 2 2 2 4 3 5" xfId="40721"/>
    <cellStyle name="Normal 35 2 2 2 4 4" xfId="40722"/>
    <cellStyle name="Normal 35 2 2 2 4 4 2" xfId="40723"/>
    <cellStyle name="Normal 35 2 2 2 4 4 2 2" xfId="40724"/>
    <cellStyle name="Normal 35 2 2 2 4 4 2 3" xfId="40725"/>
    <cellStyle name="Normal 35 2 2 2 4 4 3" xfId="40726"/>
    <cellStyle name="Normal 35 2 2 2 4 4 4" xfId="40727"/>
    <cellStyle name="Normal 35 2 2 2 4 5" xfId="40728"/>
    <cellStyle name="Normal 35 2 2 2 4 5 2" xfId="40729"/>
    <cellStyle name="Normal 35 2 2 2 4 5 3" xfId="40730"/>
    <cellStyle name="Normal 35 2 2 2 4 6" xfId="40731"/>
    <cellStyle name="Normal 35 2 2 2 4 7" xfId="40732"/>
    <cellStyle name="Normal 35 2 2 2 4_Schs" xfId="40733"/>
    <cellStyle name="Normal 35 2 2 2 5" xfId="40734"/>
    <cellStyle name="Normal 35 2 2 2 6" xfId="40735"/>
    <cellStyle name="Normal 35 2 2 2 6 2" xfId="40736"/>
    <cellStyle name="Normal 35 2 2 2 6 2 2" xfId="40737"/>
    <cellStyle name="Normal 35 2 2 2 6 2 2 2" xfId="40738"/>
    <cellStyle name="Normal 35 2 2 2 6 2 2 3" xfId="40739"/>
    <cellStyle name="Normal 35 2 2 2 6 2 3" xfId="40740"/>
    <cellStyle name="Normal 35 2 2 2 6 2 4" xfId="40741"/>
    <cellStyle name="Normal 35 2 2 2 6 3" xfId="40742"/>
    <cellStyle name="Normal 35 2 2 2 6 3 2" xfId="40743"/>
    <cellStyle name="Normal 35 2 2 2 6 3 3" xfId="40744"/>
    <cellStyle name="Normal 35 2 2 2 6 4" xfId="40745"/>
    <cellStyle name="Normal 35 2 2 2 6 5" xfId="40746"/>
    <cellStyle name="Normal 35 2 2 2 7" xfId="40747"/>
    <cellStyle name="Normal 35 2 2 2 7 2" xfId="40748"/>
    <cellStyle name="Normal 35 2 2 2 7 2 2" xfId="40749"/>
    <cellStyle name="Normal 35 2 2 2 7 2 3" xfId="40750"/>
    <cellStyle name="Normal 35 2 2 2 7 3" xfId="40751"/>
    <cellStyle name="Normal 35 2 2 2 7 4" xfId="40752"/>
    <cellStyle name="Normal 35 2 2 2 8" xfId="40753"/>
    <cellStyle name="Normal 35 2 2 2 8 2" xfId="40754"/>
    <cellStyle name="Normal 35 2 2 2 8 3" xfId="40755"/>
    <cellStyle name="Normal 35 2 2 2 9" xfId="40756"/>
    <cellStyle name="Normal 35 2 2 2_Schs" xfId="40757"/>
    <cellStyle name="Normal 35 2 2 3" xfId="40758"/>
    <cellStyle name="Normal 35 2 2 3 2" xfId="40759"/>
    <cellStyle name="Normal 35 2 2 3 2 2" xfId="40760"/>
    <cellStyle name="Normal 35 2 2 3 2 2 2" xfId="40761"/>
    <cellStyle name="Normal 35 2 2 3 2 2 3" xfId="40762"/>
    <cellStyle name="Normal 35 2 2 3 2 2 3 2" xfId="40763"/>
    <cellStyle name="Normal 35 2 2 3 2 2 3 2 2" xfId="40764"/>
    <cellStyle name="Normal 35 2 2 3 2 2 3 2 2 2" xfId="40765"/>
    <cellStyle name="Normal 35 2 2 3 2 2 3 2 2 3" xfId="40766"/>
    <cellStyle name="Normal 35 2 2 3 2 2 3 2 3" xfId="40767"/>
    <cellStyle name="Normal 35 2 2 3 2 2 3 2 4" xfId="40768"/>
    <cellStyle name="Normal 35 2 2 3 2 2 3 3" xfId="40769"/>
    <cellStyle name="Normal 35 2 2 3 2 2 3 3 2" xfId="40770"/>
    <cellStyle name="Normal 35 2 2 3 2 2 3 3 3" xfId="40771"/>
    <cellStyle name="Normal 35 2 2 3 2 2 3 4" xfId="40772"/>
    <cellStyle name="Normal 35 2 2 3 2 2 3 5" xfId="40773"/>
    <cellStyle name="Normal 35 2 2 3 2 2 4" xfId="40774"/>
    <cellStyle name="Normal 35 2 2 3 2 2 4 2" xfId="40775"/>
    <cellStyle name="Normal 35 2 2 3 2 2 4 2 2" xfId="40776"/>
    <cellStyle name="Normal 35 2 2 3 2 2 4 2 3" xfId="40777"/>
    <cellStyle name="Normal 35 2 2 3 2 2 4 3" xfId="40778"/>
    <cellStyle name="Normal 35 2 2 3 2 2 4 4" xfId="40779"/>
    <cellStyle name="Normal 35 2 2 3 2 2 5" xfId="40780"/>
    <cellStyle name="Normal 35 2 2 3 2 2 5 2" xfId="40781"/>
    <cellStyle name="Normal 35 2 2 3 2 2 5 3" xfId="40782"/>
    <cellStyle name="Normal 35 2 2 3 2 2 6" xfId="40783"/>
    <cellStyle name="Normal 35 2 2 3 2 2 7" xfId="40784"/>
    <cellStyle name="Normal 35 2 2 3 2 2_Schs" xfId="40785"/>
    <cellStyle name="Normal 35 2 2 3 2 3" xfId="40786"/>
    <cellStyle name="Normal 35 2 2 3 2 4" xfId="40787"/>
    <cellStyle name="Normal 35 2 2 3 2 4 2" xfId="40788"/>
    <cellStyle name="Normal 35 2 2 3 2 4 2 2" xfId="40789"/>
    <cellStyle name="Normal 35 2 2 3 2 4 2 2 2" xfId="40790"/>
    <cellStyle name="Normal 35 2 2 3 2 4 2 2 3" xfId="40791"/>
    <cellStyle name="Normal 35 2 2 3 2 4 2 3" xfId="40792"/>
    <cellStyle name="Normal 35 2 2 3 2 4 2 4" xfId="40793"/>
    <cellStyle name="Normal 35 2 2 3 2 4 3" xfId="40794"/>
    <cellStyle name="Normal 35 2 2 3 2 4 3 2" xfId="40795"/>
    <cellStyle name="Normal 35 2 2 3 2 4 3 3" xfId="40796"/>
    <cellStyle name="Normal 35 2 2 3 2 4 4" xfId="40797"/>
    <cellStyle name="Normal 35 2 2 3 2 4 5" xfId="40798"/>
    <cellStyle name="Normal 35 2 2 3 2 5" xfId="40799"/>
    <cellStyle name="Normal 35 2 2 3 2 5 2" xfId="40800"/>
    <cellStyle name="Normal 35 2 2 3 2 5 2 2" xfId="40801"/>
    <cellStyle name="Normal 35 2 2 3 2 5 2 3" xfId="40802"/>
    <cellStyle name="Normal 35 2 2 3 2 5 3" xfId="40803"/>
    <cellStyle name="Normal 35 2 2 3 2 5 4" xfId="40804"/>
    <cellStyle name="Normal 35 2 2 3 2 6" xfId="40805"/>
    <cellStyle name="Normal 35 2 2 3 2 6 2" xfId="40806"/>
    <cellStyle name="Normal 35 2 2 3 2 6 3" xfId="40807"/>
    <cellStyle name="Normal 35 2 2 3 2 7" xfId="40808"/>
    <cellStyle name="Normal 35 2 2 3 2 8" xfId="40809"/>
    <cellStyle name="Normal 35 2 2 3 2_Schs" xfId="40810"/>
    <cellStyle name="Normal 35 2 2 3 3" xfId="40811"/>
    <cellStyle name="Normal 35 2 2 3 3 2" xfId="40812"/>
    <cellStyle name="Normal 35 2 2 3 3 3" xfId="40813"/>
    <cellStyle name="Normal 35 2 2 3 3 3 2" xfId="40814"/>
    <cellStyle name="Normal 35 2 2 3 3 3 2 2" xfId="40815"/>
    <cellStyle name="Normal 35 2 2 3 3 3 2 2 2" xfId="40816"/>
    <cellStyle name="Normal 35 2 2 3 3 3 2 2 3" xfId="40817"/>
    <cellStyle name="Normal 35 2 2 3 3 3 2 3" xfId="40818"/>
    <cellStyle name="Normal 35 2 2 3 3 3 2 4" xfId="40819"/>
    <cellStyle name="Normal 35 2 2 3 3 3 3" xfId="40820"/>
    <cellStyle name="Normal 35 2 2 3 3 3 3 2" xfId="40821"/>
    <cellStyle name="Normal 35 2 2 3 3 3 3 3" xfId="40822"/>
    <cellStyle name="Normal 35 2 2 3 3 3 4" xfId="40823"/>
    <cellStyle name="Normal 35 2 2 3 3 3 5" xfId="40824"/>
    <cellStyle name="Normal 35 2 2 3 3 4" xfId="40825"/>
    <cellStyle name="Normal 35 2 2 3 3 4 2" xfId="40826"/>
    <cellStyle name="Normal 35 2 2 3 3 4 2 2" xfId="40827"/>
    <cellStyle name="Normal 35 2 2 3 3 4 2 3" xfId="40828"/>
    <cellStyle name="Normal 35 2 2 3 3 4 3" xfId="40829"/>
    <cellStyle name="Normal 35 2 2 3 3 4 4" xfId="40830"/>
    <cellStyle name="Normal 35 2 2 3 3 5" xfId="40831"/>
    <cellStyle name="Normal 35 2 2 3 3 5 2" xfId="40832"/>
    <cellStyle name="Normal 35 2 2 3 3 5 3" xfId="40833"/>
    <cellStyle name="Normal 35 2 2 3 3 6" xfId="40834"/>
    <cellStyle name="Normal 35 2 2 3 3 7" xfId="40835"/>
    <cellStyle name="Normal 35 2 2 3 3_Schs" xfId="40836"/>
    <cellStyle name="Normal 35 2 2 3 4" xfId="40837"/>
    <cellStyle name="Normal 35 2 2 3 5" xfId="40838"/>
    <cellStyle name="Normal 35 2 2 3 5 2" xfId="40839"/>
    <cellStyle name="Normal 35 2 2 3 5 2 2" xfId="40840"/>
    <cellStyle name="Normal 35 2 2 3 5 2 2 2" xfId="40841"/>
    <cellStyle name="Normal 35 2 2 3 5 2 2 3" xfId="40842"/>
    <cellStyle name="Normal 35 2 2 3 5 2 3" xfId="40843"/>
    <cellStyle name="Normal 35 2 2 3 5 2 4" xfId="40844"/>
    <cellStyle name="Normal 35 2 2 3 5 3" xfId="40845"/>
    <cellStyle name="Normal 35 2 2 3 5 3 2" xfId="40846"/>
    <cellStyle name="Normal 35 2 2 3 5 3 3" xfId="40847"/>
    <cellStyle name="Normal 35 2 2 3 5 4" xfId="40848"/>
    <cellStyle name="Normal 35 2 2 3 5 5" xfId="40849"/>
    <cellStyle name="Normal 35 2 2 3 6" xfId="40850"/>
    <cellStyle name="Normal 35 2 2 3 6 2" xfId="40851"/>
    <cellStyle name="Normal 35 2 2 3 6 2 2" xfId="40852"/>
    <cellStyle name="Normal 35 2 2 3 6 2 3" xfId="40853"/>
    <cellStyle name="Normal 35 2 2 3 6 3" xfId="40854"/>
    <cellStyle name="Normal 35 2 2 3 6 4" xfId="40855"/>
    <cellStyle name="Normal 35 2 2 3 7" xfId="40856"/>
    <cellStyle name="Normal 35 2 2 3 7 2" xfId="40857"/>
    <cellStyle name="Normal 35 2 2 3 7 3" xfId="40858"/>
    <cellStyle name="Normal 35 2 2 3 8" xfId="40859"/>
    <cellStyle name="Normal 35 2 2 3 9" xfId="40860"/>
    <cellStyle name="Normal 35 2 2 3_Schs" xfId="40861"/>
    <cellStyle name="Normal 35 2 2 4" xfId="40862"/>
    <cellStyle name="Normal 35 2 2 4 2" xfId="40863"/>
    <cellStyle name="Normal 35 2 2 4 2 2" xfId="40864"/>
    <cellStyle name="Normal 35 2 2 4 2 3" xfId="40865"/>
    <cellStyle name="Normal 35 2 2 4 2 3 2" xfId="40866"/>
    <cellStyle name="Normal 35 2 2 4 2 3 2 2" xfId="40867"/>
    <cellStyle name="Normal 35 2 2 4 2 3 2 2 2" xfId="40868"/>
    <cellStyle name="Normal 35 2 2 4 2 3 2 2 3" xfId="40869"/>
    <cellStyle name="Normal 35 2 2 4 2 3 2 3" xfId="40870"/>
    <cellStyle name="Normal 35 2 2 4 2 3 2 4" xfId="40871"/>
    <cellStyle name="Normal 35 2 2 4 2 3 3" xfId="40872"/>
    <cellStyle name="Normal 35 2 2 4 2 3 3 2" xfId="40873"/>
    <cellStyle name="Normal 35 2 2 4 2 3 3 3" xfId="40874"/>
    <cellStyle name="Normal 35 2 2 4 2 3 4" xfId="40875"/>
    <cellStyle name="Normal 35 2 2 4 2 3 5" xfId="40876"/>
    <cellStyle name="Normal 35 2 2 4 2 4" xfId="40877"/>
    <cellStyle name="Normal 35 2 2 4 2 4 2" xfId="40878"/>
    <cellStyle name="Normal 35 2 2 4 2 4 2 2" xfId="40879"/>
    <cellStyle name="Normal 35 2 2 4 2 4 2 3" xfId="40880"/>
    <cellStyle name="Normal 35 2 2 4 2 4 3" xfId="40881"/>
    <cellStyle name="Normal 35 2 2 4 2 4 4" xfId="40882"/>
    <cellStyle name="Normal 35 2 2 4 2 5" xfId="40883"/>
    <cellStyle name="Normal 35 2 2 4 2 5 2" xfId="40884"/>
    <cellStyle name="Normal 35 2 2 4 2 5 3" xfId="40885"/>
    <cellStyle name="Normal 35 2 2 4 2 6" xfId="40886"/>
    <cellStyle name="Normal 35 2 2 4 2 7" xfId="40887"/>
    <cellStyle name="Normal 35 2 2 4 2_Schs" xfId="40888"/>
    <cellStyle name="Normal 35 2 2 4 3" xfId="40889"/>
    <cellStyle name="Normal 35 2 2 4 4" xfId="40890"/>
    <cellStyle name="Normal 35 2 2 4 4 2" xfId="40891"/>
    <cellStyle name="Normal 35 2 2 4 4 2 2" xfId="40892"/>
    <cellStyle name="Normal 35 2 2 4 4 2 2 2" xfId="40893"/>
    <cellStyle name="Normal 35 2 2 4 4 2 2 3" xfId="40894"/>
    <cellStyle name="Normal 35 2 2 4 4 2 3" xfId="40895"/>
    <cellStyle name="Normal 35 2 2 4 4 2 4" xfId="40896"/>
    <cellStyle name="Normal 35 2 2 4 4 3" xfId="40897"/>
    <cellStyle name="Normal 35 2 2 4 4 3 2" xfId="40898"/>
    <cellStyle name="Normal 35 2 2 4 4 3 3" xfId="40899"/>
    <cellStyle name="Normal 35 2 2 4 4 4" xfId="40900"/>
    <cellStyle name="Normal 35 2 2 4 4 5" xfId="40901"/>
    <cellStyle name="Normal 35 2 2 4 5" xfId="40902"/>
    <cellStyle name="Normal 35 2 2 4 5 2" xfId="40903"/>
    <cellStyle name="Normal 35 2 2 4 5 2 2" xfId="40904"/>
    <cellStyle name="Normal 35 2 2 4 5 2 3" xfId="40905"/>
    <cellStyle name="Normal 35 2 2 4 5 3" xfId="40906"/>
    <cellStyle name="Normal 35 2 2 4 5 4" xfId="40907"/>
    <cellStyle name="Normal 35 2 2 4 6" xfId="40908"/>
    <cellStyle name="Normal 35 2 2 4 6 2" xfId="40909"/>
    <cellStyle name="Normal 35 2 2 4 6 3" xfId="40910"/>
    <cellStyle name="Normal 35 2 2 4 7" xfId="40911"/>
    <cellStyle name="Normal 35 2 2 4 8" xfId="40912"/>
    <cellStyle name="Normal 35 2 2 4_Schs" xfId="40913"/>
    <cellStyle name="Normal 35 2 2 5" xfId="40914"/>
    <cellStyle name="Normal 35 2 2 5 2" xfId="40915"/>
    <cellStyle name="Normal 35 2 2 5 3" xfId="40916"/>
    <cellStyle name="Normal 35 2 2 5 3 2" xfId="40917"/>
    <cellStyle name="Normal 35 2 2 5 3 2 2" xfId="40918"/>
    <cellStyle name="Normal 35 2 2 5 3 2 2 2" xfId="40919"/>
    <cellStyle name="Normal 35 2 2 5 3 2 2 3" xfId="40920"/>
    <cellStyle name="Normal 35 2 2 5 3 2 3" xfId="40921"/>
    <cellStyle name="Normal 35 2 2 5 3 2 4" xfId="40922"/>
    <cellStyle name="Normal 35 2 2 5 3 3" xfId="40923"/>
    <cellStyle name="Normal 35 2 2 5 3 3 2" xfId="40924"/>
    <cellStyle name="Normal 35 2 2 5 3 3 3" xfId="40925"/>
    <cellStyle name="Normal 35 2 2 5 3 4" xfId="40926"/>
    <cellStyle name="Normal 35 2 2 5 3 5" xfId="40927"/>
    <cellStyle name="Normal 35 2 2 5 4" xfId="40928"/>
    <cellStyle name="Normal 35 2 2 5 4 2" xfId="40929"/>
    <cellStyle name="Normal 35 2 2 5 4 2 2" xfId="40930"/>
    <cellStyle name="Normal 35 2 2 5 4 2 3" xfId="40931"/>
    <cellStyle name="Normal 35 2 2 5 4 3" xfId="40932"/>
    <cellStyle name="Normal 35 2 2 5 4 4" xfId="40933"/>
    <cellStyle name="Normal 35 2 2 5 5" xfId="40934"/>
    <cellStyle name="Normal 35 2 2 5 5 2" xfId="40935"/>
    <cellStyle name="Normal 35 2 2 5 5 3" xfId="40936"/>
    <cellStyle name="Normal 35 2 2 5 6" xfId="40937"/>
    <cellStyle name="Normal 35 2 2 5 7" xfId="40938"/>
    <cellStyle name="Normal 35 2 2 5_Schs" xfId="40939"/>
    <cellStyle name="Normal 35 2 2 6" xfId="40940"/>
    <cellStyle name="Normal 35 2 2 7" xfId="40941"/>
    <cellStyle name="Normal 35 2 2 7 2" xfId="40942"/>
    <cellStyle name="Normal 35 2 2 7 2 2" xfId="40943"/>
    <cellStyle name="Normal 35 2 2 7 2 2 2" xfId="40944"/>
    <cellStyle name="Normal 35 2 2 7 2 2 3" xfId="40945"/>
    <cellStyle name="Normal 35 2 2 7 2 3" xfId="40946"/>
    <cellStyle name="Normal 35 2 2 7 2 4" xfId="40947"/>
    <cellStyle name="Normal 35 2 2 7 3" xfId="40948"/>
    <cellStyle name="Normal 35 2 2 7 3 2" xfId="40949"/>
    <cellStyle name="Normal 35 2 2 7 3 3" xfId="40950"/>
    <cellStyle name="Normal 35 2 2 7 4" xfId="40951"/>
    <cellStyle name="Normal 35 2 2 7 5" xfId="40952"/>
    <cellStyle name="Normal 35 2 2 8" xfId="40953"/>
    <cellStyle name="Normal 35 2 2 8 2" xfId="40954"/>
    <cellStyle name="Normal 35 2 2 8 2 2" xfId="40955"/>
    <cellStyle name="Normal 35 2 2 8 2 3" xfId="40956"/>
    <cellStyle name="Normal 35 2 2 8 3" xfId="40957"/>
    <cellStyle name="Normal 35 2 2 8 4" xfId="40958"/>
    <cellStyle name="Normal 35 2 2 9" xfId="40959"/>
    <cellStyle name="Normal 35 2 2 9 2" xfId="40960"/>
    <cellStyle name="Normal 35 2 2 9 3" xfId="40961"/>
    <cellStyle name="Normal 35 2 2_Schs" xfId="40962"/>
    <cellStyle name="Normal 35 2 3" xfId="40963"/>
    <cellStyle name="Normal 35 2 3 10" xfId="40964"/>
    <cellStyle name="Normal 35 2 3 2" xfId="40965"/>
    <cellStyle name="Normal 35 2 3 2 2" xfId="40966"/>
    <cellStyle name="Normal 35 2 3 2 2 2" xfId="40967"/>
    <cellStyle name="Normal 35 2 3 2 2 2 2" xfId="40968"/>
    <cellStyle name="Normal 35 2 3 2 2 2 3" xfId="40969"/>
    <cellStyle name="Normal 35 2 3 2 2 2 3 2" xfId="40970"/>
    <cellStyle name="Normal 35 2 3 2 2 2 3 2 2" xfId="40971"/>
    <cellStyle name="Normal 35 2 3 2 2 2 3 2 2 2" xfId="40972"/>
    <cellStyle name="Normal 35 2 3 2 2 2 3 2 2 3" xfId="40973"/>
    <cellStyle name="Normal 35 2 3 2 2 2 3 2 3" xfId="40974"/>
    <cellStyle name="Normal 35 2 3 2 2 2 3 2 4" xfId="40975"/>
    <cellStyle name="Normal 35 2 3 2 2 2 3 3" xfId="40976"/>
    <cellStyle name="Normal 35 2 3 2 2 2 3 3 2" xfId="40977"/>
    <cellStyle name="Normal 35 2 3 2 2 2 3 3 3" xfId="40978"/>
    <cellStyle name="Normal 35 2 3 2 2 2 3 4" xfId="40979"/>
    <cellStyle name="Normal 35 2 3 2 2 2 3 5" xfId="40980"/>
    <cellStyle name="Normal 35 2 3 2 2 2 4" xfId="40981"/>
    <cellStyle name="Normal 35 2 3 2 2 2 4 2" xfId="40982"/>
    <cellStyle name="Normal 35 2 3 2 2 2 4 2 2" xfId="40983"/>
    <cellStyle name="Normal 35 2 3 2 2 2 4 2 3" xfId="40984"/>
    <cellStyle name="Normal 35 2 3 2 2 2 4 3" xfId="40985"/>
    <cellStyle name="Normal 35 2 3 2 2 2 4 4" xfId="40986"/>
    <cellStyle name="Normal 35 2 3 2 2 2 5" xfId="40987"/>
    <cellStyle name="Normal 35 2 3 2 2 2 5 2" xfId="40988"/>
    <cellStyle name="Normal 35 2 3 2 2 2 5 3" xfId="40989"/>
    <cellStyle name="Normal 35 2 3 2 2 2 6" xfId="40990"/>
    <cellStyle name="Normal 35 2 3 2 2 2 7" xfId="40991"/>
    <cellStyle name="Normal 35 2 3 2 2 2_Schs" xfId="40992"/>
    <cellStyle name="Normal 35 2 3 2 2 3" xfId="40993"/>
    <cellStyle name="Normal 35 2 3 2 2 4" xfId="40994"/>
    <cellStyle name="Normal 35 2 3 2 2 4 2" xfId="40995"/>
    <cellStyle name="Normal 35 2 3 2 2 4 2 2" xfId="40996"/>
    <cellStyle name="Normal 35 2 3 2 2 4 2 2 2" xfId="40997"/>
    <cellStyle name="Normal 35 2 3 2 2 4 2 2 3" xfId="40998"/>
    <cellStyle name="Normal 35 2 3 2 2 4 2 3" xfId="40999"/>
    <cellStyle name="Normal 35 2 3 2 2 4 2 4" xfId="41000"/>
    <cellStyle name="Normal 35 2 3 2 2 4 3" xfId="41001"/>
    <cellStyle name="Normal 35 2 3 2 2 4 3 2" xfId="41002"/>
    <cellStyle name="Normal 35 2 3 2 2 4 3 3" xfId="41003"/>
    <cellStyle name="Normal 35 2 3 2 2 4 4" xfId="41004"/>
    <cellStyle name="Normal 35 2 3 2 2 4 5" xfId="41005"/>
    <cellStyle name="Normal 35 2 3 2 2 5" xfId="41006"/>
    <cellStyle name="Normal 35 2 3 2 2 5 2" xfId="41007"/>
    <cellStyle name="Normal 35 2 3 2 2 5 2 2" xfId="41008"/>
    <cellStyle name="Normal 35 2 3 2 2 5 2 3" xfId="41009"/>
    <cellStyle name="Normal 35 2 3 2 2 5 3" xfId="41010"/>
    <cellStyle name="Normal 35 2 3 2 2 5 4" xfId="41011"/>
    <cellStyle name="Normal 35 2 3 2 2 6" xfId="41012"/>
    <cellStyle name="Normal 35 2 3 2 2 6 2" xfId="41013"/>
    <cellStyle name="Normal 35 2 3 2 2 6 3" xfId="41014"/>
    <cellStyle name="Normal 35 2 3 2 2 7" xfId="41015"/>
    <cellStyle name="Normal 35 2 3 2 2 8" xfId="41016"/>
    <cellStyle name="Normal 35 2 3 2 2_Schs" xfId="41017"/>
    <cellStyle name="Normal 35 2 3 2 3" xfId="41018"/>
    <cellStyle name="Normal 35 2 3 2 3 2" xfId="41019"/>
    <cellStyle name="Normal 35 2 3 2 3 3" xfId="41020"/>
    <cellStyle name="Normal 35 2 3 2 3 3 2" xfId="41021"/>
    <cellStyle name="Normal 35 2 3 2 3 3 2 2" xfId="41022"/>
    <cellStyle name="Normal 35 2 3 2 3 3 2 2 2" xfId="41023"/>
    <cellStyle name="Normal 35 2 3 2 3 3 2 2 3" xfId="41024"/>
    <cellStyle name="Normal 35 2 3 2 3 3 2 3" xfId="41025"/>
    <cellStyle name="Normal 35 2 3 2 3 3 2 4" xfId="41026"/>
    <cellStyle name="Normal 35 2 3 2 3 3 3" xfId="41027"/>
    <cellStyle name="Normal 35 2 3 2 3 3 3 2" xfId="41028"/>
    <cellStyle name="Normal 35 2 3 2 3 3 3 3" xfId="41029"/>
    <cellStyle name="Normal 35 2 3 2 3 3 4" xfId="41030"/>
    <cellStyle name="Normal 35 2 3 2 3 3 5" xfId="41031"/>
    <cellStyle name="Normal 35 2 3 2 3 4" xfId="41032"/>
    <cellStyle name="Normal 35 2 3 2 3 4 2" xfId="41033"/>
    <cellStyle name="Normal 35 2 3 2 3 4 2 2" xfId="41034"/>
    <cellStyle name="Normal 35 2 3 2 3 4 2 3" xfId="41035"/>
    <cellStyle name="Normal 35 2 3 2 3 4 3" xfId="41036"/>
    <cellStyle name="Normal 35 2 3 2 3 4 4" xfId="41037"/>
    <cellStyle name="Normal 35 2 3 2 3 5" xfId="41038"/>
    <cellStyle name="Normal 35 2 3 2 3 5 2" xfId="41039"/>
    <cellStyle name="Normal 35 2 3 2 3 5 3" xfId="41040"/>
    <cellStyle name="Normal 35 2 3 2 3 6" xfId="41041"/>
    <cellStyle name="Normal 35 2 3 2 3 7" xfId="41042"/>
    <cellStyle name="Normal 35 2 3 2 3_Schs" xfId="41043"/>
    <cellStyle name="Normal 35 2 3 2 4" xfId="41044"/>
    <cellStyle name="Normal 35 2 3 2 5" xfId="41045"/>
    <cellStyle name="Normal 35 2 3 2 5 2" xfId="41046"/>
    <cellStyle name="Normal 35 2 3 2 5 2 2" xfId="41047"/>
    <cellStyle name="Normal 35 2 3 2 5 2 2 2" xfId="41048"/>
    <cellStyle name="Normal 35 2 3 2 5 2 2 3" xfId="41049"/>
    <cellStyle name="Normal 35 2 3 2 5 2 3" xfId="41050"/>
    <cellStyle name="Normal 35 2 3 2 5 2 4" xfId="41051"/>
    <cellStyle name="Normal 35 2 3 2 5 3" xfId="41052"/>
    <cellStyle name="Normal 35 2 3 2 5 3 2" xfId="41053"/>
    <cellStyle name="Normal 35 2 3 2 5 3 3" xfId="41054"/>
    <cellStyle name="Normal 35 2 3 2 5 4" xfId="41055"/>
    <cellStyle name="Normal 35 2 3 2 5 5" xfId="41056"/>
    <cellStyle name="Normal 35 2 3 2 6" xfId="41057"/>
    <cellStyle name="Normal 35 2 3 2 6 2" xfId="41058"/>
    <cellStyle name="Normal 35 2 3 2 6 2 2" xfId="41059"/>
    <cellStyle name="Normal 35 2 3 2 6 2 3" xfId="41060"/>
    <cellStyle name="Normal 35 2 3 2 6 3" xfId="41061"/>
    <cellStyle name="Normal 35 2 3 2 6 4" xfId="41062"/>
    <cellStyle name="Normal 35 2 3 2 7" xfId="41063"/>
    <cellStyle name="Normal 35 2 3 2 7 2" xfId="41064"/>
    <cellStyle name="Normal 35 2 3 2 7 3" xfId="41065"/>
    <cellStyle name="Normal 35 2 3 2 8" xfId="41066"/>
    <cellStyle name="Normal 35 2 3 2 9" xfId="41067"/>
    <cellStyle name="Normal 35 2 3 2_Schs" xfId="41068"/>
    <cellStyle name="Normal 35 2 3 3" xfId="41069"/>
    <cellStyle name="Normal 35 2 3 3 2" xfId="41070"/>
    <cellStyle name="Normal 35 2 3 3 2 2" xfId="41071"/>
    <cellStyle name="Normal 35 2 3 3 2 3" xfId="41072"/>
    <cellStyle name="Normal 35 2 3 3 2 3 2" xfId="41073"/>
    <cellStyle name="Normal 35 2 3 3 2 3 2 2" xfId="41074"/>
    <cellStyle name="Normal 35 2 3 3 2 3 2 2 2" xfId="41075"/>
    <cellStyle name="Normal 35 2 3 3 2 3 2 2 3" xfId="41076"/>
    <cellStyle name="Normal 35 2 3 3 2 3 2 3" xfId="41077"/>
    <cellStyle name="Normal 35 2 3 3 2 3 2 4" xfId="41078"/>
    <cellStyle name="Normal 35 2 3 3 2 3 3" xfId="41079"/>
    <cellStyle name="Normal 35 2 3 3 2 3 3 2" xfId="41080"/>
    <cellStyle name="Normal 35 2 3 3 2 3 3 3" xfId="41081"/>
    <cellStyle name="Normal 35 2 3 3 2 3 4" xfId="41082"/>
    <cellStyle name="Normal 35 2 3 3 2 3 5" xfId="41083"/>
    <cellStyle name="Normal 35 2 3 3 2 4" xfId="41084"/>
    <cellStyle name="Normal 35 2 3 3 2 4 2" xfId="41085"/>
    <cellStyle name="Normal 35 2 3 3 2 4 2 2" xfId="41086"/>
    <cellStyle name="Normal 35 2 3 3 2 4 2 3" xfId="41087"/>
    <cellStyle name="Normal 35 2 3 3 2 4 3" xfId="41088"/>
    <cellStyle name="Normal 35 2 3 3 2 4 4" xfId="41089"/>
    <cellStyle name="Normal 35 2 3 3 2 5" xfId="41090"/>
    <cellStyle name="Normal 35 2 3 3 2 5 2" xfId="41091"/>
    <cellStyle name="Normal 35 2 3 3 2 5 3" xfId="41092"/>
    <cellStyle name="Normal 35 2 3 3 2 6" xfId="41093"/>
    <cellStyle name="Normal 35 2 3 3 2 7" xfId="41094"/>
    <cellStyle name="Normal 35 2 3 3 2_Schs" xfId="41095"/>
    <cellStyle name="Normal 35 2 3 3 3" xfId="41096"/>
    <cellStyle name="Normal 35 2 3 3 4" xfId="41097"/>
    <cellStyle name="Normal 35 2 3 3 4 2" xfId="41098"/>
    <cellStyle name="Normal 35 2 3 3 4 2 2" xfId="41099"/>
    <cellStyle name="Normal 35 2 3 3 4 2 2 2" xfId="41100"/>
    <cellStyle name="Normal 35 2 3 3 4 2 2 3" xfId="41101"/>
    <cellStyle name="Normal 35 2 3 3 4 2 3" xfId="41102"/>
    <cellStyle name="Normal 35 2 3 3 4 2 4" xfId="41103"/>
    <cellStyle name="Normal 35 2 3 3 4 3" xfId="41104"/>
    <cellStyle name="Normal 35 2 3 3 4 3 2" xfId="41105"/>
    <cellStyle name="Normal 35 2 3 3 4 3 3" xfId="41106"/>
    <cellStyle name="Normal 35 2 3 3 4 4" xfId="41107"/>
    <cellStyle name="Normal 35 2 3 3 4 5" xfId="41108"/>
    <cellStyle name="Normal 35 2 3 3 5" xfId="41109"/>
    <cellStyle name="Normal 35 2 3 3 5 2" xfId="41110"/>
    <cellStyle name="Normal 35 2 3 3 5 2 2" xfId="41111"/>
    <cellStyle name="Normal 35 2 3 3 5 2 3" xfId="41112"/>
    <cellStyle name="Normal 35 2 3 3 5 3" xfId="41113"/>
    <cellStyle name="Normal 35 2 3 3 5 4" xfId="41114"/>
    <cellStyle name="Normal 35 2 3 3 6" xfId="41115"/>
    <cellStyle name="Normal 35 2 3 3 6 2" xfId="41116"/>
    <cellStyle name="Normal 35 2 3 3 6 3" xfId="41117"/>
    <cellStyle name="Normal 35 2 3 3 7" xfId="41118"/>
    <cellStyle name="Normal 35 2 3 3 8" xfId="41119"/>
    <cellStyle name="Normal 35 2 3 3_Schs" xfId="41120"/>
    <cellStyle name="Normal 35 2 3 4" xfId="41121"/>
    <cellStyle name="Normal 35 2 3 4 2" xfId="41122"/>
    <cellStyle name="Normal 35 2 3 4 3" xfId="41123"/>
    <cellStyle name="Normal 35 2 3 4 3 2" xfId="41124"/>
    <cellStyle name="Normal 35 2 3 4 3 2 2" xfId="41125"/>
    <cellStyle name="Normal 35 2 3 4 3 2 2 2" xfId="41126"/>
    <cellStyle name="Normal 35 2 3 4 3 2 2 3" xfId="41127"/>
    <cellStyle name="Normal 35 2 3 4 3 2 3" xfId="41128"/>
    <cellStyle name="Normal 35 2 3 4 3 2 4" xfId="41129"/>
    <cellStyle name="Normal 35 2 3 4 3 3" xfId="41130"/>
    <cellStyle name="Normal 35 2 3 4 3 3 2" xfId="41131"/>
    <cellStyle name="Normal 35 2 3 4 3 3 3" xfId="41132"/>
    <cellStyle name="Normal 35 2 3 4 3 4" xfId="41133"/>
    <cellStyle name="Normal 35 2 3 4 3 5" xfId="41134"/>
    <cellStyle name="Normal 35 2 3 4 4" xfId="41135"/>
    <cellStyle name="Normal 35 2 3 4 4 2" xfId="41136"/>
    <cellStyle name="Normal 35 2 3 4 4 2 2" xfId="41137"/>
    <cellStyle name="Normal 35 2 3 4 4 2 3" xfId="41138"/>
    <cellStyle name="Normal 35 2 3 4 4 3" xfId="41139"/>
    <cellStyle name="Normal 35 2 3 4 4 4" xfId="41140"/>
    <cellStyle name="Normal 35 2 3 4 5" xfId="41141"/>
    <cellStyle name="Normal 35 2 3 4 5 2" xfId="41142"/>
    <cellStyle name="Normal 35 2 3 4 5 3" xfId="41143"/>
    <cellStyle name="Normal 35 2 3 4 6" xfId="41144"/>
    <cellStyle name="Normal 35 2 3 4 7" xfId="41145"/>
    <cellStyle name="Normal 35 2 3 4_Schs" xfId="41146"/>
    <cellStyle name="Normal 35 2 3 5" xfId="41147"/>
    <cellStyle name="Normal 35 2 3 6" xfId="41148"/>
    <cellStyle name="Normal 35 2 3 6 2" xfId="41149"/>
    <cellStyle name="Normal 35 2 3 6 2 2" xfId="41150"/>
    <cellStyle name="Normal 35 2 3 6 2 2 2" xfId="41151"/>
    <cellStyle name="Normal 35 2 3 6 2 2 3" xfId="41152"/>
    <cellStyle name="Normal 35 2 3 6 2 3" xfId="41153"/>
    <cellStyle name="Normal 35 2 3 6 2 4" xfId="41154"/>
    <cellStyle name="Normal 35 2 3 6 3" xfId="41155"/>
    <cellStyle name="Normal 35 2 3 6 3 2" xfId="41156"/>
    <cellStyle name="Normal 35 2 3 6 3 3" xfId="41157"/>
    <cellStyle name="Normal 35 2 3 6 4" xfId="41158"/>
    <cellStyle name="Normal 35 2 3 6 5" xfId="41159"/>
    <cellStyle name="Normal 35 2 3 7" xfId="41160"/>
    <cellStyle name="Normal 35 2 3 7 2" xfId="41161"/>
    <cellStyle name="Normal 35 2 3 7 2 2" xfId="41162"/>
    <cellStyle name="Normal 35 2 3 7 2 3" xfId="41163"/>
    <cellStyle name="Normal 35 2 3 7 3" xfId="41164"/>
    <cellStyle name="Normal 35 2 3 7 4" xfId="41165"/>
    <cellStyle name="Normal 35 2 3 8" xfId="41166"/>
    <cellStyle name="Normal 35 2 3 8 2" xfId="41167"/>
    <cellStyle name="Normal 35 2 3 8 3" xfId="41168"/>
    <cellStyle name="Normal 35 2 3 9" xfId="41169"/>
    <cellStyle name="Normal 35 2 3_Schs" xfId="41170"/>
    <cellStyle name="Normal 35 2 4" xfId="41171"/>
    <cellStyle name="Normal 35 2 4 2" xfId="41172"/>
    <cellStyle name="Normal 35 2 4 2 2" xfId="41173"/>
    <cellStyle name="Normal 35 2 4 2 2 2" xfId="41174"/>
    <cellStyle name="Normal 35 2 4 2 2 2 2" xfId="41175"/>
    <cellStyle name="Normal 35 2 4 2 2 2 3" xfId="41176"/>
    <cellStyle name="Normal 35 2 4 2 2 2 3 2" xfId="41177"/>
    <cellStyle name="Normal 35 2 4 2 2 2 3 2 2" xfId="41178"/>
    <cellStyle name="Normal 35 2 4 2 2 2 3 2 2 2" xfId="41179"/>
    <cellStyle name="Normal 35 2 4 2 2 2 3 2 2 3" xfId="41180"/>
    <cellStyle name="Normal 35 2 4 2 2 2 3 2 3" xfId="41181"/>
    <cellStyle name="Normal 35 2 4 2 2 2 3 2 4" xfId="41182"/>
    <cellStyle name="Normal 35 2 4 2 2 2 3 3" xfId="41183"/>
    <cellStyle name="Normal 35 2 4 2 2 2 3 3 2" xfId="41184"/>
    <cellStyle name="Normal 35 2 4 2 2 2 3 3 3" xfId="41185"/>
    <cellStyle name="Normal 35 2 4 2 2 2 3 4" xfId="41186"/>
    <cellStyle name="Normal 35 2 4 2 2 2 3 5" xfId="41187"/>
    <cellStyle name="Normal 35 2 4 2 2 2 4" xfId="41188"/>
    <cellStyle name="Normal 35 2 4 2 2 2 4 2" xfId="41189"/>
    <cellStyle name="Normal 35 2 4 2 2 2 4 2 2" xfId="41190"/>
    <cellStyle name="Normal 35 2 4 2 2 2 4 2 3" xfId="41191"/>
    <cellStyle name="Normal 35 2 4 2 2 2 4 3" xfId="41192"/>
    <cellStyle name="Normal 35 2 4 2 2 2 4 4" xfId="41193"/>
    <cellStyle name="Normal 35 2 4 2 2 2 5" xfId="41194"/>
    <cellStyle name="Normal 35 2 4 2 2 2 5 2" xfId="41195"/>
    <cellStyle name="Normal 35 2 4 2 2 2 5 3" xfId="41196"/>
    <cellStyle name="Normal 35 2 4 2 2 2 6" xfId="41197"/>
    <cellStyle name="Normal 35 2 4 2 2 2 7" xfId="41198"/>
    <cellStyle name="Normal 35 2 4 2 2 2_Schs" xfId="41199"/>
    <cellStyle name="Normal 35 2 4 2 2 3" xfId="41200"/>
    <cellStyle name="Normal 35 2 4 2 2 4" xfId="41201"/>
    <cellStyle name="Normal 35 2 4 2 2 4 2" xfId="41202"/>
    <cellStyle name="Normal 35 2 4 2 2 4 2 2" xfId="41203"/>
    <cellStyle name="Normal 35 2 4 2 2 4 2 2 2" xfId="41204"/>
    <cellStyle name="Normal 35 2 4 2 2 4 2 2 3" xfId="41205"/>
    <cellStyle name="Normal 35 2 4 2 2 4 2 3" xfId="41206"/>
    <cellStyle name="Normal 35 2 4 2 2 4 2 4" xfId="41207"/>
    <cellStyle name="Normal 35 2 4 2 2 4 3" xfId="41208"/>
    <cellStyle name="Normal 35 2 4 2 2 4 3 2" xfId="41209"/>
    <cellStyle name="Normal 35 2 4 2 2 4 3 3" xfId="41210"/>
    <cellStyle name="Normal 35 2 4 2 2 4 4" xfId="41211"/>
    <cellStyle name="Normal 35 2 4 2 2 4 5" xfId="41212"/>
    <cellStyle name="Normal 35 2 4 2 2 5" xfId="41213"/>
    <cellStyle name="Normal 35 2 4 2 2 5 2" xfId="41214"/>
    <cellStyle name="Normal 35 2 4 2 2 5 2 2" xfId="41215"/>
    <cellStyle name="Normal 35 2 4 2 2 5 2 3" xfId="41216"/>
    <cellStyle name="Normal 35 2 4 2 2 5 3" xfId="41217"/>
    <cellStyle name="Normal 35 2 4 2 2 5 4" xfId="41218"/>
    <cellStyle name="Normal 35 2 4 2 2 6" xfId="41219"/>
    <cellStyle name="Normal 35 2 4 2 2 6 2" xfId="41220"/>
    <cellStyle name="Normal 35 2 4 2 2 6 3" xfId="41221"/>
    <cellStyle name="Normal 35 2 4 2 2 7" xfId="41222"/>
    <cellStyle name="Normal 35 2 4 2 2 8" xfId="41223"/>
    <cellStyle name="Normal 35 2 4 2 2_Schs" xfId="41224"/>
    <cellStyle name="Normal 35 2 4 2 3" xfId="41225"/>
    <cellStyle name="Normal 35 2 4 2 3 2" xfId="41226"/>
    <cellStyle name="Normal 35 2 4 2 3 3" xfId="41227"/>
    <cellStyle name="Normal 35 2 4 2 3 3 2" xfId="41228"/>
    <cellStyle name="Normal 35 2 4 2 3 3 2 2" xfId="41229"/>
    <cellStyle name="Normal 35 2 4 2 3 3 2 2 2" xfId="41230"/>
    <cellStyle name="Normal 35 2 4 2 3 3 2 2 3" xfId="41231"/>
    <cellStyle name="Normal 35 2 4 2 3 3 2 3" xfId="41232"/>
    <cellStyle name="Normal 35 2 4 2 3 3 2 4" xfId="41233"/>
    <cellStyle name="Normal 35 2 4 2 3 3 3" xfId="41234"/>
    <cellStyle name="Normal 35 2 4 2 3 3 3 2" xfId="41235"/>
    <cellStyle name="Normal 35 2 4 2 3 3 3 3" xfId="41236"/>
    <cellStyle name="Normal 35 2 4 2 3 3 4" xfId="41237"/>
    <cellStyle name="Normal 35 2 4 2 3 3 5" xfId="41238"/>
    <cellStyle name="Normal 35 2 4 2 3 4" xfId="41239"/>
    <cellStyle name="Normal 35 2 4 2 3 4 2" xfId="41240"/>
    <cellStyle name="Normal 35 2 4 2 3 4 2 2" xfId="41241"/>
    <cellStyle name="Normal 35 2 4 2 3 4 2 3" xfId="41242"/>
    <cellStyle name="Normal 35 2 4 2 3 4 3" xfId="41243"/>
    <cellStyle name="Normal 35 2 4 2 3 4 4" xfId="41244"/>
    <cellStyle name="Normal 35 2 4 2 3 5" xfId="41245"/>
    <cellStyle name="Normal 35 2 4 2 3 5 2" xfId="41246"/>
    <cellStyle name="Normal 35 2 4 2 3 5 3" xfId="41247"/>
    <cellStyle name="Normal 35 2 4 2 3 6" xfId="41248"/>
    <cellStyle name="Normal 35 2 4 2 3 7" xfId="41249"/>
    <cellStyle name="Normal 35 2 4 2 3_Schs" xfId="41250"/>
    <cellStyle name="Normal 35 2 4 2 4" xfId="41251"/>
    <cellStyle name="Normal 35 2 4 2 5" xfId="41252"/>
    <cellStyle name="Normal 35 2 4 2 5 2" xfId="41253"/>
    <cellStyle name="Normal 35 2 4 2 5 2 2" xfId="41254"/>
    <cellStyle name="Normal 35 2 4 2 5 2 2 2" xfId="41255"/>
    <cellStyle name="Normal 35 2 4 2 5 2 2 3" xfId="41256"/>
    <cellStyle name="Normal 35 2 4 2 5 2 3" xfId="41257"/>
    <cellStyle name="Normal 35 2 4 2 5 2 4" xfId="41258"/>
    <cellStyle name="Normal 35 2 4 2 5 3" xfId="41259"/>
    <cellStyle name="Normal 35 2 4 2 5 3 2" xfId="41260"/>
    <cellStyle name="Normal 35 2 4 2 5 3 3" xfId="41261"/>
    <cellStyle name="Normal 35 2 4 2 5 4" xfId="41262"/>
    <cellStyle name="Normal 35 2 4 2 5 5" xfId="41263"/>
    <cellStyle name="Normal 35 2 4 2 6" xfId="41264"/>
    <cellStyle name="Normal 35 2 4 2 6 2" xfId="41265"/>
    <cellStyle name="Normal 35 2 4 2 6 2 2" xfId="41266"/>
    <cellStyle name="Normal 35 2 4 2 6 2 3" xfId="41267"/>
    <cellStyle name="Normal 35 2 4 2 6 3" xfId="41268"/>
    <cellStyle name="Normal 35 2 4 2 6 4" xfId="41269"/>
    <cellStyle name="Normal 35 2 4 2 7" xfId="41270"/>
    <cellStyle name="Normal 35 2 4 2 7 2" xfId="41271"/>
    <cellStyle name="Normal 35 2 4 2 7 3" xfId="41272"/>
    <cellStyle name="Normal 35 2 4 2 8" xfId="41273"/>
    <cellStyle name="Normal 35 2 4 2 9" xfId="41274"/>
    <cellStyle name="Normal 35 2 4 2_Schs" xfId="41275"/>
    <cellStyle name="Normal 35 2 5" xfId="41276"/>
    <cellStyle name="Normal 35 2 5 2" xfId="41277"/>
    <cellStyle name="Normal 35 2 5 2 2" xfId="41278"/>
    <cellStyle name="Normal 35 2 5 2 3" xfId="41279"/>
    <cellStyle name="Normal 35 2 5 2 3 2" xfId="41280"/>
    <cellStyle name="Normal 35 2 5 2 3 2 2" xfId="41281"/>
    <cellStyle name="Normal 35 2 5 2 3 2 2 2" xfId="41282"/>
    <cellStyle name="Normal 35 2 5 2 3 2 2 3" xfId="41283"/>
    <cellStyle name="Normal 35 2 5 2 3 2 3" xfId="41284"/>
    <cellStyle name="Normal 35 2 5 2 3 2 4" xfId="41285"/>
    <cellStyle name="Normal 35 2 5 2 3 3" xfId="41286"/>
    <cellStyle name="Normal 35 2 5 2 3 3 2" xfId="41287"/>
    <cellStyle name="Normal 35 2 5 2 3 3 3" xfId="41288"/>
    <cellStyle name="Normal 35 2 5 2 3 4" xfId="41289"/>
    <cellStyle name="Normal 35 2 5 2 3 5" xfId="41290"/>
    <cellStyle name="Normal 35 2 5 2 4" xfId="41291"/>
    <cellStyle name="Normal 35 2 5 2 4 2" xfId="41292"/>
    <cellStyle name="Normal 35 2 5 2 4 2 2" xfId="41293"/>
    <cellStyle name="Normal 35 2 5 2 4 2 3" xfId="41294"/>
    <cellStyle name="Normal 35 2 5 2 4 3" xfId="41295"/>
    <cellStyle name="Normal 35 2 5 2 4 4" xfId="41296"/>
    <cellStyle name="Normal 35 2 5 2 5" xfId="41297"/>
    <cellStyle name="Normal 35 2 5 2 5 2" xfId="41298"/>
    <cellStyle name="Normal 35 2 5 2 5 3" xfId="41299"/>
    <cellStyle name="Normal 35 2 5 2 6" xfId="41300"/>
    <cellStyle name="Normal 35 2 5 2 7" xfId="41301"/>
    <cellStyle name="Normal 35 2 5 2_Schs" xfId="41302"/>
    <cellStyle name="Normal 35 2 5 3" xfId="41303"/>
    <cellStyle name="Normal 35 2 5 4" xfId="41304"/>
    <cellStyle name="Normal 35 2 5 4 2" xfId="41305"/>
    <cellStyle name="Normal 35 2 5 4 2 2" xfId="41306"/>
    <cellStyle name="Normal 35 2 5 4 2 2 2" xfId="41307"/>
    <cellStyle name="Normal 35 2 5 4 2 2 3" xfId="41308"/>
    <cellStyle name="Normal 35 2 5 4 2 3" xfId="41309"/>
    <cellStyle name="Normal 35 2 5 4 2 4" xfId="41310"/>
    <cellStyle name="Normal 35 2 5 4 3" xfId="41311"/>
    <cellStyle name="Normal 35 2 5 4 3 2" xfId="41312"/>
    <cellStyle name="Normal 35 2 5 4 3 3" xfId="41313"/>
    <cellStyle name="Normal 35 2 5 4 4" xfId="41314"/>
    <cellStyle name="Normal 35 2 5 4 5" xfId="41315"/>
    <cellStyle name="Normal 35 2 5 5" xfId="41316"/>
    <cellStyle name="Normal 35 2 5 5 2" xfId="41317"/>
    <cellStyle name="Normal 35 2 5 5 2 2" xfId="41318"/>
    <cellStyle name="Normal 35 2 5 5 2 3" xfId="41319"/>
    <cellStyle name="Normal 35 2 5 5 3" xfId="41320"/>
    <cellStyle name="Normal 35 2 5 5 4" xfId="41321"/>
    <cellStyle name="Normal 35 2 5 6" xfId="41322"/>
    <cellStyle name="Normal 35 2 5 6 2" xfId="41323"/>
    <cellStyle name="Normal 35 2 5 6 3" xfId="41324"/>
    <cellStyle name="Normal 35 2 5 7" xfId="41325"/>
    <cellStyle name="Normal 35 2 5 8" xfId="41326"/>
    <cellStyle name="Normal 35 2 5_Schs" xfId="41327"/>
    <cellStyle name="Normal 35 2 6" xfId="41328"/>
    <cellStyle name="Normal 35 2 6 2" xfId="41329"/>
    <cellStyle name="Normal 35 2 6 3" xfId="41330"/>
    <cellStyle name="Normal 35 2 6 3 2" xfId="41331"/>
    <cellStyle name="Normal 35 2 6 3 2 2" xfId="41332"/>
    <cellStyle name="Normal 35 2 6 3 2 2 2" xfId="41333"/>
    <cellStyle name="Normal 35 2 6 3 2 2 3" xfId="41334"/>
    <cellStyle name="Normal 35 2 6 3 2 3" xfId="41335"/>
    <cellStyle name="Normal 35 2 6 3 2 4" xfId="41336"/>
    <cellStyle name="Normal 35 2 6 3 3" xfId="41337"/>
    <cellStyle name="Normal 35 2 6 3 3 2" xfId="41338"/>
    <cellStyle name="Normal 35 2 6 3 3 3" xfId="41339"/>
    <cellStyle name="Normal 35 2 6 3 4" xfId="41340"/>
    <cellStyle name="Normal 35 2 6 3 5" xfId="41341"/>
    <cellStyle name="Normal 35 2 6 4" xfId="41342"/>
    <cellStyle name="Normal 35 2 6 4 2" xfId="41343"/>
    <cellStyle name="Normal 35 2 6 4 2 2" xfId="41344"/>
    <cellStyle name="Normal 35 2 6 4 2 3" xfId="41345"/>
    <cellStyle name="Normal 35 2 6 4 3" xfId="41346"/>
    <cellStyle name="Normal 35 2 6 4 4" xfId="41347"/>
    <cellStyle name="Normal 35 2 6 5" xfId="41348"/>
    <cellStyle name="Normal 35 2 6 5 2" xfId="41349"/>
    <cellStyle name="Normal 35 2 6 5 3" xfId="41350"/>
    <cellStyle name="Normal 35 2 6 6" xfId="41351"/>
    <cellStyle name="Normal 35 2 6 7" xfId="41352"/>
    <cellStyle name="Normal 35 2 6_Schs" xfId="41353"/>
    <cellStyle name="Normal 35 2 7" xfId="41354"/>
    <cellStyle name="Normal 35 2 7 2" xfId="41355"/>
    <cellStyle name="Normal 35 2 7 2 2" xfId="41356"/>
    <cellStyle name="Normal 35 2 7 2 2 2" xfId="41357"/>
    <cellStyle name="Normal 35 2 7 2 2 3" xfId="41358"/>
    <cellStyle name="Normal 35 2 7 2 3" xfId="41359"/>
    <cellStyle name="Normal 35 2 7 2 4" xfId="41360"/>
    <cellStyle name="Normal 35 2 7 3" xfId="41361"/>
    <cellStyle name="Normal 35 2 7 3 2" xfId="41362"/>
    <cellStyle name="Normal 35 2 7 3 3" xfId="41363"/>
    <cellStyle name="Normal 35 2 7 4" xfId="41364"/>
    <cellStyle name="Normal 35 2 7 5" xfId="41365"/>
    <cellStyle name="Normal 35 2 8" xfId="41366"/>
    <cellStyle name="Normal 35 2 8 2" xfId="41367"/>
    <cellStyle name="Normal 35 2 8 2 2" xfId="41368"/>
    <cellStyle name="Normal 35 2 8 2 3" xfId="41369"/>
    <cellStyle name="Normal 35 2 8 3" xfId="41370"/>
    <cellStyle name="Normal 35 2 8 4" xfId="41371"/>
    <cellStyle name="Normal 35 2 9" xfId="41372"/>
    <cellStyle name="Normal 35 2 9 2" xfId="41373"/>
    <cellStyle name="Normal 35 2 9 3" xfId="41374"/>
    <cellStyle name="Normal 35 2_Schs" xfId="41375"/>
    <cellStyle name="Normal 35 3" xfId="41376"/>
    <cellStyle name="Normal 35 3 2" xfId="41377"/>
    <cellStyle name="Normal 35 3 2 2" xfId="41378"/>
    <cellStyle name="Normal 35 3 2 2 2" xfId="41379"/>
    <cellStyle name="Normal 35 3 2 2 2 2" xfId="41380"/>
    <cellStyle name="Normal 35 3 2 2 2 3" xfId="41381"/>
    <cellStyle name="Normal 35 3 2 2 2 3 2" xfId="41382"/>
    <cellStyle name="Normal 35 3 2 2 2 3 2 2" xfId="41383"/>
    <cellStyle name="Normal 35 3 2 2 2 3 2 2 2" xfId="41384"/>
    <cellStyle name="Normal 35 3 2 2 2 3 2 2 3" xfId="41385"/>
    <cellStyle name="Normal 35 3 2 2 2 3 2 3" xfId="41386"/>
    <cellStyle name="Normal 35 3 2 2 2 3 2 4" xfId="41387"/>
    <cellStyle name="Normal 35 3 2 2 2 3 3" xfId="41388"/>
    <cellStyle name="Normal 35 3 2 2 2 3 3 2" xfId="41389"/>
    <cellStyle name="Normal 35 3 2 2 2 3 3 3" xfId="41390"/>
    <cellStyle name="Normal 35 3 2 2 2 3 4" xfId="41391"/>
    <cellStyle name="Normal 35 3 2 2 2 3 5" xfId="41392"/>
    <cellStyle name="Normal 35 3 2 2 2 4" xfId="41393"/>
    <cellStyle name="Normal 35 3 2 2 2 4 2" xfId="41394"/>
    <cellStyle name="Normal 35 3 2 2 2 4 2 2" xfId="41395"/>
    <cellStyle name="Normal 35 3 2 2 2 4 2 3" xfId="41396"/>
    <cellStyle name="Normal 35 3 2 2 2 4 3" xfId="41397"/>
    <cellStyle name="Normal 35 3 2 2 2 4 4" xfId="41398"/>
    <cellStyle name="Normal 35 3 2 2 2 5" xfId="41399"/>
    <cellStyle name="Normal 35 3 2 2 2 5 2" xfId="41400"/>
    <cellStyle name="Normal 35 3 2 2 2 5 3" xfId="41401"/>
    <cellStyle name="Normal 35 3 2 2 2 6" xfId="41402"/>
    <cellStyle name="Normal 35 3 2 2 2 7" xfId="41403"/>
    <cellStyle name="Normal 35 3 2 2 2_Schs" xfId="41404"/>
    <cellStyle name="Normal 35 3 2 2 3" xfId="41405"/>
    <cellStyle name="Normal 35 3 2 2 4" xfId="41406"/>
    <cellStyle name="Normal 35 3 2 2 4 2" xfId="41407"/>
    <cellStyle name="Normal 35 3 2 2 4 2 2" xfId="41408"/>
    <cellStyle name="Normal 35 3 2 2 4 2 2 2" xfId="41409"/>
    <cellStyle name="Normal 35 3 2 2 4 2 2 3" xfId="41410"/>
    <cellStyle name="Normal 35 3 2 2 4 2 3" xfId="41411"/>
    <cellStyle name="Normal 35 3 2 2 4 2 4" xfId="41412"/>
    <cellStyle name="Normal 35 3 2 2 4 3" xfId="41413"/>
    <cellStyle name="Normal 35 3 2 2 4 3 2" xfId="41414"/>
    <cellStyle name="Normal 35 3 2 2 4 3 3" xfId="41415"/>
    <cellStyle name="Normal 35 3 2 2 4 4" xfId="41416"/>
    <cellStyle name="Normal 35 3 2 2 4 5" xfId="41417"/>
    <cellStyle name="Normal 35 3 2 2 5" xfId="41418"/>
    <cellStyle name="Normal 35 3 2 2 5 2" xfId="41419"/>
    <cellStyle name="Normal 35 3 2 2 5 2 2" xfId="41420"/>
    <cellStyle name="Normal 35 3 2 2 5 2 3" xfId="41421"/>
    <cellStyle name="Normal 35 3 2 2 5 3" xfId="41422"/>
    <cellStyle name="Normal 35 3 2 2 5 4" xfId="41423"/>
    <cellStyle name="Normal 35 3 2 2 6" xfId="41424"/>
    <cellStyle name="Normal 35 3 2 2 6 2" xfId="41425"/>
    <cellStyle name="Normal 35 3 2 2 6 3" xfId="41426"/>
    <cellStyle name="Normal 35 3 2 2 7" xfId="41427"/>
    <cellStyle name="Normal 35 3 2 2 8" xfId="41428"/>
    <cellStyle name="Normal 35 3 2 2_Schs" xfId="41429"/>
    <cellStyle name="Normal 35 3 2 3" xfId="41430"/>
    <cellStyle name="Normal 35 3 2 3 2" xfId="41431"/>
    <cellStyle name="Normal 35 3 2 3 3" xfId="41432"/>
    <cellStyle name="Normal 35 3 2 3 3 2" xfId="41433"/>
    <cellStyle name="Normal 35 3 2 3 3 2 2" xfId="41434"/>
    <cellStyle name="Normal 35 3 2 3 3 2 2 2" xfId="41435"/>
    <cellStyle name="Normal 35 3 2 3 3 2 2 3" xfId="41436"/>
    <cellStyle name="Normal 35 3 2 3 3 2 3" xfId="41437"/>
    <cellStyle name="Normal 35 3 2 3 3 2 4" xfId="41438"/>
    <cellStyle name="Normal 35 3 2 3 3 3" xfId="41439"/>
    <cellStyle name="Normal 35 3 2 3 3 3 2" xfId="41440"/>
    <cellStyle name="Normal 35 3 2 3 3 3 3" xfId="41441"/>
    <cellStyle name="Normal 35 3 2 3 3 4" xfId="41442"/>
    <cellStyle name="Normal 35 3 2 3 3 5" xfId="41443"/>
    <cellStyle name="Normal 35 3 2 3 4" xfId="41444"/>
    <cellStyle name="Normal 35 3 2 3 4 2" xfId="41445"/>
    <cellStyle name="Normal 35 3 2 3 4 2 2" xfId="41446"/>
    <cellStyle name="Normal 35 3 2 3 4 2 3" xfId="41447"/>
    <cellStyle name="Normal 35 3 2 3 4 3" xfId="41448"/>
    <cellStyle name="Normal 35 3 2 3 4 4" xfId="41449"/>
    <cellStyle name="Normal 35 3 2 3 5" xfId="41450"/>
    <cellStyle name="Normal 35 3 2 3 5 2" xfId="41451"/>
    <cellStyle name="Normal 35 3 2 3 5 3" xfId="41452"/>
    <cellStyle name="Normal 35 3 2 3 6" xfId="41453"/>
    <cellStyle name="Normal 35 3 2 3 7" xfId="41454"/>
    <cellStyle name="Normal 35 3 2 3_Schs" xfId="41455"/>
    <cellStyle name="Normal 35 3 2 4" xfId="41456"/>
    <cellStyle name="Normal 35 3 2 5" xfId="41457"/>
    <cellStyle name="Normal 35 3 2 5 2" xfId="41458"/>
    <cellStyle name="Normal 35 3 2 5 2 2" xfId="41459"/>
    <cellStyle name="Normal 35 3 2 5 2 2 2" xfId="41460"/>
    <cellStyle name="Normal 35 3 2 5 2 2 3" xfId="41461"/>
    <cellStyle name="Normal 35 3 2 5 2 3" xfId="41462"/>
    <cellStyle name="Normal 35 3 2 5 2 4" xfId="41463"/>
    <cellStyle name="Normal 35 3 2 5 3" xfId="41464"/>
    <cellStyle name="Normal 35 3 2 5 3 2" xfId="41465"/>
    <cellStyle name="Normal 35 3 2 5 3 3" xfId="41466"/>
    <cellStyle name="Normal 35 3 2 5 4" xfId="41467"/>
    <cellStyle name="Normal 35 3 2 5 5" xfId="41468"/>
    <cellStyle name="Normal 35 3 2 6" xfId="41469"/>
    <cellStyle name="Normal 35 3 2 6 2" xfId="41470"/>
    <cellStyle name="Normal 35 3 2 6 2 2" xfId="41471"/>
    <cellStyle name="Normal 35 3 2 6 2 3" xfId="41472"/>
    <cellStyle name="Normal 35 3 2 6 3" xfId="41473"/>
    <cellStyle name="Normal 35 3 2 6 4" xfId="41474"/>
    <cellStyle name="Normal 35 3 2 7" xfId="41475"/>
    <cellStyle name="Normal 35 3 2 7 2" xfId="41476"/>
    <cellStyle name="Normal 35 3 2 7 3" xfId="41477"/>
    <cellStyle name="Normal 35 3 2 8" xfId="41478"/>
    <cellStyle name="Normal 35 3 2 9" xfId="41479"/>
    <cellStyle name="Normal 35 3 2_Schs" xfId="41480"/>
    <cellStyle name="Normal 35 4" xfId="41481"/>
    <cellStyle name="Normal 35 4 10" xfId="41482"/>
    <cellStyle name="Normal 35 4 11" xfId="41483"/>
    <cellStyle name="Normal 35 4 12" xfId="41484"/>
    <cellStyle name="Normal 35 4 2" xfId="41485"/>
    <cellStyle name="Normal 35 4 2 10" xfId="41486"/>
    <cellStyle name="Normal 35 4 2 2" xfId="41487"/>
    <cellStyle name="Normal 35 4 2 2 2" xfId="41488"/>
    <cellStyle name="Normal 35 4 2 2 2 2" xfId="41489"/>
    <cellStyle name="Normal 35 4 2 2 2 2 2" xfId="41490"/>
    <cellStyle name="Normal 35 4 2 2 2 2 3" xfId="41491"/>
    <cellStyle name="Normal 35 4 2 2 2 2 3 2" xfId="41492"/>
    <cellStyle name="Normal 35 4 2 2 2 2 3 2 2" xfId="41493"/>
    <cellStyle name="Normal 35 4 2 2 2 2 3 2 2 2" xfId="41494"/>
    <cellStyle name="Normal 35 4 2 2 2 2 3 2 2 3" xfId="41495"/>
    <cellStyle name="Normal 35 4 2 2 2 2 3 2 3" xfId="41496"/>
    <cellStyle name="Normal 35 4 2 2 2 2 3 2 4" xfId="41497"/>
    <cellStyle name="Normal 35 4 2 2 2 2 3 3" xfId="41498"/>
    <cellStyle name="Normal 35 4 2 2 2 2 3 3 2" xfId="41499"/>
    <cellStyle name="Normal 35 4 2 2 2 2 3 3 3" xfId="41500"/>
    <cellStyle name="Normal 35 4 2 2 2 2 3 4" xfId="41501"/>
    <cellStyle name="Normal 35 4 2 2 2 2 3 5" xfId="41502"/>
    <cellStyle name="Normal 35 4 2 2 2 2 4" xfId="41503"/>
    <cellStyle name="Normal 35 4 2 2 2 2 4 2" xfId="41504"/>
    <cellStyle name="Normal 35 4 2 2 2 2 4 2 2" xfId="41505"/>
    <cellStyle name="Normal 35 4 2 2 2 2 4 2 3" xfId="41506"/>
    <cellStyle name="Normal 35 4 2 2 2 2 4 3" xfId="41507"/>
    <cellStyle name="Normal 35 4 2 2 2 2 4 4" xfId="41508"/>
    <cellStyle name="Normal 35 4 2 2 2 2 5" xfId="41509"/>
    <cellStyle name="Normal 35 4 2 2 2 2 5 2" xfId="41510"/>
    <cellStyle name="Normal 35 4 2 2 2 2 5 3" xfId="41511"/>
    <cellStyle name="Normal 35 4 2 2 2 2 6" xfId="41512"/>
    <cellStyle name="Normal 35 4 2 2 2 2 7" xfId="41513"/>
    <cellStyle name="Normal 35 4 2 2 2 2_Schs" xfId="41514"/>
    <cellStyle name="Normal 35 4 2 2 2 3" xfId="41515"/>
    <cellStyle name="Normal 35 4 2 2 2 4" xfId="41516"/>
    <cellStyle name="Normal 35 4 2 2 2 4 2" xfId="41517"/>
    <cellStyle name="Normal 35 4 2 2 2 4 2 2" xfId="41518"/>
    <cellStyle name="Normal 35 4 2 2 2 4 2 2 2" xfId="41519"/>
    <cellStyle name="Normal 35 4 2 2 2 4 2 2 3" xfId="41520"/>
    <cellStyle name="Normal 35 4 2 2 2 4 2 3" xfId="41521"/>
    <cellStyle name="Normal 35 4 2 2 2 4 2 4" xfId="41522"/>
    <cellStyle name="Normal 35 4 2 2 2 4 3" xfId="41523"/>
    <cellStyle name="Normal 35 4 2 2 2 4 3 2" xfId="41524"/>
    <cellStyle name="Normal 35 4 2 2 2 4 3 3" xfId="41525"/>
    <cellStyle name="Normal 35 4 2 2 2 4 4" xfId="41526"/>
    <cellStyle name="Normal 35 4 2 2 2 4 5" xfId="41527"/>
    <cellStyle name="Normal 35 4 2 2 2 5" xfId="41528"/>
    <cellStyle name="Normal 35 4 2 2 2 5 2" xfId="41529"/>
    <cellStyle name="Normal 35 4 2 2 2 5 2 2" xfId="41530"/>
    <cellStyle name="Normal 35 4 2 2 2 5 2 3" xfId="41531"/>
    <cellStyle name="Normal 35 4 2 2 2 5 3" xfId="41532"/>
    <cellStyle name="Normal 35 4 2 2 2 5 4" xfId="41533"/>
    <cellStyle name="Normal 35 4 2 2 2 6" xfId="41534"/>
    <cellStyle name="Normal 35 4 2 2 2 6 2" xfId="41535"/>
    <cellStyle name="Normal 35 4 2 2 2 6 3" xfId="41536"/>
    <cellStyle name="Normal 35 4 2 2 2 7" xfId="41537"/>
    <cellStyle name="Normal 35 4 2 2 2 8" xfId="41538"/>
    <cellStyle name="Normal 35 4 2 2 2_Schs" xfId="41539"/>
    <cellStyle name="Normal 35 4 2 2 3" xfId="41540"/>
    <cellStyle name="Normal 35 4 2 2 3 2" xfId="41541"/>
    <cellStyle name="Normal 35 4 2 2 3 3" xfId="41542"/>
    <cellStyle name="Normal 35 4 2 2 3 3 2" xfId="41543"/>
    <cellStyle name="Normal 35 4 2 2 3 3 2 2" xfId="41544"/>
    <cellStyle name="Normal 35 4 2 2 3 3 2 2 2" xfId="41545"/>
    <cellStyle name="Normal 35 4 2 2 3 3 2 2 3" xfId="41546"/>
    <cellStyle name="Normal 35 4 2 2 3 3 2 3" xfId="41547"/>
    <cellStyle name="Normal 35 4 2 2 3 3 2 4" xfId="41548"/>
    <cellStyle name="Normal 35 4 2 2 3 3 3" xfId="41549"/>
    <cellStyle name="Normal 35 4 2 2 3 3 3 2" xfId="41550"/>
    <cellStyle name="Normal 35 4 2 2 3 3 3 3" xfId="41551"/>
    <cellStyle name="Normal 35 4 2 2 3 3 4" xfId="41552"/>
    <cellStyle name="Normal 35 4 2 2 3 3 5" xfId="41553"/>
    <cellStyle name="Normal 35 4 2 2 3 4" xfId="41554"/>
    <cellStyle name="Normal 35 4 2 2 3 4 2" xfId="41555"/>
    <cellStyle name="Normal 35 4 2 2 3 4 2 2" xfId="41556"/>
    <cellStyle name="Normal 35 4 2 2 3 4 2 3" xfId="41557"/>
    <cellStyle name="Normal 35 4 2 2 3 4 3" xfId="41558"/>
    <cellStyle name="Normal 35 4 2 2 3 4 4" xfId="41559"/>
    <cellStyle name="Normal 35 4 2 2 3 5" xfId="41560"/>
    <cellStyle name="Normal 35 4 2 2 3 5 2" xfId="41561"/>
    <cellStyle name="Normal 35 4 2 2 3 5 3" xfId="41562"/>
    <cellStyle name="Normal 35 4 2 2 3 6" xfId="41563"/>
    <cellStyle name="Normal 35 4 2 2 3 7" xfId="41564"/>
    <cellStyle name="Normal 35 4 2 2 3_Schs" xfId="41565"/>
    <cellStyle name="Normal 35 4 2 2 4" xfId="41566"/>
    <cellStyle name="Normal 35 4 2 2 5" xfId="41567"/>
    <cellStyle name="Normal 35 4 2 2 5 2" xfId="41568"/>
    <cellStyle name="Normal 35 4 2 2 5 2 2" xfId="41569"/>
    <cellStyle name="Normal 35 4 2 2 5 2 2 2" xfId="41570"/>
    <cellStyle name="Normal 35 4 2 2 5 2 2 3" xfId="41571"/>
    <cellStyle name="Normal 35 4 2 2 5 2 3" xfId="41572"/>
    <cellStyle name="Normal 35 4 2 2 5 2 4" xfId="41573"/>
    <cellStyle name="Normal 35 4 2 2 5 3" xfId="41574"/>
    <cellStyle name="Normal 35 4 2 2 5 3 2" xfId="41575"/>
    <cellStyle name="Normal 35 4 2 2 5 3 3" xfId="41576"/>
    <cellStyle name="Normal 35 4 2 2 5 4" xfId="41577"/>
    <cellStyle name="Normal 35 4 2 2 5 5" xfId="41578"/>
    <cellStyle name="Normal 35 4 2 2 6" xfId="41579"/>
    <cellStyle name="Normal 35 4 2 2 6 2" xfId="41580"/>
    <cellStyle name="Normal 35 4 2 2 6 2 2" xfId="41581"/>
    <cellStyle name="Normal 35 4 2 2 6 2 3" xfId="41582"/>
    <cellStyle name="Normal 35 4 2 2 6 3" xfId="41583"/>
    <cellStyle name="Normal 35 4 2 2 6 4" xfId="41584"/>
    <cellStyle name="Normal 35 4 2 2 7" xfId="41585"/>
    <cellStyle name="Normal 35 4 2 2 7 2" xfId="41586"/>
    <cellStyle name="Normal 35 4 2 2 7 3" xfId="41587"/>
    <cellStyle name="Normal 35 4 2 2 8" xfId="41588"/>
    <cellStyle name="Normal 35 4 2 2 9" xfId="41589"/>
    <cellStyle name="Normal 35 4 2 2_Schs" xfId="41590"/>
    <cellStyle name="Normal 35 4 2 3" xfId="41591"/>
    <cellStyle name="Normal 35 4 2 3 2" xfId="41592"/>
    <cellStyle name="Normal 35 4 2 3 2 2" xfId="41593"/>
    <cellStyle name="Normal 35 4 2 3 2 3" xfId="41594"/>
    <cellStyle name="Normal 35 4 2 3 2 3 2" xfId="41595"/>
    <cellStyle name="Normal 35 4 2 3 2 3 2 2" xfId="41596"/>
    <cellStyle name="Normal 35 4 2 3 2 3 2 2 2" xfId="41597"/>
    <cellStyle name="Normal 35 4 2 3 2 3 2 2 3" xfId="41598"/>
    <cellStyle name="Normal 35 4 2 3 2 3 2 3" xfId="41599"/>
    <cellStyle name="Normal 35 4 2 3 2 3 2 4" xfId="41600"/>
    <cellStyle name="Normal 35 4 2 3 2 3 3" xfId="41601"/>
    <cellStyle name="Normal 35 4 2 3 2 3 3 2" xfId="41602"/>
    <cellStyle name="Normal 35 4 2 3 2 3 3 3" xfId="41603"/>
    <cellStyle name="Normal 35 4 2 3 2 3 4" xfId="41604"/>
    <cellStyle name="Normal 35 4 2 3 2 3 5" xfId="41605"/>
    <cellStyle name="Normal 35 4 2 3 2 4" xfId="41606"/>
    <cellStyle name="Normal 35 4 2 3 2 4 2" xfId="41607"/>
    <cellStyle name="Normal 35 4 2 3 2 4 2 2" xfId="41608"/>
    <cellStyle name="Normal 35 4 2 3 2 4 2 3" xfId="41609"/>
    <cellStyle name="Normal 35 4 2 3 2 4 3" xfId="41610"/>
    <cellStyle name="Normal 35 4 2 3 2 4 4" xfId="41611"/>
    <cellStyle name="Normal 35 4 2 3 2 5" xfId="41612"/>
    <cellStyle name="Normal 35 4 2 3 2 5 2" xfId="41613"/>
    <cellStyle name="Normal 35 4 2 3 2 5 3" xfId="41614"/>
    <cellStyle name="Normal 35 4 2 3 2 6" xfId="41615"/>
    <cellStyle name="Normal 35 4 2 3 2 7" xfId="41616"/>
    <cellStyle name="Normal 35 4 2 3 2_Schs" xfId="41617"/>
    <cellStyle name="Normal 35 4 2 3 3" xfId="41618"/>
    <cellStyle name="Normal 35 4 2 3 4" xfId="41619"/>
    <cellStyle name="Normal 35 4 2 3 4 2" xfId="41620"/>
    <cellStyle name="Normal 35 4 2 3 4 2 2" xfId="41621"/>
    <cellStyle name="Normal 35 4 2 3 4 2 2 2" xfId="41622"/>
    <cellStyle name="Normal 35 4 2 3 4 2 2 3" xfId="41623"/>
    <cellStyle name="Normal 35 4 2 3 4 2 3" xfId="41624"/>
    <cellStyle name="Normal 35 4 2 3 4 2 4" xfId="41625"/>
    <cellStyle name="Normal 35 4 2 3 4 3" xfId="41626"/>
    <cellStyle name="Normal 35 4 2 3 4 3 2" xfId="41627"/>
    <cellStyle name="Normal 35 4 2 3 4 3 3" xfId="41628"/>
    <cellStyle name="Normal 35 4 2 3 4 4" xfId="41629"/>
    <cellStyle name="Normal 35 4 2 3 4 5" xfId="41630"/>
    <cellStyle name="Normal 35 4 2 3 5" xfId="41631"/>
    <cellStyle name="Normal 35 4 2 3 5 2" xfId="41632"/>
    <cellStyle name="Normal 35 4 2 3 5 2 2" xfId="41633"/>
    <cellStyle name="Normal 35 4 2 3 5 2 3" xfId="41634"/>
    <cellStyle name="Normal 35 4 2 3 5 3" xfId="41635"/>
    <cellStyle name="Normal 35 4 2 3 5 4" xfId="41636"/>
    <cellStyle name="Normal 35 4 2 3 6" xfId="41637"/>
    <cellStyle name="Normal 35 4 2 3 6 2" xfId="41638"/>
    <cellStyle name="Normal 35 4 2 3 6 3" xfId="41639"/>
    <cellStyle name="Normal 35 4 2 3 7" xfId="41640"/>
    <cellStyle name="Normal 35 4 2 3 8" xfId="41641"/>
    <cellStyle name="Normal 35 4 2 3_Schs" xfId="41642"/>
    <cellStyle name="Normal 35 4 2 4" xfId="41643"/>
    <cellStyle name="Normal 35 4 2 4 2" xfId="41644"/>
    <cellStyle name="Normal 35 4 2 4 3" xfId="41645"/>
    <cellStyle name="Normal 35 4 2 4 3 2" xfId="41646"/>
    <cellStyle name="Normal 35 4 2 4 3 2 2" xfId="41647"/>
    <cellStyle name="Normal 35 4 2 4 3 2 2 2" xfId="41648"/>
    <cellStyle name="Normal 35 4 2 4 3 2 2 3" xfId="41649"/>
    <cellStyle name="Normal 35 4 2 4 3 2 3" xfId="41650"/>
    <cellStyle name="Normal 35 4 2 4 3 2 4" xfId="41651"/>
    <cellStyle name="Normal 35 4 2 4 3 3" xfId="41652"/>
    <cellStyle name="Normal 35 4 2 4 3 3 2" xfId="41653"/>
    <cellStyle name="Normal 35 4 2 4 3 3 3" xfId="41654"/>
    <cellStyle name="Normal 35 4 2 4 3 4" xfId="41655"/>
    <cellStyle name="Normal 35 4 2 4 3 5" xfId="41656"/>
    <cellStyle name="Normal 35 4 2 4 4" xfId="41657"/>
    <cellStyle name="Normal 35 4 2 4 4 2" xfId="41658"/>
    <cellStyle name="Normal 35 4 2 4 4 2 2" xfId="41659"/>
    <cellStyle name="Normal 35 4 2 4 4 2 3" xfId="41660"/>
    <cellStyle name="Normal 35 4 2 4 4 3" xfId="41661"/>
    <cellStyle name="Normal 35 4 2 4 4 4" xfId="41662"/>
    <cellStyle name="Normal 35 4 2 4 5" xfId="41663"/>
    <cellStyle name="Normal 35 4 2 4 5 2" xfId="41664"/>
    <cellStyle name="Normal 35 4 2 4 5 3" xfId="41665"/>
    <cellStyle name="Normal 35 4 2 4 6" xfId="41666"/>
    <cellStyle name="Normal 35 4 2 4 7" xfId="41667"/>
    <cellStyle name="Normal 35 4 2 4_Schs" xfId="41668"/>
    <cellStyle name="Normal 35 4 2 5" xfId="41669"/>
    <cellStyle name="Normal 35 4 2 6" xfId="41670"/>
    <cellStyle name="Normal 35 4 2 6 2" xfId="41671"/>
    <cellStyle name="Normal 35 4 2 6 2 2" xfId="41672"/>
    <cellStyle name="Normal 35 4 2 6 2 2 2" xfId="41673"/>
    <cellStyle name="Normal 35 4 2 6 2 2 3" xfId="41674"/>
    <cellStyle name="Normal 35 4 2 6 2 3" xfId="41675"/>
    <cellStyle name="Normal 35 4 2 6 2 4" xfId="41676"/>
    <cellStyle name="Normal 35 4 2 6 3" xfId="41677"/>
    <cellStyle name="Normal 35 4 2 6 3 2" xfId="41678"/>
    <cellStyle name="Normal 35 4 2 6 3 3" xfId="41679"/>
    <cellStyle name="Normal 35 4 2 6 4" xfId="41680"/>
    <cellStyle name="Normal 35 4 2 6 5" xfId="41681"/>
    <cellStyle name="Normal 35 4 2 7" xfId="41682"/>
    <cellStyle name="Normal 35 4 2 7 2" xfId="41683"/>
    <cellStyle name="Normal 35 4 2 7 2 2" xfId="41684"/>
    <cellStyle name="Normal 35 4 2 7 2 3" xfId="41685"/>
    <cellStyle name="Normal 35 4 2 7 3" xfId="41686"/>
    <cellStyle name="Normal 35 4 2 7 4" xfId="41687"/>
    <cellStyle name="Normal 35 4 2 8" xfId="41688"/>
    <cellStyle name="Normal 35 4 2 8 2" xfId="41689"/>
    <cellStyle name="Normal 35 4 2 8 3" xfId="41690"/>
    <cellStyle name="Normal 35 4 2 9" xfId="41691"/>
    <cellStyle name="Normal 35 4 2_Schs" xfId="41692"/>
    <cellStyle name="Normal 35 4 3" xfId="41693"/>
    <cellStyle name="Normal 35 4 3 2" xfId="41694"/>
    <cellStyle name="Normal 35 4 3 2 2" xfId="41695"/>
    <cellStyle name="Normal 35 4 3 2 2 2" xfId="41696"/>
    <cellStyle name="Normal 35 4 3 2 2 3" xfId="41697"/>
    <cellStyle name="Normal 35 4 3 2 2 3 2" xfId="41698"/>
    <cellStyle name="Normal 35 4 3 2 2 3 2 2" xfId="41699"/>
    <cellStyle name="Normal 35 4 3 2 2 3 2 2 2" xfId="41700"/>
    <cellStyle name="Normal 35 4 3 2 2 3 2 2 3" xfId="41701"/>
    <cellStyle name="Normal 35 4 3 2 2 3 2 3" xfId="41702"/>
    <cellStyle name="Normal 35 4 3 2 2 3 2 4" xfId="41703"/>
    <cellStyle name="Normal 35 4 3 2 2 3 3" xfId="41704"/>
    <cellStyle name="Normal 35 4 3 2 2 3 3 2" xfId="41705"/>
    <cellStyle name="Normal 35 4 3 2 2 3 3 3" xfId="41706"/>
    <cellStyle name="Normal 35 4 3 2 2 3 4" xfId="41707"/>
    <cellStyle name="Normal 35 4 3 2 2 3 5" xfId="41708"/>
    <cellStyle name="Normal 35 4 3 2 2 4" xfId="41709"/>
    <cellStyle name="Normal 35 4 3 2 2 4 2" xfId="41710"/>
    <cellStyle name="Normal 35 4 3 2 2 4 2 2" xfId="41711"/>
    <cellStyle name="Normal 35 4 3 2 2 4 2 3" xfId="41712"/>
    <cellStyle name="Normal 35 4 3 2 2 4 3" xfId="41713"/>
    <cellStyle name="Normal 35 4 3 2 2 4 4" xfId="41714"/>
    <cellStyle name="Normal 35 4 3 2 2 5" xfId="41715"/>
    <cellStyle name="Normal 35 4 3 2 2 5 2" xfId="41716"/>
    <cellStyle name="Normal 35 4 3 2 2 5 3" xfId="41717"/>
    <cellStyle name="Normal 35 4 3 2 2 6" xfId="41718"/>
    <cellStyle name="Normal 35 4 3 2 2 7" xfId="41719"/>
    <cellStyle name="Normal 35 4 3 2 2_Schs" xfId="41720"/>
    <cellStyle name="Normal 35 4 3 2 3" xfId="41721"/>
    <cellStyle name="Normal 35 4 3 2 4" xfId="41722"/>
    <cellStyle name="Normal 35 4 3 2 4 2" xfId="41723"/>
    <cellStyle name="Normal 35 4 3 2 4 2 2" xfId="41724"/>
    <cellStyle name="Normal 35 4 3 2 4 2 2 2" xfId="41725"/>
    <cellStyle name="Normal 35 4 3 2 4 2 2 3" xfId="41726"/>
    <cellStyle name="Normal 35 4 3 2 4 2 3" xfId="41727"/>
    <cellStyle name="Normal 35 4 3 2 4 2 4" xfId="41728"/>
    <cellStyle name="Normal 35 4 3 2 4 3" xfId="41729"/>
    <cellStyle name="Normal 35 4 3 2 4 3 2" xfId="41730"/>
    <cellStyle name="Normal 35 4 3 2 4 3 3" xfId="41731"/>
    <cellStyle name="Normal 35 4 3 2 4 4" xfId="41732"/>
    <cellStyle name="Normal 35 4 3 2 4 5" xfId="41733"/>
    <cellStyle name="Normal 35 4 3 2 5" xfId="41734"/>
    <cellStyle name="Normal 35 4 3 2 5 2" xfId="41735"/>
    <cellStyle name="Normal 35 4 3 2 5 2 2" xfId="41736"/>
    <cellStyle name="Normal 35 4 3 2 5 2 3" xfId="41737"/>
    <cellStyle name="Normal 35 4 3 2 5 3" xfId="41738"/>
    <cellStyle name="Normal 35 4 3 2 5 4" xfId="41739"/>
    <cellStyle name="Normal 35 4 3 2 6" xfId="41740"/>
    <cellStyle name="Normal 35 4 3 2 6 2" xfId="41741"/>
    <cellStyle name="Normal 35 4 3 2 6 3" xfId="41742"/>
    <cellStyle name="Normal 35 4 3 2 7" xfId="41743"/>
    <cellStyle name="Normal 35 4 3 2 8" xfId="41744"/>
    <cellStyle name="Normal 35 4 3 2_Schs" xfId="41745"/>
    <cellStyle name="Normal 35 4 3 3" xfId="41746"/>
    <cellStyle name="Normal 35 4 3 3 2" xfId="41747"/>
    <cellStyle name="Normal 35 4 3 3 3" xfId="41748"/>
    <cellStyle name="Normal 35 4 3 3 3 2" xfId="41749"/>
    <cellStyle name="Normal 35 4 3 3 3 2 2" xfId="41750"/>
    <cellStyle name="Normal 35 4 3 3 3 2 2 2" xfId="41751"/>
    <cellStyle name="Normal 35 4 3 3 3 2 2 3" xfId="41752"/>
    <cellStyle name="Normal 35 4 3 3 3 2 3" xfId="41753"/>
    <cellStyle name="Normal 35 4 3 3 3 2 4" xfId="41754"/>
    <cellStyle name="Normal 35 4 3 3 3 3" xfId="41755"/>
    <cellStyle name="Normal 35 4 3 3 3 3 2" xfId="41756"/>
    <cellStyle name="Normal 35 4 3 3 3 3 3" xfId="41757"/>
    <cellStyle name="Normal 35 4 3 3 3 4" xfId="41758"/>
    <cellStyle name="Normal 35 4 3 3 3 5" xfId="41759"/>
    <cellStyle name="Normal 35 4 3 3 4" xfId="41760"/>
    <cellStyle name="Normal 35 4 3 3 4 2" xfId="41761"/>
    <cellStyle name="Normal 35 4 3 3 4 2 2" xfId="41762"/>
    <cellStyle name="Normal 35 4 3 3 4 2 3" xfId="41763"/>
    <cellStyle name="Normal 35 4 3 3 4 3" xfId="41764"/>
    <cellStyle name="Normal 35 4 3 3 4 4" xfId="41765"/>
    <cellStyle name="Normal 35 4 3 3 5" xfId="41766"/>
    <cellStyle name="Normal 35 4 3 3 5 2" xfId="41767"/>
    <cellStyle name="Normal 35 4 3 3 5 3" xfId="41768"/>
    <cellStyle name="Normal 35 4 3 3 6" xfId="41769"/>
    <cellStyle name="Normal 35 4 3 3 7" xfId="41770"/>
    <cellStyle name="Normal 35 4 3 3_Schs" xfId="41771"/>
    <cellStyle name="Normal 35 4 3 4" xfId="41772"/>
    <cellStyle name="Normal 35 4 3 5" xfId="41773"/>
    <cellStyle name="Normal 35 4 3 5 2" xfId="41774"/>
    <cellStyle name="Normal 35 4 3 5 2 2" xfId="41775"/>
    <cellStyle name="Normal 35 4 3 5 2 2 2" xfId="41776"/>
    <cellStyle name="Normal 35 4 3 5 2 2 3" xfId="41777"/>
    <cellStyle name="Normal 35 4 3 5 2 3" xfId="41778"/>
    <cellStyle name="Normal 35 4 3 5 2 4" xfId="41779"/>
    <cellStyle name="Normal 35 4 3 5 3" xfId="41780"/>
    <cellStyle name="Normal 35 4 3 5 3 2" xfId="41781"/>
    <cellStyle name="Normal 35 4 3 5 3 3" xfId="41782"/>
    <cellStyle name="Normal 35 4 3 5 4" xfId="41783"/>
    <cellStyle name="Normal 35 4 3 5 5" xfId="41784"/>
    <cellStyle name="Normal 35 4 3 6" xfId="41785"/>
    <cellStyle name="Normal 35 4 3 6 2" xfId="41786"/>
    <cellStyle name="Normal 35 4 3 6 2 2" xfId="41787"/>
    <cellStyle name="Normal 35 4 3 6 2 3" xfId="41788"/>
    <cellStyle name="Normal 35 4 3 6 3" xfId="41789"/>
    <cellStyle name="Normal 35 4 3 6 4" xfId="41790"/>
    <cellStyle name="Normal 35 4 3 7" xfId="41791"/>
    <cellStyle name="Normal 35 4 3 7 2" xfId="41792"/>
    <cellStyle name="Normal 35 4 3 7 3" xfId="41793"/>
    <cellStyle name="Normal 35 4 3 8" xfId="41794"/>
    <cellStyle name="Normal 35 4 3 9" xfId="41795"/>
    <cellStyle name="Normal 35 4 3_Schs" xfId="41796"/>
    <cellStyle name="Normal 35 4 4" xfId="41797"/>
    <cellStyle name="Normal 35 4 4 2" xfId="41798"/>
    <cellStyle name="Normal 35 4 4 2 2" xfId="41799"/>
    <cellStyle name="Normal 35 4 4 2 3" xfId="41800"/>
    <cellStyle name="Normal 35 4 4 2 3 2" xfId="41801"/>
    <cellStyle name="Normal 35 4 4 2 3 2 2" xfId="41802"/>
    <cellStyle name="Normal 35 4 4 2 3 2 2 2" xfId="41803"/>
    <cellStyle name="Normal 35 4 4 2 3 2 2 3" xfId="41804"/>
    <cellStyle name="Normal 35 4 4 2 3 2 3" xfId="41805"/>
    <cellStyle name="Normal 35 4 4 2 3 2 4" xfId="41806"/>
    <cellStyle name="Normal 35 4 4 2 3 3" xfId="41807"/>
    <cellStyle name="Normal 35 4 4 2 3 3 2" xfId="41808"/>
    <cellStyle name="Normal 35 4 4 2 3 3 3" xfId="41809"/>
    <cellStyle name="Normal 35 4 4 2 3 4" xfId="41810"/>
    <cellStyle name="Normal 35 4 4 2 3 5" xfId="41811"/>
    <cellStyle name="Normal 35 4 4 2 4" xfId="41812"/>
    <cellStyle name="Normal 35 4 4 2 4 2" xfId="41813"/>
    <cellStyle name="Normal 35 4 4 2 4 2 2" xfId="41814"/>
    <cellStyle name="Normal 35 4 4 2 4 2 3" xfId="41815"/>
    <cellStyle name="Normal 35 4 4 2 4 3" xfId="41816"/>
    <cellStyle name="Normal 35 4 4 2 4 4" xfId="41817"/>
    <cellStyle name="Normal 35 4 4 2 5" xfId="41818"/>
    <cellStyle name="Normal 35 4 4 2 5 2" xfId="41819"/>
    <cellStyle name="Normal 35 4 4 2 5 3" xfId="41820"/>
    <cellStyle name="Normal 35 4 4 2 6" xfId="41821"/>
    <cellStyle name="Normal 35 4 4 2 7" xfId="41822"/>
    <cellStyle name="Normal 35 4 4 2_Schs" xfId="41823"/>
    <cellStyle name="Normal 35 4 4 3" xfId="41824"/>
    <cellStyle name="Normal 35 4 4 4" xfId="41825"/>
    <cellStyle name="Normal 35 4 4 4 2" xfId="41826"/>
    <cellStyle name="Normal 35 4 4 4 2 2" xfId="41827"/>
    <cellStyle name="Normal 35 4 4 4 2 2 2" xfId="41828"/>
    <cellStyle name="Normal 35 4 4 4 2 2 3" xfId="41829"/>
    <cellStyle name="Normal 35 4 4 4 2 3" xfId="41830"/>
    <cellStyle name="Normal 35 4 4 4 2 4" xfId="41831"/>
    <cellStyle name="Normal 35 4 4 4 3" xfId="41832"/>
    <cellStyle name="Normal 35 4 4 4 3 2" xfId="41833"/>
    <cellStyle name="Normal 35 4 4 4 3 3" xfId="41834"/>
    <cellStyle name="Normal 35 4 4 4 4" xfId="41835"/>
    <cellStyle name="Normal 35 4 4 4 5" xfId="41836"/>
    <cellStyle name="Normal 35 4 4 5" xfId="41837"/>
    <cellStyle name="Normal 35 4 4 5 2" xfId="41838"/>
    <cellStyle name="Normal 35 4 4 5 2 2" xfId="41839"/>
    <cellStyle name="Normal 35 4 4 5 2 3" xfId="41840"/>
    <cellStyle name="Normal 35 4 4 5 3" xfId="41841"/>
    <cellStyle name="Normal 35 4 4 5 4" xfId="41842"/>
    <cellStyle name="Normal 35 4 4 6" xfId="41843"/>
    <cellStyle name="Normal 35 4 4 6 2" xfId="41844"/>
    <cellStyle name="Normal 35 4 4 6 3" xfId="41845"/>
    <cellStyle name="Normal 35 4 4 7" xfId="41846"/>
    <cellStyle name="Normal 35 4 4 8" xfId="41847"/>
    <cellStyle name="Normal 35 4 4_Schs" xfId="41848"/>
    <cellStyle name="Normal 35 4 5" xfId="41849"/>
    <cellStyle name="Normal 35 4 5 2" xfId="41850"/>
    <cellStyle name="Normal 35 4 5 3" xfId="41851"/>
    <cellStyle name="Normal 35 4 5 3 2" xfId="41852"/>
    <cellStyle name="Normal 35 4 5 3 2 2" xfId="41853"/>
    <cellStyle name="Normal 35 4 5 3 2 2 2" xfId="41854"/>
    <cellStyle name="Normal 35 4 5 3 2 2 3" xfId="41855"/>
    <cellStyle name="Normal 35 4 5 3 2 3" xfId="41856"/>
    <cellStyle name="Normal 35 4 5 3 2 4" xfId="41857"/>
    <cellStyle name="Normal 35 4 5 3 3" xfId="41858"/>
    <cellStyle name="Normal 35 4 5 3 3 2" xfId="41859"/>
    <cellStyle name="Normal 35 4 5 3 3 3" xfId="41860"/>
    <cellStyle name="Normal 35 4 5 3 4" xfId="41861"/>
    <cellStyle name="Normal 35 4 5 3 5" xfId="41862"/>
    <cellStyle name="Normal 35 4 5 4" xfId="41863"/>
    <cellStyle name="Normal 35 4 5 4 2" xfId="41864"/>
    <cellStyle name="Normal 35 4 5 4 2 2" xfId="41865"/>
    <cellStyle name="Normal 35 4 5 4 2 3" xfId="41866"/>
    <cellStyle name="Normal 35 4 5 4 3" xfId="41867"/>
    <cellStyle name="Normal 35 4 5 4 4" xfId="41868"/>
    <cellStyle name="Normal 35 4 5 5" xfId="41869"/>
    <cellStyle name="Normal 35 4 5 5 2" xfId="41870"/>
    <cellStyle name="Normal 35 4 5 5 3" xfId="41871"/>
    <cellStyle name="Normal 35 4 5 6" xfId="41872"/>
    <cellStyle name="Normal 35 4 5 7" xfId="41873"/>
    <cellStyle name="Normal 35 4 5_Schs" xfId="41874"/>
    <cellStyle name="Normal 35 4 6" xfId="41875"/>
    <cellStyle name="Normal 35 4 7" xfId="41876"/>
    <cellStyle name="Normal 35 4 7 2" xfId="41877"/>
    <cellStyle name="Normal 35 4 7 2 2" xfId="41878"/>
    <cellStyle name="Normal 35 4 7 2 2 2" xfId="41879"/>
    <cellStyle name="Normal 35 4 7 2 2 3" xfId="41880"/>
    <cellStyle name="Normal 35 4 7 2 3" xfId="41881"/>
    <cellStyle name="Normal 35 4 7 2 4" xfId="41882"/>
    <cellStyle name="Normal 35 4 7 3" xfId="41883"/>
    <cellStyle name="Normal 35 4 7 3 2" xfId="41884"/>
    <cellStyle name="Normal 35 4 7 3 3" xfId="41885"/>
    <cellStyle name="Normal 35 4 7 4" xfId="41886"/>
    <cellStyle name="Normal 35 4 7 5" xfId="41887"/>
    <cellStyle name="Normal 35 4 8" xfId="41888"/>
    <cellStyle name="Normal 35 4 8 2" xfId="41889"/>
    <cellStyle name="Normal 35 4 8 2 2" xfId="41890"/>
    <cellStyle name="Normal 35 4 8 2 3" xfId="41891"/>
    <cellStyle name="Normal 35 4 8 3" xfId="41892"/>
    <cellStyle name="Normal 35 4 8 4" xfId="41893"/>
    <cellStyle name="Normal 35 4 9" xfId="41894"/>
    <cellStyle name="Normal 35 4 9 2" xfId="41895"/>
    <cellStyle name="Normal 35 4 9 3" xfId="41896"/>
    <cellStyle name="Normal 35 4_Schs" xfId="41897"/>
    <cellStyle name="Normal 35 5" xfId="41898"/>
    <cellStyle name="Normal 35 5 10" xfId="41899"/>
    <cellStyle name="Normal 35 5 2" xfId="41900"/>
    <cellStyle name="Normal 35 5 2 2" xfId="41901"/>
    <cellStyle name="Normal 35 5 2 2 2" xfId="41902"/>
    <cellStyle name="Normal 35 5 2 2 2 2" xfId="41903"/>
    <cellStyle name="Normal 35 5 2 2 2 3" xfId="41904"/>
    <cellStyle name="Normal 35 5 2 2 2 3 2" xfId="41905"/>
    <cellStyle name="Normal 35 5 2 2 2 3 2 2" xfId="41906"/>
    <cellStyle name="Normal 35 5 2 2 2 3 2 2 2" xfId="41907"/>
    <cellStyle name="Normal 35 5 2 2 2 3 2 2 3" xfId="41908"/>
    <cellStyle name="Normal 35 5 2 2 2 3 2 3" xfId="41909"/>
    <cellStyle name="Normal 35 5 2 2 2 3 2 4" xfId="41910"/>
    <cellStyle name="Normal 35 5 2 2 2 3 3" xfId="41911"/>
    <cellStyle name="Normal 35 5 2 2 2 3 3 2" xfId="41912"/>
    <cellStyle name="Normal 35 5 2 2 2 3 3 3" xfId="41913"/>
    <cellStyle name="Normal 35 5 2 2 2 3 4" xfId="41914"/>
    <cellStyle name="Normal 35 5 2 2 2 3 5" xfId="41915"/>
    <cellStyle name="Normal 35 5 2 2 2 4" xfId="41916"/>
    <cellStyle name="Normal 35 5 2 2 2 4 2" xfId="41917"/>
    <cellStyle name="Normal 35 5 2 2 2 4 2 2" xfId="41918"/>
    <cellStyle name="Normal 35 5 2 2 2 4 2 3" xfId="41919"/>
    <cellStyle name="Normal 35 5 2 2 2 4 3" xfId="41920"/>
    <cellStyle name="Normal 35 5 2 2 2 4 4" xfId="41921"/>
    <cellStyle name="Normal 35 5 2 2 2 5" xfId="41922"/>
    <cellStyle name="Normal 35 5 2 2 2 5 2" xfId="41923"/>
    <cellStyle name="Normal 35 5 2 2 2 5 3" xfId="41924"/>
    <cellStyle name="Normal 35 5 2 2 2 6" xfId="41925"/>
    <cellStyle name="Normal 35 5 2 2 2 7" xfId="41926"/>
    <cellStyle name="Normal 35 5 2 2 2_Schs" xfId="41927"/>
    <cellStyle name="Normal 35 5 2 2 3" xfId="41928"/>
    <cellStyle name="Normal 35 5 2 2 4" xfId="41929"/>
    <cellStyle name="Normal 35 5 2 2 4 2" xfId="41930"/>
    <cellStyle name="Normal 35 5 2 2 4 2 2" xfId="41931"/>
    <cellStyle name="Normal 35 5 2 2 4 2 2 2" xfId="41932"/>
    <cellStyle name="Normal 35 5 2 2 4 2 2 3" xfId="41933"/>
    <cellStyle name="Normal 35 5 2 2 4 2 3" xfId="41934"/>
    <cellStyle name="Normal 35 5 2 2 4 2 4" xfId="41935"/>
    <cellStyle name="Normal 35 5 2 2 4 3" xfId="41936"/>
    <cellStyle name="Normal 35 5 2 2 4 3 2" xfId="41937"/>
    <cellStyle name="Normal 35 5 2 2 4 3 3" xfId="41938"/>
    <cellStyle name="Normal 35 5 2 2 4 4" xfId="41939"/>
    <cellStyle name="Normal 35 5 2 2 4 5" xfId="41940"/>
    <cellStyle name="Normal 35 5 2 2 5" xfId="41941"/>
    <cellStyle name="Normal 35 5 2 2 5 2" xfId="41942"/>
    <cellStyle name="Normal 35 5 2 2 5 2 2" xfId="41943"/>
    <cellStyle name="Normal 35 5 2 2 5 2 3" xfId="41944"/>
    <cellStyle name="Normal 35 5 2 2 5 3" xfId="41945"/>
    <cellStyle name="Normal 35 5 2 2 5 4" xfId="41946"/>
    <cellStyle name="Normal 35 5 2 2 6" xfId="41947"/>
    <cellStyle name="Normal 35 5 2 2 6 2" xfId="41948"/>
    <cellStyle name="Normal 35 5 2 2 6 3" xfId="41949"/>
    <cellStyle name="Normal 35 5 2 2 7" xfId="41950"/>
    <cellStyle name="Normal 35 5 2 2 8" xfId="41951"/>
    <cellStyle name="Normal 35 5 2 2_Schs" xfId="41952"/>
    <cellStyle name="Normal 35 5 2 3" xfId="41953"/>
    <cellStyle name="Normal 35 5 2 3 2" xfId="41954"/>
    <cellStyle name="Normal 35 5 2 3 3" xfId="41955"/>
    <cellStyle name="Normal 35 5 2 3 3 2" xfId="41956"/>
    <cellStyle name="Normal 35 5 2 3 3 2 2" xfId="41957"/>
    <cellStyle name="Normal 35 5 2 3 3 2 2 2" xfId="41958"/>
    <cellStyle name="Normal 35 5 2 3 3 2 2 3" xfId="41959"/>
    <cellStyle name="Normal 35 5 2 3 3 2 3" xfId="41960"/>
    <cellStyle name="Normal 35 5 2 3 3 2 4" xfId="41961"/>
    <cellStyle name="Normal 35 5 2 3 3 3" xfId="41962"/>
    <cellStyle name="Normal 35 5 2 3 3 3 2" xfId="41963"/>
    <cellStyle name="Normal 35 5 2 3 3 3 3" xfId="41964"/>
    <cellStyle name="Normal 35 5 2 3 3 4" xfId="41965"/>
    <cellStyle name="Normal 35 5 2 3 3 5" xfId="41966"/>
    <cellStyle name="Normal 35 5 2 3 4" xfId="41967"/>
    <cellStyle name="Normal 35 5 2 3 4 2" xfId="41968"/>
    <cellStyle name="Normal 35 5 2 3 4 2 2" xfId="41969"/>
    <cellStyle name="Normal 35 5 2 3 4 2 3" xfId="41970"/>
    <cellStyle name="Normal 35 5 2 3 4 3" xfId="41971"/>
    <cellStyle name="Normal 35 5 2 3 4 4" xfId="41972"/>
    <cellStyle name="Normal 35 5 2 3 5" xfId="41973"/>
    <cellStyle name="Normal 35 5 2 3 5 2" xfId="41974"/>
    <cellStyle name="Normal 35 5 2 3 5 3" xfId="41975"/>
    <cellStyle name="Normal 35 5 2 3 6" xfId="41976"/>
    <cellStyle name="Normal 35 5 2 3 7" xfId="41977"/>
    <cellStyle name="Normal 35 5 2 3_Schs" xfId="41978"/>
    <cellStyle name="Normal 35 5 2 4" xfId="41979"/>
    <cellStyle name="Normal 35 5 2 5" xfId="41980"/>
    <cellStyle name="Normal 35 5 2 5 2" xfId="41981"/>
    <cellStyle name="Normal 35 5 2 5 2 2" xfId="41982"/>
    <cellStyle name="Normal 35 5 2 5 2 2 2" xfId="41983"/>
    <cellStyle name="Normal 35 5 2 5 2 2 3" xfId="41984"/>
    <cellStyle name="Normal 35 5 2 5 2 3" xfId="41985"/>
    <cellStyle name="Normal 35 5 2 5 2 4" xfId="41986"/>
    <cellStyle name="Normal 35 5 2 5 3" xfId="41987"/>
    <cellStyle name="Normal 35 5 2 5 3 2" xfId="41988"/>
    <cellStyle name="Normal 35 5 2 5 3 3" xfId="41989"/>
    <cellStyle name="Normal 35 5 2 5 4" xfId="41990"/>
    <cellStyle name="Normal 35 5 2 5 5" xfId="41991"/>
    <cellStyle name="Normal 35 5 2 6" xfId="41992"/>
    <cellStyle name="Normal 35 5 2 6 2" xfId="41993"/>
    <cellStyle name="Normal 35 5 2 6 2 2" xfId="41994"/>
    <cellStyle name="Normal 35 5 2 6 2 3" xfId="41995"/>
    <cellStyle name="Normal 35 5 2 6 3" xfId="41996"/>
    <cellStyle name="Normal 35 5 2 6 4" xfId="41997"/>
    <cellStyle name="Normal 35 5 2 7" xfId="41998"/>
    <cellStyle name="Normal 35 5 2 7 2" xfId="41999"/>
    <cellStyle name="Normal 35 5 2 7 3" xfId="42000"/>
    <cellStyle name="Normal 35 5 2 8" xfId="42001"/>
    <cellStyle name="Normal 35 5 2 9" xfId="42002"/>
    <cellStyle name="Normal 35 5 2_Schs" xfId="42003"/>
    <cellStyle name="Normal 35 5 3" xfId="42004"/>
    <cellStyle name="Normal 35 5 3 2" xfId="42005"/>
    <cellStyle name="Normal 35 5 3 2 2" xfId="42006"/>
    <cellStyle name="Normal 35 5 3 2 3" xfId="42007"/>
    <cellStyle name="Normal 35 5 3 2 3 2" xfId="42008"/>
    <cellStyle name="Normal 35 5 3 2 3 2 2" xfId="42009"/>
    <cellStyle name="Normal 35 5 3 2 3 2 2 2" xfId="42010"/>
    <cellStyle name="Normal 35 5 3 2 3 2 2 3" xfId="42011"/>
    <cellStyle name="Normal 35 5 3 2 3 2 3" xfId="42012"/>
    <cellStyle name="Normal 35 5 3 2 3 2 4" xfId="42013"/>
    <cellStyle name="Normal 35 5 3 2 3 3" xfId="42014"/>
    <cellStyle name="Normal 35 5 3 2 3 3 2" xfId="42015"/>
    <cellStyle name="Normal 35 5 3 2 3 3 3" xfId="42016"/>
    <cellStyle name="Normal 35 5 3 2 3 4" xfId="42017"/>
    <cellStyle name="Normal 35 5 3 2 3 5" xfId="42018"/>
    <cellStyle name="Normal 35 5 3 2 4" xfId="42019"/>
    <cellStyle name="Normal 35 5 3 2 4 2" xfId="42020"/>
    <cellStyle name="Normal 35 5 3 2 4 2 2" xfId="42021"/>
    <cellStyle name="Normal 35 5 3 2 4 2 3" xfId="42022"/>
    <cellStyle name="Normal 35 5 3 2 4 3" xfId="42023"/>
    <cellStyle name="Normal 35 5 3 2 4 4" xfId="42024"/>
    <cellStyle name="Normal 35 5 3 2 5" xfId="42025"/>
    <cellStyle name="Normal 35 5 3 2 5 2" xfId="42026"/>
    <cellStyle name="Normal 35 5 3 2 5 3" xfId="42027"/>
    <cellStyle name="Normal 35 5 3 2 6" xfId="42028"/>
    <cellStyle name="Normal 35 5 3 2 7" xfId="42029"/>
    <cellStyle name="Normal 35 5 3 2_Schs" xfId="42030"/>
    <cellStyle name="Normal 35 5 3 3" xfId="42031"/>
    <cellStyle name="Normal 35 5 3 4" xfId="42032"/>
    <cellStyle name="Normal 35 5 3 4 2" xfId="42033"/>
    <cellStyle name="Normal 35 5 3 4 2 2" xfId="42034"/>
    <cellStyle name="Normal 35 5 3 4 2 2 2" xfId="42035"/>
    <cellStyle name="Normal 35 5 3 4 2 2 3" xfId="42036"/>
    <cellStyle name="Normal 35 5 3 4 2 3" xfId="42037"/>
    <cellStyle name="Normal 35 5 3 4 2 4" xfId="42038"/>
    <cellStyle name="Normal 35 5 3 4 3" xfId="42039"/>
    <cellStyle name="Normal 35 5 3 4 3 2" xfId="42040"/>
    <cellStyle name="Normal 35 5 3 4 3 3" xfId="42041"/>
    <cellStyle name="Normal 35 5 3 4 4" xfId="42042"/>
    <cellStyle name="Normal 35 5 3 4 5" xfId="42043"/>
    <cellStyle name="Normal 35 5 3 5" xfId="42044"/>
    <cellStyle name="Normal 35 5 3 5 2" xfId="42045"/>
    <cellStyle name="Normal 35 5 3 5 2 2" xfId="42046"/>
    <cellStyle name="Normal 35 5 3 5 2 3" xfId="42047"/>
    <cellStyle name="Normal 35 5 3 5 3" xfId="42048"/>
    <cellStyle name="Normal 35 5 3 5 4" xfId="42049"/>
    <cellStyle name="Normal 35 5 3 6" xfId="42050"/>
    <cellStyle name="Normal 35 5 3 6 2" xfId="42051"/>
    <cellStyle name="Normal 35 5 3 6 3" xfId="42052"/>
    <cellStyle name="Normal 35 5 3 7" xfId="42053"/>
    <cellStyle name="Normal 35 5 3 8" xfId="42054"/>
    <cellStyle name="Normal 35 5 3_Schs" xfId="42055"/>
    <cellStyle name="Normal 35 5 4" xfId="42056"/>
    <cellStyle name="Normal 35 5 4 2" xfId="42057"/>
    <cellStyle name="Normal 35 5 4 3" xfId="42058"/>
    <cellStyle name="Normal 35 5 4 3 2" xfId="42059"/>
    <cellStyle name="Normal 35 5 4 3 2 2" xfId="42060"/>
    <cellStyle name="Normal 35 5 4 3 2 2 2" xfId="42061"/>
    <cellStyle name="Normal 35 5 4 3 2 2 3" xfId="42062"/>
    <cellStyle name="Normal 35 5 4 3 2 3" xfId="42063"/>
    <cellStyle name="Normal 35 5 4 3 2 4" xfId="42064"/>
    <cellStyle name="Normal 35 5 4 3 3" xfId="42065"/>
    <cellStyle name="Normal 35 5 4 3 3 2" xfId="42066"/>
    <cellStyle name="Normal 35 5 4 3 3 3" xfId="42067"/>
    <cellStyle name="Normal 35 5 4 3 4" xfId="42068"/>
    <cellStyle name="Normal 35 5 4 3 5" xfId="42069"/>
    <cellStyle name="Normal 35 5 4 4" xfId="42070"/>
    <cellStyle name="Normal 35 5 4 4 2" xfId="42071"/>
    <cellStyle name="Normal 35 5 4 4 2 2" xfId="42072"/>
    <cellStyle name="Normal 35 5 4 4 2 3" xfId="42073"/>
    <cellStyle name="Normal 35 5 4 4 3" xfId="42074"/>
    <cellStyle name="Normal 35 5 4 4 4" xfId="42075"/>
    <cellStyle name="Normal 35 5 4 5" xfId="42076"/>
    <cellStyle name="Normal 35 5 4 5 2" xfId="42077"/>
    <cellStyle name="Normal 35 5 4 5 3" xfId="42078"/>
    <cellStyle name="Normal 35 5 4 6" xfId="42079"/>
    <cellStyle name="Normal 35 5 4 7" xfId="42080"/>
    <cellStyle name="Normal 35 5 4_Schs" xfId="42081"/>
    <cellStyle name="Normal 35 5 5" xfId="42082"/>
    <cellStyle name="Normal 35 5 6" xfId="42083"/>
    <cellStyle name="Normal 35 5 6 2" xfId="42084"/>
    <cellStyle name="Normal 35 5 6 2 2" xfId="42085"/>
    <cellStyle name="Normal 35 5 6 2 2 2" xfId="42086"/>
    <cellStyle name="Normal 35 5 6 2 2 3" xfId="42087"/>
    <cellStyle name="Normal 35 5 6 2 3" xfId="42088"/>
    <cellStyle name="Normal 35 5 6 2 4" xfId="42089"/>
    <cellStyle name="Normal 35 5 6 3" xfId="42090"/>
    <cellStyle name="Normal 35 5 6 3 2" xfId="42091"/>
    <cellStyle name="Normal 35 5 6 3 3" xfId="42092"/>
    <cellStyle name="Normal 35 5 6 4" xfId="42093"/>
    <cellStyle name="Normal 35 5 6 5" xfId="42094"/>
    <cellStyle name="Normal 35 5 7" xfId="42095"/>
    <cellStyle name="Normal 35 5 7 2" xfId="42096"/>
    <cellStyle name="Normal 35 5 7 2 2" xfId="42097"/>
    <cellStyle name="Normal 35 5 7 2 3" xfId="42098"/>
    <cellStyle name="Normal 35 5 7 3" xfId="42099"/>
    <cellStyle name="Normal 35 5 7 4" xfId="42100"/>
    <cellStyle name="Normal 35 5 8" xfId="42101"/>
    <cellStyle name="Normal 35 5 8 2" xfId="42102"/>
    <cellStyle name="Normal 35 5 8 3" xfId="42103"/>
    <cellStyle name="Normal 35 5 9" xfId="42104"/>
    <cellStyle name="Normal 35 5_Schs" xfId="42105"/>
    <cellStyle name="Normal 35 6" xfId="42106"/>
    <cellStyle name="Normal 35 6 2" xfId="42107"/>
    <cellStyle name="Normal 35 6 2 2" xfId="42108"/>
    <cellStyle name="Normal 35 6 2 2 2" xfId="42109"/>
    <cellStyle name="Normal 35 6 2 2 3" xfId="42110"/>
    <cellStyle name="Normal 35 6 2 2 3 2" xfId="42111"/>
    <cellStyle name="Normal 35 6 2 2 3 2 2" xfId="42112"/>
    <cellStyle name="Normal 35 6 2 2 3 2 2 2" xfId="42113"/>
    <cellStyle name="Normal 35 6 2 2 3 2 2 3" xfId="42114"/>
    <cellStyle name="Normal 35 6 2 2 3 2 3" xfId="42115"/>
    <cellStyle name="Normal 35 6 2 2 3 2 4" xfId="42116"/>
    <cellStyle name="Normal 35 6 2 2 3 3" xfId="42117"/>
    <cellStyle name="Normal 35 6 2 2 3 3 2" xfId="42118"/>
    <cellStyle name="Normal 35 6 2 2 3 3 3" xfId="42119"/>
    <cellStyle name="Normal 35 6 2 2 3 4" xfId="42120"/>
    <cellStyle name="Normal 35 6 2 2 3 5" xfId="42121"/>
    <cellStyle name="Normal 35 6 2 2 4" xfId="42122"/>
    <cellStyle name="Normal 35 6 2 2 4 2" xfId="42123"/>
    <cellStyle name="Normal 35 6 2 2 4 2 2" xfId="42124"/>
    <cellStyle name="Normal 35 6 2 2 4 2 3" xfId="42125"/>
    <cellStyle name="Normal 35 6 2 2 4 3" xfId="42126"/>
    <cellStyle name="Normal 35 6 2 2 4 4" xfId="42127"/>
    <cellStyle name="Normal 35 6 2 2 5" xfId="42128"/>
    <cellStyle name="Normal 35 6 2 2 5 2" xfId="42129"/>
    <cellStyle name="Normal 35 6 2 2 5 3" xfId="42130"/>
    <cellStyle name="Normal 35 6 2 2 6" xfId="42131"/>
    <cellStyle name="Normal 35 6 2 2 7" xfId="42132"/>
    <cellStyle name="Normal 35 6 2 2_Schs" xfId="42133"/>
    <cellStyle name="Normal 35 6 2 3" xfId="42134"/>
    <cellStyle name="Normal 35 6 2 4" xfId="42135"/>
    <cellStyle name="Normal 35 6 2 4 2" xfId="42136"/>
    <cellStyle name="Normal 35 6 2 4 2 2" xfId="42137"/>
    <cellStyle name="Normal 35 6 2 4 2 2 2" xfId="42138"/>
    <cellStyle name="Normal 35 6 2 4 2 2 3" xfId="42139"/>
    <cellStyle name="Normal 35 6 2 4 2 3" xfId="42140"/>
    <cellStyle name="Normal 35 6 2 4 2 4" xfId="42141"/>
    <cellStyle name="Normal 35 6 2 4 3" xfId="42142"/>
    <cellStyle name="Normal 35 6 2 4 3 2" xfId="42143"/>
    <cellStyle name="Normal 35 6 2 4 3 3" xfId="42144"/>
    <cellStyle name="Normal 35 6 2 4 4" xfId="42145"/>
    <cellStyle name="Normal 35 6 2 4 5" xfId="42146"/>
    <cellStyle name="Normal 35 6 2 5" xfId="42147"/>
    <cellStyle name="Normal 35 6 2 5 2" xfId="42148"/>
    <cellStyle name="Normal 35 6 2 5 2 2" xfId="42149"/>
    <cellStyle name="Normal 35 6 2 5 2 3" xfId="42150"/>
    <cellStyle name="Normal 35 6 2 5 3" xfId="42151"/>
    <cellStyle name="Normal 35 6 2 5 4" xfId="42152"/>
    <cellStyle name="Normal 35 6 2 6" xfId="42153"/>
    <cellStyle name="Normal 35 6 2 6 2" xfId="42154"/>
    <cellStyle name="Normal 35 6 2 6 3" xfId="42155"/>
    <cellStyle name="Normal 35 6 2 7" xfId="42156"/>
    <cellStyle name="Normal 35 6 2 8" xfId="42157"/>
    <cellStyle name="Normal 35 6 2_Schs" xfId="42158"/>
    <cellStyle name="Normal 35 6 3" xfId="42159"/>
    <cellStyle name="Normal 35 6 3 2" xfId="42160"/>
    <cellStyle name="Normal 35 6 3 3" xfId="42161"/>
    <cellStyle name="Normal 35 6 3 3 2" xfId="42162"/>
    <cellStyle name="Normal 35 6 3 3 2 2" xfId="42163"/>
    <cellStyle name="Normal 35 6 3 3 2 2 2" xfId="42164"/>
    <cellStyle name="Normal 35 6 3 3 2 2 3" xfId="42165"/>
    <cellStyle name="Normal 35 6 3 3 2 3" xfId="42166"/>
    <cellStyle name="Normal 35 6 3 3 2 4" xfId="42167"/>
    <cellStyle name="Normal 35 6 3 3 3" xfId="42168"/>
    <cellStyle name="Normal 35 6 3 3 3 2" xfId="42169"/>
    <cellStyle name="Normal 35 6 3 3 3 3" xfId="42170"/>
    <cellStyle name="Normal 35 6 3 3 4" xfId="42171"/>
    <cellStyle name="Normal 35 6 3 3 5" xfId="42172"/>
    <cellStyle name="Normal 35 6 3 4" xfId="42173"/>
    <cellStyle name="Normal 35 6 3 4 2" xfId="42174"/>
    <cellStyle name="Normal 35 6 3 4 2 2" xfId="42175"/>
    <cellStyle name="Normal 35 6 3 4 2 3" xfId="42176"/>
    <cellStyle name="Normal 35 6 3 4 3" xfId="42177"/>
    <cellStyle name="Normal 35 6 3 4 4" xfId="42178"/>
    <cellStyle name="Normal 35 6 3 5" xfId="42179"/>
    <cellStyle name="Normal 35 6 3 5 2" xfId="42180"/>
    <cellStyle name="Normal 35 6 3 5 3" xfId="42181"/>
    <cellStyle name="Normal 35 6 3 6" xfId="42182"/>
    <cellStyle name="Normal 35 6 3 7" xfId="42183"/>
    <cellStyle name="Normal 35 6 3_Schs" xfId="42184"/>
    <cellStyle name="Normal 35 6 4" xfId="42185"/>
    <cellStyle name="Normal 35 6 5" xfId="42186"/>
    <cellStyle name="Normal 35 6 5 2" xfId="42187"/>
    <cellStyle name="Normal 35 6 5 2 2" xfId="42188"/>
    <cellStyle name="Normal 35 6 5 2 2 2" xfId="42189"/>
    <cellStyle name="Normal 35 6 5 2 2 3" xfId="42190"/>
    <cellStyle name="Normal 35 6 5 2 3" xfId="42191"/>
    <cellStyle name="Normal 35 6 5 2 4" xfId="42192"/>
    <cellStyle name="Normal 35 6 5 3" xfId="42193"/>
    <cellStyle name="Normal 35 6 5 3 2" xfId="42194"/>
    <cellStyle name="Normal 35 6 5 3 3" xfId="42195"/>
    <cellStyle name="Normal 35 6 5 4" xfId="42196"/>
    <cellStyle name="Normal 35 6 5 5" xfId="42197"/>
    <cellStyle name="Normal 35 6 6" xfId="42198"/>
    <cellStyle name="Normal 35 6 6 2" xfId="42199"/>
    <cellStyle name="Normal 35 6 6 2 2" xfId="42200"/>
    <cellStyle name="Normal 35 6 6 2 3" xfId="42201"/>
    <cellStyle name="Normal 35 6 6 3" xfId="42202"/>
    <cellStyle name="Normal 35 6 6 4" xfId="42203"/>
    <cellStyle name="Normal 35 6 7" xfId="42204"/>
    <cellStyle name="Normal 35 6 7 2" xfId="42205"/>
    <cellStyle name="Normal 35 6 7 3" xfId="42206"/>
    <cellStyle name="Normal 35 6 8" xfId="42207"/>
    <cellStyle name="Normal 35 6 9" xfId="42208"/>
    <cellStyle name="Normal 35 6_Schs" xfId="42209"/>
    <cellStyle name="Normal 35 7" xfId="42210"/>
    <cellStyle name="Normal 35 7 2" xfId="42211"/>
    <cellStyle name="Normal 35 7 2 2" xfId="42212"/>
    <cellStyle name="Normal 35 7 2 3" xfId="42213"/>
    <cellStyle name="Normal 35 7 2 3 2" xfId="42214"/>
    <cellStyle name="Normal 35 7 2 3 2 2" xfId="42215"/>
    <cellStyle name="Normal 35 7 2 3 2 2 2" xfId="42216"/>
    <cellStyle name="Normal 35 7 2 3 2 2 3" xfId="42217"/>
    <cellStyle name="Normal 35 7 2 3 2 3" xfId="42218"/>
    <cellStyle name="Normal 35 7 2 3 2 4" xfId="42219"/>
    <cellStyle name="Normal 35 7 2 3 3" xfId="42220"/>
    <cellStyle name="Normal 35 7 2 3 3 2" xfId="42221"/>
    <cellStyle name="Normal 35 7 2 3 3 3" xfId="42222"/>
    <cellStyle name="Normal 35 7 2 3 4" xfId="42223"/>
    <cellStyle name="Normal 35 7 2 3 5" xfId="42224"/>
    <cellStyle name="Normal 35 7 2 4" xfId="42225"/>
    <cellStyle name="Normal 35 7 2 4 2" xfId="42226"/>
    <cellStyle name="Normal 35 7 2 4 2 2" xfId="42227"/>
    <cellStyle name="Normal 35 7 2 4 2 3" xfId="42228"/>
    <cellStyle name="Normal 35 7 2 4 3" xfId="42229"/>
    <cellStyle name="Normal 35 7 2 4 4" xfId="42230"/>
    <cellStyle name="Normal 35 7 2 5" xfId="42231"/>
    <cellStyle name="Normal 35 7 2 5 2" xfId="42232"/>
    <cellStyle name="Normal 35 7 2 5 3" xfId="42233"/>
    <cellStyle name="Normal 35 7 2 6" xfId="42234"/>
    <cellStyle name="Normal 35 7 2 7" xfId="42235"/>
    <cellStyle name="Normal 35 7 2_Schs" xfId="42236"/>
    <cellStyle name="Normal 35 7 3" xfId="42237"/>
    <cellStyle name="Normal 35 7 4" xfId="42238"/>
    <cellStyle name="Normal 35 7 4 2" xfId="42239"/>
    <cellStyle name="Normal 35 7 4 2 2" xfId="42240"/>
    <cellStyle name="Normal 35 7 4 2 2 2" xfId="42241"/>
    <cellStyle name="Normal 35 7 4 2 2 3" xfId="42242"/>
    <cellStyle name="Normal 35 7 4 2 3" xfId="42243"/>
    <cellStyle name="Normal 35 7 4 2 4" xfId="42244"/>
    <cellStyle name="Normal 35 7 4 3" xfId="42245"/>
    <cellStyle name="Normal 35 7 4 3 2" xfId="42246"/>
    <cellStyle name="Normal 35 7 4 3 3" xfId="42247"/>
    <cellStyle name="Normal 35 7 4 4" xfId="42248"/>
    <cellStyle name="Normal 35 7 4 5" xfId="42249"/>
    <cellStyle name="Normal 35 7 5" xfId="42250"/>
    <cellStyle name="Normal 35 7 5 2" xfId="42251"/>
    <cellStyle name="Normal 35 7 5 2 2" xfId="42252"/>
    <cellStyle name="Normal 35 7 5 2 3" xfId="42253"/>
    <cellStyle name="Normal 35 7 5 3" xfId="42254"/>
    <cellStyle name="Normal 35 7 5 4" xfId="42255"/>
    <cellStyle name="Normal 35 7 6" xfId="42256"/>
    <cellStyle name="Normal 35 7 6 2" xfId="42257"/>
    <cellStyle name="Normal 35 7 6 3" xfId="42258"/>
    <cellStyle name="Normal 35 7 7" xfId="42259"/>
    <cellStyle name="Normal 35 7 8" xfId="42260"/>
    <cellStyle name="Normal 35 7_Schs" xfId="42261"/>
    <cellStyle name="Normal 35 8" xfId="42262"/>
    <cellStyle name="Normal 35 8 2" xfId="42263"/>
    <cellStyle name="Normal 35 8 3" xfId="42264"/>
    <cellStyle name="Normal 35 8 3 2" xfId="42265"/>
    <cellStyle name="Normal 35 8 3 2 2" xfId="42266"/>
    <cellStyle name="Normal 35 8 3 2 2 2" xfId="42267"/>
    <cellStyle name="Normal 35 8 3 2 2 3" xfId="42268"/>
    <cellStyle name="Normal 35 8 3 2 3" xfId="42269"/>
    <cellStyle name="Normal 35 8 3 2 4" xfId="42270"/>
    <cellStyle name="Normal 35 8 3 3" xfId="42271"/>
    <cellStyle name="Normal 35 8 3 3 2" xfId="42272"/>
    <cellStyle name="Normal 35 8 3 3 3" xfId="42273"/>
    <cellStyle name="Normal 35 8 3 4" xfId="42274"/>
    <cellStyle name="Normal 35 8 3 5" xfId="42275"/>
    <cellStyle name="Normal 35 8 4" xfId="42276"/>
    <cellStyle name="Normal 35 8 4 2" xfId="42277"/>
    <cellStyle name="Normal 35 8 4 2 2" xfId="42278"/>
    <cellStyle name="Normal 35 8 4 2 3" xfId="42279"/>
    <cellStyle name="Normal 35 8 4 3" xfId="42280"/>
    <cellStyle name="Normal 35 8 4 4" xfId="42281"/>
    <cellStyle name="Normal 35 8 5" xfId="42282"/>
    <cellStyle name="Normal 35 8 5 2" xfId="42283"/>
    <cellStyle name="Normal 35 8 5 3" xfId="42284"/>
    <cellStyle name="Normal 35 8 6" xfId="42285"/>
    <cellStyle name="Normal 35 8 7" xfId="42286"/>
    <cellStyle name="Normal 35 8_Schs" xfId="42287"/>
    <cellStyle name="Normal 35 9" xfId="42288"/>
    <cellStyle name="Normal 35 9 2" xfId="42289"/>
    <cellStyle name="Normal 35 9 2 2" xfId="42290"/>
    <cellStyle name="Normal 35 9 2 2 2" xfId="42291"/>
    <cellStyle name="Normal 35 9 2 2 3" xfId="42292"/>
    <cellStyle name="Normal 35 9 2 3" xfId="42293"/>
    <cellStyle name="Normal 35 9 2 4" xfId="42294"/>
    <cellStyle name="Normal 35 9 3" xfId="42295"/>
    <cellStyle name="Normal 35 9 3 2" xfId="42296"/>
    <cellStyle name="Normal 35 9 3 3" xfId="42297"/>
    <cellStyle name="Normal 35 9 4" xfId="42298"/>
    <cellStyle name="Normal 35 9 5" xfId="42299"/>
    <cellStyle name="Normal 35_Schs" xfId="42300"/>
    <cellStyle name="Normal 36" xfId="218"/>
    <cellStyle name="Normal 36 10" xfId="42301"/>
    <cellStyle name="Normal 36 10 2" xfId="42302"/>
    <cellStyle name="Normal 36 10 2 2" xfId="42303"/>
    <cellStyle name="Normal 36 10 2 3" xfId="42304"/>
    <cellStyle name="Normal 36 10 3" xfId="42305"/>
    <cellStyle name="Normal 36 10 4" xfId="42306"/>
    <cellStyle name="Normal 36 11" xfId="42307"/>
    <cellStyle name="Normal 36 11 2" xfId="42308"/>
    <cellStyle name="Normal 36 11 3" xfId="42309"/>
    <cellStyle name="Normal 36 12" xfId="42310"/>
    <cellStyle name="Normal 36 13" xfId="42311"/>
    <cellStyle name="Normal 36 2" xfId="219"/>
    <cellStyle name="Normal 36 2 10" xfId="42312"/>
    <cellStyle name="Normal 36 2 10 2" xfId="42313"/>
    <cellStyle name="Normal 36 2 10 3" xfId="42314"/>
    <cellStyle name="Normal 36 2 11" xfId="42315"/>
    <cellStyle name="Normal 36 2 12" xfId="42316"/>
    <cellStyle name="Normal 36 2 2" xfId="42317"/>
    <cellStyle name="Normal 36 2 2 10" xfId="42318"/>
    <cellStyle name="Normal 36 2 2 11" xfId="42319"/>
    <cellStyle name="Normal 36 2 2 12" xfId="42320"/>
    <cellStyle name="Normal 36 2 2 2" xfId="42321"/>
    <cellStyle name="Normal 36 2 2 2 10" xfId="42322"/>
    <cellStyle name="Normal 36 2 2 2 2" xfId="42323"/>
    <cellStyle name="Normal 36 2 2 2 2 2" xfId="42324"/>
    <cellStyle name="Normal 36 2 2 2 2 2 2" xfId="42325"/>
    <cellStyle name="Normal 36 2 2 2 2 2 2 2" xfId="42326"/>
    <cellStyle name="Normal 36 2 2 2 2 2 2 3" xfId="42327"/>
    <cellStyle name="Normal 36 2 2 2 2 2 2 3 2" xfId="42328"/>
    <cellStyle name="Normal 36 2 2 2 2 2 2 3 2 2" xfId="42329"/>
    <cellStyle name="Normal 36 2 2 2 2 2 2 3 2 2 2" xfId="42330"/>
    <cellStyle name="Normal 36 2 2 2 2 2 2 3 2 2 3" xfId="42331"/>
    <cellStyle name="Normal 36 2 2 2 2 2 2 3 2 3" xfId="42332"/>
    <cellStyle name="Normal 36 2 2 2 2 2 2 3 2 4" xfId="42333"/>
    <cellStyle name="Normal 36 2 2 2 2 2 2 3 3" xfId="42334"/>
    <cellStyle name="Normal 36 2 2 2 2 2 2 3 3 2" xfId="42335"/>
    <cellStyle name="Normal 36 2 2 2 2 2 2 3 3 3" xfId="42336"/>
    <cellStyle name="Normal 36 2 2 2 2 2 2 3 4" xfId="42337"/>
    <cellStyle name="Normal 36 2 2 2 2 2 2 3 5" xfId="42338"/>
    <cellStyle name="Normal 36 2 2 2 2 2 2 4" xfId="42339"/>
    <cellStyle name="Normal 36 2 2 2 2 2 2 4 2" xfId="42340"/>
    <cellStyle name="Normal 36 2 2 2 2 2 2 4 2 2" xfId="42341"/>
    <cellStyle name="Normal 36 2 2 2 2 2 2 4 2 3" xfId="42342"/>
    <cellStyle name="Normal 36 2 2 2 2 2 2 4 3" xfId="42343"/>
    <cellStyle name="Normal 36 2 2 2 2 2 2 4 4" xfId="42344"/>
    <cellStyle name="Normal 36 2 2 2 2 2 2 5" xfId="42345"/>
    <cellStyle name="Normal 36 2 2 2 2 2 2 5 2" xfId="42346"/>
    <cellStyle name="Normal 36 2 2 2 2 2 2 5 3" xfId="42347"/>
    <cellStyle name="Normal 36 2 2 2 2 2 2 6" xfId="42348"/>
    <cellStyle name="Normal 36 2 2 2 2 2 2 7" xfId="42349"/>
    <cellStyle name="Normal 36 2 2 2 2 2 2_Schs" xfId="42350"/>
    <cellStyle name="Normal 36 2 2 2 2 2 3" xfId="42351"/>
    <cellStyle name="Normal 36 2 2 2 2 2 4" xfId="42352"/>
    <cellStyle name="Normal 36 2 2 2 2 2 4 2" xfId="42353"/>
    <cellStyle name="Normal 36 2 2 2 2 2 4 2 2" xfId="42354"/>
    <cellStyle name="Normal 36 2 2 2 2 2 4 2 2 2" xfId="42355"/>
    <cellStyle name="Normal 36 2 2 2 2 2 4 2 2 3" xfId="42356"/>
    <cellStyle name="Normal 36 2 2 2 2 2 4 2 3" xfId="42357"/>
    <cellStyle name="Normal 36 2 2 2 2 2 4 2 4" xfId="42358"/>
    <cellStyle name="Normal 36 2 2 2 2 2 4 3" xfId="42359"/>
    <cellStyle name="Normal 36 2 2 2 2 2 4 3 2" xfId="42360"/>
    <cellStyle name="Normal 36 2 2 2 2 2 4 3 3" xfId="42361"/>
    <cellStyle name="Normal 36 2 2 2 2 2 4 4" xfId="42362"/>
    <cellStyle name="Normal 36 2 2 2 2 2 4 5" xfId="42363"/>
    <cellStyle name="Normal 36 2 2 2 2 2 5" xfId="42364"/>
    <cellStyle name="Normal 36 2 2 2 2 2 5 2" xfId="42365"/>
    <cellStyle name="Normal 36 2 2 2 2 2 5 2 2" xfId="42366"/>
    <cellStyle name="Normal 36 2 2 2 2 2 5 2 3" xfId="42367"/>
    <cellStyle name="Normal 36 2 2 2 2 2 5 3" xfId="42368"/>
    <cellStyle name="Normal 36 2 2 2 2 2 5 4" xfId="42369"/>
    <cellStyle name="Normal 36 2 2 2 2 2 6" xfId="42370"/>
    <cellStyle name="Normal 36 2 2 2 2 2 6 2" xfId="42371"/>
    <cellStyle name="Normal 36 2 2 2 2 2 6 3" xfId="42372"/>
    <cellStyle name="Normal 36 2 2 2 2 2 7" xfId="42373"/>
    <cellStyle name="Normal 36 2 2 2 2 2 8" xfId="42374"/>
    <cellStyle name="Normal 36 2 2 2 2 2_Schs" xfId="42375"/>
    <cellStyle name="Normal 36 2 2 2 2 3" xfId="42376"/>
    <cellStyle name="Normal 36 2 2 2 2 3 2" xfId="42377"/>
    <cellStyle name="Normal 36 2 2 2 2 3 3" xfId="42378"/>
    <cellStyle name="Normal 36 2 2 2 2 3 3 2" xfId="42379"/>
    <cellStyle name="Normal 36 2 2 2 2 3 3 2 2" xfId="42380"/>
    <cellStyle name="Normal 36 2 2 2 2 3 3 2 2 2" xfId="42381"/>
    <cellStyle name="Normal 36 2 2 2 2 3 3 2 2 3" xfId="42382"/>
    <cellStyle name="Normal 36 2 2 2 2 3 3 2 3" xfId="42383"/>
    <cellStyle name="Normal 36 2 2 2 2 3 3 2 4" xfId="42384"/>
    <cellStyle name="Normal 36 2 2 2 2 3 3 3" xfId="42385"/>
    <cellStyle name="Normal 36 2 2 2 2 3 3 3 2" xfId="42386"/>
    <cellStyle name="Normal 36 2 2 2 2 3 3 3 3" xfId="42387"/>
    <cellStyle name="Normal 36 2 2 2 2 3 3 4" xfId="42388"/>
    <cellStyle name="Normal 36 2 2 2 2 3 3 5" xfId="42389"/>
    <cellStyle name="Normal 36 2 2 2 2 3 4" xfId="42390"/>
    <cellStyle name="Normal 36 2 2 2 2 3 4 2" xfId="42391"/>
    <cellStyle name="Normal 36 2 2 2 2 3 4 2 2" xfId="42392"/>
    <cellStyle name="Normal 36 2 2 2 2 3 4 2 3" xfId="42393"/>
    <cellStyle name="Normal 36 2 2 2 2 3 4 3" xfId="42394"/>
    <cellStyle name="Normal 36 2 2 2 2 3 4 4" xfId="42395"/>
    <cellStyle name="Normal 36 2 2 2 2 3 5" xfId="42396"/>
    <cellStyle name="Normal 36 2 2 2 2 3 5 2" xfId="42397"/>
    <cellStyle name="Normal 36 2 2 2 2 3 5 3" xfId="42398"/>
    <cellStyle name="Normal 36 2 2 2 2 3 6" xfId="42399"/>
    <cellStyle name="Normal 36 2 2 2 2 3 7" xfId="42400"/>
    <cellStyle name="Normal 36 2 2 2 2 3_Schs" xfId="42401"/>
    <cellStyle name="Normal 36 2 2 2 2 4" xfId="42402"/>
    <cellStyle name="Normal 36 2 2 2 2 5" xfId="42403"/>
    <cellStyle name="Normal 36 2 2 2 2 5 2" xfId="42404"/>
    <cellStyle name="Normal 36 2 2 2 2 5 2 2" xfId="42405"/>
    <cellStyle name="Normal 36 2 2 2 2 5 2 2 2" xfId="42406"/>
    <cellStyle name="Normal 36 2 2 2 2 5 2 2 3" xfId="42407"/>
    <cellStyle name="Normal 36 2 2 2 2 5 2 3" xfId="42408"/>
    <cellStyle name="Normal 36 2 2 2 2 5 2 4" xfId="42409"/>
    <cellStyle name="Normal 36 2 2 2 2 5 3" xfId="42410"/>
    <cellStyle name="Normal 36 2 2 2 2 5 3 2" xfId="42411"/>
    <cellStyle name="Normal 36 2 2 2 2 5 3 3" xfId="42412"/>
    <cellStyle name="Normal 36 2 2 2 2 5 4" xfId="42413"/>
    <cellStyle name="Normal 36 2 2 2 2 5 5" xfId="42414"/>
    <cellStyle name="Normal 36 2 2 2 2 6" xfId="42415"/>
    <cellStyle name="Normal 36 2 2 2 2 6 2" xfId="42416"/>
    <cellStyle name="Normal 36 2 2 2 2 6 2 2" xfId="42417"/>
    <cellStyle name="Normal 36 2 2 2 2 6 2 3" xfId="42418"/>
    <cellStyle name="Normal 36 2 2 2 2 6 3" xfId="42419"/>
    <cellStyle name="Normal 36 2 2 2 2 6 4" xfId="42420"/>
    <cellStyle name="Normal 36 2 2 2 2 7" xfId="42421"/>
    <cellStyle name="Normal 36 2 2 2 2 7 2" xfId="42422"/>
    <cellStyle name="Normal 36 2 2 2 2 7 3" xfId="42423"/>
    <cellStyle name="Normal 36 2 2 2 2 8" xfId="42424"/>
    <cellStyle name="Normal 36 2 2 2 2 9" xfId="42425"/>
    <cellStyle name="Normal 36 2 2 2 2_Schs" xfId="42426"/>
    <cellStyle name="Normal 36 2 2 2 3" xfId="42427"/>
    <cellStyle name="Normal 36 2 2 2 3 2" xfId="42428"/>
    <cellStyle name="Normal 36 2 2 2 3 2 2" xfId="42429"/>
    <cellStyle name="Normal 36 2 2 2 3 2 3" xfId="42430"/>
    <cellStyle name="Normal 36 2 2 2 3 2 3 2" xfId="42431"/>
    <cellStyle name="Normal 36 2 2 2 3 2 3 2 2" xfId="42432"/>
    <cellStyle name="Normal 36 2 2 2 3 2 3 2 2 2" xfId="42433"/>
    <cellStyle name="Normal 36 2 2 2 3 2 3 2 2 3" xfId="42434"/>
    <cellStyle name="Normal 36 2 2 2 3 2 3 2 3" xfId="42435"/>
    <cellStyle name="Normal 36 2 2 2 3 2 3 2 4" xfId="42436"/>
    <cellStyle name="Normal 36 2 2 2 3 2 3 3" xfId="42437"/>
    <cellStyle name="Normal 36 2 2 2 3 2 3 3 2" xfId="42438"/>
    <cellStyle name="Normal 36 2 2 2 3 2 3 3 3" xfId="42439"/>
    <cellStyle name="Normal 36 2 2 2 3 2 3 4" xfId="42440"/>
    <cellStyle name="Normal 36 2 2 2 3 2 3 5" xfId="42441"/>
    <cellStyle name="Normal 36 2 2 2 3 2 4" xfId="42442"/>
    <cellStyle name="Normal 36 2 2 2 3 2 4 2" xfId="42443"/>
    <cellStyle name="Normal 36 2 2 2 3 2 4 2 2" xfId="42444"/>
    <cellStyle name="Normal 36 2 2 2 3 2 4 2 3" xfId="42445"/>
    <cellStyle name="Normal 36 2 2 2 3 2 4 3" xfId="42446"/>
    <cellStyle name="Normal 36 2 2 2 3 2 4 4" xfId="42447"/>
    <cellStyle name="Normal 36 2 2 2 3 2 5" xfId="42448"/>
    <cellStyle name="Normal 36 2 2 2 3 2 5 2" xfId="42449"/>
    <cellStyle name="Normal 36 2 2 2 3 2 5 3" xfId="42450"/>
    <cellStyle name="Normal 36 2 2 2 3 2 6" xfId="42451"/>
    <cellStyle name="Normal 36 2 2 2 3 2 7" xfId="42452"/>
    <cellStyle name="Normal 36 2 2 2 3 2_Schs" xfId="42453"/>
    <cellStyle name="Normal 36 2 2 2 3 3" xfId="42454"/>
    <cellStyle name="Normal 36 2 2 2 3 4" xfId="42455"/>
    <cellStyle name="Normal 36 2 2 2 3 4 2" xfId="42456"/>
    <cellStyle name="Normal 36 2 2 2 3 4 2 2" xfId="42457"/>
    <cellStyle name="Normal 36 2 2 2 3 4 2 2 2" xfId="42458"/>
    <cellStyle name="Normal 36 2 2 2 3 4 2 2 3" xfId="42459"/>
    <cellStyle name="Normal 36 2 2 2 3 4 2 3" xfId="42460"/>
    <cellStyle name="Normal 36 2 2 2 3 4 2 4" xfId="42461"/>
    <cellStyle name="Normal 36 2 2 2 3 4 3" xfId="42462"/>
    <cellStyle name="Normal 36 2 2 2 3 4 3 2" xfId="42463"/>
    <cellStyle name="Normal 36 2 2 2 3 4 3 3" xfId="42464"/>
    <cellStyle name="Normal 36 2 2 2 3 4 4" xfId="42465"/>
    <cellStyle name="Normal 36 2 2 2 3 4 5" xfId="42466"/>
    <cellStyle name="Normal 36 2 2 2 3 5" xfId="42467"/>
    <cellStyle name="Normal 36 2 2 2 3 5 2" xfId="42468"/>
    <cellStyle name="Normal 36 2 2 2 3 5 2 2" xfId="42469"/>
    <cellStyle name="Normal 36 2 2 2 3 5 2 3" xfId="42470"/>
    <cellStyle name="Normal 36 2 2 2 3 5 3" xfId="42471"/>
    <cellStyle name="Normal 36 2 2 2 3 5 4" xfId="42472"/>
    <cellStyle name="Normal 36 2 2 2 3 6" xfId="42473"/>
    <cellStyle name="Normal 36 2 2 2 3 6 2" xfId="42474"/>
    <cellStyle name="Normal 36 2 2 2 3 6 3" xfId="42475"/>
    <cellStyle name="Normal 36 2 2 2 3 7" xfId="42476"/>
    <cellStyle name="Normal 36 2 2 2 3 8" xfId="42477"/>
    <cellStyle name="Normal 36 2 2 2 3_Schs" xfId="42478"/>
    <cellStyle name="Normal 36 2 2 2 4" xfId="42479"/>
    <cellStyle name="Normal 36 2 2 2 4 2" xfId="42480"/>
    <cellStyle name="Normal 36 2 2 2 4 3" xfId="42481"/>
    <cellStyle name="Normal 36 2 2 2 4 3 2" xfId="42482"/>
    <cellStyle name="Normal 36 2 2 2 4 3 2 2" xfId="42483"/>
    <cellStyle name="Normal 36 2 2 2 4 3 2 2 2" xfId="42484"/>
    <cellStyle name="Normal 36 2 2 2 4 3 2 2 3" xfId="42485"/>
    <cellStyle name="Normal 36 2 2 2 4 3 2 3" xfId="42486"/>
    <cellStyle name="Normal 36 2 2 2 4 3 2 4" xfId="42487"/>
    <cellStyle name="Normal 36 2 2 2 4 3 3" xfId="42488"/>
    <cellStyle name="Normal 36 2 2 2 4 3 3 2" xfId="42489"/>
    <cellStyle name="Normal 36 2 2 2 4 3 3 3" xfId="42490"/>
    <cellStyle name="Normal 36 2 2 2 4 3 4" xfId="42491"/>
    <cellStyle name="Normal 36 2 2 2 4 3 5" xfId="42492"/>
    <cellStyle name="Normal 36 2 2 2 4 4" xfId="42493"/>
    <cellStyle name="Normal 36 2 2 2 4 4 2" xfId="42494"/>
    <cellStyle name="Normal 36 2 2 2 4 4 2 2" xfId="42495"/>
    <cellStyle name="Normal 36 2 2 2 4 4 2 3" xfId="42496"/>
    <cellStyle name="Normal 36 2 2 2 4 4 3" xfId="42497"/>
    <cellStyle name="Normal 36 2 2 2 4 4 4" xfId="42498"/>
    <cellStyle name="Normal 36 2 2 2 4 5" xfId="42499"/>
    <cellStyle name="Normal 36 2 2 2 4 5 2" xfId="42500"/>
    <cellStyle name="Normal 36 2 2 2 4 5 3" xfId="42501"/>
    <cellStyle name="Normal 36 2 2 2 4 6" xfId="42502"/>
    <cellStyle name="Normal 36 2 2 2 4 7" xfId="42503"/>
    <cellStyle name="Normal 36 2 2 2 4_Schs" xfId="42504"/>
    <cellStyle name="Normal 36 2 2 2 5" xfId="42505"/>
    <cellStyle name="Normal 36 2 2 2 6" xfId="42506"/>
    <cellStyle name="Normal 36 2 2 2 6 2" xfId="42507"/>
    <cellStyle name="Normal 36 2 2 2 6 2 2" xfId="42508"/>
    <cellStyle name="Normal 36 2 2 2 6 2 2 2" xfId="42509"/>
    <cellStyle name="Normal 36 2 2 2 6 2 2 3" xfId="42510"/>
    <cellStyle name="Normal 36 2 2 2 6 2 3" xfId="42511"/>
    <cellStyle name="Normal 36 2 2 2 6 2 4" xfId="42512"/>
    <cellStyle name="Normal 36 2 2 2 6 3" xfId="42513"/>
    <cellStyle name="Normal 36 2 2 2 6 3 2" xfId="42514"/>
    <cellStyle name="Normal 36 2 2 2 6 3 3" xfId="42515"/>
    <cellStyle name="Normal 36 2 2 2 6 4" xfId="42516"/>
    <cellStyle name="Normal 36 2 2 2 6 5" xfId="42517"/>
    <cellStyle name="Normal 36 2 2 2 7" xfId="42518"/>
    <cellStyle name="Normal 36 2 2 2 7 2" xfId="42519"/>
    <cellStyle name="Normal 36 2 2 2 7 2 2" xfId="42520"/>
    <cellStyle name="Normal 36 2 2 2 7 2 3" xfId="42521"/>
    <cellStyle name="Normal 36 2 2 2 7 3" xfId="42522"/>
    <cellStyle name="Normal 36 2 2 2 7 4" xfId="42523"/>
    <cellStyle name="Normal 36 2 2 2 8" xfId="42524"/>
    <cellStyle name="Normal 36 2 2 2 8 2" xfId="42525"/>
    <cellStyle name="Normal 36 2 2 2 8 3" xfId="42526"/>
    <cellStyle name="Normal 36 2 2 2 9" xfId="42527"/>
    <cellStyle name="Normal 36 2 2 2_Schs" xfId="42528"/>
    <cellStyle name="Normal 36 2 2 3" xfId="42529"/>
    <cellStyle name="Normal 36 2 2 3 2" xfId="42530"/>
    <cellStyle name="Normal 36 2 2 3 2 2" xfId="42531"/>
    <cellStyle name="Normal 36 2 2 3 2 2 2" xfId="42532"/>
    <cellStyle name="Normal 36 2 2 3 2 2 3" xfId="42533"/>
    <cellStyle name="Normal 36 2 2 3 2 2 3 2" xfId="42534"/>
    <cellStyle name="Normal 36 2 2 3 2 2 3 2 2" xfId="42535"/>
    <cellStyle name="Normal 36 2 2 3 2 2 3 2 2 2" xfId="42536"/>
    <cellStyle name="Normal 36 2 2 3 2 2 3 2 2 3" xfId="42537"/>
    <cellStyle name="Normal 36 2 2 3 2 2 3 2 3" xfId="42538"/>
    <cellStyle name="Normal 36 2 2 3 2 2 3 2 4" xfId="42539"/>
    <cellStyle name="Normal 36 2 2 3 2 2 3 3" xfId="42540"/>
    <cellStyle name="Normal 36 2 2 3 2 2 3 3 2" xfId="42541"/>
    <cellStyle name="Normal 36 2 2 3 2 2 3 3 3" xfId="42542"/>
    <cellStyle name="Normal 36 2 2 3 2 2 3 4" xfId="42543"/>
    <cellStyle name="Normal 36 2 2 3 2 2 3 5" xfId="42544"/>
    <cellStyle name="Normal 36 2 2 3 2 2 4" xfId="42545"/>
    <cellStyle name="Normal 36 2 2 3 2 2 4 2" xfId="42546"/>
    <cellStyle name="Normal 36 2 2 3 2 2 4 2 2" xfId="42547"/>
    <cellStyle name="Normal 36 2 2 3 2 2 4 2 3" xfId="42548"/>
    <cellStyle name="Normal 36 2 2 3 2 2 4 3" xfId="42549"/>
    <cellStyle name="Normal 36 2 2 3 2 2 4 4" xfId="42550"/>
    <cellStyle name="Normal 36 2 2 3 2 2 5" xfId="42551"/>
    <cellStyle name="Normal 36 2 2 3 2 2 5 2" xfId="42552"/>
    <cellStyle name="Normal 36 2 2 3 2 2 5 3" xfId="42553"/>
    <cellStyle name="Normal 36 2 2 3 2 2 6" xfId="42554"/>
    <cellStyle name="Normal 36 2 2 3 2 2 7" xfId="42555"/>
    <cellStyle name="Normal 36 2 2 3 2 2_Schs" xfId="42556"/>
    <cellStyle name="Normal 36 2 2 3 2 3" xfId="42557"/>
    <cellStyle name="Normal 36 2 2 3 2 4" xfId="42558"/>
    <cellStyle name="Normal 36 2 2 3 2 4 2" xfId="42559"/>
    <cellStyle name="Normal 36 2 2 3 2 4 2 2" xfId="42560"/>
    <cellStyle name="Normal 36 2 2 3 2 4 2 2 2" xfId="42561"/>
    <cellStyle name="Normal 36 2 2 3 2 4 2 2 3" xfId="42562"/>
    <cellStyle name="Normal 36 2 2 3 2 4 2 3" xfId="42563"/>
    <cellStyle name="Normal 36 2 2 3 2 4 2 4" xfId="42564"/>
    <cellStyle name="Normal 36 2 2 3 2 4 3" xfId="42565"/>
    <cellStyle name="Normal 36 2 2 3 2 4 3 2" xfId="42566"/>
    <cellStyle name="Normal 36 2 2 3 2 4 3 3" xfId="42567"/>
    <cellStyle name="Normal 36 2 2 3 2 4 4" xfId="42568"/>
    <cellStyle name="Normal 36 2 2 3 2 4 5" xfId="42569"/>
    <cellStyle name="Normal 36 2 2 3 2 5" xfId="42570"/>
    <cellStyle name="Normal 36 2 2 3 2 5 2" xfId="42571"/>
    <cellStyle name="Normal 36 2 2 3 2 5 2 2" xfId="42572"/>
    <cellStyle name="Normal 36 2 2 3 2 5 2 3" xfId="42573"/>
    <cellStyle name="Normal 36 2 2 3 2 5 3" xfId="42574"/>
    <cellStyle name="Normal 36 2 2 3 2 5 4" xfId="42575"/>
    <cellStyle name="Normal 36 2 2 3 2 6" xfId="42576"/>
    <cellStyle name="Normal 36 2 2 3 2 6 2" xfId="42577"/>
    <cellStyle name="Normal 36 2 2 3 2 6 3" xfId="42578"/>
    <cellStyle name="Normal 36 2 2 3 2 7" xfId="42579"/>
    <cellStyle name="Normal 36 2 2 3 2 8" xfId="42580"/>
    <cellStyle name="Normal 36 2 2 3 2_Schs" xfId="42581"/>
    <cellStyle name="Normal 36 2 2 3 3" xfId="42582"/>
    <cellStyle name="Normal 36 2 2 3 3 2" xfId="42583"/>
    <cellStyle name="Normal 36 2 2 3 3 3" xfId="42584"/>
    <cellStyle name="Normal 36 2 2 3 3 3 2" xfId="42585"/>
    <cellStyle name="Normal 36 2 2 3 3 3 2 2" xfId="42586"/>
    <cellStyle name="Normal 36 2 2 3 3 3 2 2 2" xfId="42587"/>
    <cellStyle name="Normal 36 2 2 3 3 3 2 2 3" xfId="42588"/>
    <cellStyle name="Normal 36 2 2 3 3 3 2 3" xfId="42589"/>
    <cellStyle name="Normal 36 2 2 3 3 3 2 4" xfId="42590"/>
    <cellStyle name="Normal 36 2 2 3 3 3 3" xfId="42591"/>
    <cellStyle name="Normal 36 2 2 3 3 3 3 2" xfId="42592"/>
    <cellStyle name="Normal 36 2 2 3 3 3 3 3" xfId="42593"/>
    <cellStyle name="Normal 36 2 2 3 3 3 4" xfId="42594"/>
    <cellStyle name="Normal 36 2 2 3 3 3 5" xfId="42595"/>
    <cellStyle name="Normal 36 2 2 3 3 4" xfId="42596"/>
    <cellStyle name="Normal 36 2 2 3 3 4 2" xfId="42597"/>
    <cellStyle name="Normal 36 2 2 3 3 4 2 2" xfId="42598"/>
    <cellStyle name="Normal 36 2 2 3 3 4 2 3" xfId="42599"/>
    <cellStyle name="Normal 36 2 2 3 3 4 3" xfId="42600"/>
    <cellStyle name="Normal 36 2 2 3 3 4 4" xfId="42601"/>
    <cellStyle name="Normal 36 2 2 3 3 5" xfId="42602"/>
    <cellStyle name="Normal 36 2 2 3 3 5 2" xfId="42603"/>
    <cellStyle name="Normal 36 2 2 3 3 5 3" xfId="42604"/>
    <cellStyle name="Normal 36 2 2 3 3 6" xfId="42605"/>
    <cellStyle name="Normal 36 2 2 3 3 7" xfId="42606"/>
    <cellStyle name="Normal 36 2 2 3 3_Schs" xfId="42607"/>
    <cellStyle name="Normal 36 2 2 3 4" xfId="42608"/>
    <cellStyle name="Normal 36 2 2 3 5" xfId="42609"/>
    <cellStyle name="Normal 36 2 2 3 5 2" xfId="42610"/>
    <cellStyle name="Normal 36 2 2 3 5 2 2" xfId="42611"/>
    <cellStyle name="Normal 36 2 2 3 5 2 2 2" xfId="42612"/>
    <cellStyle name="Normal 36 2 2 3 5 2 2 3" xfId="42613"/>
    <cellStyle name="Normal 36 2 2 3 5 2 3" xfId="42614"/>
    <cellStyle name="Normal 36 2 2 3 5 2 4" xfId="42615"/>
    <cellStyle name="Normal 36 2 2 3 5 3" xfId="42616"/>
    <cellStyle name="Normal 36 2 2 3 5 3 2" xfId="42617"/>
    <cellStyle name="Normal 36 2 2 3 5 3 3" xfId="42618"/>
    <cellStyle name="Normal 36 2 2 3 5 4" xfId="42619"/>
    <cellStyle name="Normal 36 2 2 3 5 5" xfId="42620"/>
    <cellStyle name="Normal 36 2 2 3 6" xfId="42621"/>
    <cellStyle name="Normal 36 2 2 3 6 2" xfId="42622"/>
    <cellStyle name="Normal 36 2 2 3 6 2 2" xfId="42623"/>
    <cellStyle name="Normal 36 2 2 3 6 2 3" xfId="42624"/>
    <cellStyle name="Normal 36 2 2 3 6 3" xfId="42625"/>
    <cellStyle name="Normal 36 2 2 3 6 4" xfId="42626"/>
    <cellStyle name="Normal 36 2 2 3 7" xfId="42627"/>
    <cellStyle name="Normal 36 2 2 3 7 2" xfId="42628"/>
    <cellStyle name="Normal 36 2 2 3 7 3" xfId="42629"/>
    <cellStyle name="Normal 36 2 2 3 8" xfId="42630"/>
    <cellStyle name="Normal 36 2 2 3 9" xfId="42631"/>
    <cellStyle name="Normal 36 2 2 3_Schs" xfId="42632"/>
    <cellStyle name="Normal 36 2 2 4" xfId="42633"/>
    <cellStyle name="Normal 36 2 2 4 2" xfId="42634"/>
    <cellStyle name="Normal 36 2 2 4 2 2" xfId="42635"/>
    <cellStyle name="Normal 36 2 2 4 2 3" xfId="42636"/>
    <cellStyle name="Normal 36 2 2 4 2 3 2" xfId="42637"/>
    <cellStyle name="Normal 36 2 2 4 2 3 2 2" xfId="42638"/>
    <cellStyle name="Normal 36 2 2 4 2 3 2 2 2" xfId="42639"/>
    <cellStyle name="Normal 36 2 2 4 2 3 2 2 3" xfId="42640"/>
    <cellStyle name="Normal 36 2 2 4 2 3 2 3" xfId="42641"/>
    <cellStyle name="Normal 36 2 2 4 2 3 2 4" xfId="42642"/>
    <cellStyle name="Normal 36 2 2 4 2 3 3" xfId="42643"/>
    <cellStyle name="Normal 36 2 2 4 2 3 3 2" xfId="42644"/>
    <cellStyle name="Normal 36 2 2 4 2 3 3 3" xfId="42645"/>
    <cellStyle name="Normal 36 2 2 4 2 3 4" xfId="42646"/>
    <cellStyle name="Normal 36 2 2 4 2 3 5" xfId="42647"/>
    <cellStyle name="Normal 36 2 2 4 2 4" xfId="42648"/>
    <cellStyle name="Normal 36 2 2 4 2 4 2" xfId="42649"/>
    <cellStyle name="Normal 36 2 2 4 2 4 2 2" xfId="42650"/>
    <cellStyle name="Normal 36 2 2 4 2 4 2 3" xfId="42651"/>
    <cellStyle name="Normal 36 2 2 4 2 4 3" xfId="42652"/>
    <cellStyle name="Normal 36 2 2 4 2 4 4" xfId="42653"/>
    <cellStyle name="Normal 36 2 2 4 2 5" xfId="42654"/>
    <cellStyle name="Normal 36 2 2 4 2 5 2" xfId="42655"/>
    <cellStyle name="Normal 36 2 2 4 2 5 3" xfId="42656"/>
    <cellStyle name="Normal 36 2 2 4 2 6" xfId="42657"/>
    <cellStyle name="Normal 36 2 2 4 2 7" xfId="42658"/>
    <cellStyle name="Normal 36 2 2 4 2_Schs" xfId="42659"/>
    <cellStyle name="Normal 36 2 2 4 3" xfId="42660"/>
    <cellStyle name="Normal 36 2 2 4 4" xfId="42661"/>
    <cellStyle name="Normal 36 2 2 4 4 2" xfId="42662"/>
    <cellStyle name="Normal 36 2 2 4 4 2 2" xfId="42663"/>
    <cellStyle name="Normal 36 2 2 4 4 2 2 2" xfId="42664"/>
    <cellStyle name="Normal 36 2 2 4 4 2 2 3" xfId="42665"/>
    <cellStyle name="Normal 36 2 2 4 4 2 3" xfId="42666"/>
    <cellStyle name="Normal 36 2 2 4 4 2 4" xfId="42667"/>
    <cellStyle name="Normal 36 2 2 4 4 3" xfId="42668"/>
    <cellStyle name="Normal 36 2 2 4 4 3 2" xfId="42669"/>
    <cellStyle name="Normal 36 2 2 4 4 3 3" xfId="42670"/>
    <cellStyle name="Normal 36 2 2 4 4 4" xfId="42671"/>
    <cellStyle name="Normal 36 2 2 4 4 5" xfId="42672"/>
    <cellStyle name="Normal 36 2 2 4 5" xfId="42673"/>
    <cellStyle name="Normal 36 2 2 4 5 2" xfId="42674"/>
    <cellStyle name="Normal 36 2 2 4 5 2 2" xfId="42675"/>
    <cellStyle name="Normal 36 2 2 4 5 2 3" xfId="42676"/>
    <cellStyle name="Normal 36 2 2 4 5 3" xfId="42677"/>
    <cellStyle name="Normal 36 2 2 4 5 4" xfId="42678"/>
    <cellStyle name="Normal 36 2 2 4 6" xfId="42679"/>
    <cellStyle name="Normal 36 2 2 4 6 2" xfId="42680"/>
    <cellStyle name="Normal 36 2 2 4 6 3" xfId="42681"/>
    <cellStyle name="Normal 36 2 2 4 7" xfId="42682"/>
    <cellStyle name="Normal 36 2 2 4 8" xfId="42683"/>
    <cellStyle name="Normal 36 2 2 4_Schs" xfId="42684"/>
    <cellStyle name="Normal 36 2 2 5" xfId="42685"/>
    <cellStyle name="Normal 36 2 2 5 2" xfId="42686"/>
    <cellStyle name="Normal 36 2 2 5 3" xfId="42687"/>
    <cellStyle name="Normal 36 2 2 5 3 2" xfId="42688"/>
    <cellStyle name="Normal 36 2 2 5 3 2 2" xfId="42689"/>
    <cellStyle name="Normal 36 2 2 5 3 2 2 2" xfId="42690"/>
    <cellStyle name="Normal 36 2 2 5 3 2 2 3" xfId="42691"/>
    <cellStyle name="Normal 36 2 2 5 3 2 3" xfId="42692"/>
    <cellStyle name="Normal 36 2 2 5 3 2 4" xfId="42693"/>
    <cellStyle name="Normal 36 2 2 5 3 3" xfId="42694"/>
    <cellStyle name="Normal 36 2 2 5 3 3 2" xfId="42695"/>
    <cellStyle name="Normal 36 2 2 5 3 3 3" xfId="42696"/>
    <cellStyle name="Normal 36 2 2 5 3 4" xfId="42697"/>
    <cellStyle name="Normal 36 2 2 5 3 5" xfId="42698"/>
    <cellStyle name="Normal 36 2 2 5 4" xfId="42699"/>
    <cellStyle name="Normal 36 2 2 5 4 2" xfId="42700"/>
    <cellStyle name="Normal 36 2 2 5 4 2 2" xfId="42701"/>
    <cellStyle name="Normal 36 2 2 5 4 2 3" xfId="42702"/>
    <cellStyle name="Normal 36 2 2 5 4 3" xfId="42703"/>
    <cellStyle name="Normal 36 2 2 5 4 4" xfId="42704"/>
    <cellStyle name="Normal 36 2 2 5 5" xfId="42705"/>
    <cellStyle name="Normal 36 2 2 5 5 2" xfId="42706"/>
    <cellStyle name="Normal 36 2 2 5 5 3" xfId="42707"/>
    <cellStyle name="Normal 36 2 2 5 6" xfId="42708"/>
    <cellStyle name="Normal 36 2 2 5 7" xfId="42709"/>
    <cellStyle name="Normal 36 2 2 5_Schs" xfId="42710"/>
    <cellStyle name="Normal 36 2 2 6" xfId="42711"/>
    <cellStyle name="Normal 36 2 2 7" xfId="42712"/>
    <cellStyle name="Normal 36 2 2 7 2" xfId="42713"/>
    <cellStyle name="Normal 36 2 2 7 2 2" xfId="42714"/>
    <cellStyle name="Normal 36 2 2 7 2 2 2" xfId="42715"/>
    <cellStyle name="Normal 36 2 2 7 2 2 3" xfId="42716"/>
    <cellStyle name="Normal 36 2 2 7 2 3" xfId="42717"/>
    <cellStyle name="Normal 36 2 2 7 2 4" xfId="42718"/>
    <cellStyle name="Normal 36 2 2 7 3" xfId="42719"/>
    <cellStyle name="Normal 36 2 2 7 3 2" xfId="42720"/>
    <cellStyle name="Normal 36 2 2 7 3 3" xfId="42721"/>
    <cellStyle name="Normal 36 2 2 7 4" xfId="42722"/>
    <cellStyle name="Normal 36 2 2 7 5" xfId="42723"/>
    <cellStyle name="Normal 36 2 2 8" xfId="42724"/>
    <cellStyle name="Normal 36 2 2 8 2" xfId="42725"/>
    <cellStyle name="Normal 36 2 2 8 2 2" xfId="42726"/>
    <cellStyle name="Normal 36 2 2 8 2 3" xfId="42727"/>
    <cellStyle name="Normal 36 2 2 8 3" xfId="42728"/>
    <cellStyle name="Normal 36 2 2 8 4" xfId="42729"/>
    <cellStyle name="Normal 36 2 2 9" xfId="42730"/>
    <cellStyle name="Normal 36 2 2 9 2" xfId="42731"/>
    <cellStyle name="Normal 36 2 2 9 3" xfId="42732"/>
    <cellStyle name="Normal 36 2 2_Schs" xfId="42733"/>
    <cellStyle name="Normal 36 2 3" xfId="42734"/>
    <cellStyle name="Normal 36 2 3 10" xfId="42735"/>
    <cellStyle name="Normal 36 2 3 2" xfId="42736"/>
    <cellStyle name="Normal 36 2 3 2 2" xfId="42737"/>
    <cellStyle name="Normal 36 2 3 2 2 2" xfId="42738"/>
    <cellStyle name="Normal 36 2 3 2 2 2 2" xfId="42739"/>
    <cellStyle name="Normal 36 2 3 2 2 2 3" xfId="42740"/>
    <cellStyle name="Normal 36 2 3 2 2 2 3 2" xfId="42741"/>
    <cellStyle name="Normal 36 2 3 2 2 2 3 2 2" xfId="42742"/>
    <cellStyle name="Normal 36 2 3 2 2 2 3 2 2 2" xfId="42743"/>
    <cellStyle name="Normal 36 2 3 2 2 2 3 2 2 3" xfId="42744"/>
    <cellStyle name="Normal 36 2 3 2 2 2 3 2 3" xfId="42745"/>
    <cellStyle name="Normal 36 2 3 2 2 2 3 2 4" xfId="42746"/>
    <cellStyle name="Normal 36 2 3 2 2 2 3 3" xfId="42747"/>
    <cellStyle name="Normal 36 2 3 2 2 2 3 3 2" xfId="42748"/>
    <cellStyle name="Normal 36 2 3 2 2 2 3 3 3" xfId="42749"/>
    <cellStyle name="Normal 36 2 3 2 2 2 3 4" xfId="42750"/>
    <cellStyle name="Normal 36 2 3 2 2 2 3 5" xfId="42751"/>
    <cellStyle name="Normal 36 2 3 2 2 2 4" xfId="42752"/>
    <cellStyle name="Normal 36 2 3 2 2 2 4 2" xfId="42753"/>
    <cellStyle name="Normal 36 2 3 2 2 2 4 2 2" xfId="42754"/>
    <cellStyle name="Normal 36 2 3 2 2 2 4 2 3" xfId="42755"/>
    <cellStyle name="Normal 36 2 3 2 2 2 4 3" xfId="42756"/>
    <cellStyle name="Normal 36 2 3 2 2 2 4 4" xfId="42757"/>
    <cellStyle name="Normal 36 2 3 2 2 2 5" xfId="42758"/>
    <cellStyle name="Normal 36 2 3 2 2 2 5 2" xfId="42759"/>
    <cellStyle name="Normal 36 2 3 2 2 2 5 3" xfId="42760"/>
    <cellStyle name="Normal 36 2 3 2 2 2 6" xfId="42761"/>
    <cellStyle name="Normal 36 2 3 2 2 2 7" xfId="42762"/>
    <cellStyle name="Normal 36 2 3 2 2 2_Schs" xfId="42763"/>
    <cellStyle name="Normal 36 2 3 2 2 3" xfId="42764"/>
    <cellStyle name="Normal 36 2 3 2 2 4" xfId="42765"/>
    <cellStyle name="Normal 36 2 3 2 2 4 2" xfId="42766"/>
    <cellStyle name="Normal 36 2 3 2 2 4 2 2" xfId="42767"/>
    <cellStyle name="Normal 36 2 3 2 2 4 2 2 2" xfId="42768"/>
    <cellStyle name="Normal 36 2 3 2 2 4 2 2 3" xfId="42769"/>
    <cellStyle name="Normal 36 2 3 2 2 4 2 3" xfId="42770"/>
    <cellStyle name="Normal 36 2 3 2 2 4 2 4" xfId="42771"/>
    <cellStyle name="Normal 36 2 3 2 2 4 3" xfId="42772"/>
    <cellStyle name="Normal 36 2 3 2 2 4 3 2" xfId="42773"/>
    <cellStyle name="Normal 36 2 3 2 2 4 3 3" xfId="42774"/>
    <cellStyle name="Normal 36 2 3 2 2 4 4" xfId="42775"/>
    <cellStyle name="Normal 36 2 3 2 2 4 5" xfId="42776"/>
    <cellStyle name="Normal 36 2 3 2 2 5" xfId="42777"/>
    <cellStyle name="Normal 36 2 3 2 2 5 2" xfId="42778"/>
    <cellStyle name="Normal 36 2 3 2 2 5 2 2" xfId="42779"/>
    <cellStyle name="Normal 36 2 3 2 2 5 2 3" xfId="42780"/>
    <cellStyle name="Normal 36 2 3 2 2 5 3" xfId="42781"/>
    <cellStyle name="Normal 36 2 3 2 2 5 4" xfId="42782"/>
    <cellStyle name="Normal 36 2 3 2 2 6" xfId="42783"/>
    <cellStyle name="Normal 36 2 3 2 2 6 2" xfId="42784"/>
    <cellStyle name="Normal 36 2 3 2 2 6 3" xfId="42785"/>
    <cellStyle name="Normal 36 2 3 2 2 7" xfId="42786"/>
    <cellStyle name="Normal 36 2 3 2 2 8" xfId="42787"/>
    <cellStyle name="Normal 36 2 3 2 2_Schs" xfId="42788"/>
    <cellStyle name="Normal 36 2 3 2 3" xfId="42789"/>
    <cellStyle name="Normal 36 2 3 2 3 2" xfId="42790"/>
    <cellStyle name="Normal 36 2 3 2 3 3" xfId="42791"/>
    <cellStyle name="Normal 36 2 3 2 3 3 2" xfId="42792"/>
    <cellStyle name="Normal 36 2 3 2 3 3 2 2" xfId="42793"/>
    <cellStyle name="Normal 36 2 3 2 3 3 2 2 2" xfId="42794"/>
    <cellStyle name="Normal 36 2 3 2 3 3 2 2 3" xfId="42795"/>
    <cellStyle name="Normal 36 2 3 2 3 3 2 3" xfId="42796"/>
    <cellStyle name="Normal 36 2 3 2 3 3 2 4" xfId="42797"/>
    <cellStyle name="Normal 36 2 3 2 3 3 3" xfId="42798"/>
    <cellStyle name="Normal 36 2 3 2 3 3 3 2" xfId="42799"/>
    <cellStyle name="Normal 36 2 3 2 3 3 3 3" xfId="42800"/>
    <cellStyle name="Normal 36 2 3 2 3 3 4" xfId="42801"/>
    <cellStyle name="Normal 36 2 3 2 3 3 5" xfId="42802"/>
    <cellStyle name="Normal 36 2 3 2 3 4" xfId="42803"/>
    <cellStyle name="Normal 36 2 3 2 3 4 2" xfId="42804"/>
    <cellStyle name="Normal 36 2 3 2 3 4 2 2" xfId="42805"/>
    <cellStyle name="Normal 36 2 3 2 3 4 2 3" xfId="42806"/>
    <cellStyle name="Normal 36 2 3 2 3 4 3" xfId="42807"/>
    <cellStyle name="Normal 36 2 3 2 3 4 4" xfId="42808"/>
    <cellStyle name="Normal 36 2 3 2 3 5" xfId="42809"/>
    <cellStyle name="Normal 36 2 3 2 3 5 2" xfId="42810"/>
    <cellStyle name="Normal 36 2 3 2 3 5 3" xfId="42811"/>
    <cellStyle name="Normal 36 2 3 2 3 6" xfId="42812"/>
    <cellStyle name="Normal 36 2 3 2 3 7" xfId="42813"/>
    <cellStyle name="Normal 36 2 3 2 3_Schs" xfId="42814"/>
    <cellStyle name="Normal 36 2 3 2 4" xfId="42815"/>
    <cellStyle name="Normal 36 2 3 2 5" xfId="42816"/>
    <cellStyle name="Normal 36 2 3 2 5 2" xfId="42817"/>
    <cellStyle name="Normal 36 2 3 2 5 2 2" xfId="42818"/>
    <cellStyle name="Normal 36 2 3 2 5 2 2 2" xfId="42819"/>
    <cellStyle name="Normal 36 2 3 2 5 2 2 3" xfId="42820"/>
    <cellStyle name="Normal 36 2 3 2 5 2 3" xfId="42821"/>
    <cellStyle name="Normal 36 2 3 2 5 2 4" xfId="42822"/>
    <cellStyle name="Normal 36 2 3 2 5 3" xfId="42823"/>
    <cellStyle name="Normal 36 2 3 2 5 3 2" xfId="42824"/>
    <cellStyle name="Normal 36 2 3 2 5 3 3" xfId="42825"/>
    <cellStyle name="Normal 36 2 3 2 5 4" xfId="42826"/>
    <cellStyle name="Normal 36 2 3 2 5 5" xfId="42827"/>
    <cellStyle name="Normal 36 2 3 2 6" xfId="42828"/>
    <cellStyle name="Normal 36 2 3 2 6 2" xfId="42829"/>
    <cellStyle name="Normal 36 2 3 2 6 2 2" xfId="42830"/>
    <cellStyle name="Normal 36 2 3 2 6 2 3" xfId="42831"/>
    <cellStyle name="Normal 36 2 3 2 6 3" xfId="42832"/>
    <cellStyle name="Normal 36 2 3 2 6 4" xfId="42833"/>
    <cellStyle name="Normal 36 2 3 2 7" xfId="42834"/>
    <cellStyle name="Normal 36 2 3 2 7 2" xfId="42835"/>
    <cellStyle name="Normal 36 2 3 2 7 3" xfId="42836"/>
    <cellStyle name="Normal 36 2 3 2 8" xfId="42837"/>
    <cellStyle name="Normal 36 2 3 2 9" xfId="42838"/>
    <cellStyle name="Normal 36 2 3 2_Schs" xfId="42839"/>
    <cellStyle name="Normal 36 2 3 3" xfId="42840"/>
    <cellStyle name="Normal 36 2 3 3 2" xfId="42841"/>
    <cellStyle name="Normal 36 2 3 3 2 2" xfId="42842"/>
    <cellStyle name="Normal 36 2 3 3 2 3" xfId="42843"/>
    <cellStyle name="Normal 36 2 3 3 2 3 2" xfId="42844"/>
    <cellStyle name="Normal 36 2 3 3 2 3 2 2" xfId="42845"/>
    <cellStyle name="Normal 36 2 3 3 2 3 2 2 2" xfId="42846"/>
    <cellStyle name="Normal 36 2 3 3 2 3 2 2 3" xfId="42847"/>
    <cellStyle name="Normal 36 2 3 3 2 3 2 3" xfId="42848"/>
    <cellStyle name="Normal 36 2 3 3 2 3 2 4" xfId="42849"/>
    <cellStyle name="Normal 36 2 3 3 2 3 3" xfId="42850"/>
    <cellStyle name="Normal 36 2 3 3 2 3 3 2" xfId="42851"/>
    <cellStyle name="Normal 36 2 3 3 2 3 3 3" xfId="42852"/>
    <cellStyle name="Normal 36 2 3 3 2 3 4" xfId="42853"/>
    <cellStyle name="Normal 36 2 3 3 2 3 5" xfId="42854"/>
    <cellStyle name="Normal 36 2 3 3 2 4" xfId="42855"/>
    <cellStyle name="Normal 36 2 3 3 2 4 2" xfId="42856"/>
    <cellStyle name="Normal 36 2 3 3 2 4 2 2" xfId="42857"/>
    <cellStyle name="Normal 36 2 3 3 2 4 2 3" xfId="42858"/>
    <cellStyle name="Normal 36 2 3 3 2 4 3" xfId="42859"/>
    <cellStyle name="Normal 36 2 3 3 2 4 4" xfId="42860"/>
    <cellStyle name="Normal 36 2 3 3 2 5" xfId="42861"/>
    <cellStyle name="Normal 36 2 3 3 2 5 2" xfId="42862"/>
    <cellStyle name="Normal 36 2 3 3 2 5 3" xfId="42863"/>
    <cellStyle name="Normal 36 2 3 3 2 6" xfId="42864"/>
    <cellStyle name="Normal 36 2 3 3 2 7" xfId="42865"/>
    <cellStyle name="Normal 36 2 3 3 2_Schs" xfId="42866"/>
    <cellStyle name="Normal 36 2 3 3 3" xfId="42867"/>
    <cellStyle name="Normal 36 2 3 3 4" xfId="42868"/>
    <cellStyle name="Normal 36 2 3 3 4 2" xfId="42869"/>
    <cellStyle name="Normal 36 2 3 3 4 2 2" xfId="42870"/>
    <cellStyle name="Normal 36 2 3 3 4 2 2 2" xfId="42871"/>
    <cellStyle name="Normal 36 2 3 3 4 2 2 3" xfId="42872"/>
    <cellStyle name="Normal 36 2 3 3 4 2 3" xfId="42873"/>
    <cellStyle name="Normal 36 2 3 3 4 2 4" xfId="42874"/>
    <cellStyle name="Normal 36 2 3 3 4 3" xfId="42875"/>
    <cellStyle name="Normal 36 2 3 3 4 3 2" xfId="42876"/>
    <cellStyle name="Normal 36 2 3 3 4 3 3" xfId="42877"/>
    <cellStyle name="Normal 36 2 3 3 4 4" xfId="42878"/>
    <cellStyle name="Normal 36 2 3 3 4 5" xfId="42879"/>
    <cellStyle name="Normal 36 2 3 3 5" xfId="42880"/>
    <cellStyle name="Normal 36 2 3 3 5 2" xfId="42881"/>
    <cellStyle name="Normal 36 2 3 3 5 2 2" xfId="42882"/>
    <cellStyle name="Normal 36 2 3 3 5 2 3" xfId="42883"/>
    <cellStyle name="Normal 36 2 3 3 5 3" xfId="42884"/>
    <cellStyle name="Normal 36 2 3 3 5 4" xfId="42885"/>
    <cellStyle name="Normal 36 2 3 3 6" xfId="42886"/>
    <cellStyle name="Normal 36 2 3 3 6 2" xfId="42887"/>
    <cellStyle name="Normal 36 2 3 3 6 3" xfId="42888"/>
    <cellStyle name="Normal 36 2 3 3 7" xfId="42889"/>
    <cellStyle name="Normal 36 2 3 3 8" xfId="42890"/>
    <cellStyle name="Normal 36 2 3 3_Schs" xfId="42891"/>
    <cellStyle name="Normal 36 2 3 4" xfId="42892"/>
    <cellStyle name="Normal 36 2 3 4 2" xfId="42893"/>
    <cellStyle name="Normal 36 2 3 4 3" xfId="42894"/>
    <cellStyle name="Normal 36 2 3 4 3 2" xfId="42895"/>
    <cellStyle name="Normal 36 2 3 4 3 2 2" xfId="42896"/>
    <cellStyle name="Normal 36 2 3 4 3 2 2 2" xfId="42897"/>
    <cellStyle name="Normal 36 2 3 4 3 2 2 3" xfId="42898"/>
    <cellStyle name="Normal 36 2 3 4 3 2 3" xfId="42899"/>
    <cellStyle name="Normal 36 2 3 4 3 2 4" xfId="42900"/>
    <cellStyle name="Normal 36 2 3 4 3 3" xfId="42901"/>
    <cellStyle name="Normal 36 2 3 4 3 3 2" xfId="42902"/>
    <cellStyle name="Normal 36 2 3 4 3 3 3" xfId="42903"/>
    <cellStyle name="Normal 36 2 3 4 3 4" xfId="42904"/>
    <cellStyle name="Normal 36 2 3 4 3 5" xfId="42905"/>
    <cellStyle name="Normal 36 2 3 4 4" xfId="42906"/>
    <cellStyle name="Normal 36 2 3 4 4 2" xfId="42907"/>
    <cellStyle name="Normal 36 2 3 4 4 2 2" xfId="42908"/>
    <cellStyle name="Normal 36 2 3 4 4 2 3" xfId="42909"/>
    <cellStyle name="Normal 36 2 3 4 4 3" xfId="42910"/>
    <cellStyle name="Normal 36 2 3 4 4 4" xfId="42911"/>
    <cellStyle name="Normal 36 2 3 4 5" xfId="42912"/>
    <cellStyle name="Normal 36 2 3 4 5 2" xfId="42913"/>
    <cellStyle name="Normal 36 2 3 4 5 3" xfId="42914"/>
    <cellStyle name="Normal 36 2 3 4 6" xfId="42915"/>
    <cellStyle name="Normal 36 2 3 4 7" xfId="42916"/>
    <cellStyle name="Normal 36 2 3 4_Schs" xfId="42917"/>
    <cellStyle name="Normal 36 2 3 5" xfId="42918"/>
    <cellStyle name="Normal 36 2 3 6" xfId="42919"/>
    <cellStyle name="Normal 36 2 3 6 2" xfId="42920"/>
    <cellStyle name="Normal 36 2 3 6 2 2" xfId="42921"/>
    <cellStyle name="Normal 36 2 3 6 2 2 2" xfId="42922"/>
    <cellStyle name="Normal 36 2 3 6 2 2 3" xfId="42923"/>
    <cellStyle name="Normal 36 2 3 6 2 3" xfId="42924"/>
    <cellStyle name="Normal 36 2 3 6 2 4" xfId="42925"/>
    <cellStyle name="Normal 36 2 3 6 3" xfId="42926"/>
    <cellStyle name="Normal 36 2 3 6 3 2" xfId="42927"/>
    <cellStyle name="Normal 36 2 3 6 3 3" xfId="42928"/>
    <cellStyle name="Normal 36 2 3 6 4" xfId="42929"/>
    <cellStyle name="Normal 36 2 3 6 5" xfId="42930"/>
    <cellStyle name="Normal 36 2 3 7" xfId="42931"/>
    <cellStyle name="Normal 36 2 3 7 2" xfId="42932"/>
    <cellStyle name="Normal 36 2 3 7 2 2" xfId="42933"/>
    <cellStyle name="Normal 36 2 3 7 2 3" xfId="42934"/>
    <cellStyle name="Normal 36 2 3 7 3" xfId="42935"/>
    <cellStyle name="Normal 36 2 3 7 4" xfId="42936"/>
    <cellStyle name="Normal 36 2 3 8" xfId="42937"/>
    <cellStyle name="Normal 36 2 3 8 2" xfId="42938"/>
    <cellStyle name="Normal 36 2 3 8 3" xfId="42939"/>
    <cellStyle name="Normal 36 2 3 9" xfId="42940"/>
    <cellStyle name="Normal 36 2 3_Schs" xfId="42941"/>
    <cellStyle name="Normal 36 2 4" xfId="42942"/>
    <cellStyle name="Normal 36 2 5" xfId="42943"/>
    <cellStyle name="Normal 36 2 5 2" xfId="42944"/>
    <cellStyle name="Normal 36 2 5 2 2" xfId="42945"/>
    <cellStyle name="Normal 36 2 5 2 2 2" xfId="42946"/>
    <cellStyle name="Normal 36 2 5 2 2 3" xfId="42947"/>
    <cellStyle name="Normal 36 2 5 2 2 3 2" xfId="42948"/>
    <cellStyle name="Normal 36 2 5 2 2 3 2 2" xfId="42949"/>
    <cellStyle name="Normal 36 2 5 2 2 3 2 2 2" xfId="42950"/>
    <cellStyle name="Normal 36 2 5 2 2 3 2 2 3" xfId="42951"/>
    <cellStyle name="Normal 36 2 5 2 2 3 2 3" xfId="42952"/>
    <cellStyle name="Normal 36 2 5 2 2 3 2 4" xfId="42953"/>
    <cellStyle name="Normal 36 2 5 2 2 3 3" xfId="42954"/>
    <cellStyle name="Normal 36 2 5 2 2 3 3 2" xfId="42955"/>
    <cellStyle name="Normal 36 2 5 2 2 3 3 3" xfId="42956"/>
    <cellStyle name="Normal 36 2 5 2 2 3 4" xfId="42957"/>
    <cellStyle name="Normal 36 2 5 2 2 3 5" xfId="42958"/>
    <cellStyle name="Normal 36 2 5 2 2 4" xfId="42959"/>
    <cellStyle name="Normal 36 2 5 2 2 4 2" xfId="42960"/>
    <cellStyle name="Normal 36 2 5 2 2 4 2 2" xfId="42961"/>
    <cellStyle name="Normal 36 2 5 2 2 4 2 3" xfId="42962"/>
    <cellStyle name="Normal 36 2 5 2 2 4 3" xfId="42963"/>
    <cellStyle name="Normal 36 2 5 2 2 4 4" xfId="42964"/>
    <cellStyle name="Normal 36 2 5 2 2 5" xfId="42965"/>
    <cellStyle name="Normal 36 2 5 2 2 5 2" xfId="42966"/>
    <cellStyle name="Normal 36 2 5 2 2 5 3" xfId="42967"/>
    <cellStyle name="Normal 36 2 5 2 2 6" xfId="42968"/>
    <cellStyle name="Normal 36 2 5 2 2 7" xfId="42969"/>
    <cellStyle name="Normal 36 2 5 2 2_Schs" xfId="42970"/>
    <cellStyle name="Normal 36 2 5 2 3" xfId="42971"/>
    <cellStyle name="Normal 36 2 5 2 4" xfId="42972"/>
    <cellStyle name="Normal 36 2 5 2 4 2" xfId="42973"/>
    <cellStyle name="Normal 36 2 5 2 4 2 2" xfId="42974"/>
    <cellStyle name="Normal 36 2 5 2 4 2 2 2" xfId="42975"/>
    <cellStyle name="Normal 36 2 5 2 4 2 2 3" xfId="42976"/>
    <cellStyle name="Normal 36 2 5 2 4 2 3" xfId="42977"/>
    <cellStyle name="Normal 36 2 5 2 4 2 4" xfId="42978"/>
    <cellStyle name="Normal 36 2 5 2 4 3" xfId="42979"/>
    <cellStyle name="Normal 36 2 5 2 4 3 2" xfId="42980"/>
    <cellStyle name="Normal 36 2 5 2 4 3 3" xfId="42981"/>
    <cellStyle name="Normal 36 2 5 2 4 4" xfId="42982"/>
    <cellStyle name="Normal 36 2 5 2 4 5" xfId="42983"/>
    <cellStyle name="Normal 36 2 5 2 5" xfId="42984"/>
    <cellStyle name="Normal 36 2 5 2 5 2" xfId="42985"/>
    <cellStyle name="Normal 36 2 5 2 5 2 2" xfId="42986"/>
    <cellStyle name="Normal 36 2 5 2 5 2 3" xfId="42987"/>
    <cellStyle name="Normal 36 2 5 2 5 3" xfId="42988"/>
    <cellStyle name="Normal 36 2 5 2 5 4" xfId="42989"/>
    <cellStyle name="Normal 36 2 5 2 6" xfId="42990"/>
    <cellStyle name="Normal 36 2 5 2 6 2" xfId="42991"/>
    <cellStyle name="Normal 36 2 5 2 6 3" xfId="42992"/>
    <cellStyle name="Normal 36 2 5 2 7" xfId="42993"/>
    <cellStyle name="Normal 36 2 5 2 8" xfId="42994"/>
    <cellStyle name="Normal 36 2 5 2_Schs" xfId="42995"/>
    <cellStyle name="Normal 36 2 5 3" xfId="42996"/>
    <cellStyle name="Normal 36 2 5 3 2" xfId="42997"/>
    <cellStyle name="Normal 36 2 5 3 3" xfId="42998"/>
    <cellStyle name="Normal 36 2 5 3 3 2" xfId="42999"/>
    <cellStyle name="Normal 36 2 5 3 3 2 2" xfId="43000"/>
    <cellStyle name="Normal 36 2 5 3 3 2 2 2" xfId="43001"/>
    <cellStyle name="Normal 36 2 5 3 3 2 2 3" xfId="43002"/>
    <cellStyle name="Normal 36 2 5 3 3 2 3" xfId="43003"/>
    <cellStyle name="Normal 36 2 5 3 3 2 4" xfId="43004"/>
    <cellStyle name="Normal 36 2 5 3 3 3" xfId="43005"/>
    <cellStyle name="Normal 36 2 5 3 3 3 2" xfId="43006"/>
    <cellStyle name="Normal 36 2 5 3 3 3 3" xfId="43007"/>
    <cellStyle name="Normal 36 2 5 3 3 4" xfId="43008"/>
    <cellStyle name="Normal 36 2 5 3 3 5" xfId="43009"/>
    <cellStyle name="Normal 36 2 5 3 4" xfId="43010"/>
    <cellStyle name="Normal 36 2 5 3 4 2" xfId="43011"/>
    <cellStyle name="Normal 36 2 5 3 4 2 2" xfId="43012"/>
    <cellStyle name="Normal 36 2 5 3 4 2 3" xfId="43013"/>
    <cellStyle name="Normal 36 2 5 3 4 3" xfId="43014"/>
    <cellStyle name="Normal 36 2 5 3 4 4" xfId="43015"/>
    <cellStyle name="Normal 36 2 5 3 5" xfId="43016"/>
    <cellStyle name="Normal 36 2 5 3 5 2" xfId="43017"/>
    <cellStyle name="Normal 36 2 5 3 5 3" xfId="43018"/>
    <cellStyle name="Normal 36 2 5 3 6" xfId="43019"/>
    <cellStyle name="Normal 36 2 5 3 7" xfId="43020"/>
    <cellStyle name="Normal 36 2 5 3_Schs" xfId="43021"/>
    <cellStyle name="Normal 36 2 5 4" xfId="43022"/>
    <cellStyle name="Normal 36 2 5 5" xfId="43023"/>
    <cellStyle name="Normal 36 2 5 5 2" xfId="43024"/>
    <cellStyle name="Normal 36 2 5 5 2 2" xfId="43025"/>
    <cellStyle name="Normal 36 2 5 5 2 2 2" xfId="43026"/>
    <cellStyle name="Normal 36 2 5 5 2 2 3" xfId="43027"/>
    <cellStyle name="Normal 36 2 5 5 2 3" xfId="43028"/>
    <cellStyle name="Normal 36 2 5 5 2 4" xfId="43029"/>
    <cellStyle name="Normal 36 2 5 5 3" xfId="43030"/>
    <cellStyle name="Normal 36 2 5 5 3 2" xfId="43031"/>
    <cellStyle name="Normal 36 2 5 5 3 3" xfId="43032"/>
    <cellStyle name="Normal 36 2 5 5 4" xfId="43033"/>
    <cellStyle name="Normal 36 2 5 5 5" xfId="43034"/>
    <cellStyle name="Normal 36 2 5 6" xfId="43035"/>
    <cellStyle name="Normal 36 2 5 6 2" xfId="43036"/>
    <cellStyle name="Normal 36 2 5 6 2 2" xfId="43037"/>
    <cellStyle name="Normal 36 2 5 6 2 3" xfId="43038"/>
    <cellStyle name="Normal 36 2 5 6 3" xfId="43039"/>
    <cellStyle name="Normal 36 2 5 6 4" xfId="43040"/>
    <cellStyle name="Normal 36 2 5 7" xfId="43041"/>
    <cellStyle name="Normal 36 2 5 7 2" xfId="43042"/>
    <cellStyle name="Normal 36 2 5 7 3" xfId="43043"/>
    <cellStyle name="Normal 36 2 5 8" xfId="43044"/>
    <cellStyle name="Normal 36 2 5 9" xfId="43045"/>
    <cellStyle name="Normal 36 2 5_Schs" xfId="43046"/>
    <cellStyle name="Normal 36 2 6" xfId="43047"/>
    <cellStyle name="Normal 36 2 6 2" xfId="43048"/>
    <cellStyle name="Normal 36 2 6 2 2" xfId="43049"/>
    <cellStyle name="Normal 36 2 6 2 3" xfId="43050"/>
    <cellStyle name="Normal 36 2 6 2 3 2" xfId="43051"/>
    <cellStyle name="Normal 36 2 6 2 3 2 2" xfId="43052"/>
    <cellStyle name="Normal 36 2 6 2 3 2 2 2" xfId="43053"/>
    <cellStyle name="Normal 36 2 6 2 3 2 2 3" xfId="43054"/>
    <cellStyle name="Normal 36 2 6 2 3 2 3" xfId="43055"/>
    <cellStyle name="Normal 36 2 6 2 3 2 4" xfId="43056"/>
    <cellStyle name="Normal 36 2 6 2 3 3" xfId="43057"/>
    <cellStyle name="Normal 36 2 6 2 3 3 2" xfId="43058"/>
    <cellStyle name="Normal 36 2 6 2 3 3 3" xfId="43059"/>
    <cellStyle name="Normal 36 2 6 2 3 4" xfId="43060"/>
    <cellStyle name="Normal 36 2 6 2 3 5" xfId="43061"/>
    <cellStyle name="Normal 36 2 6 2 4" xfId="43062"/>
    <cellStyle name="Normal 36 2 6 2 4 2" xfId="43063"/>
    <cellStyle name="Normal 36 2 6 2 4 2 2" xfId="43064"/>
    <cellStyle name="Normal 36 2 6 2 4 2 3" xfId="43065"/>
    <cellStyle name="Normal 36 2 6 2 4 3" xfId="43066"/>
    <cellStyle name="Normal 36 2 6 2 4 4" xfId="43067"/>
    <cellStyle name="Normal 36 2 6 2 5" xfId="43068"/>
    <cellStyle name="Normal 36 2 6 2 5 2" xfId="43069"/>
    <cellStyle name="Normal 36 2 6 2 5 3" xfId="43070"/>
    <cellStyle name="Normal 36 2 6 2 6" xfId="43071"/>
    <cellStyle name="Normal 36 2 6 2 7" xfId="43072"/>
    <cellStyle name="Normal 36 2 6 2_Schs" xfId="43073"/>
    <cellStyle name="Normal 36 2 6 3" xfId="43074"/>
    <cellStyle name="Normal 36 2 6 4" xfId="43075"/>
    <cellStyle name="Normal 36 2 6 4 2" xfId="43076"/>
    <cellStyle name="Normal 36 2 6 4 2 2" xfId="43077"/>
    <cellStyle name="Normal 36 2 6 4 2 2 2" xfId="43078"/>
    <cellStyle name="Normal 36 2 6 4 2 2 3" xfId="43079"/>
    <cellStyle name="Normal 36 2 6 4 2 3" xfId="43080"/>
    <cellStyle name="Normal 36 2 6 4 2 4" xfId="43081"/>
    <cellStyle name="Normal 36 2 6 4 3" xfId="43082"/>
    <cellStyle name="Normal 36 2 6 4 3 2" xfId="43083"/>
    <cellStyle name="Normal 36 2 6 4 3 3" xfId="43084"/>
    <cellStyle name="Normal 36 2 6 4 4" xfId="43085"/>
    <cellStyle name="Normal 36 2 6 4 5" xfId="43086"/>
    <cellStyle name="Normal 36 2 6 5" xfId="43087"/>
    <cellStyle name="Normal 36 2 6 5 2" xfId="43088"/>
    <cellStyle name="Normal 36 2 6 5 2 2" xfId="43089"/>
    <cellStyle name="Normal 36 2 6 5 2 3" xfId="43090"/>
    <cellStyle name="Normal 36 2 6 5 3" xfId="43091"/>
    <cellStyle name="Normal 36 2 6 5 4" xfId="43092"/>
    <cellStyle name="Normal 36 2 6 6" xfId="43093"/>
    <cellStyle name="Normal 36 2 6 6 2" xfId="43094"/>
    <cellStyle name="Normal 36 2 6 6 3" xfId="43095"/>
    <cellStyle name="Normal 36 2 6 7" xfId="43096"/>
    <cellStyle name="Normal 36 2 6 8" xfId="43097"/>
    <cellStyle name="Normal 36 2 6_Schs" xfId="43098"/>
    <cellStyle name="Normal 36 2 7" xfId="43099"/>
    <cellStyle name="Normal 36 2 7 2" xfId="43100"/>
    <cellStyle name="Normal 36 2 7 3" xfId="43101"/>
    <cellStyle name="Normal 36 2 7 3 2" xfId="43102"/>
    <cellStyle name="Normal 36 2 7 3 2 2" xfId="43103"/>
    <cellStyle name="Normal 36 2 7 3 2 2 2" xfId="43104"/>
    <cellStyle name="Normal 36 2 7 3 2 2 3" xfId="43105"/>
    <cellStyle name="Normal 36 2 7 3 2 3" xfId="43106"/>
    <cellStyle name="Normal 36 2 7 3 2 4" xfId="43107"/>
    <cellStyle name="Normal 36 2 7 3 3" xfId="43108"/>
    <cellStyle name="Normal 36 2 7 3 3 2" xfId="43109"/>
    <cellStyle name="Normal 36 2 7 3 3 3" xfId="43110"/>
    <cellStyle name="Normal 36 2 7 3 4" xfId="43111"/>
    <cellStyle name="Normal 36 2 7 3 5" xfId="43112"/>
    <cellStyle name="Normal 36 2 7 4" xfId="43113"/>
    <cellStyle name="Normal 36 2 7 4 2" xfId="43114"/>
    <cellStyle name="Normal 36 2 7 4 2 2" xfId="43115"/>
    <cellStyle name="Normal 36 2 7 4 2 3" xfId="43116"/>
    <cellStyle name="Normal 36 2 7 4 3" xfId="43117"/>
    <cellStyle name="Normal 36 2 7 4 4" xfId="43118"/>
    <cellStyle name="Normal 36 2 7 5" xfId="43119"/>
    <cellStyle name="Normal 36 2 7 5 2" xfId="43120"/>
    <cellStyle name="Normal 36 2 7 5 3" xfId="43121"/>
    <cellStyle name="Normal 36 2 7 6" xfId="43122"/>
    <cellStyle name="Normal 36 2 7 7" xfId="43123"/>
    <cellStyle name="Normal 36 2 7_Schs" xfId="43124"/>
    <cellStyle name="Normal 36 2 8" xfId="43125"/>
    <cellStyle name="Normal 36 2 8 2" xfId="43126"/>
    <cellStyle name="Normal 36 2 8 2 2" xfId="43127"/>
    <cellStyle name="Normal 36 2 8 2 2 2" xfId="43128"/>
    <cellStyle name="Normal 36 2 8 2 2 3" xfId="43129"/>
    <cellStyle name="Normal 36 2 8 2 3" xfId="43130"/>
    <cellStyle name="Normal 36 2 8 2 4" xfId="43131"/>
    <cellStyle name="Normal 36 2 8 3" xfId="43132"/>
    <cellStyle name="Normal 36 2 8 3 2" xfId="43133"/>
    <cellStyle name="Normal 36 2 8 3 3" xfId="43134"/>
    <cellStyle name="Normal 36 2 8 4" xfId="43135"/>
    <cellStyle name="Normal 36 2 8 5" xfId="43136"/>
    <cellStyle name="Normal 36 2 9" xfId="43137"/>
    <cellStyle name="Normal 36 2 9 2" xfId="43138"/>
    <cellStyle name="Normal 36 2 9 2 2" xfId="43139"/>
    <cellStyle name="Normal 36 2 9 2 3" xfId="43140"/>
    <cellStyle name="Normal 36 2 9 3" xfId="43141"/>
    <cellStyle name="Normal 36 2 9 4" xfId="43142"/>
    <cellStyle name="Normal 36 2_Schs" xfId="43143"/>
    <cellStyle name="Normal 36 3" xfId="43144"/>
    <cellStyle name="Normal 36 3 2" xfId="43145"/>
    <cellStyle name="Normal 36 3 2 2" xfId="43146"/>
    <cellStyle name="Normal 36 3 2 2 2" xfId="43147"/>
    <cellStyle name="Normal 36 3 2 2 2 2" xfId="43148"/>
    <cellStyle name="Normal 36 3 2 2 2 3" xfId="43149"/>
    <cellStyle name="Normal 36 3 2 2 2 3 2" xfId="43150"/>
    <cellStyle name="Normal 36 3 2 2 2 3 2 2" xfId="43151"/>
    <cellStyle name="Normal 36 3 2 2 2 3 2 2 2" xfId="43152"/>
    <cellStyle name="Normal 36 3 2 2 2 3 2 2 3" xfId="43153"/>
    <cellStyle name="Normal 36 3 2 2 2 3 2 3" xfId="43154"/>
    <cellStyle name="Normal 36 3 2 2 2 3 2 4" xfId="43155"/>
    <cellStyle name="Normal 36 3 2 2 2 3 3" xfId="43156"/>
    <cellStyle name="Normal 36 3 2 2 2 3 3 2" xfId="43157"/>
    <cellStyle name="Normal 36 3 2 2 2 3 3 3" xfId="43158"/>
    <cellStyle name="Normal 36 3 2 2 2 3 4" xfId="43159"/>
    <cellStyle name="Normal 36 3 2 2 2 3 5" xfId="43160"/>
    <cellStyle name="Normal 36 3 2 2 2 4" xfId="43161"/>
    <cellStyle name="Normal 36 3 2 2 2 4 2" xfId="43162"/>
    <cellStyle name="Normal 36 3 2 2 2 4 2 2" xfId="43163"/>
    <cellStyle name="Normal 36 3 2 2 2 4 2 3" xfId="43164"/>
    <cellStyle name="Normal 36 3 2 2 2 4 3" xfId="43165"/>
    <cellStyle name="Normal 36 3 2 2 2 4 4" xfId="43166"/>
    <cellStyle name="Normal 36 3 2 2 2 5" xfId="43167"/>
    <cellStyle name="Normal 36 3 2 2 2 5 2" xfId="43168"/>
    <cellStyle name="Normal 36 3 2 2 2 5 3" xfId="43169"/>
    <cellStyle name="Normal 36 3 2 2 2 6" xfId="43170"/>
    <cellStyle name="Normal 36 3 2 2 2 7" xfId="43171"/>
    <cellStyle name="Normal 36 3 2 2 2_Schs" xfId="43172"/>
    <cellStyle name="Normal 36 3 2 2 3" xfId="43173"/>
    <cellStyle name="Normal 36 3 2 2 4" xfId="43174"/>
    <cellStyle name="Normal 36 3 2 2 4 2" xfId="43175"/>
    <cellStyle name="Normal 36 3 2 2 4 2 2" xfId="43176"/>
    <cellStyle name="Normal 36 3 2 2 4 2 2 2" xfId="43177"/>
    <cellStyle name="Normal 36 3 2 2 4 2 2 3" xfId="43178"/>
    <cellStyle name="Normal 36 3 2 2 4 2 3" xfId="43179"/>
    <cellStyle name="Normal 36 3 2 2 4 2 4" xfId="43180"/>
    <cellStyle name="Normal 36 3 2 2 4 3" xfId="43181"/>
    <cellStyle name="Normal 36 3 2 2 4 3 2" xfId="43182"/>
    <cellStyle name="Normal 36 3 2 2 4 3 3" xfId="43183"/>
    <cellStyle name="Normal 36 3 2 2 4 4" xfId="43184"/>
    <cellStyle name="Normal 36 3 2 2 4 5" xfId="43185"/>
    <cellStyle name="Normal 36 3 2 2 5" xfId="43186"/>
    <cellStyle name="Normal 36 3 2 2 5 2" xfId="43187"/>
    <cellStyle name="Normal 36 3 2 2 5 2 2" xfId="43188"/>
    <cellStyle name="Normal 36 3 2 2 5 2 3" xfId="43189"/>
    <cellStyle name="Normal 36 3 2 2 5 3" xfId="43190"/>
    <cellStyle name="Normal 36 3 2 2 5 4" xfId="43191"/>
    <cellStyle name="Normal 36 3 2 2 6" xfId="43192"/>
    <cellStyle name="Normal 36 3 2 2 6 2" xfId="43193"/>
    <cellStyle name="Normal 36 3 2 2 6 3" xfId="43194"/>
    <cellStyle name="Normal 36 3 2 2 7" xfId="43195"/>
    <cellStyle name="Normal 36 3 2 2 8" xfId="43196"/>
    <cellStyle name="Normal 36 3 2 2_Schs" xfId="43197"/>
    <cellStyle name="Normal 36 3 2 3" xfId="43198"/>
    <cellStyle name="Normal 36 3 2 3 2" xfId="43199"/>
    <cellStyle name="Normal 36 3 2 3 3" xfId="43200"/>
    <cellStyle name="Normal 36 3 2 3 3 2" xfId="43201"/>
    <cellStyle name="Normal 36 3 2 3 3 2 2" xfId="43202"/>
    <cellStyle name="Normal 36 3 2 3 3 2 2 2" xfId="43203"/>
    <cellStyle name="Normal 36 3 2 3 3 2 2 3" xfId="43204"/>
    <cellStyle name="Normal 36 3 2 3 3 2 3" xfId="43205"/>
    <cellStyle name="Normal 36 3 2 3 3 2 4" xfId="43206"/>
    <cellStyle name="Normal 36 3 2 3 3 3" xfId="43207"/>
    <cellStyle name="Normal 36 3 2 3 3 3 2" xfId="43208"/>
    <cellStyle name="Normal 36 3 2 3 3 3 3" xfId="43209"/>
    <cellStyle name="Normal 36 3 2 3 3 4" xfId="43210"/>
    <cellStyle name="Normal 36 3 2 3 3 5" xfId="43211"/>
    <cellStyle name="Normal 36 3 2 3 4" xfId="43212"/>
    <cellStyle name="Normal 36 3 2 3 4 2" xfId="43213"/>
    <cellStyle name="Normal 36 3 2 3 4 2 2" xfId="43214"/>
    <cellStyle name="Normal 36 3 2 3 4 2 3" xfId="43215"/>
    <cellStyle name="Normal 36 3 2 3 4 3" xfId="43216"/>
    <cellStyle name="Normal 36 3 2 3 4 4" xfId="43217"/>
    <cellStyle name="Normal 36 3 2 3 5" xfId="43218"/>
    <cellStyle name="Normal 36 3 2 3 5 2" xfId="43219"/>
    <cellStyle name="Normal 36 3 2 3 5 3" xfId="43220"/>
    <cellStyle name="Normal 36 3 2 3 6" xfId="43221"/>
    <cellStyle name="Normal 36 3 2 3 7" xfId="43222"/>
    <cellStyle name="Normal 36 3 2 3_Schs" xfId="43223"/>
    <cellStyle name="Normal 36 3 2 4" xfId="43224"/>
    <cellStyle name="Normal 36 3 2 5" xfId="43225"/>
    <cellStyle name="Normal 36 3 2 5 2" xfId="43226"/>
    <cellStyle name="Normal 36 3 2 5 2 2" xfId="43227"/>
    <cellStyle name="Normal 36 3 2 5 2 2 2" xfId="43228"/>
    <cellStyle name="Normal 36 3 2 5 2 2 3" xfId="43229"/>
    <cellStyle name="Normal 36 3 2 5 2 3" xfId="43230"/>
    <cellStyle name="Normal 36 3 2 5 2 4" xfId="43231"/>
    <cellStyle name="Normal 36 3 2 5 3" xfId="43232"/>
    <cellStyle name="Normal 36 3 2 5 3 2" xfId="43233"/>
    <cellStyle name="Normal 36 3 2 5 3 3" xfId="43234"/>
    <cellStyle name="Normal 36 3 2 5 4" xfId="43235"/>
    <cellStyle name="Normal 36 3 2 5 5" xfId="43236"/>
    <cellStyle name="Normal 36 3 2 6" xfId="43237"/>
    <cellStyle name="Normal 36 3 2 6 2" xfId="43238"/>
    <cellStyle name="Normal 36 3 2 6 2 2" xfId="43239"/>
    <cellStyle name="Normal 36 3 2 6 2 3" xfId="43240"/>
    <cellStyle name="Normal 36 3 2 6 3" xfId="43241"/>
    <cellStyle name="Normal 36 3 2 6 4" xfId="43242"/>
    <cellStyle name="Normal 36 3 2 7" xfId="43243"/>
    <cellStyle name="Normal 36 3 2 7 2" xfId="43244"/>
    <cellStyle name="Normal 36 3 2 7 3" xfId="43245"/>
    <cellStyle name="Normal 36 3 2 8" xfId="43246"/>
    <cellStyle name="Normal 36 3 2 9" xfId="43247"/>
    <cellStyle name="Normal 36 3 2_Schs" xfId="43248"/>
    <cellStyle name="Normal 36 4" xfId="43249"/>
    <cellStyle name="Normal 36 4 10" xfId="43250"/>
    <cellStyle name="Normal 36 4 11" xfId="43251"/>
    <cellStyle name="Normal 36 4 12" xfId="43252"/>
    <cellStyle name="Normal 36 4 2" xfId="43253"/>
    <cellStyle name="Normal 36 4 2 10" xfId="43254"/>
    <cellStyle name="Normal 36 4 2 2" xfId="43255"/>
    <cellStyle name="Normal 36 4 2 2 2" xfId="43256"/>
    <cellStyle name="Normal 36 4 2 2 2 2" xfId="43257"/>
    <cellStyle name="Normal 36 4 2 2 2 2 2" xfId="43258"/>
    <cellStyle name="Normal 36 4 2 2 2 2 3" xfId="43259"/>
    <cellStyle name="Normal 36 4 2 2 2 2 3 2" xfId="43260"/>
    <cellStyle name="Normal 36 4 2 2 2 2 3 2 2" xfId="43261"/>
    <cellStyle name="Normal 36 4 2 2 2 2 3 2 2 2" xfId="43262"/>
    <cellStyle name="Normal 36 4 2 2 2 2 3 2 2 3" xfId="43263"/>
    <cellStyle name="Normal 36 4 2 2 2 2 3 2 3" xfId="43264"/>
    <cellStyle name="Normal 36 4 2 2 2 2 3 2 4" xfId="43265"/>
    <cellStyle name="Normal 36 4 2 2 2 2 3 3" xfId="43266"/>
    <cellStyle name="Normal 36 4 2 2 2 2 3 3 2" xfId="43267"/>
    <cellStyle name="Normal 36 4 2 2 2 2 3 3 3" xfId="43268"/>
    <cellStyle name="Normal 36 4 2 2 2 2 3 4" xfId="43269"/>
    <cellStyle name="Normal 36 4 2 2 2 2 3 5" xfId="43270"/>
    <cellStyle name="Normal 36 4 2 2 2 2 4" xfId="43271"/>
    <cellStyle name="Normal 36 4 2 2 2 2 4 2" xfId="43272"/>
    <cellStyle name="Normal 36 4 2 2 2 2 4 2 2" xfId="43273"/>
    <cellStyle name="Normal 36 4 2 2 2 2 4 2 3" xfId="43274"/>
    <cellStyle name="Normal 36 4 2 2 2 2 4 3" xfId="43275"/>
    <cellStyle name="Normal 36 4 2 2 2 2 4 4" xfId="43276"/>
    <cellStyle name="Normal 36 4 2 2 2 2 5" xfId="43277"/>
    <cellStyle name="Normal 36 4 2 2 2 2 5 2" xfId="43278"/>
    <cellStyle name="Normal 36 4 2 2 2 2 5 3" xfId="43279"/>
    <cellStyle name="Normal 36 4 2 2 2 2 6" xfId="43280"/>
    <cellStyle name="Normal 36 4 2 2 2 2 7" xfId="43281"/>
    <cellStyle name="Normal 36 4 2 2 2 2_Schs" xfId="43282"/>
    <cellStyle name="Normal 36 4 2 2 2 3" xfId="43283"/>
    <cellStyle name="Normal 36 4 2 2 2 4" xfId="43284"/>
    <cellStyle name="Normal 36 4 2 2 2 4 2" xfId="43285"/>
    <cellStyle name="Normal 36 4 2 2 2 4 2 2" xfId="43286"/>
    <cellStyle name="Normal 36 4 2 2 2 4 2 2 2" xfId="43287"/>
    <cellStyle name="Normal 36 4 2 2 2 4 2 2 3" xfId="43288"/>
    <cellStyle name="Normal 36 4 2 2 2 4 2 3" xfId="43289"/>
    <cellStyle name="Normal 36 4 2 2 2 4 2 4" xfId="43290"/>
    <cellStyle name="Normal 36 4 2 2 2 4 3" xfId="43291"/>
    <cellStyle name="Normal 36 4 2 2 2 4 3 2" xfId="43292"/>
    <cellStyle name="Normal 36 4 2 2 2 4 3 3" xfId="43293"/>
    <cellStyle name="Normal 36 4 2 2 2 4 4" xfId="43294"/>
    <cellStyle name="Normal 36 4 2 2 2 4 5" xfId="43295"/>
    <cellStyle name="Normal 36 4 2 2 2 5" xfId="43296"/>
    <cellStyle name="Normal 36 4 2 2 2 5 2" xfId="43297"/>
    <cellStyle name="Normal 36 4 2 2 2 5 2 2" xfId="43298"/>
    <cellStyle name="Normal 36 4 2 2 2 5 2 3" xfId="43299"/>
    <cellStyle name="Normal 36 4 2 2 2 5 3" xfId="43300"/>
    <cellStyle name="Normal 36 4 2 2 2 5 4" xfId="43301"/>
    <cellStyle name="Normal 36 4 2 2 2 6" xfId="43302"/>
    <cellStyle name="Normal 36 4 2 2 2 6 2" xfId="43303"/>
    <cellStyle name="Normal 36 4 2 2 2 6 3" xfId="43304"/>
    <cellStyle name="Normal 36 4 2 2 2 7" xfId="43305"/>
    <cellStyle name="Normal 36 4 2 2 2 8" xfId="43306"/>
    <cellStyle name="Normal 36 4 2 2 2_Schs" xfId="43307"/>
    <cellStyle name="Normal 36 4 2 2 3" xfId="43308"/>
    <cellStyle name="Normal 36 4 2 2 3 2" xfId="43309"/>
    <cellStyle name="Normal 36 4 2 2 3 3" xfId="43310"/>
    <cellStyle name="Normal 36 4 2 2 3 3 2" xfId="43311"/>
    <cellStyle name="Normal 36 4 2 2 3 3 2 2" xfId="43312"/>
    <cellStyle name="Normal 36 4 2 2 3 3 2 2 2" xfId="43313"/>
    <cellStyle name="Normal 36 4 2 2 3 3 2 2 3" xfId="43314"/>
    <cellStyle name="Normal 36 4 2 2 3 3 2 3" xfId="43315"/>
    <cellStyle name="Normal 36 4 2 2 3 3 2 4" xfId="43316"/>
    <cellStyle name="Normal 36 4 2 2 3 3 3" xfId="43317"/>
    <cellStyle name="Normal 36 4 2 2 3 3 3 2" xfId="43318"/>
    <cellStyle name="Normal 36 4 2 2 3 3 3 3" xfId="43319"/>
    <cellStyle name="Normal 36 4 2 2 3 3 4" xfId="43320"/>
    <cellStyle name="Normal 36 4 2 2 3 3 5" xfId="43321"/>
    <cellStyle name="Normal 36 4 2 2 3 4" xfId="43322"/>
    <cellStyle name="Normal 36 4 2 2 3 4 2" xfId="43323"/>
    <cellStyle name="Normal 36 4 2 2 3 4 2 2" xfId="43324"/>
    <cellStyle name="Normal 36 4 2 2 3 4 2 3" xfId="43325"/>
    <cellStyle name="Normal 36 4 2 2 3 4 3" xfId="43326"/>
    <cellStyle name="Normal 36 4 2 2 3 4 4" xfId="43327"/>
    <cellStyle name="Normal 36 4 2 2 3 5" xfId="43328"/>
    <cellStyle name="Normal 36 4 2 2 3 5 2" xfId="43329"/>
    <cellStyle name="Normal 36 4 2 2 3 5 3" xfId="43330"/>
    <cellStyle name="Normal 36 4 2 2 3 6" xfId="43331"/>
    <cellStyle name="Normal 36 4 2 2 3 7" xfId="43332"/>
    <cellStyle name="Normal 36 4 2 2 3_Schs" xfId="43333"/>
    <cellStyle name="Normal 36 4 2 2 4" xfId="43334"/>
    <cellStyle name="Normal 36 4 2 2 5" xfId="43335"/>
    <cellStyle name="Normal 36 4 2 2 5 2" xfId="43336"/>
    <cellStyle name="Normal 36 4 2 2 5 2 2" xfId="43337"/>
    <cellStyle name="Normal 36 4 2 2 5 2 2 2" xfId="43338"/>
    <cellStyle name="Normal 36 4 2 2 5 2 2 3" xfId="43339"/>
    <cellStyle name="Normal 36 4 2 2 5 2 3" xfId="43340"/>
    <cellStyle name="Normal 36 4 2 2 5 2 4" xfId="43341"/>
    <cellStyle name="Normal 36 4 2 2 5 3" xfId="43342"/>
    <cellStyle name="Normal 36 4 2 2 5 3 2" xfId="43343"/>
    <cellStyle name="Normal 36 4 2 2 5 3 3" xfId="43344"/>
    <cellStyle name="Normal 36 4 2 2 5 4" xfId="43345"/>
    <cellStyle name="Normal 36 4 2 2 5 5" xfId="43346"/>
    <cellStyle name="Normal 36 4 2 2 6" xfId="43347"/>
    <cellStyle name="Normal 36 4 2 2 6 2" xfId="43348"/>
    <cellStyle name="Normal 36 4 2 2 6 2 2" xfId="43349"/>
    <cellStyle name="Normal 36 4 2 2 6 2 3" xfId="43350"/>
    <cellStyle name="Normal 36 4 2 2 6 3" xfId="43351"/>
    <cellStyle name="Normal 36 4 2 2 6 4" xfId="43352"/>
    <cellStyle name="Normal 36 4 2 2 7" xfId="43353"/>
    <cellStyle name="Normal 36 4 2 2 7 2" xfId="43354"/>
    <cellStyle name="Normal 36 4 2 2 7 3" xfId="43355"/>
    <cellStyle name="Normal 36 4 2 2 8" xfId="43356"/>
    <cellStyle name="Normal 36 4 2 2 9" xfId="43357"/>
    <cellStyle name="Normal 36 4 2 2_Schs" xfId="43358"/>
    <cellStyle name="Normal 36 4 2 3" xfId="43359"/>
    <cellStyle name="Normal 36 4 2 3 2" xfId="43360"/>
    <cellStyle name="Normal 36 4 2 3 2 2" xfId="43361"/>
    <cellStyle name="Normal 36 4 2 3 2 3" xfId="43362"/>
    <cellStyle name="Normal 36 4 2 3 2 3 2" xfId="43363"/>
    <cellStyle name="Normal 36 4 2 3 2 3 2 2" xfId="43364"/>
    <cellStyle name="Normal 36 4 2 3 2 3 2 2 2" xfId="43365"/>
    <cellStyle name="Normal 36 4 2 3 2 3 2 2 3" xfId="43366"/>
    <cellStyle name="Normal 36 4 2 3 2 3 2 3" xfId="43367"/>
    <cellStyle name="Normal 36 4 2 3 2 3 2 4" xfId="43368"/>
    <cellStyle name="Normal 36 4 2 3 2 3 3" xfId="43369"/>
    <cellStyle name="Normal 36 4 2 3 2 3 3 2" xfId="43370"/>
    <cellStyle name="Normal 36 4 2 3 2 3 3 3" xfId="43371"/>
    <cellStyle name="Normal 36 4 2 3 2 3 4" xfId="43372"/>
    <cellStyle name="Normal 36 4 2 3 2 3 5" xfId="43373"/>
    <cellStyle name="Normal 36 4 2 3 2 4" xfId="43374"/>
    <cellStyle name="Normal 36 4 2 3 2 4 2" xfId="43375"/>
    <cellStyle name="Normal 36 4 2 3 2 4 2 2" xfId="43376"/>
    <cellStyle name="Normal 36 4 2 3 2 4 2 3" xfId="43377"/>
    <cellStyle name="Normal 36 4 2 3 2 4 3" xfId="43378"/>
    <cellStyle name="Normal 36 4 2 3 2 4 4" xfId="43379"/>
    <cellStyle name="Normal 36 4 2 3 2 5" xfId="43380"/>
    <cellStyle name="Normal 36 4 2 3 2 5 2" xfId="43381"/>
    <cellStyle name="Normal 36 4 2 3 2 5 3" xfId="43382"/>
    <cellStyle name="Normal 36 4 2 3 2 6" xfId="43383"/>
    <cellStyle name="Normal 36 4 2 3 2 7" xfId="43384"/>
    <cellStyle name="Normal 36 4 2 3 2_Schs" xfId="43385"/>
    <cellStyle name="Normal 36 4 2 3 3" xfId="43386"/>
    <cellStyle name="Normal 36 4 2 3 4" xfId="43387"/>
    <cellStyle name="Normal 36 4 2 3 4 2" xfId="43388"/>
    <cellStyle name="Normal 36 4 2 3 4 2 2" xfId="43389"/>
    <cellStyle name="Normal 36 4 2 3 4 2 2 2" xfId="43390"/>
    <cellStyle name="Normal 36 4 2 3 4 2 2 3" xfId="43391"/>
    <cellStyle name="Normal 36 4 2 3 4 2 3" xfId="43392"/>
    <cellStyle name="Normal 36 4 2 3 4 2 4" xfId="43393"/>
    <cellStyle name="Normal 36 4 2 3 4 3" xfId="43394"/>
    <cellStyle name="Normal 36 4 2 3 4 3 2" xfId="43395"/>
    <cellStyle name="Normal 36 4 2 3 4 3 3" xfId="43396"/>
    <cellStyle name="Normal 36 4 2 3 4 4" xfId="43397"/>
    <cellStyle name="Normal 36 4 2 3 4 5" xfId="43398"/>
    <cellStyle name="Normal 36 4 2 3 5" xfId="43399"/>
    <cellStyle name="Normal 36 4 2 3 5 2" xfId="43400"/>
    <cellStyle name="Normal 36 4 2 3 5 2 2" xfId="43401"/>
    <cellStyle name="Normal 36 4 2 3 5 2 3" xfId="43402"/>
    <cellStyle name="Normal 36 4 2 3 5 3" xfId="43403"/>
    <cellStyle name="Normal 36 4 2 3 5 4" xfId="43404"/>
    <cellStyle name="Normal 36 4 2 3 6" xfId="43405"/>
    <cellStyle name="Normal 36 4 2 3 6 2" xfId="43406"/>
    <cellStyle name="Normal 36 4 2 3 6 3" xfId="43407"/>
    <cellStyle name="Normal 36 4 2 3 7" xfId="43408"/>
    <cellStyle name="Normal 36 4 2 3 8" xfId="43409"/>
    <cellStyle name="Normal 36 4 2 3_Schs" xfId="43410"/>
    <cellStyle name="Normal 36 4 2 4" xfId="43411"/>
    <cellStyle name="Normal 36 4 2 4 2" xfId="43412"/>
    <cellStyle name="Normal 36 4 2 4 3" xfId="43413"/>
    <cellStyle name="Normal 36 4 2 4 3 2" xfId="43414"/>
    <cellStyle name="Normal 36 4 2 4 3 2 2" xfId="43415"/>
    <cellStyle name="Normal 36 4 2 4 3 2 2 2" xfId="43416"/>
    <cellStyle name="Normal 36 4 2 4 3 2 2 3" xfId="43417"/>
    <cellStyle name="Normal 36 4 2 4 3 2 3" xfId="43418"/>
    <cellStyle name="Normal 36 4 2 4 3 2 4" xfId="43419"/>
    <cellStyle name="Normal 36 4 2 4 3 3" xfId="43420"/>
    <cellStyle name="Normal 36 4 2 4 3 3 2" xfId="43421"/>
    <cellStyle name="Normal 36 4 2 4 3 3 3" xfId="43422"/>
    <cellStyle name="Normal 36 4 2 4 3 4" xfId="43423"/>
    <cellStyle name="Normal 36 4 2 4 3 5" xfId="43424"/>
    <cellStyle name="Normal 36 4 2 4 4" xfId="43425"/>
    <cellStyle name="Normal 36 4 2 4 4 2" xfId="43426"/>
    <cellStyle name="Normal 36 4 2 4 4 2 2" xfId="43427"/>
    <cellStyle name="Normal 36 4 2 4 4 2 3" xfId="43428"/>
    <cellStyle name="Normal 36 4 2 4 4 3" xfId="43429"/>
    <cellStyle name="Normal 36 4 2 4 4 4" xfId="43430"/>
    <cellStyle name="Normal 36 4 2 4 5" xfId="43431"/>
    <cellStyle name="Normal 36 4 2 4 5 2" xfId="43432"/>
    <cellStyle name="Normal 36 4 2 4 5 3" xfId="43433"/>
    <cellStyle name="Normal 36 4 2 4 6" xfId="43434"/>
    <cellStyle name="Normal 36 4 2 4 7" xfId="43435"/>
    <cellStyle name="Normal 36 4 2 4_Schs" xfId="43436"/>
    <cellStyle name="Normal 36 4 2 5" xfId="43437"/>
    <cellStyle name="Normal 36 4 2 6" xfId="43438"/>
    <cellStyle name="Normal 36 4 2 6 2" xfId="43439"/>
    <cellStyle name="Normal 36 4 2 6 2 2" xfId="43440"/>
    <cellStyle name="Normal 36 4 2 6 2 2 2" xfId="43441"/>
    <cellStyle name="Normal 36 4 2 6 2 2 3" xfId="43442"/>
    <cellStyle name="Normal 36 4 2 6 2 3" xfId="43443"/>
    <cellStyle name="Normal 36 4 2 6 2 4" xfId="43444"/>
    <cellStyle name="Normal 36 4 2 6 3" xfId="43445"/>
    <cellStyle name="Normal 36 4 2 6 3 2" xfId="43446"/>
    <cellStyle name="Normal 36 4 2 6 3 3" xfId="43447"/>
    <cellStyle name="Normal 36 4 2 6 4" xfId="43448"/>
    <cellStyle name="Normal 36 4 2 6 5" xfId="43449"/>
    <cellStyle name="Normal 36 4 2 7" xfId="43450"/>
    <cellStyle name="Normal 36 4 2 7 2" xfId="43451"/>
    <cellStyle name="Normal 36 4 2 7 2 2" xfId="43452"/>
    <cellStyle name="Normal 36 4 2 7 2 3" xfId="43453"/>
    <cellStyle name="Normal 36 4 2 7 3" xfId="43454"/>
    <cellStyle name="Normal 36 4 2 7 4" xfId="43455"/>
    <cellStyle name="Normal 36 4 2 8" xfId="43456"/>
    <cellStyle name="Normal 36 4 2 8 2" xfId="43457"/>
    <cellStyle name="Normal 36 4 2 8 3" xfId="43458"/>
    <cellStyle name="Normal 36 4 2 9" xfId="43459"/>
    <cellStyle name="Normal 36 4 2_Schs" xfId="43460"/>
    <cellStyle name="Normal 36 4 3" xfId="43461"/>
    <cellStyle name="Normal 36 4 3 2" xfId="43462"/>
    <cellStyle name="Normal 36 4 3 2 2" xfId="43463"/>
    <cellStyle name="Normal 36 4 3 2 2 2" xfId="43464"/>
    <cellStyle name="Normal 36 4 3 2 2 3" xfId="43465"/>
    <cellStyle name="Normal 36 4 3 2 2 3 2" xfId="43466"/>
    <cellStyle name="Normal 36 4 3 2 2 3 2 2" xfId="43467"/>
    <cellStyle name="Normal 36 4 3 2 2 3 2 2 2" xfId="43468"/>
    <cellStyle name="Normal 36 4 3 2 2 3 2 2 3" xfId="43469"/>
    <cellStyle name="Normal 36 4 3 2 2 3 2 3" xfId="43470"/>
    <cellStyle name="Normal 36 4 3 2 2 3 2 4" xfId="43471"/>
    <cellStyle name="Normal 36 4 3 2 2 3 3" xfId="43472"/>
    <cellStyle name="Normal 36 4 3 2 2 3 3 2" xfId="43473"/>
    <cellStyle name="Normal 36 4 3 2 2 3 3 3" xfId="43474"/>
    <cellStyle name="Normal 36 4 3 2 2 3 4" xfId="43475"/>
    <cellStyle name="Normal 36 4 3 2 2 3 5" xfId="43476"/>
    <cellStyle name="Normal 36 4 3 2 2 4" xfId="43477"/>
    <cellStyle name="Normal 36 4 3 2 2 4 2" xfId="43478"/>
    <cellStyle name="Normal 36 4 3 2 2 4 2 2" xfId="43479"/>
    <cellStyle name="Normal 36 4 3 2 2 4 2 3" xfId="43480"/>
    <cellStyle name="Normal 36 4 3 2 2 4 3" xfId="43481"/>
    <cellStyle name="Normal 36 4 3 2 2 4 4" xfId="43482"/>
    <cellStyle name="Normal 36 4 3 2 2 5" xfId="43483"/>
    <cellStyle name="Normal 36 4 3 2 2 5 2" xfId="43484"/>
    <cellStyle name="Normal 36 4 3 2 2 5 3" xfId="43485"/>
    <cellStyle name="Normal 36 4 3 2 2 6" xfId="43486"/>
    <cellStyle name="Normal 36 4 3 2 2 7" xfId="43487"/>
    <cellStyle name="Normal 36 4 3 2 2_Schs" xfId="43488"/>
    <cellStyle name="Normal 36 4 3 2 3" xfId="43489"/>
    <cellStyle name="Normal 36 4 3 2 4" xfId="43490"/>
    <cellStyle name="Normal 36 4 3 2 4 2" xfId="43491"/>
    <cellStyle name="Normal 36 4 3 2 4 2 2" xfId="43492"/>
    <cellStyle name="Normal 36 4 3 2 4 2 2 2" xfId="43493"/>
    <cellStyle name="Normal 36 4 3 2 4 2 2 3" xfId="43494"/>
    <cellStyle name="Normal 36 4 3 2 4 2 3" xfId="43495"/>
    <cellStyle name="Normal 36 4 3 2 4 2 4" xfId="43496"/>
    <cellStyle name="Normal 36 4 3 2 4 3" xfId="43497"/>
    <cellStyle name="Normal 36 4 3 2 4 3 2" xfId="43498"/>
    <cellStyle name="Normal 36 4 3 2 4 3 3" xfId="43499"/>
    <cellStyle name="Normal 36 4 3 2 4 4" xfId="43500"/>
    <cellStyle name="Normal 36 4 3 2 4 5" xfId="43501"/>
    <cellStyle name="Normal 36 4 3 2 5" xfId="43502"/>
    <cellStyle name="Normal 36 4 3 2 5 2" xfId="43503"/>
    <cellStyle name="Normal 36 4 3 2 5 2 2" xfId="43504"/>
    <cellStyle name="Normal 36 4 3 2 5 2 3" xfId="43505"/>
    <cellStyle name="Normal 36 4 3 2 5 3" xfId="43506"/>
    <cellStyle name="Normal 36 4 3 2 5 4" xfId="43507"/>
    <cellStyle name="Normal 36 4 3 2 6" xfId="43508"/>
    <cellStyle name="Normal 36 4 3 2 6 2" xfId="43509"/>
    <cellStyle name="Normal 36 4 3 2 6 3" xfId="43510"/>
    <cellStyle name="Normal 36 4 3 2 7" xfId="43511"/>
    <cellStyle name="Normal 36 4 3 2 8" xfId="43512"/>
    <cellStyle name="Normal 36 4 3 2_Schs" xfId="43513"/>
    <cellStyle name="Normal 36 4 3 3" xfId="43514"/>
    <cellStyle name="Normal 36 4 3 3 2" xfId="43515"/>
    <cellStyle name="Normal 36 4 3 3 3" xfId="43516"/>
    <cellStyle name="Normal 36 4 3 3 3 2" xfId="43517"/>
    <cellStyle name="Normal 36 4 3 3 3 2 2" xfId="43518"/>
    <cellStyle name="Normal 36 4 3 3 3 2 2 2" xfId="43519"/>
    <cellStyle name="Normal 36 4 3 3 3 2 2 3" xfId="43520"/>
    <cellStyle name="Normal 36 4 3 3 3 2 3" xfId="43521"/>
    <cellStyle name="Normal 36 4 3 3 3 2 4" xfId="43522"/>
    <cellStyle name="Normal 36 4 3 3 3 3" xfId="43523"/>
    <cellStyle name="Normal 36 4 3 3 3 3 2" xfId="43524"/>
    <cellStyle name="Normal 36 4 3 3 3 3 3" xfId="43525"/>
    <cellStyle name="Normal 36 4 3 3 3 4" xfId="43526"/>
    <cellStyle name="Normal 36 4 3 3 3 5" xfId="43527"/>
    <cellStyle name="Normal 36 4 3 3 4" xfId="43528"/>
    <cellStyle name="Normal 36 4 3 3 4 2" xfId="43529"/>
    <cellStyle name="Normal 36 4 3 3 4 2 2" xfId="43530"/>
    <cellStyle name="Normal 36 4 3 3 4 2 3" xfId="43531"/>
    <cellStyle name="Normal 36 4 3 3 4 3" xfId="43532"/>
    <cellStyle name="Normal 36 4 3 3 4 4" xfId="43533"/>
    <cellStyle name="Normal 36 4 3 3 5" xfId="43534"/>
    <cellStyle name="Normal 36 4 3 3 5 2" xfId="43535"/>
    <cellStyle name="Normal 36 4 3 3 5 3" xfId="43536"/>
    <cellStyle name="Normal 36 4 3 3 6" xfId="43537"/>
    <cellStyle name="Normal 36 4 3 3 7" xfId="43538"/>
    <cellStyle name="Normal 36 4 3 3_Schs" xfId="43539"/>
    <cellStyle name="Normal 36 4 3 4" xfId="43540"/>
    <cellStyle name="Normal 36 4 3 5" xfId="43541"/>
    <cellStyle name="Normal 36 4 3 5 2" xfId="43542"/>
    <cellStyle name="Normal 36 4 3 5 2 2" xfId="43543"/>
    <cellStyle name="Normal 36 4 3 5 2 2 2" xfId="43544"/>
    <cellStyle name="Normal 36 4 3 5 2 2 3" xfId="43545"/>
    <cellStyle name="Normal 36 4 3 5 2 3" xfId="43546"/>
    <cellStyle name="Normal 36 4 3 5 2 4" xfId="43547"/>
    <cellStyle name="Normal 36 4 3 5 3" xfId="43548"/>
    <cellStyle name="Normal 36 4 3 5 3 2" xfId="43549"/>
    <cellStyle name="Normal 36 4 3 5 3 3" xfId="43550"/>
    <cellStyle name="Normal 36 4 3 5 4" xfId="43551"/>
    <cellStyle name="Normal 36 4 3 5 5" xfId="43552"/>
    <cellStyle name="Normal 36 4 3 6" xfId="43553"/>
    <cellStyle name="Normal 36 4 3 6 2" xfId="43554"/>
    <cellStyle name="Normal 36 4 3 6 2 2" xfId="43555"/>
    <cellStyle name="Normal 36 4 3 6 2 3" xfId="43556"/>
    <cellStyle name="Normal 36 4 3 6 3" xfId="43557"/>
    <cellStyle name="Normal 36 4 3 6 4" xfId="43558"/>
    <cellStyle name="Normal 36 4 3 7" xfId="43559"/>
    <cellStyle name="Normal 36 4 3 7 2" xfId="43560"/>
    <cellStyle name="Normal 36 4 3 7 3" xfId="43561"/>
    <cellStyle name="Normal 36 4 3 8" xfId="43562"/>
    <cellStyle name="Normal 36 4 3 9" xfId="43563"/>
    <cellStyle name="Normal 36 4 3_Schs" xfId="43564"/>
    <cellStyle name="Normal 36 4 4" xfId="43565"/>
    <cellStyle name="Normal 36 4 4 2" xfId="43566"/>
    <cellStyle name="Normal 36 4 4 2 2" xfId="43567"/>
    <cellStyle name="Normal 36 4 4 2 3" xfId="43568"/>
    <cellStyle name="Normal 36 4 4 2 3 2" xfId="43569"/>
    <cellStyle name="Normal 36 4 4 2 3 2 2" xfId="43570"/>
    <cellStyle name="Normal 36 4 4 2 3 2 2 2" xfId="43571"/>
    <cellStyle name="Normal 36 4 4 2 3 2 2 3" xfId="43572"/>
    <cellStyle name="Normal 36 4 4 2 3 2 3" xfId="43573"/>
    <cellStyle name="Normal 36 4 4 2 3 2 4" xfId="43574"/>
    <cellStyle name="Normal 36 4 4 2 3 3" xfId="43575"/>
    <cellStyle name="Normal 36 4 4 2 3 3 2" xfId="43576"/>
    <cellStyle name="Normal 36 4 4 2 3 3 3" xfId="43577"/>
    <cellStyle name="Normal 36 4 4 2 3 4" xfId="43578"/>
    <cellStyle name="Normal 36 4 4 2 3 5" xfId="43579"/>
    <cellStyle name="Normal 36 4 4 2 4" xfId="43580"/>
    <cellStyle name="Normal 36 4 4 2 4 2" xfId="43581"/>
    <cellStyle name="Normal 36 4 4 2 4 2 2" xfId="43582"/>
    <cellStyle name="Normal 36 4 4 2 4 2 3" xfId="43583"/>
    <cellStyle name="Normal 36 4 4 2 4 3" xfId="43584"/>
    <cellStyle name="Normal 36 4 4 2 4 4" xfId="43585"/>
    <cellStyle name="Normal 36 4 4 2 5" xfId="43586"/>
    <cellStyle name="Normal 36 4 4 2 5 2" xfId="43587"/>
    <cellStyle name="Normal 36 4 4 2 5 3" xfId="43588"/>
    <cellStyle name="Normal 36 4 4 2 6" xfId="43589"/>
    <cellStyle name="Normal 36 4 4 2 7" xfId="43590"/>
    <cellStyle name="Normal 36 4 4 2_Schs" xfId="43591"/>
    <cellStyle name="Normal 36 4 4 3" xfId="43592"/>
    <cellStyle name="Normal 36 4 4 4" xfId="43593"/>
    <cellStyle name="Normal 36 4 4 4 2" xfId="43594"/>
    <cellStyle name="Normal 36 4 4 4 2 2" xfId="43595"/>
    <cellStyle name="Normal 36 4 4 4 2 2 2" xfId="43596"/>
    <cellStyle name="Normal 36 4 4 4 2 2 3" xfId="43597"/>
    <cellStyle name="Normal 36 4 4 4 2 3" xfId="43598"/>
    <cellStyle name="Normal 36 4 4 4 2 4" xfId="43599"/>
    <cellStyle name="Normal 36 4 4 4 3" xfId="43600"/>
    <cellStyle name="Normal 36 4 4 4 3 2" xfId="43601"/>
    <cellStyle name="Normal 36 4 4 4 3 3" xfId="43602"/>
    <cellStyle name="Normal 36 4 4 4 4" xfId="43603"/>
    <cellStyle name="Normal 36 4 4 4 5" xfId="43604"/>
    <cellStyle name="Normal 36 4 4 5" xfId="43605"/>
    <cellStyle name="Normal 36 4 4 5 2" xfId="43606"/>
    <cellStyle name="Normal 36 4 4 5 2 2" xfId="43607"/>
    <cellStyle name="Normal 36 4 4 5 2 3" xfId="43608"/>
    <cellStyle name="Normal 36 4 4 5 3" xfId="43609"/>
    <cellStyle name="Normal 36 4 4 5 4" xfId="43610"/>
    <cellStyle name="Normal 36 4 4 6" xfId="43611"/>
    <cellStyle name="Normal 36 4 4 6 2" xfId="43612"/>
    <cellStyle name="Normal 36 4 4 6 3" xfId="43613"/>
    <cellStyle name="Normal 36 4 4 7" xfId="43614"/>
    <cellStyle name="Normal 36 4 4 8" xfId="43615"/>
    <cellStyle name="Normal 36 4 4_Schs" xfId="43616"/>
    <cellStyle name="Normal 36 4 5" xfId="43617"/>
    <cellStyle name="Normal 36 4 5 2" xfId="43618"/>
    <cellStyle name="Normal 36 4 5 3" xfId="43619"/>
    <cellStyle name="Normal 36 4 5 3 2" xfId="43620"/>
    <cellStyle name="Normal 36 4 5 3 2 2" xfId="43621"/>
    <cellStyle name="Normal 36 4 5 3 2 2 2" xfId="43622"/>
    <cellStyle name="Normal 36 4 5 3 2 2 3" xfId="43623"/>
    <cellStyle name="Normal 36 4 5 3 2 3" xfId="43624"/>
    <cellStyle name="Normal 36 4 5 3 2 4" xfId="43625"/>
    <cellStyle name="Normal 36 4 5 3 3" xfId="43626"/>
    <cellStyle name="Normal 36 4 5 3 3 2" xfId="43627"/>
    <cellStyle name="Normal 36 4 5 3 3 3" xfId="43628"/>
    <cellStyle name="Normal 36 4 5 3 4" xfId="43629"/>
    <cellStyle name="Normal 36 4 5 3 5" xfId="43630"/>
    <cellStyle name="Normal 36 4 5 4" xfId="43631"/>
    <cellStyle name="Normal 36 4 5 4 2" xfId="43632"/>
    <cellStyle name="Normal 36 4 5 4 2 2" xfId="43633"/>
    <cellStyle name="Normal 36 4 5 4 2 3" xfId="43634"/>
    <cellStyle name="Normal 36 4 5 4 3" xfId="43635"/>
    <cellStyle name="Normal 36 4 5 4 4" xfId="43636"/>
    <cellStyle name="Normal 36 4 5 5" xfId="43637"/>
    <cellStyle name="Normal 36 4 5 5 2" xfId="43638"/>
    <cellStyle name="Normal 36 4 5 5 3" xfId="43639"/>
    <cellStyle name="Normal 36 4 5 6" xfId="43640"/>
    <cellStyle name="Normal 36 4 5 7" xfId="43641"/>
    <cellStyle name="Normal 36 4 5_Schs" xfId="43642"/>
    <cellStyle name="Normal 36 4 6" xfId="43643"/>
    <cellStyle name="Normal 36 4 7" xfId="43644"/>
    <cellStyle name="Normal 36 4 7 2" xfId="43645"/>
    <cellStyle name="Normal 36 4 7 2 2" xfId="43646"/>
    <cellStyle name="Normal 36 4 7 2 2 2" xfId="43647"/>
    <cellStyle name="Normal 36 4 7 2 2 3" xfId="43648"/>
    <cellStyle name="Normal 36 4 7 2 3" xfId="43649"/>
    <cellStyle name="Normal 36 4 7 2 4" xfId="43650"/>
    <cellStyle name="Normal 36 4 7 3" xfId="43651"/>
    <cellStyle name="Normal 36 4 7 3 2" xfId="43652"/>
    <cellStyle name="Normal 36 4 7 3 3" xfId="43653"/>
    <cellStyle name="Normal 36 4 7 4" xfId="43654"/>
    <cellStyle name="Normal 36 4 7 5" xfId="43655"/>
    <cellStyle name="Normal 36 4 8" xfId="43656"/>
    <cellStyle name="Normal 36 4 8 2" xfId="43657"/>
    <cellStyle name="Normal 36 4 8 2 2" xfId="43658"/>
    <cellStyle name="Normal 36 4 8 2 3" xfId="43659"/>
    <cellStyle name="Normal 36 4 8 3" xfId="43660"/>
    <cellStyle name="Normal 36 4 8 4" xfId="43661"/>
    <cellStyle name="Normal 36 4 9" xfId="43662"/>
    <cellStyle name="Normal 36 4 9 2" xfId="43663"/>
    <cellStyle name="Normal 36 4 9 3" xfId="43664"/>
    <cellStyle name="Normal 36 4_Schs" xfId="43665"/>
    <cellStyle name="Normal 36 5" xfId="43666"/>
    <cellStyle name="Normal 36 5 10" xfId="43667"/>
    <cellStyle name="Normal 36 5 2" xfId="43668"/>
    <cellStyle name="Normal 36 5 2 2" xfId="43669"/>
    <cellStyle name="Normal 36 5 2 2 2" xfId="43670"/>
    <cellStyle name="Normal 36 5 2 2 2 2" xfId="43671"/>
    <cellStyle name="Normal 36 5 2 2 2 3" xfId="43672"/>
    <cellStyle name="Normal 36 5 2 2 2 3 2" xfId="43673"/>
    <cellStyle name="Normal 36 5 2 2 2 3 2 2" xfId="43674"/>
    <cellStyle name="Normal 36 5 2 2 2 3 2 2 2" xfId="43675"/>
    <cellStyle name="Normal 36 5 2 2 2 3 2 2 3" xfId="43676"/>
    <cellStyle name="Normal 36 5 2 2 2 3 2 3" xfId="43677"/>
    <cellStyle name="Normal 36 5 2 2 2 3 2 4" xfId="43678"/>
    <cellStyle name="Normal 36 5 2 2 2 3 3" xfId="43679"/>
    <cellStyle name="Normal 36 5 2 2 2 3 3 2" xfId="43680"/>
    <cellStyle name="Normal 36 5 2 2 2 3 3 3" xfId="43681"/>
    <cellStyle name="Normal 36 5 2 2 2 3 4" xfId="43682"/>
    <cellStyle name="Normal 36 5 2 2 2 3 5" xfId="43683"/>
    <cellStyle name="Normal 36 5 2 2 2 4" xfId="43684"/>
    <cellStyle name="Normal 36 5 2 2 2 4 2" xfId="43685"/>
    <cellStyle name="Normal 36 5 2 2 2 4 2 2" xfId="43686"/>
    <cellStyle name="Normal 36 5 2 2 2 4 2 3" xfId="43687"/>
    <cellStyle name="Normal 36 5 2 2 2 4 3" xfId="43688"/>
    <cellStyle name="Normal 36 5 2 2 2 4 4" xfId="43689"/>
    <cellStyle name="Normal 36 5 2 2 2 5" xfId="43690"/>
    <cellStyle name="Normal 36 5 2 2 2 5 2" xfId="43691"/>
    <cellStyle name="Normal 36 5 2 2 2 5 3" xfId="43692"/>
    <cellStyle name="Normal 36 5 2 2 2 6" xfId="43693"/>
    <cellStyle name="Normal 36 5 2 2 2 7" xfId="43694"/>
    <cellStyle name="Normal 36 5 2 2 2_Schs" xfId="43695"/>
    <cellStyle name="Normal 36 5 2 2 3" xfId="43696"/>
    <cellStyle name="Normal 36 5 2 2 4" xfId="43697"/>
    <cellStyle name="Normal 36 5 2 2 4 2" xfId="43698"/>
    <cellStyle name="Normal 36 5 2 2 4 2 2" xfId="43699"/>
    <cellStyle name="Normal 36 5 2 2 4 2 2 2" xfId="43700"/>
    <cellStyle name="Normal 36 5 2 2 4 2 2 3" xfId="43701"/>
    <cellStyle name="Normal 36 5 2 2 4 2 3" xfId="43702"/>
    <cellStyle name="Normal 36 5 2 2 4 2 4" xfId="43703"/>
    <cellStyle name="Normal 36 5 2 2 4 3" xfId="43704"/>
    <cellStyle name="Normal 36 5 2 2 4 3 2" xfId="43705"/>
    <cellStyle name="Normal 36 5 2 2 4 3 3" xfId="43706"/>
    <cellStyle name="Normal 36 5 2 2 4 4" xfId="43707"/>
    <cellStyle name="Normal 36 5 2 2 4 5" xfId="43708"/>
    <cellStyle name="Normal 36 5 2 2 5" xfId="43709"/>
    <cellStyle name="Normal 36 5 2 2 5 2" xfId="43710"/>
    <cellStyle name="Normal 36 5 2 2 5 2 2" xfId="43711"/>
    <cellStyle name="Normal 36 5 2 2 5 2 3" xfId="43712"/>
    <cellStyle name="Normal 36 5 2 2 5 3" xfId="43713"/>
    <cellStyle name="Normal 36 5 2 2 5 4" xfId="43714"/>
    <cellStyle name="Normal 36 5 2 2 6" xfId="43715"/>
    <cellStyle name="Normal 36 5 2 2 6 2" xfId="43716"/>
    <cellStyle name="Normal 36 5 2 2 6 3" xfId="43717"/>
    <cellStyle name="Normal 36 5 2 2 7" xfId="43718"/>
    <cellStyle name="Normal 36 5 2 2 8" xfId="43719"/>
    <cellStyle name="Normal 36 5 2 2_Schs" xfId="43720"/>
    <cellStyle name="Normal 36 5 2 3" xfId="43721"/>
    <cellStyle name="Normal 36 5 2 3 2" xfId="43722"/>
    <cellStyle name="Normal 36 5 2 3 3" xfId="43723"/>
    <cellStyle name="Normal 36 5 2 3 3 2" xfId="43724"/>
    <cellStyle name="Normal 36 5 2 3 3 2 2" xfId="43725"/>
    <cellStyle name="Normal 36 5 2 3 3 2 2 2" xfId="43726"/>
    <cellStyle name="Normal 36 5 2 3 3 2 2 3" xfId="43727"/>
    <cellStyle name="Normal 36 5 2 3 3 2 3" xfId="43728"/>
    <cellStyle name="Normal 36 5 2 3 3 2 4" xfId="43729"/>
    <cellStyle name="Normal 36 5 2 3 3 3" xfId="43730"/>
    <cellStyle name="Normal 36 5 2 3 3 3 2" xfId="43731"/>
    <cellStyle name="Normal 36 5 2 3 3 3 3" xfId="43732"/>
    <cellStyle name="Normal 36 5 2 3 3 4" xfId="43733"/>
    <cellStyle name="Normal 36 5 2 3 3 5" xfId="43734"/>
    <cellStyle name="Normal 36 5 2 3 4" xfId="43735"/>
    <cellStyle name="Normal 36 5 2 3 4 2" xfId="43736"/>
    <cellStyle name="Normal 36 5 2 3 4 2 2" xfId="43737"/>
    <cellStyle name="Normal 36 5 2 3 4 2 3" xfId="43738"/>
    <cellStyle name="Normal 36 5 2 3 4 3" xfId="43739"/>
    <cellStyle name="Normal 36 5 2 3 4 4" xfId="43740"/>
    <cellStyle name="Normal 36 5 2 3 5" xfId="43741"/>
    <cellStyle name="Normal 36 5 2 3 5 2" xfId="43742"/>
    <cellStyle name="Normal 36 5 2 3 5 3" xfId="43743"/>
    <cellStyle name="Normal 36 5 2 3 6" xfId="43744"/>
    <cellStyle name="Normal 36 5 2 3 7" xfId="43745"/>
    <cellStyle name="Normal 36 5 2 3_Schs" xfId="43746"/>
    <cellStyle name="Normal 36 5 2 4" xfId="43747"/>
    <cellStyle name="Normal 36 5 2 5" xfId="43748"/>
    <cellStyle name="Normal 36 5 2 5 2" xfId="43749"/>
    <cellStyle name="Normal 36 5 2 5 2 2" xfId="43750"/>
    <cellStyle name="Normal 36 5 2 5 2 2 2" xfId="43751"/>
    <cellStyle name="Normal 36 5 2 5 2 2 3" xfId="43752"/>
    <cellStyle name="Normal 36 5 2 5 2 3" xfId="43753"/>
    <cellStyle name="Normal 36 5 2 5 2 4" xfId="43754"/>
    <cellStyle name="Normal 36 5 2 5 3" xfId="43755"/>
    <cellStyle name="Normal 36 5 2 5 3 2" xfId="43756"/>
    <cellStyle name="Normal 36 5 2 5 3 3" xfId="43757"/>
    <cellStyle name="Normal 36 5 2 5 4" xfId="43758"/>
    <cellStyle name="Normal 36 5 2 5 5" xfId="43759"/>
    <cellStyle name="Normal 36 5 2 6" xfId="43760"/>
    <cellStyle name="Normal 36 5 2 6 2" xfId="43761"/>
    <cellStyle name="Normal 36 5 2 6 2 2" xfId="43762"/>
    <cellStyle name="Normal 36 5 2 6 2 3" xfId="43763"/>
    <cellStyle name="Normal 36 5 2 6 3" xfId="43764"/>
    <cellStyle name="Normal 36 5 2 6 4" xfId="43765"/>
    <cellStyle name="Normal 36 5 2 7" xfId="43766"/>
    <cellStyle name="Normal 36 5 2 7 2" xfId="43767"/>
    <cellStyle name="Normal 36 5 2 7 3" xfId="43768"/>
    <cellStyle name="Normal 36 5 2 8" xfId="43769"/>
    <cellStyle name="Normal 36 5 2 9" xfId="43770"/>
    <cellStyle name="Normal 36 5 2_Schs" xfId="43771"/>
    <cellStyle name="Normal 36 5 3" xfId="43772"/>
    <cellStyle name="Normal 36 5 3 2" xfId="43773"/>
    <cellStyle name="Normal 36 5 3 2 2" xfId="43774"/>
    <cellStyle name="Normal 36 5 3 2 3" xfId="43775"/>
    <cellStyle name="Normal 36 5 3 2 3 2" xfId="43776"/>
    <cellStyle name="Normal 36 5 3 2 3 2 2" xfId="43777"/>
    <cellStyle name="Normal 36 5 3 2 3 2 2 2" xfId="43778"/>
    <cellStyle name="Normal 36 5 3 2 3 2 2 3" xfId="43779"/>
    <cellStyle name="Normal 36 5 3 2 3 2 3" xfId="43780"/>
    <cellStyle name="Normal 36 5 3 2 3 2 4" xfId="43781"/>
    <cellStyle name="Normal 36 5 3 2 3 3" xfId="43782"/>
    <cellStyle name="Normal 36 5 3 2 3 3 2" xfId="43783"/>
    <cellStyle name="Normal 36 5 3 2 3 3 3" xfId="43784"/>
    <cellStyle name="Normal 36 5 3 2 3 4" xfId="43785"/>
    <cellStyle name="Normal 36 5 3 2 3 5" xfId="43786"/>
    <cellStyle name="Normal 36 5 3 2 4" xfId="43787"/>
    <cellStyle name="Normal 36 5 3 2 4 2" xfId="43788"/>
    <cellStyle name="Normal 36 5 3 2 4 2 2" xfId="43789"/>
    <cellStyle name="Normal 36 5 3 2 4 2 3" xfId="43790"/>
    <cellStyle name="Normal 36 5 3 2 4 3" xfId="43791"/>
    <cellStyle name="Normal 36 5 3 2 4 4" xfId="43792"/>
    <cellStyle name="Normal 36 5 3 2 5" xfId="43793"/>
    <cellStyle name="Normal 36 5 3 2 5 2" xfId="43794"/>
    <cellStyle name="Normal 36 5 3 2 5 3" xfId="43795"/>
    <cellStyle name="Normal 36 5 3 2 6" xfId="43796"/>
    <cellStyle name="Normal 36 5 3 2 7" xfId="43797"/>
    <cellStyle name="Normal 36 5 3 2_Schs" xfId="43798"/>
    <cellStyle name="Normal 36 5 3 3" xfId="43799"/>
    <cellStyle name="Normal 36 5 3 4" xfId="43800"/>
    <cellStyle name="Normal 36 5 3 4 2" xfId="43801"/>
    <cellStyle name="Normal 36 5 3 4 2 2" xfId="43802"/>
    <cellStyle name="Normal 36 5 3 4 2 2 2" xfId="43803"/>
    <cellStyle name="Normal 36 5 3 4 2 2 3" xfId="43804"/>
    <cellStyle name="Normal 36 5 3 4 2 3" xfId="43805"/>
    <cellStyle name="Normal 36 5 3 4 2 4" xfId="43806"/>
    <cellStyle name="Normal 36 5 3 4 3" xfId="43807"/>
    <cellStyle name="Normal 36 5 3 4 3 2" xfId="43808"/>
    <cellStyle name="Normal 36 5 3 4 3 3" xfId="43809"/>
    <cellStyle name="Normal 36 5 3 4 4" xfId="43810"/>
    <cellStyle name="Normal 36 5 3 4 5" xfId="43811"/>
    <cellStyle name="Normal 36 5 3 5" xfId="43812"/>
    <cellStyle name="Normal 36 5 3 5 2" xfId="43813"/>
    <cellStyle name="Normal 36 5 3 5 2 2" xfId="43814"/>
    <cellStyle name="Normal 36 5 3 5 2 3" xfId="43815"/>
    <cellStyle name="Normal 36 5 3 5 3" xfId="43816"/>
    <cellStyle name="Normal 36 5 3 5 4" xfId="43817"/>
    <cellStyle name="Normal 36 5 3 6" xfId="43818"/>
    <cellStyle name="Normal 36 5 3 6 2" xfId="43819"/>
    <cellStyle name="Normal 36 5 3 6 3" xfId="43820"/>
    <cellStyle name="Normal 36 5 3 7" xfId="43821"/>
    <cellStyle name="Normal 36 5 3 8" xfId="43822"/>
    <cellStyle name="Normal 36 5 3_Schs" xfId="43823"/>
    <cellStyle name="Normal 36 5 4" xfId="43824"/>
    <cellStyle name="Normal 36 5 4 2" xfId="43825"/>
    <cellStyle name="Normal 36 5 4 3" xfId="43826"/>
    <cellStyle name="Normal 36 5 4 3 2" xfId="43827"/>
    <cellStyle name="Normal 36 5 4 3 2 2" xfId="43828"/>
    <cellStyle name="Normal 36 5 4 3 2 2 2" xfId="43829"/>
    <cellStyle name="Normal 36 5 4 3 2 2 3" xfId="43830"/>
    <cellStyle name="Normal 36 5 4 3 2 3" xfId="43831"/>
    <cellStyle name="Normal 36 5 4 3 2 4" xfId="43832"/>
    <cellStyle name="Normal 36 5 4 3 3" xfId="43833"/>
    <cellStyle name="Normal 36 5 4 3 3 2" xfId="43834"/>
    <cellStyle name="Normal 36 5 4 3 3 3" xfId="43835"/>
    <cellStyle name="Normal 36 5 4 3 4" xfId="43836"/>
    <cellStyle name="Normal 36 5 4 3 5" xfId="43837"/>
    <cellStyle name="Normal 36 5 4 4" xfId="43838"/>
    <cellStyle name="Normal 36 5 4 4 2" xfId="43839"/>
    <cellStyle name="Normal 36 5 4 4 2 2" xfId="43840"/>
    <cellStyle name="Normal 36 5 4 4 2 3" xfId="43841"/>
    <cellStyle name="Normal 36 5 4 4 3" xfId="43842"/>
    <cellStyle name="Normal 36 5 4 4 4" xfId="43843"/>
    <cellStyle name="Normal 36 5 4 5" xfId="43844"/>
    <cellStyle name="Normal 36 5 4 5 2" xfId="43845"/>
    <cellStyle name="Normal 36 5 4 5 3" xfId="43846"/>
    <cellStyle name="Normal 36 5 4 6" xfId="43847"/>
    <cellStyle name="Normal 36 5 4 7" xfId="43848"/>
    <cellStyle name="Normal 36 5 4_Schs" xfId="43849"/>
    <cellStyle name="Normal 36 5 5" xfId="43850"/>
    <cellStyle name="Normal 36 5 6" xfId="43851"/>
    <cellStyle name="Normal 36 5 6 2" xfId="43852"/>
    <cellStyle name="Normal 36 5 6 2 2" xfId="43853"/>
    <cellStyle name="Normal 36 5 6 2 2 2" xfId="43854"/>
    <cellStyle name="Normal 36 5 6 2 2 3" xfId="43855"/>
    <cellStyle name="Normal 36 5 6 2 3" xfId="43856"/>
    <cellStyle name="Normal 36 5 6 2 4" xfId="43857"/>
    <cellStyle name="Normal 36 5 6 3" xfId="43858"/>
    <cellStyle name="Normal 36 5 6 3 2" xfId="43859"/>
    <cellStyle name="Normal 36 5 6 3 3" xfId="43860"/>
    <cellStyle name="Normal 36 5 6 4" xfId="43861"/>
    <cellStyle name="Normal 36 5 6 5" xfId="43862"/>
    <cellStyle name="Normal 36 5 7" xfId="43863"/>
    <cellStyle name="Normal 36 5 7 2" xfId="43864"/>
    <cellStyle name="Normal 36 5 7 2 2" xfId="43865"/>
    <cellStyle name="Normal 36 5 7 2 3" xfId="43866"/>
    <cellStyle name="Normal 36 5 7 3" xfId="43867"/>
    <cellStyle name="Normal 36 5 7 4" xfId="43868"/>
    <cellStyle name="Normal 36 5 8" xfId="43869"/>
    <cellStyle name="Normal 36 5 8 2" xfId="43870"/>
    <cellStyle name="Normal 36 5 8 3" xfId="43871"/>
    <cellStyle name="Normal 36 5 9" xfId="43872"/>
    <cellStyle name="Normal 36 5_Schs" xfId="43873"/>
    <cellStyle name="Normal 36 6" xfId="43874"/>
    <cellStyle name="Normal 36 6 2" xfId="43875"/>
    <cellStyle name="Normal 36 6 2 2" xfId="43876"/>
    <cellStyle name="Normal 36 6 2 2 2" xfId="43877"/>
    <cellStyle name="Normal 36 6 2 2 3" xfId="43878"/>
    <cellStyle name="Normal 36 6 2 2 3 2" xfId="43879"/>
    <cellStyle name="Normal 36 6 2 2 3 2 2" xfId="43880"/>
    <cellStyle name="Normal 36 6 2 2 3 2 2 2" xfId="43881"/>
    <cellStyle name="Normal 36 6 2 2 3 2 2 3" xfId="43882"/>
    <cellStyle name="Normal 36 6 2 2 3 2 3" xfId="43883"/>
    <cellStyle name="Normal 36 6 2 2 3 2 4" xfId="43884"/>
    <cellStyle name="Normal 36 6 2 2 3 3" xfId="43885"/>
    <cellStyle name="Normal 36 6 2 2 3 3 2" xfId="43886"/>
    <cellStyle name="Normal 36 6 2 2 3 3 3" xfId="43887"/>
    <cellStyle name="Normal 36 6 2 2 3 4" xfId="43888"/>
    <cellStyle name="Normal 36 6 2 2 3 5" xfId="43889"/>
    <cellStyle name="Normal 36 6 2 2 4" xfId="43890"/>
    <cellStyle name="Normal 36 6 2 2 4 2" xfId="43891"/>
    <cellStyle name="Normal 36 6 2 2 4 2 2" xfId="43892"/>
    <cellStyle name="Normal 36 6 2 2 4 2 3" xfId="43893"/>
    <cellStyle name="Normal 36 6 2 2 4 3" xfId="43894"/>
    <cellStyle name="Normal 36 6 2 2 4 4" xfId="43895"/>
    <cellStyle name="Normal 36 6 2 2 5" xfId="43896"/>
    <cellStyle name="Normal 36 6 2 2 5 2" xfId="43897"/>
    <cellStyle name="Normal 36 6 2 2 5 3" xfId="43898"/>
    <cellStyle name="Normal 36 6 2 2 6" xfId="43899"/>
    <cellStyle name="Normal 36 6 2 2 7" xfId="43900"/>
    <cellStyle name="Normal 36 6 2 2_Schs" xfId="43901"/>
    <cellStyle name="Normal 36 6 2 3" xfId="43902"/>
    <cellStyle name="Normal 36 6 2 4" xfId="43903"/>
    <cellStyle name="Normal 36 6 2 4 2" xfId="43904"/>
    <cellStyle name="Normal 36 6 2 4 2 2" xfId="43905"/>
    <cellStyle name="Normal 36 6 2 4 2 2 2" xfId="43906"/>
    <cellStyle name="Normal 36 6 2 4 2 2 3" xfId="43907"/>
    <cellStyle name="Normal 36 6 2 4 2 3" xfId="43908"/>
    <cellStyle name="Normal 36 6 2 4 2 4" xfId="43909"/>
    <cellStyle name="Normal 36 6 2 4 3" xfId="43910"/>
    <cellStyle name="Normal 36 6 2 4 3 2" xfId="43911"/>
    <cellStyle name="Normal 36 6 2 4 3 3" xfId="43912"/>
    <cellStyle name="Normal 36 6 2 4 4" xfId="43913"/>
    <cellStyle name="Normal 36 6 2 4 5" xfId="43914"/>
    <cellStyle name="Normal 36 6 2 5" xfId="43915"/>
    <cellStyle name="Normal 36 6 2 5 2" xfId="43916"/>
    <cellStyle name="Normal 36 6 2 5 2 2" xfId="43917"/>
    <cellStyle name="Normal 36 6 2 5 2 3" xfId="43918"/>
    <cellStyle name="Normal 36 6 2 5 3" xfId="43919"/>
    <cellStyle name="Normal 36 6 2 5 4" xfId="43920"/>
    <cellStyle name="Normal 36 6 2 6" xfId="43921"/>
    <cellStyle name="Normal 36 6 2 6 2" xfId="43922"/>
    <cellStyle name="Normal 36 6 2 6 3" xfId="43923"/>
    <cellStyle name="Normal 36 6 2 7" xfId="43924"/>
    <cellStyle name="Normal 36 6 2 8" xfId="43925"/>
    <cellStyle name="Normal 36 6 2_Schs" xfId="43926"/>
    <cellStyle name="Normal 36 6 3" xfId="43927"/>
    <cellStyle name="Normal 36 6 3 2" xfId="43928"/>
    <cellStyle name="Normal 36 6 3 3" xfId="43929"/>
    <cellStyle name="Normal 36 6 3 3 2" xfId="43930"/>
    <cellStyle name="Normal 36 6 3 3 2 2" xfId="43931"/>
    <cellStyle name="Normal 36 6 3 3 2 2 2" xfId="43932"/>
    <cellStyle name="Normal 36 6 3 3 2 2 3" xfId="43933"/>
    <cellStyle name="Normal 36 6 3 3 2 3" xfId="43934"/>
    <cellStyle name="Normal 36 6 3 3 2 4" xfId="43935"/>
    <cellStyle name="Normal 36 6 3 3 3" xfId="43936"/>
    <cellStyle name="Normal 36 6 3 3 3 2" xfId="43937"/>
    <cellStyle name="Normal 36 6 3 3 3 3" xfId="43938"/>
    <cellStyle name="Normal 36 6 3 3 4" xfId="43939"/>
    <cellStyle name="Normal 36 6 3 3 5" xfId="43940"/>
    <cellStyle name="Normal 36 6 3 4" xfId="43941"/>
    <cellStyle name="Normal 36 6 3 4 2" xfId="43942"/>
    <cellStyle name="Normal 36 6 3 4 2 2" xfId="43943"/>
    <cellStyle name="Normal 36 6 3 4 2 3" xfId="43944"/>
    <cellStyle name="Normal 36 6 3 4 3" xfId="43945"/>
    <cellStyle name="Normal 36 6 3 4 4" xfId="43946"/>
    <cellStyle name="Normal 36 6 3 5" xfId="43947"/>
    <cellStyle name="Normal 36 6 3 5 2" xfId="43948"/>
    <cellStyle name="Normal 36 6 3 5 3" xfId="43949"/>
    <cellStyle name="Normal 36 6 3 6" xfId="43950"/>
    <cellStyle name="Normal 36 6 3 7" xfId="43951"/>
    <cellStyle name="Normal 36 6 3_Schs" xfId="43952"/>
    <cellStyle name="Normal 36 6 4" xfId="43953"/>
    <cellStyle name="Normal 36 6 5" xfId="43954"/>
    <cellStyle name="Normal 36 6 5 2" xfId="43955"/>
    <cellStyle name="Normal 36 6 5 2 2" xfId="43956"/>
    <cellStyle name="Normal 36 6 5 2 2 2" xfId="43957"/>
    <cellStyle name="Normal 36 6 5 2 2 3" xfId="43958"/>
    <cellStyle name="Normal 36 6 5 2 3" xfId="43959"/>
    <cellStyle name="Normal 36 6 5 2 4" xfId="43960"/>
    <cellStyle name="Normal 36 6 5 3" xfId="43961"/>
    <cellStyle name="Normal 36 6 5 3 2" xfId="43962"/>
    <cellStyle name="Normal 36 6 5 3 3" xfId="43963"/>
    <cellStyle name="Normal 36 6 5 4" xfId="43964"/>
    <cellStyle name="Normal 36 6 5 5" xfId="43965"/>
    <cellStyle name="Normal 36 6 6" xfId="43966"/>
    <cellStyle name="Normal 36 6 6 2" xfId="43967"/>
    <cellStyle name="Normal 36 6 6 2 2" xfId="43968"/>
    <cellStyle name="Normal 36 6 6 2 3" xfId="43969"/>
    <cellStyle name="Normal 36 6 6 3" xfId="43970"/>
    <cellStyle name="Normal 36 6 6 4" xfId="43971"/>
    <cellStyle name="Normal 36 6 7" xfId="43972"/>
    <cellStyle name="Normal 36 6 7 2" xfId="43973"/>
    <cellStyle name="Normal 36 6 7 3" xfId="43974"/>
    <cellStyle name="Normal 36 6 8" xfId="43975"/>
    <cellStyle name="Normal 36 6 9" xfId="43976"/>
    <cellStyle name="Normal 36 6_Schs" xfId="43977"/>
    <cellStyle name="Normal 36 7" xfId="43978"/>
    <cellStyle name="Normal 36 7 2" xfId="43979"/>
    <cellStyle name="Normal 36 7 2 2" xfId="43980"/>
    <cellStyle name="Normal 36 7 2 3" xfId="43981"/>
    <cellStyle name="Normal 36 7 2 3 2" xfId="43982"/>
    <cellStyle name="Normal 36 7 2 3 2 2" xfId="43983"/>
    <cellStyle name="Normal 36 7 2 3 2 2 2" xfId="43984"/>
    <cellStyle name="Normal 36 7 2 3 2 2 3" xfId="43985"/>
    <cellStyle name="Normal 36 7 2 3 2 3" xfId="43986"/>
    <cellStyle name="Normal 36 7 2 3 2 4" xfId="43987"/>
    <cellStyle name="Normal 36 7 2 3 3" xfId="43988"/>
    <cellStyle name="Normal 36 7 2 3 3 2" xfId="43989"/>
    <cellStyle name="Normal 36 7 2 3 3 3" xfId="43990"/>
    <cellStyle name="Normal 36 7 2 3 4" xfId="43991"/>
    <cellStyle name="Normal 36 7 2 3 5" xfId="43992"/>
    <cellStyle name="Normal 36 7 2 4" xfId="43993"/>
    <cellStyle name="Normal 36 7 2 4 2" xfId="43994"/>
    <cellStyle name="Normal 36 7 2 4 2 2" xfId="43995"/>
    <cellStyle name="Normal 36 7 2 4 2 3" xfId="43996"/>
    <cellStyle name="Normal 36 7 2 4 3" xfId="43997"/>
    <cellStyle name="Normal 36 7 2 4 4" xfId="43998"/>
    <cellStyle name="Normal 36 7 2 5" xfId="43999"/>
    <cellStyle name="Normal 36 7 2 5 2" xfId="44000"/>
    <cellStyle name="Normal 36 7 2 5 3" xfId="44001"/>
    <cellStyle name="Normal 36 7 2 6" xfId="44002"/>
    <cellStyle name="Normal 36 7 2 7" xfId="44003"/>
    <cellStyle name="Normal 36 7 2_Schs" xfId="44004"/>
    <cellStyle name="Normal 36 7 3" xfId="44005"/>
    <cellStyle name="Normal 36 7 4" xfId="44006"/>
    <cellStyle name="Normal 36 7 4 2" xfId="44007"/>
    <cellStyle name="Normal 36 7 4 2 2" xfId="44008"/>
    <cellStyle name="Normal 36 7 4 2 2 2" xfId="44009"/>
    <cellStyle name="Normal 36 7 4 2 2 3" xfId="44010"/>
    <cellStyle name="Normal 36 7 4 2 3" xfId="44011"/>
    <cellStyle name="Normal 36 7 4 2 4" xfId="44012"/>
    <cellStyle name="Normal 36 7 4 3" xfId="44013"/>
    <cellStyle name="Normal 36 7 4 3 2" xfId="44014"/>
    <cellStyle name="Normal 36 7 4 3 3" xfId="44015"/>
    <cellStyle name="Normal 36 7 4 4" xfId="44016"/>
    <cellStyle name="Normal 36 7 4 5" xfId="44017"/>
    <cellStyle name="Normal 36 7 5" xfId="44018"/>
    <cellStyle name="Normal 36 7 5 2" xfId="44019"/>
    <cellStyle name="Normal 36 7 5 2 2" xfId="44020"/>
    <cellStyle name="Normal 36 7 5 2 3" xfId="44021"/>
    <cellStyle name="Normal 36 7 5 3" xfId="44022"/>
    <cellStyle name="Normal 36 7 5 4" xfId="44023"/>
    <cellStyle name="Normal 36 7 6" xfId="44024"/>
    <cellStyle name="Normal 36 7 6 2" xfId="44025"/>
    <cellStyle name="Normal 36 7 6 3" xfId="44026"/>
    <cellStyle name="Normal 36 7 7" xfId="44027"/>
    <cellStyle name="Normal 36 7 8" xfId="44028"/>
    <cellStyle name="Normal 36 7_Schs" xfId="44029"/>
    <cellStyle name="Normal 36 8" xfId="44030"/>
    <cellStyle name="Normal 36 8 2" xfId="44031"/>
    <cellStyle name="Normal 36 8 3" xfId="44032"/>
    <cellStyle name="Normal 36 8 3 2" xfId="44033"/>
    <cellStyle name="Normal 36 8 3 2 2" xfId="44034"/>
    <cellStyle name="Normal 36 8 3 2 2 2" xfId="44035"/>
    <cellStyle name="Normal 36 8 3 2 2 3" xfId="44036"/>
    <cellStyle name="Normal 36 8 3 2 3" xfId="44037"/>
    <cellStyle name="Normal 36 8 3 2 4" xfId="44038"/>
    <cellStyle name="Normal 36 8 3 3" xfId="44039"/>
    <cellStyle name="Normal 36 8 3 3 2" xfId="44040"/>
    <cellStyle name="Normal 36 8 3 3 3" xfId="44041"/>
    <cellStyle name="Normal 36 8 3 4" xfId="44042"/>
    <cellStyle name="Normal 36 8 3 5" xfId="44043"/>
    <cellStyle name="Normal 36 8 4" xfId="44044"/>
    <cellStyle name="Normal 36 8 4 2" xfId="44045"/>
    <cellStyle name="Normal 36 8 4 2 2" xfId="44046"/>
    <cellStyle name="Normal 36 8 4 2 3" xfId="44047"/>
    <cellStyle name="Normal 36 8 4 3" xfId="44048"/>
    <cellStyle name="Normal 36 8 4 4" xfId="44049"/>
    <cellStyle name="Normal 36 8 5" xfId="44050"/>
    <cellStyle name="Normal 36 8 5 2" xfId="44051"/>
    <cellStyle name="Normal 36 8 5 3" xfId="44052"/>
    <cellStyle name="Normal 36 8 6" xfId="44053"/>
    <cellStyle name="Normal 36 8 7" xfId="44054"/>
    <cellStyle name="Normal 36 8_Schs" xfId="44055"/>
    <cellStyle name="Normal 36 9" xfId="44056"/>
    <cellStyle name="Normal 36 9 2" xfId="44057"/>
    <cellStyle name="Normal 36 9 2 2" xfId="44058"/>
    <cellStyle name="Normal 36 9 2 2 2" xfId="44059"/>
    <cellStyle name="Normal 36 9 2 2 3" xfId="44060"/>
    <cellStyle name="Normal 36 9 2 3" xfId="44061"/>
    <cellStyle name="Normal 36 9 2 4" xfId="44062"/>
    <cellStyle name="Normal 36 9 3" xfId="44063"/>
    <cellStyle name="Normal 36 9 3 2" xfId="44064"/>
    <cellStyle name="Normal 36 9 3 3" xfId="44065"/>
    <cellStyle name="Normal 36 9 4" xfId="44066"/>
    <cellStyle name="Normal 36 9 5" xfId="44067"/>
    <cellStyle name="Normal 36_Schs" xfId="44068"/>
    <cellStyle name="Normal 37" xfId="220"/>
    <cellStyle name="Normal 37 2" xfId="221"/>
    <cellStyle name="Normal 38" xfId="222"/>
    <cellStyle name="Normal 38 2" xfId="223"/>
    <cellStyle name="Normal 38 2 2" xfId="44069"/>
    <cellStyle name="Normal 38 2 2 2" xfId="44070"/>
    <cellStyle name="Normal 38 2 2 2 2" xfId="44071"/>
    <cellStyle name="Normal 38 2 2 2 3" xfId="44072"/>
    <cellStyle name="Normal 38 2 2 2 3 2" xfId="44073"/>
    <cellStyle name="Normal 38 2 2 2 3 2 2" xfId="44074"/>
    <cellStyle name="Normal 38 2 2 2 3 2 2 2" xfId="44075"/>
    <cellStyle name="Normal 38 2 2 2 3 2 2 3" xfId="44076"/>
    <cellStyle name="Normal 38 2 2 2 3 2 3" xfId="44077"/>
    <cellStyle name="Normal 38 2 2 2 3 2 4" xfId="44078"/>
    <cellStyle name="Normal 38 2 2 2 3 3" xfId="44079"/>
    <cellStyle name="Normal 38 2 2 2 3 3 2" xfId="44080"/>
    <cellStyle name="Normal 38 2 2 2 3 3 3" xfId="44081"/>
    <cellStyle name="Normal 38 2 2 2 3 4" xfId="44082"/>
    <cellStyle name="Normal 38 2 2 2 3 5" xfId="44083"/>
    <cellStyle name="Normal 38 2 2 2 4" xfId="44084"/>
    <cellStyle name="Normal 38 2 2 2 4 2" xfId="44085"/>
    <cellStyle name="Normal 38 2 2 2 4 2 2" xfId="44086"/>
    <cellStyle name="Normal 38 2 2 2 4 2 3" xfId="44087"/>
    <cellStyle name="Normal 38 2 2 2 4 3" xfId="44088"/>
    <cellStyle name="Normal 38 2 2 2 4 4" xfId="44089"/>
    <cellStyle name="Normal 38 2 2 2 5" xfId="44090"/>
    <cellStyle name="Normal 38 2 2 2 5 2" xfId="44091"/>
    <cellStyle name="Normal 38 2 2 2 5 3" xfId="44092"/>
    <cellStyle name="Normal 38 2 2 2 6" xfId="44093"/>
    <cellStyle name="Normal 38 2 2 2 7" xfId="44094"/>
    <cellStyle name="Normal 38 2 2 2_Schs" xfId="44095"/>
    <cellStyle name="Normal 38 2 2 3" xfId="44096"/>
    <cellStyle name="Normal 38 2 2 4" xfId="44097"/>
    <cellStyle name="Normal 38 2 2 4 2" xfId="44098"/>
    <cellStyle name="Normal 38 2 2 4 2 2" xfId="44099"/>
    <cellStyle name="Normal 38 2 2 4 2 2 2" xfId="44100"/>
    <cellStyle name="Normal 38 2 2 4 2 2 3" xfId="44101"/>
    <cellStyle name="Normal 38 2 2 4 2 3" xfId="44102"/>
    <cellStyle name="Normal 38 2 2 4 2 4" xfId="44103"/>
    <cellStyle name="Normal 38 2 2 4 3" xfId="44104"/>
    <cellStyle name="Normal 38 2 2 4 3 2" xfId="44105"/>
    <cellStyle name="Normal 38 2 2 4 3 3" xfId="44106"/>
    <cellStyle name="Normal 38 2 2 4 4" xfId="44107"/>
    <cellStyle name="Normal 38 2 2 4 5" xfId="44108"/>
    <cellStyle name="Normal 38 2 2 5" xfId="44109"/>
    <cellStyle name="Normal 38 2 2 5 2" xfId="44110"/>
    <cellStyle name="Normal 38 2 2 5 2 2" xfId="44111"/>
    <cellStyle name="Normal 38 2 2 5 2 3" xfId="44112"/>
    <cellStyle name="Normal 38 2 2 5 3" xfId="44113"/>
    <cellStyle name="Normal 38 2 2 5 4" xfId="44114"/>
    <cellStyle name="Normal 38 2 2 6" xfId="44115"/>
    <cellStyle name="Normal 38 2 2 6 2" xfId="44116"/>
    <cellStyle name="Normal 38 2 2 6 3" xfId="44117"/>
    <cellStyle name="Normal 38 2 2 7" xfId="44118"/>
    <cellStyle name="Normal 38 2 2 8" xfId="44119"/>
    <cellStyle name="Normal 38 2 2_Schs" xfId="44120"/>
    <cellStyle name="Normal 38 2 3" xfId="44121"/>
    <cellStyle name="Normal 38 2 3 2" xfId="44122"/>
    <cellStyle name="Normal 38 2 3 3" xfId="44123"/>
    <cellStyle name="Normal 38 2 3 3 2" xfId="44124"/>
    <cellStyle name="Normal 38 2 3 3 2 2" xfId="44125"/>
    <cellStyle name="Normal 38 2 3 3 2 2 2" xfId="44126"/>
    <cellStyle name="Normal 38 2 3 3 2 2 3" xfId="44127"/>
    <cellStyle name="Normal 38 2 3 3 2 3" xfId="44128"/>
    <cellStyle name="Normal 38 2 3 3 2 4" xfId="44129"/>
    <cellStyle name="Normal 38 2 3 3 3" xfId="44130"/>
    <cellStyle name="Normal 38 2 3 3 3 2" xfId="44131"/>
    <cellStyle name="Normal 38 2 3 3 3 3" xfId="44132"/>
    <cellStyle name="Normal 38 2 3 3 4" xfId="44133"/>
    <cellStyle name="Normal 38 2 3 3 5" xfId="44134"/>
    <cellStyle name="Normal 38 2 3 4" xfId="44135"/>
    <cellStyle name="Normal 38 2 3 4 2" xfId="44136"/>
    <cellStyle name="Normal 38 2 3 4 2 2" xfId="44137"/>
    <cellStyle name="Normal 38 2 3 4 2 3" xfId="44138"/>
    <cellStyle name="Normal 38 2 3 4 3" xfId="44139"/>
    <cellStyle name="Normal 38 2 3 4 4" xfId="44140"/>
    <cellStyle name="Normal 38 2 3 5" xfId="44141"/>
    <cellStyle name="Normal 38 2 3 5 2" xfId="44142"/>
    <cellStyle name="Normal 38 2 3 5 3" xfId="44143"/>
    <cellStyle name="Normal 38 2 3 6" xfId="44144"/>
    <cellStyle name="Normal 38 2 3 7" xfId="44145"/>
    <cellStyle name="Normal 38 2 3_Schs" xfId="44146"/>
    <cellStyle name="Normal 38 2 4" xfId="44147"/>
    <cellStyle name="Normal 38 2 5" xfId="44148"/>
    <cellStyle name="Normal 38 2 5 2" xfId="44149"/>
    <cellStyle name="Normal 38 2 5 2 2" xfId="44150"/>
    <cellStyle name="Normal 38 2 5 2 2 2" xfId="44151"/>
    <cellStyle name="Normal 38 2 5 2 2 3" xfId="44152"/>
    <cellStyle name="Normal 38 2 5 2 3" xfId="44153"/>
    <cellStyle name="Normal 38 2 5 2 4" xfId="44154"/>
    <cellStyle name="Normal 38 2 5 3" xfId="44155"/>
    <cellStyle name="Normal 38 2 5 3 2" xfId="44156"/>
    <cellStyle name="Normal 38 2 5 3 3" xfId="44157"/>
    <cellStyle name="Normal 38 2 5 4" xfId="44158"/>
    <cellStyle name="Normal 38 2 5 5" xfId="44159"/>
    <cellStyle name="Normal 38 2 6" xfId="44160"/>
    <cellStyle name="Normal 38 2 6 2" xfId="44161"/>
    <cellStyle name="Normal 38 2 6 2 2" xfId="44162"/>
    <cellStyle name="Normal 38 2 6 2 3" xfId="44163"/>
    <cellStyle name="Normal 38 2 6 3" xfId="44164"/>
    <cellStyle name="Normal 38 2 6 4" xfId="44165"/>
    <cellStyle name="Normal 38 2 7" xfId="44166"/>
    <cellStyle name="Normal 38 2 7 2" xfId="44167"/>
    <cellStyle name="Normal 38 2 7 3" xfId="44168"/>
    <cellStyle name="Normal 38 2 8" xfId="44169"/>
    <cellStyle name="Normal 38 2 9" xfId="44170"/>
    <cellStyle name="Normal 38 2_Schs" xfId="44171"/>
    <cellStyle name="Normal 38 3" xfId="44172"/>
    <cellStyle name="Normal 38 3 2" xfId="44173"/>
    <cellStyle name="Normal 38 3 2 2" xfId="44174"/>
    <cellStyle name="Normal 38 3 2 2 2" xfId="44175"/>
    <cellStyle name="Normal 38 3 2 2 3" xfId="44176"/>
    <cellStyle name="Normal 38 3 2 2 3 2" xfId="44177"/>
    <cellStyle name="Normal 38 3 2 2 3 2 2" xfId="44178"/>
    <cellStyle name="Normal 38 3 2 2 3 2 2 2" xfId="44179"/>
    <cellStyle name="Normal 38 3 2 2 3 2 2 3" xfId="44180"/>
    <cellStyle name="Normal 38 3 2 2 3 2 3" xfId="44181"/>
    <cellStyle name="Normal 38 3 2 2 3 2 4" xfId="44182"/>
    <cellStyle name="Normal 38 3 2 2 3 3" xfId="44183"/>
    <cellStyle name="Normal 38 3 2 2 3 3 2" xfId="44184"/>
    <cellStyle name="Normal 38 3 2 2 3 3 3" xfId="44185"/>
    <cellStyle name="Normal 38 3 2 2 3 4" xfId="44186"/>
    <cellStyle name="Normal 38 3 2 2 3 5" xfId="44187"/>
    <cellStyle name="Normal 38 3 2 2 4" xfId="44188"/>
    <cellStyle name="Normal 38 3 2 2 4 2" xfId="44189"/>
    <cellStyle name="Normal 38 3 2 2 4 2 2" xfId="44190"/>
    <cellStyle name="Normal 38 3 2 2 4 2 3" xfId="44191"/>
    <cellStyle name="Normal 38 3 2 2 4 3" xfId="44192"/>
    <cellStyle name="Normal 38 3 2 2 4 4" xfId="44193"/>
    <cellStyle name="Normal 38 3 2 2 5" xfId="44194"/>
    <cellStyle name="Normal 38 3 2 2 5 2" xfId="44195"/>
    <cellStyle name="Normal 38 3 2 2 5 3" xfId="44196"/>
    <cellStyle name="Normal 38 3 2 2 6" xfId="44197"/>
    <cellStyle name="Normal 38 3 2 2 7" xfId="44198"/>
    <cellStyle name="Normal 38 3 2 2_Schs" xfId="44199"/>
    <cellStyle name="Normal 38 3 2 3" xfId="44200"/>
    <cellStyle name="Normal 38 3 2 4" xfId="44201"/>
    <cellStyle name="Normal 38 3 2 4 2" xfId="44202"/>
    <cellStyle name="Normal 38 3 2 4 2 2" xfId="44203"/>
    <cellStyle name="Normal 38 3 2 4 2 2 2" xfId="44204"/>
    <cellStyle name="Normal 38 3 2 4 2 2 3" xfId="44205"/>
    <cellStyle name="Normal 38 3 2 4 2 3" xfId="44206"/>
    <cellStyle name="Normal 38 3 2 4 2 4" xfId="44207"/>
    <cellStyle name="Normal 38 3 2 4 3" xfId="44208"/>
    <cellStyle name="Normal 38 3 2 4 3 2" xfId="44209"/>
    <cellStyle name="Normal 38 3 2 4 3 3" xfId="44210"/>
    <cellStyle name="Normal 38 3 2 4 4" xfId="44211"/>
    <cellStyle name="Normal 38 3 2 4 5" xfId="44212"/>
    <cellStyle name="Normal 38 3 2 5" xfId="44213"/>
    <cellStyle name="Normal 38 3 2 5 2" xfId="44214"/>
    <cellStyle name="Normal 38 3 2 5 2 2" xfId="44215"/>
    <cellStyle name="Normal 38 3 2 5 2 3" xfId="44216"/>
    <cellStyle name="Normal 38 3 2 5 3" xfId="44217"/>
    <cellStyle name="Normal 38 3 2 5 4" xfId="44218"/>
    <cellStyle name="Normal 38 3 2 6" xfId="44219"/>
    <cellStyle name="Normal 38 3 2 6 2" xfId="44220"/>
    <cellStyle name="Normal 38 3 2 6 3" xfId="44221"/>
    <cellStyle name="Normal 38 3 2 7" xfId="44222"/>
    <cellStyle name="Normal 38 3 2 8" xfId="44223"/>
    <cellStyle name="Normal 38 3 2_Schs" xfId="44224"/>
    <cellStyle name="Normal 38 3 3" xfId="44225"/>
    <cellStyle name="Normal 38 3 3 2" xfId="44226"/>
    <cellStyle name="Normal 38 3 3 3" xfId="44227"/>
    <cellStyle name="Normal 38 3 3 3 2" xfId="44228"/>
    <cellStyle name="Normal 38 3 3 3 2 2" xfId="44229"/>
    <cellStyle name="Normal 38 3 3 3 2 2 2" xfId="44230"/>
    <cellStyle name="Normal 38 3 3 3 2 2 3" xfId="44231"/>
    <cellStyle name="Normal 38 3 3 3 2 3" xfId="44232"/>
    <cellStyle name="Normal 38 3 3 3 2 4" xfId="44233"/>
    <cellStyle name="Normal 38 3 3 3 3" xfId="44234"/>
    <cellStyle name="Normal 38 3 3 3 3 2" xfId="44235"/>
    <cellStyle name="Normal 38 3 3 3 3 3" xfId="44236"/>
    <cellStyle name="Normal 38 3 3 3 4" xfId="44237"/>
    <cellStyle name="Normal 38 3 3 3 5" xfId="44238"/>
    <cellStyle name="Normal 38 3 3 4" xfId="44239"/>
    <cellStyle name="Normal 38 3 3 4 2" xfId="44240"/>
    <cellStyle name="Normal 38 3 3 4 2 2" xfId="44241"/>
    <cellStyle name="Normal 38 3 3 4 2 3" xfId="44242"/>
    <cellStyle name="Normal 38 3 3 4 3" xfId="44243"/>
    <cellStyle name="Normal 38 3 3 4 4" xfId="44244"/>
    <cellStyle name="Normal 38 3 3 5" xfId="44245"/>
    <cellStyle name="Normal 38 3 3 5 2" xfId="44246"/>
    <cellStyle name="Normal 38 3 3 5 3" xfId="44247"/>
    <cellStyle name="Normal 38 3 3 6" xfId="44248"/>
    <cellStyle name="Normal 38 3 3 7" xfId="44249"/>
    <cellStyle name="Normal 38 3 3_Schs" xfId="44250"/>
    <cellStyle name="Normal 38 3 4" xfId="44251"/>
    <cellStyle name="Normal 38 3 5" xfId="44252"/>
    <cellStyle name="Normal 38 3 5 2" xfId="44253"/>
    <cellStyle name="Normal 38 3 5 2 2" xfId="44254"/>
    <cellStyle name="Normal 38 3 5 2 2 2" xfId="44255"/>
    <cellStyle name="Normal 38 3 5 2 2 3" xfId="44256"/>
    <cellStyle name="Normal 38 3 5 2 3" xfId="44257"/>
    <cellStyle name="Normal 38 3 5 2 4" xfId="44258"/>
    <cellStyle name="Normal 38 3 5 3" xfId="44259"/>
    <cellStyle name="Normal 38 3 5 3 2" xfId="44260"/>
    <cellStyle name="Normal 38 3 5 3 3" xfId="44261"/>
    <cellStyle name="Normal 38 3 5 4" xfId="44262"/>
    <cellStyle name="Normal 38 3 5 5" xfId="44263"/>
    <cellStyle name="Normal 38 3 6" xfId="44264"/>
    <cellStyle name="Normal 38 3 6 2" xfId="44265"/>
    <cellStyle name="Normal 38 3 6 2 2" xfId="44266"/>
    <cellStyle name="Normal 38 3 6 2 3" xfId="44267"/>
    <cellStyle name="Normal 38 3 6 3" xfId="44268"/>
    <cellStyle name="Normal 38 3 6 4" xfId="44269"/>
    <cellStyle name="Normal 38 3 7" xfId="44270"/>
    <cellStyle name="Normal 38 3 7 2" xfId="44271"/>
    <cellStyle name="Normal 38 3 7 3" xfId="44272"/>
    <cellStyle name="Normal 38 3 8" xfId="44273"/>
    <cellStyle name="Normal 38 3 9" xfId="44274"/>
    <cellStyle name="Normal 38 3_Schs" xfId="44275"/>
    <cellStyle name="Normal 39" xfId="224"/>
    <cellStyle name="Normal 39 2" xfId="44276"/>
    <cellStyle name="Normal 4" xfId="18"/>
    <cellStyle name="Normal 4 10" xfId="44277"/>
    <cellStyle name="Normal 4 11" xfId="44278"/>
    <cellStyle name="Normal 4 12" xfId="44279"/>
    <cellStyle name="Normal 4 13" xfId="44280"/>
    <cellStyle name="Normal 4 14" xfId="44281"/>
    <cellStyle name="Normal 4 14 2" xfId="44282"/>
    <cellStyle name="Normal 4 14_Schs" xfId="44283"/>
    <cellStyle name="Normal 4 15" xfId="44284"/>
    <cellStyle name="Normal 4 15 2" xfId="44285"/>
    <cellStyle name="Normal 4 15_Schs" xfId="44286"/>
    <cellStyle name="Normal 4 2" xfId="19"/>
    <cellStyle name="Normal 4 2 10" xfId="44287"/>
    <cellStyle name="Normal 4 2 11" xfId="44288"/>
    <cellStyle name="Normal 4 2 12" xfId="44289"/>
    <cellStyle name="Normal 4 2 13" xfId="44290"/>
    <cellStyle name="Normal 4 2 13 2" xfId="44291"/>
    <cellStyle name="Normal 4 2 13_Schs" xfId="44292"/>
    <cellStyle name="Normal 4 2 14" xfId="44293"/>
    <cellStyle name="Normal 4 2 14 2" xfId="44294"/>
    <cellStyle name="Normal 4 2 14_Schs" xfId="44295"/>
    <cellStyle name="Normal 4 2 2" xfId="225"/>
    <cellStyle name="Normal 4 2 2 2" xfId="44296"/>
    <cellStyle name="Normal 4 2 2 2 2" xfId="44297"/>
    <cellStyle name="Normal 4 2 2 2 2 2" xfId="44298"/>
    <cellStyle name="Normal 4 2 2 2 2_Schs" xfId="44299"/>
    <cellStyle name="Normal 4 2 2 2 3" xfId="44300"/>
    <cellStyle name="Normal 4 2 2 3" xfId="44301"/>
    <cellStyle name="Normal 4 2 2 4" xfId="44302"/>
    <cellStyle name="Normal 4 2 2 5" xfId="44303"/>
    <cellStyle name="Normal 4 2 2 5 2" xfId="44304"/>
    <cellStyle name="Normal 4 2 2 5 2 2" xfId="44305"/>
    <cellStyle name="Normal 4 2 2 5 2_Schs" xfId="44306"/>
    <cellStyle name="Normal 4 2 2 6" xfId="44307"/>
    <cellStyle name="Normal 4 2 2 6 2" xfId="44308"/>
    <cellStyle name="Normal 4 2 2 6_Schs" xfId="44309"/>
    <cellStyle name="Normal 4 2 3" xfId="44310"/>
    <cellStyle name="Normal 4 2 4" xfId="44311"/>
    <cellStyle name="Normal 4 2 5" xfId="44312"/>
    <cellStyle name="Normal 4 2 6" xfId="44313"/>
    <cellStyle name="Normal 4 2 7" xfId="44314"/>
    <cellStyle name="Normal 4 2 8" xfId="44315"/>
    <cellStyle name="Normal 4 2 9" xfId="44316"/>
    <cellStyle name="Normal 4 2_Company Information" xfId="44317"/>
    <cellStyle name="Normal 4 3" xfId="44318"/>
    <cellStyle name="Normal 4 3 2" xfId="44319"/>
    <cellStyle name="Normal 4 3 2 2" xfId="44320"/>
    <cellStyle name="Normal 4 3 2 2 2" xfId="44321"/>
    <cellStyle name="Normal 4 3 2 2_Schs" xfId="44322"/>
    <cellStyle name="Normal 4 3 2 3" xfId="44323"/>
    <cellStyle name="Normal 4 3 3" xfId="44324"/>
    <cellStyle name="Normal 4 3 4" xfId="44325"/>
    <cellStyle name="Normal 4 3 5" xfId="44326"/>
    <cellStyle name="Normal 4 3 6" xfId="44327"/>
    <cellStyle name="Normal 4 3 6 2" xfId="44328"/>
    <cellStyle name="Normal 4 3 6 2 2" xfId="44329"/>
    <cellStyle name="Normal 4 3 6 2_Schs" xfId="44330"/>
    <cellStyle name="Normal 4 3 7" xfId="44331"/>
    <cellStyle name="Normal 4 3 7 2" xfId="44332"/>
    <cellStyle name="Normal 4 3 7_Schs" xfId="44333"/>
    <cellStyle name="Normal 4 4" xfId="44334"/>
    <cellStyle name="Normal 4 4 2" xfId="44335"/>
    <cellStyle name="Normal 4 4 2 2" xfId="44336"/>
    <cellStyle name="Normal 4 4 2_Schs" xfId="44337"/>
    <cellStyle name="Normal 4 5" xfId="44338"/>
    <cellStyle name="Normal 4 6" xfId="44339"/>
    <cellStyle name="Normal 4 6 2" xfId="44340"/>
    <cellStyle name="Normal 4 6 2 2" xfId="44341"/>
    <cellStyle name="Normal 4 6 2_Schs" xfId="44342"/>
    <cellStyle name="Normal 4 7" xfId="44343"/>
    <cellStyle name="Normal 4 7 2" xfId="44344"/>
    <cellStyle name="Normal 4 7 2 2" xfId="44345"/>
    <cellStyle name="Normal 4 7 2_Schs" xfId="44346"/>
    <cellStyle name="Normal 4 8" xfId="44347"/>
    <cellStyle name="Normal 4 8 2" xfId="44348"/>
    <cellStyle name="Normal 4 8 2 2" xfId="44349"/>
    <cellStyle name="Normal 4 8 2_Schs" xfId="44350"/>
    <cellStyle name="Normal 4 9" xfId="44351"/>
    <cellStyle name="Normal 4_Attachments" xfId="44352"/>
    <cellStyle name="Normal 40" xfId="310"/>
    <cellStyle name="Normal 40 10" xfId="44353"/>
    <cellStyle name="Normal 40 10 2" xfId="44354"/>
    <cellStyle name="Normal 40 10 2 2" xfId="44355"/>
    <cellStyle name="Normal 40 10 2 2 2" xfId="44356"/>
    <cellStyle name="Normal 40 10 2 2 3" xfId="44357"/>
    <cellStyle name="Normal 40 10 2 3" xfId="44358"/>
    <cellStyle name="Normal 40 10 2 4" xfId="44359"/>
    <cellStyle name="Normal 40 10 3" xfId="44360"/>
    <cellStyle name="Normal 40 10 3 2" xfId="44361"/>
    <cellStyle name="Normal 40 10 3 3" xfId="44362"/>
    <cellStyle name="Normal 40 10 4" xfId="44363"/>
    <cellStyle name="Normal 40 10 5" xfId="44364"/>
    <cellStyle name="Normal 40 11" xfId="44365"/>
    <cellStyle name="Normal 40 11 2" xfId="44366"/>
    <cellStyle name="Normal 40 11 2 2" xfId="44367"/>
    <cellStyle name="Normal 40 11 2 3" xfId="44368"/>
    <cellStyle name="Normal 40 11 3" xfId="44369"/>
    <cellStyle name="Normal 40 11 4" xfId="44370"/>
    <cellStyle name="Normal 40 12" xfId="44371"/>
    <cellStyle name="Normal 40 12 2" xfId="44372"/>
    <cellStyle name="Normal 40 12 3" xfId="44373"/>
    <cellStyle name="Normal 40 13" xfId="44374"/>
    <cellStyle name="Normal 40 14" xfId="44375"/>
    <cellStyle name="Normal 40 15" xfId="44376"/>
    <cellStyle name="Normal 40 2" xfId="314"/>
    <cellStyle name="Normal 40 2 10" xfId="44377"/>
    <cellStyle name="Normal 40 2 11" xfId="44378"/>
    <cellStyle name="Normal 40 2 12" xfId="44379"/>
    <cellStyle name="Normal 40 2 2" xfId="44380"/>
    <cellStyle name="Normal 40 2 2 10" xfId="44381"/>
    <cellStyle name="Normal 40 2 2 2" xfId="44382"/>
    <cellStyle name="Normal 40 2 2 2 2" xfId="44383"/>
    <cellStyle name="Normal 40 2 2 2 2 2" xfId="44384"/>
    <cellStyle name="Normal 40 2 2 2 2 2 2" xfId="44385"/>
    <cellStyle name="Normal 40 2 2 2 2 2 3" xfId="44386"/>
    <cellStyle name="Normal 40 2 2 2 2 2 3 2" xfId="44387"/>
    <cellStyle name="Normal 40 2 2 2 2 2 3 2 2" xfId="44388"/>
    <cellStyle name="Normal 40 2 2 2 2 2 3 2 2 2" xfId="44389"/>
    <cellStyle name="Normal 40 2 2 2 2 2 3 2 2 3" xfId="44390"/>
    <cellStyle name="Normal 40 2 2 2 2 2 3 2 3" xfId="44391"/>
    <cellStyle name="Normal 40 2 2 2 2 2 3 2 4" xfId="44392"/>
    <cellStyle name="Normal 40 2 2 2 2 2 3 3" xfId="44393"/>
    <cellStyle name="Normal 40 2 2 2 2 2 3 3 2" xfId="44394"/>
    <cellStyle name="Normal 40 2 2 2 2 2 3 3 3" xfId="44395"/>
    <cellStyle name="Normal 40 2 2 2 2 2 3 4" xfId="44396"/>
    <cellStyle name="Normal 40 2 2 2 2 2 3 5" xfId="44397"/>
    <cellStyle name="Normal 40 2 2 2 2 2 4" xfId="44398"/>
    <cellStyle name="Normal 40 2 2 2 2 2 4 2" xfId="44399"/>
    <cellStyle name="Normal 40 2 2 2 2 2 4 2 2" xfId="44400"/>
    <cellStyle name="Normal 40 2 2 2 2 2 4 2 3" xfId="44401"/>
    <cellStyle name="Normal 40 2 2 2 2 2 4 3" xfId="44402"/>
    <cellStyle name="Normal 40 2 2 2 2 2 4 4" xfId="44403"/>
    <cellStyle name="Normal 40 2 2 2 2 2 5" xfId="44404"/>
    <cellStyle name="Normal 40 2 2 2 2 2 5 2" xfId="44405"/>
    <cellStyle name="Normal 40 2 2 2 2 2 5 3" xfId="44406"/>
    <cellStyle name="Normal 40 2 2 2 2 2 6" xfId="44407"/>
    <cellStyle name="Normal 40 2 2 2 2 2 7" xfId="44408"/>
    <cellStyle name="Normal 40 2 2 2 2 2_Schs" xfId="44409"/>
    <cellStyle name="Normal 40 2 2 2 2 3" xfId="44410"/>
    <cellStyle name="Normal 40 2 2 2 2 4" xfId="44411"/>
    <cellStyle name="Normal 40 2 2 2 2 4 2" xfId="44412"/>
    <cellStyle name="Normal 40 2 2 2 2 4 2 2" xfId="44413"/>
    <cellStyle name="Normal 40 2 2 2 2 4 2 2 2" xfId="44414"/>
    <cellStyle name="Normal 40 2 2 2 2 4 2 2 3" xfId="44415"/>
    <cellStyle name="Normal 40 2 2 2 2 4 2 3" xfId="44416"/>
    <cellStyle name="Normal 40 2 2 2 2 4 2 4" xfId="44417"/>
    <cellStyle name="Normal 40 2 2 2 2 4 3" xfId="44418"/>
    <cellStyle name="Normal 40 2 2 2 2 4 3 2" xfId="44419"/>
    <cellStyle name="Normal 40 2 2 2 2 4 3 3" xfId="44420"/>
    <cellStyle name="Normal 40 2 2 2 2 4 4" xfId="44421"/>
    <cellStyle name="Normal 40 2 2 2 2 4 5" xfId="44422"/>
    <cellStyle name="Normal 40 2 2 2 2 5" xfId="44423"/>
    <cellStyle name="Normal 40 2 2 2 2 5 2" xfId="44424"/>
    <cellStyle name="Normal 40 2 2 2 2 5 2 2" xfId="44425"/>
    <cellStyle name="Normal 40 2 2 2 2 5 2 3" xfId="44426"/>
    <cellStyle name="Normal 40 2 2 2 2 5 3" xfId="44427"/>
    <cellStyle name="Normal 40 2 2 2 2 5 4" xfId="44428"/>
    <cellStyle name="Normal 40 2 2 2 2 6" xfId="44429"/>
    <cellStyle name="Normal 40 2 2 2 2 6 2" xfId="44430"/>
    <cellStyle name="Normal 40 2 2 2 2 6 3" xfId="44431"/>
    <cellStyle name="Normal 40 2 2 2 2 7" xfId="44432"/>
    <cellStyle name="Normal 40 2 2 2 2 8" xfId="44433"/>
    <cellStyle name="Normal 40 2 2 2 2_Schs" xfId="44434"/>
    <cellStyle name="Normal 40 2 2 2 3" xfId="44435"/>
    <cellStyle name="Normal 40 2 2 2 3 2" xfId="44436"/>
    <cellStyle name="Normal 40 2 2 2 3 3" xfId="44437"/>
    <cellStyle name="Normal 40 2 2 2 3 3 2" xfId="44438"/>
    <cellStyle name="Normal 40 2 2 2 3 3 2 2" xfId="44439"/>
    <cellStyle name="Normal 40 2 2 2 3 3 2 2 2" xfId="44440"/>
    <cellStyle name="Normal 40 2 2 2 3 3 2 2 3" xfId="44441"/>
    <cellStyle name="Normal 40 2 2 2 3 3 2 3" xfId="44442"/>
    <cellStyle name="Normal 40 2 2 2 3 3 2 4" xfId="44443"/>
    <cellStyle name="Normal 40 2 2 2 3 3 3" xfId="44444"/>
    <cellStyle name="Normal 40 2 2 2 3 3 3 2" xfId="44445"/>
    <cellStyle name="Normal 40 2 2 2 3 3 3 3" xfId="44446"/>
    <cellStyle name="Normal 40 2 2 2 3 3 4" xfId="44447"/>
    <cellStyle name="Normal 40 2 2 2 3 3 5" xfId="44448"/>
    <cellStyle name="Normal 40 2 2 2 3 4" xfId="44449"/>
    <cellStyle name="Normal 40 2 2 2 3 4 2" xfId="44450"/>
    <cellStyle name="Normal 40 2 2 2 3 4 2 2" xfId="44451"/>
    <cellStyle name="Normal 40 2 2 2 3 4 2 3" xfId="44452"/>
    <cellStyle name="Normal 40 2 2 2 3 4 3" xfId="44453"/>
    <cellStyle name="Normal 40 2 2 2 3 4 4" xfId="44454"/>
    <cellStyle name="Normal 40 2 2 2 3 5" xfId="44455"/>
    <cellStyle name="Normal 40 2 2 2 3 5 2" xfId="44456"/>
    <cellStyle name="Normal 40 2 2 2 3 5 3" xfId="44457"/>
    <cellStyle name="Normal 40 2 2 2 3 6" xfId="44458"/>
    <cellStyle name="Normal 40 2 2 2 3 7" xfId="44459"/>
    <cellStyle name="Normal 40 2 2 2 3_Schs" xfId="44460"/>
    <cellStyle name="Normal 40 2 2 2 4" xfId="44461"/>
    <cellStyle name="Normal 40 2 2 2 5" xfId="44462"/>
    <cellStyle name="Normal 40 2 2 2 5 2" xfId="44463"/>
    <cellStyle name="Normal 40 2 2 2 5 2 2" xfId="44464"/>
    <cellStyle name="Normal 40 2 2 2 5 2 2 2" xfId="44465"/>
    <cellStyle name="Normal 40 2 2 2 5 2 2 3" xfId="44466"/>
    <cellStyle name="Normal 40 2 2 2 5 2 3" xfId="44467"/>
    <cellStyle name="Normal 40 2 2 2 5 2 4" xfId="44468"/>
    <cellStyle name="Normal 40 2 2 2 5 3" xfId="44469"/>
    <cellStyle name="Normal 40 2 2 2 5 3 2" xfId="44470"/>
    <cellStyle name="Normal 40 2 2 2 5 3 3" xfId="44471"/>
    <cellStyle name="Normal 40 2 2 2 5 4" xfId="44472"/>
    <cellStyle name="Normal 40 2 2 2 5 5" xfId="44473"/>
    <cellStyle name="Normal 40 2 2 2 6" xfId="44474"/>
    <cellStyle name="Normal 40 2 2 2 6 2" xfId="44475"/>
    <cellStyle name="Normal 40 2 2 2 6 2 2" xfId="44476"/>
    <cellStyle name="Normal 40 2 2 2 6 2 3" xfId="44477"/>
    <cellStyle name="Normal 40 2 2 2 6 3" xfId="44478"/>
    <cellStyle name="Normal 40 2 2 2 6 4" xfId="44479"/>
    <cellStyle name="Normal 40 2 2 2 7" xfId="44480"/>
    <cellStyle name="Normal 40 2 2 2 7 2" xfId="44481"/>
    <cellStyle name="Normal 40 2 2 2 7 3" xfId="44482"/>
    <cellStyle name="Normal 40 2 2 2 8" xfId="44483"/>
    <cellStyle name="Normal 40 2 2 2 9" xfId="44484"/>
    <cellStyle name="Normal 40 2 2 2_Schs" xfId="44485"/>
    <cellStyle name="Normal 40 2 2 3" xfId="44486"/>
    <cellStyle name="Normal 40 2 2 3 2" xfId="44487"/>
    <cellStyle name="Normal 40 2 2 3 2 2" xfId="44488"/>
    <cellStyle name="Normal 40 2 2 3 2 3" xfId="44489"/>
    <cellStyle name="Normal 40 2 2 3 2 3 2" xfId="44490"/>
    <cellStyle name="Normal 40 2 2 3 2 3 2 2" xfId="44491"/>
    <cellStyle name="Normal 40 2 2 3 2 3 2 2 2" xfId="44492"/>
    <cellStyle name="Normal 40 2 2 3 2 3 2 2 3" xfId="44493"/>
    <cellStyle name="Normal 40 2 2 3 2 3 2 3" xfId="44494"/>
    <cellStyle name="Normal 40 2 2 3 2 3 2 4" xfId="44495"/>
    <cellStyle name="Normal 40 2 2 3 2 3 3" xfId="44496"/>
    <cellStyle name="Normal 40 2 2 3 2 3 3 2" xfId="44497"/>
    <cellStyle name="Normal 40 2 2 3 2 3 3 3" xfId="44498"/>
    <cellStyle name="Normal 40 2 2 3 2 3 4" xfId="44499"/>
    <cellStyle name="Normal 40 2 2 3 2 3 5" xfId="44500"/>
    <cellStyle name="Normal 40 2 2 3 2 4" xfId="44501"/>
    <cellStyle name="Normal 40 2 2 3 2 4 2" xfId="44502"/>
    <cellStyle name="Normal 40 2 2 3 2 4 2 2" xfId="44503"/>
    <cellStyle name="Normal 40 2 2 3 2 4 2 3" xfId="44504"/>
    <cellStyle name="Normal 40 2 2 3 2 4 3" xfId="44505"/>
    <cellStyle name="Normal 40 2 2 3 2 4 4" xfId="44506"/>
    <cellStyle name="Normal 40 2 2 3 2 5" xfId="44507"/>
    <cellStyle name="Normal 40 2 2 3 2 5 2" xfId="44508"/>
    <cellStyle name="Normal 40 2 2 3 2 5 3" xfId="44509"/>
    <cellStyle name="Normal 40 2 2 3 2 6" xfId="44510"/>
    <cellStyle name="Normal 40 2 2 3 2 7" xfId="44511"/>
    <cellStyle name="Normal 40 2 2 3 2_Schs" xfId="44512"/>
    <cellStyle name="Normal 40 2 2 3 3" xfId="44513"/>
    <cellStyle name="Normal 40 2 2 3 4" xfId="44514"/>
    <cellStyle name="Normal 40 2 2 3 4 2" xfId="44515"/>
    <cellStyle name="Normal 40 2 2 3 4 2 2" xfId="44516"/>
    <cellStyle name="Normal 40 2 2 3 4 2 2 2" xfId="44517"/>
    <cellStyle name="Normal 40 2 2 3 4 2 2 3" xfId="44518"/>
    <cellStyle name="Normal 40 2 2 3 4 2 3" xfId="44519"/>
    <cellStyle name="Normal 40 2 2 3 4 2 4" xfId="44520"/>
    <cellStyle name="Normal 40 2 2 3 4 3" xfId="44521"/>
    <cellStyle name="Normal 40 2 2 3 4 3 2" xfId="44522"/>
    <cellStyle name="Normal 40 2 2 3 4 3 3" xfId="44523"/>
    <cellStyle name="Normal 40 2 2 3 4 4" xfId="44524"/>
    <cellStyle name="Normal 40 2 2 3 4 5" xfId="44525"/>
    <cellStyle name="Normal 40 2 2 3 5" xfId="44526"/>
    <cellStyle name="Normal 40 2 2 3 5 2" xfId="44527"/>
    <cellStyle name="Normal 40 2 2 3 5 2 2" xfId="44528"/>
    <cellStyle name="Normal 40 2 2 3 5 2 3" xfId="44529"/>
    <cellStyle name="Normal 40 2 2 3 5 3" xfId="44530"/>
    <cellStyle name="Normal 40 2 2 3 5 4" xfId="44531"/>
    <cellStyle name="Normal 40 2 2 3 6" xfId="44532"/>
    <cellStyle name="Normal 40 2 2 3 6 2" xfId="44533"/>
    <cellStyle name="Normal 40 2 2 3 6 3" xfId="44534"/>
    <cellStyle name="Normal 40 2 2 3 7" xfId="44535"/>
    <cellStyle name="Normal 40 2 2 3 8" xfId="44536"/>
    <cellStyle name="Normal 40 2 2 3_Schs" xfId="44537"/>
    <cellStyle name="Normal 40 2 2 4" xfId="44538"/>
    <cellStyle name="Normal 40 2 2 4 2" xfId="44539"/>
    <cellStyle name="Normal 40 2 2 4 3" xfId="44540"/>
    <cellStyle name="Normal 40 2 2 4 3 2" xfId="44541"/>
    <cellStyle name="Normal 40 2 2 4 3 2 2" xfId="44542"/>
    <cellStyle name="Normal 40 2 2 4 3 2 2 2" xfId="44543"/>
    <cellStyle name="Normal 40 2 2 4 3 2 2 3" xfId="44544"/>
    <cellStyle name="Normal 40 2 2 4 3 2 3" xfId="44545"/>
    <cellStyle name="Normal 40 2 2 4 3 2 4" xfId="44546"/>
    <cellStyle name="Normal 40 2 2 4 3 3" xfId="44547"/>
    <cellStyle name="Normal 40 2 2 4 3 3 2" xfId="44548"/>
    <cellStyle name="Normal 40 2 2 4 3 3 3" xfId="44549"/>
    <cellStyle name="Normal 40 2 2 4 3 4" xfId="44550"/>
    <cellStyle name="Normal 40 2 2 4 3 5" xfId="44551"/>
    <cellStyle name="Normal 40 2 2 4 4" xfId="44552"/>
    <cellStyle name="Normal 40 2 2 4 4 2" xfId="44553"/>
    <cellStyle name="Normal 40 2 2 4 4 2 2" xfId="44554"/>
    <cellStyle name="Normal 40 2 2 4 4 2 3" xfId="44555"/>
    <cellStyle name="Normal 40 2 2 4 4 3" xfId="44556"/>
    <cellStyle name="Normal 40 2 2 4 4 4" xfId="44557"/>
    <cellStyle name="Normal 40 2 2 4 5" xfId="44558"/>
    <cellStyle name="Normal 40 2 2 4 5 2" xfId="44559"/>
    <cellStyle name="Normal 40 2 2 4 5 3" xfId="44560"/>
    <cellStyle name="Normal 40 2 2 4 6" xfId="44561"/>
    <cellStyle name="Normal 40 2 2 4 7" xfId="44562"/>
    <cellStyle name="Normal 40 2 2 4_Schs" xfId="44563"/>
    <cellStyle name="Normal 40 2 2 5" xfId="44564"/>
    <cellStyle name="Normal 40 2 2 6" xfId="44565"/>
    <cellStyle name="Normal 40 2 2 6 2" xfId="44566"/>
    <cellStyle name="Normal 40 2 2 6 2 2" xfId="44567"/>
    <cellStyle name="Normal 40 2 2 6 2 2 2" xfId="44568"/>
    <cellStyle name="Normal 40 2 2 6 2 2 3" xfId="44569"/>
    <cellStyle name="Normal 40 2 2 6 2 3" xfId="44570"/>
    <cellStyle name="Normal 40 2 2 6 2 4" xfId="44571"/>
    <cellStyle name="Normal 40 2 2 6 3" xfId="44572"/>
    <cellStyle name="Normal 40 2 2 6 3 2" xfId="44573"/>
    <cellStyle name="Normal 40 2 2 6 3 3" xfId="44574"/>
    <cellStyle name="Normal 40 2 2 6 4" xfId="44575"/>
    <cellStyle name="Normal 40 2 2 6 5" xfId="44576"/>
    <cellStyle name="Normal 40 2 2 7" xfId="44577"/>
    <cellStyle name="Normal 40 2 2 7 2" xfId="44578"/>
    <cellStyle name="Normal 40 2 2 7 2 2" xfId="44579"/>
    <cellStyle name="Normal 40 2 2 7 2 3" xfId="44580"/>
    <cellStyle name="Normal 40 2 2 7 3" xfId="44581"/>
    <cellStyle name="Normal 40 2 2 7 4" xfId="44582"/>
    <cellStyle name="Normal 40 2 2 8" xfId="44583"/>
    <cellStyle name="Normal 40 2 2 8 2" xfId="44584"/>
    <cellStyle name="Normal 40 2 2 8 3" xfId="44585"/>
    <cellStyle name="Normal 40 2 2 9" xfId="44586"/>
    <cellStyle name="Normal 40 2 2_Schs" xfId="44587"/>
    <cellStyle name="Normal 40 2 3" xfId="44588"/>
    <cellStyle name="Normal 40 2 3 2" xfId="44589"/>
    <cellStyle name="Normal 40 2 3 2 2" xfId="44590"/>
    <cellStyle name="Normal 40 2 3 2 2 2" xfId="44591"/>
    <cellStyle name="Normal 40 2 3 2 2 3" xfId="44592"/>
    <cellStyle name="Normal 40 2 3 2 2 3 2" xfId="44593"/>
    <cellStyle name="Normal 40 2 3 2 2 3 2 2" xfId="44594"/>
    <cellStyle name="Normal 40 2 3 2 2 3 2 2 2" xfId="44595"/>
    <cellStyle name="Normal 40 2 3 2 2 3 2 2 3" xfId="44596"/>
    <cellStyle name="Normal 40 2 3 2 2 3 2 3" xfId="44597"/>
    <cellStyle name="Normal 40 2 3 2 2 3 2 4" xfId="44598"/>
    <cellStyle name="Normal 40 2 3 2 2 3 3" xfId="44599"/>
    <cellStyle name="Normal 40 2 3 2 2 3 3 2" xfId="44600"/>
    <cellStyle name="Normal 40 2 3 2 2 3 3 3" xfId="44601"/>
    <cellStyle name="Normal 40 2 3 2 2 3 4" xfId="44602"/>
    <cellStyle name="Normal 40 2 3 2 2 3 5" xfId="44603"/>
    <cellStyle name="Normal 40 2 3 2 2 4" xfId="44604"/>
    <cellStyle name="Normal 40 2 3 2 2 4 2" xfId="44605"/>
    <cellStyle name="Normal 40 2 3 2 2 4 2 2" xfId="44606"/>
    <cellStyle name="Normal 40 2 3 2 2 4 2 3" xfId="44607"/>
    <cellStyle name="Normal 40 2 3 2 2 4 3" xfId="44608"/>
    <cellStyle name="Normal 40 2 3 2 2 4 4" xfId="44609"/>
    <cellStyle name="Normal 40 2 3 2 2 5" xfId="44610"/>
    <cellStyle name="Normal 40 2 3 2 2 5 2" xfId="44611"/>
    <cellStyle name="Normal 40 2 3 2 2 5 3" xfId="44612"/>
    <cellStyle name="Normal 40 2 3 2 2 6" xfId="44613"/>
    <cellStyle name="Normal 40 2 3 2 2 7" xfId="44614"/>
    <cellStyle name="Normal 40 2 3 2 2_Schs" xfId="44615"/>
    <cellStyle name="Normal 40 2 3 2 3" xfId="44616"/>
    <cellStyle name="Normal 40 2 3 2 4" xfId="44617"/>
    <cellStyle name="Normal 40 2 3 2 4 2" xfId="44618"/>
    <cellStyle name="Normal 40 2 3 2 4 2 2" xfId="44619"/>
    <cellStyle name="Normal 40 2 3 2 4 2 2 2" xfId="44620"/>
    <cellStyle name="Normal 40 2 3 2 4 2 2 3" xfId="44621"/>
    <cellStyle name="Normal 40 2 3 2 4 2 3" xfId="44622"/>
    <cellStyle name="Normal 40 2 3 2 4 2 4" xfId="44623"/>
    <cellStyle name="Normal 40 2 3 2 4 3" xfId="44624"/>
    <cellStyle name="Normal 40 2 3 2 4 3 2" xfId="44625"/>
    <cellStyle name="Normal 40 2 3 2 4 3 3" xfId="44626"/>
    <cellStyle name="Normal 40 2 3 2 4 4" xfId="44627"/>
    <cellStyle name="Normal 40 2 3 2 4 5" xfId="44628"/>
    <cellStyle name="Normal 40 2 3 2 5" xfId="44629"/>
    <cellStyle name="Normal 40 2 3 2 5 2" xfId="44630"/>
    <cellStyle name="Normal 40 2 3 2 5 2 2" xfId="44631"/>
    <cellStyle name="Normal 40 2 3 2 5 2 3" xfId="44632"/>
    <cellStyle name="Normal 40 2 3 2 5 3" xfId="44633"/>
    <cellStyle name="Normal 40 2 3 2 5 4" xfId="44634"/>
    <cellStyle name="Normal 40 2 3 2 6" xfId="44635"/>
    <cellStyle name="Normal 40 2 3 2 6 2" xfId="44636"/>
    <cellStyle name="Normal 40 2 3 2 6 3" xfId="44637"/>
    <cellStyle name="Normal 40 2 3 2 7" xfId="44638"/>
    <cellStyle name="Normal 40 2 3 2 8" xfId="44639"/>
    <cellStyle name="Normal 40 2 3 2_Schs" xfId="44640"/>
    <cellStyle name="Normal 40 2 3 3" xfId="44641"/>
    <cellStyle name="Normal 40 2 3 3 2" xfId="44642"/>
    <cellStyle name="Normal 40 2 3 3 3" xfId="44643"/>
    <cellStyle name="Normal 40 2 3 3 3 2" xfId="44644"/>
    <cellStyle name="Normal 40 2 3 3 3 2 2" xfId="44645"/>
    <cellStyle name="Normal 40 2 3 3 3 2 2 2" xfId="44646"/>
    <cellStyle name="Normal 40 2 3 3 3 2 2 3" xfId="44647"/>
    <cellStyle name="Normal 40 2 3 3 3 2 3" xfId="44648"/>
    <cellStyle name="Normal 40 2 3 3 3 2 4" xfId="44649"/>
    <cellStyle name="Normal 40 2 3 3 3 3" xfId="44650"/>
    <cellStyle name="Normal 40 2 3 3 3 3 2" xfId="44651"/>
    <cellStyle name="Normal 40 2 3 3 3 3 3" xfId="44652"/>
    <cellStyle name="Normal 40 2 3 3 3 4" xfId="44653"/>
    <cellStyle name="Normal 40 2 3 3 3 5" xfId="44654"/>
    <cellStyle name="Normal 40 2 3 3 4" xfId="44655"/>
    <cellStyle name="Normal 40 2 3 3 4 2" xfId="44656"/>
    <cellStyle name="Normal 40 2 3 3 4 2 2" xfId="44657"/>
    <cellStyle name="Normal 40 2 3 3 4 2 3" xfId="44658"/>
    <cellStyle name="Normal 40 2 3 3 4 3" xfId="44659"/>
    <cellStyle name="Normal 40 2 3 3 4 4" xfId="44660"/>
    <cellStyle name="Normal 40 2 3 3 5" xfId="44661"/>
    <cellStyle name="Normal 40 2 3 3 5 2" xfId="44662"/>
    <cellStyle name="Normal 40 2 3 3 5 3" xfId="44663"/>
    <cellStyle name="Normal 40 2 3 3 6" xfId="44664"/>
    <cellStyle name="Normal 40 2 3 3 7" xfId="44665"/>
    <cellStyle name="Normal 40 2 3 3_Schs" xfId="44666"/>
    <cellStyle name="Normal 40 2 3 4" xfId="44667"/>
    <cellStyle name="Normal 40 2 3 5" xfId="44668"/>
    <cellStyle name="Normal 40 2 3 5 2" xfId="44669"/>
    <cellStyle name="Normal 40 2 3 5 2 2" xfId="44670"/>
    <cellStyle name="Normal 40 2 3 5 2 2 2" xfId="44671"/>
    <cellStyle name="Normal 40 2 3 5 2 2 3" xfId="44672"/>
    <cellStyle name="Normal 40 2 3 5 2 3" xfId="44673"/>
    <cellStyle name="Normal 40 2 3 5 2 4" xfId="44674"/>
    <cellStyle name="Normal 40 2 3 5 3" xfId="44675"/>
    <cellStyle name="Normal 40 2 3 5 3 2" xfId="44676"/>
    <cellStyle name="Normal 40 2 3 5 3 3" xfId="44677"/>
    <cellStyle name="Normal 40 2 3 5 4" xfId="44678"/>
    <cellStyle name="Normal 40 2 3 5 5" xfId="44679"/>
    <cellStyle name="Normal 40 2 3 6" xfId="44680"/>
    <cellStyle name="Normal 40 2 3 6 2" xfId="44681"/>
    <cellStyle name="Normal 40 2 3 6 2 2" xfId="44682"/>
    <cellStyle name="Normal 40 2 3 6 2 3" xfId="44683"/>
    <cellStyle name="Normal 40 2 3 6 3" xfId="44684"/>
    <cellStyle name="Normal 40 2 3 6 4" xfId="44685"/>
    <cellStyle name="Normal 40 2 3 7" xfId="44686"/>
    <cellStyle name="Normal 40 2 3 7 2" xfId="44687"/>
    <cellStyle name="Normal 40 2 3 7 3" xfId="44688"/>
    <cellStyle name="Normal 40 2 3 8" xfId="44689"/>
    <cellStyle name="Normal 40 2 3 9" xfId="44690"/>
    <cellStyle name="Normal 40 2 3_Schs" xfId="44691"/>
    <cellStyle name="Normal 40 2 4" xfId="44692"/>
    <cellStyle name="Normal 40 2 4 2" xfId="44693"/>
    <cellStyle name="Normal 40 2 4 2 2" xfId="44694"/>
    <cellStyle name="Normal 40 2 4 2 3" xfId="44695"/>
    <cellStyle name="Normal 40 2 4 2 3 2" xfId="44696"/>
    <cellStyle name="Normal 40 2 4 2 3 2 2" xfId="44697"/>
    <cellStyle name="Normal 40 2 4 2 3 2 2 2" xfId="44698"/>
    <cellStyle name="Normal 40 2 4 2 3 2 2 3" xfId="44699"/>
    <cellStyle name="Normal 40 2 4 2 3 2 3" xfId="44700"/>
    <cellStyle name="Normal 40 2 4 2 3 2 4" xfId="44701"/>
    <cellStyle name="Normal 40 2 4 2 3 3" xfId="44702"/>
    <cellStyle name="Normal 40 2 4 2 3 3 2" xfId="44703"/>
    <cellStyle name="Normal 40 2 4 2 3 3 3" xfId="44704"/>
    <cellStyle name="Normal 40 2 4 2 3 4" xfId="44705"/>
    <cellStyle name="Normal 40 2 4 2 3 5" xfId="44706"/>
    <cellStyle name="Normal 40 2 4 2 4" xfId="44707"/>
    <cellStyle name="Normal 40 2 4 2 4 2" xfId="44708"/>
    <cellStyle name="Normal 40 2 4 2 4 2 2" xfId="44709"/>
    <cellStyle name="Normal 40 2 4 2 4 2 3" xfId="44710"/>
    <cellStyle name="Normal 40 2 4 2 4 3" xfId="44711"/>
    <cellStyle name="Normal 40 2 4 2 4 4" xfId="44712"/>
    <cellStyle name="Normal 40 2 4 2 5" xfId="44713"/>
    <cellStyle name="Normal 40 2 4 2 5 2" xfId="44714"/>
    <cellStyle name="Normal 40 2 4 2 5 3" xfId="44715"/>
    <cellStyle name="Normal 40 2 4 2 6" xfId="44716"/>
    <cellStyle name="Normal 40 2 4 2 7" xfId="44717"/>
    <cellStyle name="Normal 40 2 4 2_Schs" xfId="44718"/>
    <cellStyle name="Normal 40 2 4 3" xfId="44719"/>
    <cellStyle name="Normal 40 2 4 4" xfId="44720"/>
    <cellStyle name="Normal 40 2 4 4 2" xfId="44721"/>
    <cellStyle name="Normal 40 2 4 4 2 2" xfId="44722"/>
    <cellStyle name="Normal 40 2 4 4 2 2 2" xfId="44723"/>
    <cellStyle name="Normal 40 2 4 4 2 2 3" xfId="44724"/>
    <cellStyle name="Normal 40 2 4 4 2 3" xfId="44725"/>
    <cellStyle name="Normal 40 2 4 4 2 4" xfId="44726"/>
    <cellStyle name="Normal 40 2 4 4 3" xfId="44727"/>
    <cellStyle name="Normal 40 2 4 4 3 2" xfId="44728"/>
    <cellStyle name="Normal 40 2 4 4 3 3" xfId="44729"/>
    <cellStyle name="Normal 40 2 4 4 4" xfId="44730"/>
    <cellStyle name="Normal 40 2 4 4 5" xfId="44731"/>
    <cellStyle name="Normal 40 2 4 5" xfId="44732"/>
    <cellStyle name="Normal 40 2 4 5 2" xfId="44733"/>
    <cellStyle name="Normal 40 2 4 5 2 2" xfId="44734"/>
    <cellStyle name="Normal 40 2 4 5 2 3" xfId="44735"/>
    <cellStyle name="Normal 40 2 4 5 3" xfId="44736"/>
    <cellStyle name="Normal 40 2 4 5 4" xfId="44737"/>
    <cellStyle name="Normal 40 2 4 6" xfId="44738"/>
    <cellStyle name="Normal 40 2 4 6 2" xfId="44739"/>
    <cellStyle name="Normal 40 2 4 6 3" xfId="44740"/>
    <cellStyle name="Normal 40 2 4 7" xfId="44741"/>
    <cellStyle name="Normal 40 2 4 8" xfId="44742"/>
    <cellStyle name="Normal 40 2 4_Schs" xfId="44743"/>
    <cellStyle name="Normal 40 2 5" xfId="44744"/>
    <cellStyle name="Normal 40 2 5 2" xfId="44745"/>
    <cellStyle name="Normal 40 2 5 3" xfId="44746"/>
    <cellStyle name="Normal 40 2 5 3 2" xfId="44747"/>
    <cellStyle name="Normal 40 2 5 3 2 2" xfId="44748"/>
    <cellStyle name="Normal 40 2 5 3 2 2 2" xfId="44749"/>
    <cellStyle name="Normal 40 2 5 3 2 2 3" xfId="44750"/>
    <cellStyle name="Normal 40 2 5 3 2 3" xfId="44751"/>
    <cellStyle name="Normal 40 2 5 3 2 4" xfId="44752"/>
    <cellStyle name="Normal 40 2 5 3 3" xfId="44753"/>
    <cellStyle name="Normal 40 2 5 3 3 2" xfId="44754"/>
    <cellStyle name="Normal 40 2 5 3 3 3" xfId="44755"/>
    <cellStyle name="Normal 40 2 5 3 4" xfId="44756"/>
    <cellStyle name="Normal 40 2 5 3 5" xfId="44757"/>
    <cellStyle name="Normal 40 2 5 4" xfId="44758"/>
    <cellStyle name="Normal 40 2 5 4 2" xfId="44759"/>
    <cellStyle name="Normal 40 2 5 4 2 2" xfId="44760"/>
    <cellStyle name="Normal 40 2 5 4 2 3" xfId="44761"/>
    <cellStyle name="Normal 40 2 5 4 3" xfId="44762"/>
    <cellStyle name="Normal 40 2 5 4 4" xfId="44763"/>
    <cellStyle name="Normal 40 2 5 5" xfId="44764"/>
    <cellStyle name="Normal 40 2 5 5 2" xfId="44765"/>
    <cellStyle name="Normal 40 2 5 5 3" xfId="44766"/>
    <cellStyle name="Normal 40 2 5 6" xfId="44767"/>
    <cellStyle name="Normal 40 2 5 7" xfId="44768"/>
    <cellStyle name="Normal 40 2 5_Schs" xfId="44769"/>
    <cellStyle name="Normal 40 2 6" xfId="44770"/>
    <cellStyle name="Normal 40 2 7" xfId="44771"/>
    <cellStyle name="Normal 40 2 7 2" xfId="44772"/>
    <cellStyle name="Normal 40 2 7 2 2" xfId="44773"/>
    <cellStyle name="Normal 40 2 7 2 2 2" xfId="44774"/>
    <cellStyle name="Normal 40 2 7 2 2 3" xfId="44775"/>
    <cellStyle name="Normal 40 2 7 2 3" xfId="44776"/>
    <cellStyle name="Normal 40 2 7 2 4" xfId="44777"/>
    <cellStyle name="Normal 40 2 7 3" xfId="44778"/>
    <cellStyle name="Normal 40 2 7 3 2" xfId="44779"/>
    <cellStyle name="Normal 40 2 7 3 3" xfId="44780"/>
    <cellStyle name="Normal 40 2 7 4" xfId="44781"/>
    <cellStyle name="Normal 40 2 7 5" xfId="44782"/>
    <cellStyle name="Normal 40 2 8" xfId="44783"/>
    <cellStyle name="Normal 40 2 8 2" xfId="44784"/>
    <cellStyle name="Normal 40 2 8 2 2" xfId="44785"/>
    <cellStyle name="Normal 40 2 8 2 3" xfId="44786"/>
    <cellStyle name="Normal 40 2 8 3" xfId="44787"/>
    <cellStyle name="Normal 40 2 8 4" xfId="44788"/>
    <cellStyle name="Normal 40 2 9" xfId="44789"/>
    <cellStyle name="Normal 40 2 9 2" xfId="44790"/>
    <cellStyle name="Normal 40 2 9 3" xfId="44791"/>
    <cellStyle name="Normal 40 2_Schs" xfId="44792"/>
    <cellStyle name="Normal 40 3" xfId="318"/>
    <cellStyle name="Normal 40 3 10" xfId="44793"/>
    <cellStyle name="Normal 40 3 2" xfId="44794"/>
    <cellStyle name="Normal 40 3 2 2" xfId="44795"/>
    <cellStyle name="Normal 40 3 2 2 2" xfId="44796"/>
    <cellStyle name="Normal 40 3 2 2 2 2" xfId="44797"/>
    <cellStyle name="Normal 40 3 2 2 2 3" xfId="44798"/>
    <cellStyle name="Normal 40 3 2 2 2 3 2" xfId="44799"/>
    <cellStyle name="Normal 40 3 2 2 2 3 2 2" xfId="44800"/>
    <cellStyle name="Normal 40 3 2 2 2 3 2 2 2" xfId="44801"/>
    <cellStyle name="Normal 40 3 2 2 2 3 2 2 3" xfId="44802"/>
    <cellStyle name="Normal 40 3 2 2 2 3 2 3" xfId="44803"/>
    <cellStyle name="Normal 40 3 2 2 2 3 2 4" xfId="44804"/>
    <cellStyle name="Normal 40 3 2 2 2 3 3" xfId="44805"/>
    <cellStyle name="Normal 40 3 2 2 2 3 3 2" xfId="44806"/>
    <cellStyle name="Normal 40 3 2 2 2 3 3 3" xfId="44807"/>
    <cellStyle name="Normal 40 3 2 2 2 3 4" xfId="44808"/>
    <cellStyle name="Normal 40 3 2 2 2 3 5" xfId="44809"/>
    <cellStyle name="Normal 40 3 2 2 2 4" xfId="44810"/>
    <cellStyle name="Normal 40 3 2 2 2 4 2" xfId="44811"/>
    <cellStyle name="Normal 40 3 2 2 2 4 2 2" xfId="44812"/>
    <cellStyle name="Normal 40 3 2 2 2 4 2 3" xfId="44813"/>
    <cellStyle name="Normal 40 3 2 2 2 4 3" xfId="44814"/>
    <cellStyle name="Normal 40 3 2 2 2 4 4" xfId="44815"/>
    <cellStyle name="Normal 40 3 2 2 2 5" xfId="44816"/>
    <cellStyle name="Normal 40 3 2 2 2 5 2" xfId="44817"/>
    <cellStyle name="Normal 40 3 2 2 2 5 3" xfId="44818"/>
    <cellStyle name="Normal 40 3 2 2 2 6" xfId="44819"/>
    <cellStyle name="Normal 40 3 2 2 2 7" xfId="44820"/>
    <cellStyle name="Normal 40 3 2 2 2_Schs" xfId="44821"/>
    <cellStyle name="Normal 40 3 2 2 3" xfId="44822"/>
    <cellStyle name="Normal 40 3 2 2 4" xfId="44823"/>
    <cellStyle name="Normal 40 3 2 2 4 2" xfId="44824"/>
    <cellStyle name="Normal 40 3 2 2 4 2 2" xfId="44825"/>
    <cellStyle name="Normal 40 3 2 2 4 2 2 2" xfId="44826"/>
    <cellStyle name="Normal 40 3 2 2 4 2 2 3" xfId="44827"/>
    <cellStyle name="Normal 40 3 2 2 4 2 3" xfId="44828"/>
    <cellStyle name="Normal 40 3 2 2 4 2 4" xfId="44829"/>
    <cellStyle name="Normal 40 3 2 2 4 3" xfId="44830"/>
    <cellStyle name="Normal 40 3 2 2 4 3 2" xfId="44831"/>
    <cellStyle name="Normal 40 3 2 2 4 3 3" xfId="44832"/>
    <cellStyle name="Normal 40 3 2 2 4 4" xfId="44833"/>
    <cellStyle name="Normal 40 3 2 2 4 5" xfId="44834"/>
    <cellStyle name="Normal 40 3 2 2 5" xfId="44835"/>
    <cellStyle name="Normal 40 3 2 2 5 2" xfId="44836"/>
    <cellStyle name="Normal 40 3 2 2 5 2 2" xfId="44837"/>
    <cellStyle name="Normal 40 3 2 2 5 2 3" xfId="44838"/>
    <cellStyle name="Normal 40 3 2 2 5 3" xfId="44839"/>
    <cellStyle name="Normal 40 3 2 2 5 4" xfId="44840"/>
    <cellStyle name="Normal 40 3 2 2 6" xfId="44841"/>
    <cellStyle name="Normal 40 3 2 2 6 2" xfId="44842"/>
    <cellStyle name="Normal 40 3 2 2 6 3" xfId="44843"/>
    <cellStyle name="Normal 40 3 2 2 7" xfId="44844"/>
    <cellStyle name="Normal 40 3 2 2 8" xfId="44845"/>
    <cellStyle name="Normal 40 3 2 2_Schs" xfId="44846"/>
    <cellStyle name="Normal 40 3 2 3" xfId="44847"/>
    <cellStyle name="Normal 40 3 2 3 2" xfId="44848"/>
    <cellStyle name="Normal 40 3 2 3 3" xfId="44849"/>
    <cellStyle name="Normal 40 3 2 3 3 2" xfId="44850"/>
    <cellStyle name="Normal 40 3 2 3 3 2 2" xfId="44851"/>
    <cellStyle name="Normal 40 3 2 3 3 2 2 2" xfId="44852"/>
    <cellStyle name="Normal 40 3 2 3 3 2 2 3" xfId="44853"/>
    <cellStyle name="Normal 40 3 2 3 3 2 3" xfId="44854"/>
    <cellStyle name="Normal 40 3 2 3 3 2 4" xfId="44855"/>
    <cellStyle name="Normal 40 3 2 3 3 3" xfId="44856"/>
    <cellStyle name="Normal 40 3 2 3 3 3 2" xfId="44857"/>
    <cellStyle name="Normal 40 3 2 3 3 3 3" xfId="44858"/>
    <cellStyle name="Normal 40 3 2 3 3 4" xfId="44859"/>
    <cellStyle name="Normal 40 3 2 3 3 5" xfId="44860"/>
    <cellStyle name="Normal 40 3 2 3 4" xfId="44861"/>
    <cellStyle name="Normal 40 3 2 3 4 2" xfId="44862"/>
    <cellStyle name="Normal 40 3 2 3 4 2 2" xfId="44863"/>
    <cellStyle name="Normal 40 3 2 3 4 2 3" xfId="44864"/>
    <cellStyle name="Normal 40 3 2 3 4 3" xfId="44865"/>
    <cellStyle name="Normal 40 3 2 3 4 4" xfId="44866"/>
    <cellStyle name="Normal 40 3 2 3 5" xfId="44867"/>
    <cellStyle name="Normal 40 3 2 3 5 2" xfId="44868"/>
    <cellStyle name="Normal 40 3 2 3 5 3" xfId="44869"/>
    <cellStyle name="Normal 40 3 2 3 6" xfId="44870"/>
    <cellStyle name="Normal 40 3 2 3 7" xfId="44871"/>
    <cellStyle name="Normal 40 3 2 3_Schs" xfId="44872"/>
    <cellStyle name="Normal 40 3 2 4" xfId="44873"/>
    <cellStyle name="Normal 40 3 2 5" xfId="44874"/>
    <cellStyle name="Normal 40 3 2 5 2" xfId="44875"/>
    <cellStyle name="Normal 40 3 2 5 2 2" xfId="44876"/>
    <cellStyle name="Normal 40 3 2 5 2 2 2" xfId="44877"/>
    <cellStyle name="Normal 40 3 2 5 2 2 3" xfId="44878"/>
    <cellStyle name="Normal 40 3 2 5 2 3" xfId="44879"/>
    <cellStyle name="Normal 40 3 2 5 2 4" xfId="44880"/>
    <cellStyle name="Normal 40 3 2 5 3" xfId="44881"/>
    <cellStyle name="Normal 40 3 2 5 3 2" xfId="44882"/>
    <cellStyle name="Normal 40 3 2 5 3 3" xfId="44883"/>
    <cellStyle name="Normal 40 3 2 5 4" xfId="44884"/>
    <cellStyle name="Normal 40 3 2 5 5" xfId="44885"/>
    <cellStyle name="Normal 40 3 2 6" xfId="44886"/>
    <cellStyle name="Normal 40 3 2 6 2" xfId="44887"/>
    <cellStyle name="Normal 40 3 2 6 2 2" xfId="44888"/>
    <cellStyle name="Normal 40 3 2 6 2 3" xfId="44889"/>
    <cellStyle name="Normal 40 3 2 6 3" xfId="44890"/>
    <cellStyle name="Normal 40 3 2 6 4" xfId="44891"/>
    <cellStyle name="Normal 40 3 2 7" xfId="44892"/>
    <cellStyle name="Normal 40 3 2 7 2" xfId="44893"/>
    <cellStyle name="Normal 40 3 2 7 3" xfId="44894"/>
    <cellStyle name="Normal 40 3 2 8" xfId="44895"/>
    <cellStyle name="Normal 40 3 2 9" xfId="44896"/>
    <cellStyle name="Normal 40 3 2_Schs" xfId="44897"/>
    <cellStyle name="Normal 40 3 3" xfId="44898"/>
    <cellStyle name="Normal 40 3 3 2" xfId="44899"/>
    <cellStyle name="Normal 40 3 3 2 2" xfId="44900"/>
    <cellStyle name="Normal 40 3 3 2 3" xfId="44901"/>
    <cellStyle name="Normal 40 3 3 2 3 2" xfId="44902"/>
    <cellStyle name="Normal 40 3 3 2 3 2 2" xfId="44903"/>
    <cellStyle name="Normal 40 3 3 2 3 2 2 2" xfId="44904"/>
    <cellStyle name="Normal 40 3 3 2 3 2 2 3" xfId="44905"/>
    <cellStyle name="Normal 40 3 3 2 3 2 3" xfId="44906"/>
    <cellStyle name="Normal 40 3 3 2 3 2 4" xfId="44907"/>
    <cellStyle name="Normal 40 3 3 2 3 3" xfId="44908"/>
    <cellStyle name="Normal 40 3 3 2 3 3 2" xfId="44909"/>
    <cellStyle name="Normal 40 3 3 2 3 3 3" xfId="44910"/>
    <cellStyle name="Normal 40 3 3 2 3 4" xfId="44911"/>
    <cellStyle name="Normal 40 3 3 2 3 5" xfId="44912"/>
    <cellStyle name="Normal 40 3 3 2 4" xfId="44913"/>
    <cellStyle name="Normal 40 3 3 2 4 2" xfId="44914"/>
    <cellStyle name="Normal 40 3 3 2 4 2 2" xfId="44915"/>
    <cellStyle name="Normal 40 3 3 2 4 2 3" xfId="44916"/>
    <cellStyle name="Normal 40 3 3 2 4 3" xfId="44917"/>
    <cellStyle name="Normal 40 3 3 2 4 4" xfId="44918"/>
    <cellStyle name="Normal 40 3 3 2 5" xfId="44919"/>
    <cellStyle name="Normal 40 3 3 2 5 2" xfId="44920"/>
    <cellStyle name="Normal 40 3 3 2 5 3" xfId="44921"/>
    <cellStyle name="Normal 40 3 3 2 6" xfId="44922"/>
    <cellStyle name="Normal 40 3 3 2 7" xfId="44923"/>
    <cellStyle name="Normal 40 3 3 2_Schs" xfId="44924"/>
    <cellStyle name="Normal 40 3 3 3" xfId="44925"/>
    <cellStyle name="Normal 40 3 3 4" xfId="44926"/>
    <cellStyle name="Normal 40 3 3 4 2" xfId="44927"/>
    <cellStyle name="Normal 40 3 3 4 2 2" xfId="44928"/>
    <cellStyle name="Normal 40 3 3 4 2 2 2" xfId="44929"/>
    <cellStyle name="Normal 40 3 3 4 2 2 3" xfId="44930"/>
    <cellStyle name="Normal 40 3 3 4 2 3" xfId="44931"/>
    <cellStyle name="Normal 40 3 3 4 2 4" xfId="44932"/>
    <cellStyle name="Normal 40 3 3 4 3" xfId="44933"/>
    <cellStyle name="Normal 40 3 3 4 3 2" xfId="44934"/>
    <cellStyle name="Normal 40 3 3 4 3 3" xfId="44935"/>
    <cellStyle name="Normal 40 3 3 4 4" xfId="44936"/>
    <cellStyle name="Normal 40 3 3 4 5" xfId="44937"/>
    <cellStyle name="Normal 40 3 3 5" xfId="44938"/>
    <cellStyle name="Normal 40 3 3 5 2" xfId="44939"/>
    <cellStyle name="Normal 40 3 3 5 2 2" xfId="44940"/>
    <cellStyle name="Normal 40 3 3 5 2 3" xfId="44941"/>
    <cellStyle name="Normal 40 3 3 5 3" xfId="44942"/>
    <cellStyle name="Normal 40 3 3 5 4" xfId="44943"/>
    <cellStyle name="Normal 40 3 3 6" xfId="44944"/>
    <cellStyle name="Normal 40 3 3 6 2" xfId="44945"/>
    <cellStyle name="Normal 40 3 3 6 3" xfId="44946"/>
    <cellStyle name="Normal 40 3 3 7" xfId="44947"/>
    <cellStyle name="Normal 40 3 3 8" xfId="44948"/>
    <cellStyle name="Normal 40 3 3_Schs" xfId="44949"/>
    <cellStyle name="Normal 40 3 4" xfId="44950"/>
    <cellStyle name="Normal 40 3 4 2" xfId="44951"/>
    <cellStyle name="Normal 40 3 4 3" xfId="44952"/>
    <cellStyle name="Normal 40 3 4 3 2" xfId="44953"/>
    <cellStyle name="Normal 40 3 4 3 2 2" xfId="44954"/>
    <cellStyle name="Normal 40 3 4 3 2 2 2" xfId="44955"/>
    <cellStyle name="Normal 40 3 4 3 2 2 3" xfId="44956"/>
    <cellStyle name="Normal 40 3 4 3 2 3" xfId="44957"/>
    <cellStyle name="Normal 40 3 4 3 2 4" xfId="44958"/>
    <cellStyle name="Normal 40 3 4 3 3" xfId="44959"/>
    <cellStyle name="Normal 40 3 4 3 3 2" xfId="44960"/>
    <cellStyle name="Normal 40 3 4 3 3 3" xfId="44961"/>
    <cellStyle name="Normal 40 3 4 3 4" xfId="44962"/>
    <cellStyle name="Normal 40 3 4 3 5" xfId="44963"/>
    <cellStyle name="Normal 40 3 4 4" xfId="44964"/>
    <cellStyle name="Normal 40 3 4 4 2" xfId="44965"/>
    <cellStyle name="Normal 40 3 4 4 2 2" xfId="44966"/>
    <cellStyle name="Normal 40 3 4 4 2 3" xfId="44967"/>
    <cellStyle name="Normal 40 3 4 4 3" xfId="44968"/>
    <cellStyle name="Normal 40 3 4 4 4" xfId="44969"/>
    <cellStyle name="Normal 40 3 4 5" xfId="44970"/>
    <cellStyle name="Normal 40 3 4 5 2" xfId="44971"/>
    <cellStyle name="Normal 40 3 4 5 3" xfId="44972"/>
    <cellStyle name="Normal 40 3 4 6" xfId="44973"/>
    <cellStyle name="Normal 40 3 4 7" xfId="44974"/>
    <cellStyle name="Normal 40 3 4_Schs" xfId="44975"/>
    <cellStyle name="Normal 40 3 5" xfId="44976"/>
    <cellStyle name="Normal 40 3 6" xfId="44977"/>
    <cellStyle name="Normal 40 3 6 2" xfId="44978"/>
    <cellStyle name="Normal 40 3 6 2 2" xfId="44979"/>
    <cellStyle name="Normal 40 3 6 2 2 2" xfId="44980"/>
    <cellStyle name="Normal 40 3 6 2 2 3" xfId="44981"/>
    <cellStyle name="Normal 40 3 6 2 3" xfId="44982"/>
    <cellStyle name="Normal 40 3 6 2 4" xfId="44983"/>
    <cellStyle name="Normal 40 3 6 3" xfId="44984"/>
    <cellStyle name="Normal 40 3 6 3 2" xfId="44985"/>
    <cellStyle name="Normal 40 3 6 3 3" xfId="44986"/>
    <cellStyle name="Normal 40 3 6 4" xfId="44987"/>
    <cellStyle name="Normal 40 3 6 5" xfId="44988"/>
    <cellStyle name="Normal 40 3 7" xfId="44989"/>
    <cellStyle name="Normal 40 3 7 2" xfId="44990"/>
    <cellStyle name="Normal 40 3 7 2 2" xfId="44991"/>
    <cellStyle name="Normal 40 3 7 2 3" xfId="44992"/>
    <cellStyle name="Normal 40 3 7 3" xfId="44993"/>
    <cellStyle name="Normal 40 3 7 4" xfId="44994"/>
    <cellStyle name="Normal 40 3 8" xfId="44995"/>
    <cellStyle name="Normal 40 3 8 2" xfId="44996"/>
    <cellStyle name="Normal 40 3 8 3" xfId="44997"/>
    <cellStyle name="Normal 40 3 9" xfId="44998"/>
    <cellStyle name="Normal 40 3_Schs" xfId="44999"/>
    <cellStyle name="Normal 40 4" xfId="45000"/>
    <cellStyle name="Normal 40 4 2" xfId="45001"/>
    <cellStyle name="Normal 40 4 2 2" xfId="45002"/>
    <cellStyle name="Normal 40 4 2 2 2" xfId="45003"/>
    <cellStyle name="Normal 40 4 2 2 3" xfId="45004"/>
    <cellStyle name="Normal 40 4 2 2 3 2" xfId="45005"/>
    <cellStyle name="Normal 40 4 2 2 3 2 2" xfId="45006"/>
    <cellStyle name="Normal 40 4 2 2 3 2 2 2" xfId="45007"/>
    <cellStyle name="Normal 40 4 2 2 3 2 2 3" xfId="45008"/>
    <cellStyle name="Normal 40 4 2 2 3 2 3" xfId="45009"/>
    <cellStyle name="Normal 40 4 2 2 3 2 4" xfId="45010"/>
    <cellStyle name="Normal 40 4 2 2 3 3" xfId="45011"/>
    <cellStyle name="Normal 40 4 2 2 3 3 2" xfId="45012"/>
    <cellStyle name="Normal 40 4 2 2 3 3 3" xfId="45013"/>
    <cellStyle name="Normal 40 4 2 2 3 4" xfId="45014"/>
    <cellStyle name="Normal 40 4 2 2 3 5" xfId="45015"/>
    <cellStyle name="Normal 40 4 2 2 4" xfId="45016"/>
    <cellStyle name="Normal 40 4 2 2 4 2" xfId="45017"/>
    <cellStyle name="Normal 40 4 2 2 4 2 2" xfId="45018"/>
    <cellStyle name="Normal 40 4 2 2 4 2 3" xfId="45019"/>
    <cellStyle name="Normal 40 4 2 2 4 3" xfId="45020"/>
    <cellStyle name="Normal 40 4 2 2 4 4" xfId="45021"/>
    <cellStyle name="Normal 40 4 2 2 5" xfId="45022"/>
    <cellStyle name="Normal 40 4 2 2 5 2" xfId="45023"/>
    <cellStyle name="Normal 40 4 2 2 5 3" xfId="45024"/>
    <cellStyle name="Normal 40 4 2 2 6" xfId="45025"/>
    <cellStyle name="Normal 40 4 2 2 7" xfId="45026"/>
    <cellStyle name="Normal 40 4 2 2_Schs" xfId="45027"/>
    <cellStyle name="Normal 40 4 2 3" xfId="45028"/>
    <cellStyle name="Normal 40 4 2 4" xfId="45029"/>
    <cellStyle name="Normal 40 4 2 4 2" xfId="45030"/>
    <cellStyle name="Normal 40 4 2 4 2 2" xfId="45031"/>
    <cellStyle name="Normal 40 4 2 4 2 2 2" xfId="45032"/>
    <cellStyle name="Normal 40 4 2 4 2 2 3" xfId="45033"/>
    <cellStyle name="Normal 40 4 2 4 2 3" xfId="45034"/>
    <cellStyle name="Normal 40 4 2 4 2 4" xfId="45035"/>
    <cellStyle name="Normal 40 4 2 4 3" xfId="45036"/>
    <cellStyle name="Normal 40 4 2 4 3 2" xfId="45037"/>
    <cellStyle name="Normal 40 4 2 4 3 3" xfId="45038"/>
    <cellStyle name="Normal 40 4 2 4 4" xfId="45039"/>
    <cellStyle name="Normal 40 4 2 4 5" xfId="45040"/>
    <cellStyle name="Normal 40 4 2 5" xfId="45041"/>
    <cellStyle name="Normal 40 4 2 5 2" xfId="45042"/>
    <cellStyle name="Normal 40 4 2 5 2 2" xfId="45043"/>
    <cellStyle name="Normal 40 4 2 5 2 3" xfId="45044"/>
    <cellStyle name="Normal 40 4 2 5 3" xfId="45045"/>
    <cellStyle name="Normal 40 4 2 5 4" xfId="45046"/>
    <cellStyle name="Normal 40 4 2 6" xfId="45047"/>
    <cellStyle name="Normal 40 4 2 6 2" xfId="45048"/>
    <cellStyle name="Normal 40 4 2 6 3" xfId="45049"/>
    <cellStyle name="Normal 40 4 2 7" xfId="45050"/>
    <cellStyle name="Normal 40 4 2 8" xfId="45051"/>
    <cellStyle name="Normal 40 4 2_Schs" xfId="45052"/>
    <cellStyle name="Normal 40 4 3" xfId="45053"/>
    <cellStyle name="Normal 40 4 3 2" xfId="45054"/>
    <cellStyle name="Normal 40 4 3 3" xfId="45055"/>
    <cellStyle name="Normal 40 4 3 3 2" xfId="45056"/>
    <cellStyle name="Normal 40 4 3 3 2 2" xfId="45057"/>
    <cellStyle name="Normal 40 4 3 3 2 2 2" xfId="45058"/>
    <cellStyle name="Normal 40 4 3 3 2 2 3" xfId="45059"/>
    <cellStyle name="Normal 40 4 3 3 2 3" xfId="45060"/>
    <cellStyle name="Normal 40 4 3 3 2 4" xfId="45061"/>
    <cellStyle name="Normal 40 4 3 3 3" xfId="45062"/>
    <cellStyle name="Normal 40 4 3 3 3 2" xfId="45063"/>
    <cellStyle name="Normal 40 4 3 3 3 3" xfId="45064"/>
    <cellStyle name="Normal 40 4 3 3 4" xfId="45065"/>
    <cellStyle name="Normal 40 4 3 3 5" xfId="45066"/>
    <cellStyle name="Normal 40 4 3 4" xfId="45067"/>
    <cellStyle name="Normal 40 4 3 4 2" xfId="45068"/>
    <cellStyle name="Normal 40 4 3 4 2 2" xfId="45069"/>
    <cellStyle name="Normal 40 4 3 4 2 3" xfId="45070"/>
    <cellStyle name="Normal 40 4 3 4 3" xfId="45071"/>
    <cellStyle name="Normal 40 4 3 4 4" xfId="45072"/>
    <cellStyle name="Normal 40 4 3 5" xfId="45073"/>
    <cellStyle name="Normal 40 4 3 5 2" xfId="45074"/>
    <cellStyle name="Normal 40 4 3 5 3" xfId="45075"/>
    <cellStyle name="Normal 40 4 3 6" xfId="45076"/>
    <cellStyle name="Normal 40 4 3 7" xfId="45077"/>
    <cellStyle name="Normal 40 4 3_Schs" xfId="45078"/>
    <cellStyle name="Normal 40 4 4" xfId="45079"/>
    <cellStyle name="Normal 40 4 5" xfId="45080"/>
    <cellStyle name="Normal 40 4 5 2" xfId="45081"/>
    <cellStyle name="Normal 40 4 5 2 2" xfId="45082"/>
    <cellStyle name="Normal 40 4 5 2 2 2" xfId="45083"/>
    <cellStyle name="Normal 40 4 5 2 2 3" xfId="45084"/>
    <cellStyle name="Normal 40 4 5 2 3" xfId="45085"/>
    <cellStyle name="Normal 40 4 5 2 4" xfId="45086"/>
    <cellStyle name="Normal 40 4 5 3" xfId="45087"/>
    <cellStyle name="Normal 40 4 5 3 2" xfId="45088"/>
    <cellStyle name="Normal 40 4 5 3 3" xfId="45089"/>
    <cellStyle name="Normal 40 4 5 4" xfId="45090"/>
    <cellStyle name="Normal 40 4 5 5" xfId="45091"/>
    <cellStyle name="Normal 40 4 6" xfId="45092"/>
    <cellStyle name="Normal 40 4 6 2" xfId="45093"/>
    <cellStyle name="Normal 40 4 6 2 2" xfId="45094"/>
    <cellStyle name="Normal 40 4 6 2 3" xfId="45095"/>
    <cellStyle name="Normal 40 4 6 3" xfId="45096"/>
    <cellStyle name="Normal 40 4 6 4" xfId="45097"/>
    <cellStyle name="Normal 40 4 7" xfId="45098"/>
    <cellStyle name="Normal 40 4 7 2" xfId="45099"/>
    <cellStyle name="Normal 40 4 7 3" xfId="45100"/>
    <cellStyle name="Normal 40 4 8" xfId="45101"/>
    <cellStyle name="Normal 40 4 9" xfId="45102"/>
    <cellStyle name="Normal 40 4_Schs" xfId="45103"/>
    <cellStyle name="Normal 40 5" xfId="45104"/>
    <cellStyle name="Normal 40 5 2" xfId="45105"/>
    <cellStyle name="Normal 40 5 2 2" xfId="45106"/>
    <cellStyle name="Normal 40 5 2 2 2" xfId="45107"/>
    <cellStyle name="Normal 40 5 2 2 3" xfId="45108"/>
    <cellStyle name="Normal 40 5 2 2 3 2" xfId="45109"/>
    <cellStyle name="Normal 40 5 2 2 3 2 2" xfId="45110"/>
    <cellStyle name="Normal 40 5 2 2 3 2 2 2" xfId="45111"/>
    <cellStyle name="Normal 40 5 2 2 3 2 2 3" xfId="45112"/>
    <cellStyle name="Normal 40 5 2 2 3 2 3" xfId="45113"/>
    <cellStyle name="Normal 40 5 2 2 3 2 4" xfId="45114"/>
    <cellStyle name="Normal 40 5 2 2 3 3" xfId="45115"/>
    <cellStyle name="Normal 40 5 2 2 3 3 2" xfId="45116"/>
    <cellStyle name="Normal 40 5 2 2 3 3 3" xfId="45117"/>
    <cellStyle name="Normal 40 5 2 2 3 4" xfId="45118"/>
    <cellStyle name="Normal 40 5 2 2 3 5" xfId="45119"/>
    <cellStyle name="Normal 40 5 2 2 4" xfId="45120"/>
    <cellStyle name="Normal 40 5 2 2 4 2" xfId="45121"/>
    <cellStyle name="Normal 40 5 2 2 4 2 2" xfId="45122"/>
    <cellStyle name="Normal 40 5 2 2 4 2 3" xfId="45123"/>
    <cellStyle name="Normal 40 5 2 2 4 3" xfId="45124"/>
    <cellStyle name="Normal 40 5 2 2 4 4" xfId="45125"/>
    <cellStyle name="Normal 40 5 2 2 5" xfId="45126"/>
    <cellStyle name="Normal 40 5 2 2 5 2" xfId="45127"/>
    <cellStyle name="Normal 40 5 2 2 5 3" xfId="45128"/>
    <cellStyle name="Normal 40 5 2 2 6" xfId="45129"/>
    <cellStyle name="Normal 40 5 2 2 7" xfId="45130"/>
    <cellStyle name="Normal 40 5 2 2_Schs" xfId="45131"/>
    <cellStyle name="Normal 40 5 2 3" xfId="45132"/>
    <cellStyle name="Normal 40 5 2 4" xfId="45133"/>
    <cellStyle name="Normal 40 5 2 4 2" xfId="45134"/>
    <cellStyle name="Normal 40 5 2 4 2 2" xfId="45135"/>
    <cellStyle name="Normal 40 5 2 4 2 2 2" xfId="45136"/>
    <cellStyle name="Normal 40 5 2 4 2 2 3" xfId="45137"/>
    <cellStyle name="Normal 40 5 2 4 2 3" xfId="45138"/>
    <cellStyle name="Normal 40 5 2 4 2 4" xfId="45139"/>
    <cellStyle name="Normal 40 5 2 4 3" xfId="45140"/>
    <cellStyle name="Normal 40 5 2 4 3 2" xfId="45141"/>
    <cellStyle name="Normal 40 5 2 4 3 3" xfId="45142"/>
    <cellStyle name="Normal 40 5 2 4 4" xfId="45143"/>
    <cellStyle name="Normal 40 5 2 4 5" xfId="45144"/>
    <cellStyle name="Normal 40 5 2 5" xfId="45145"/>
    <cellStyle name="Normal 40 5 2 5 2" xfId="45146"/>
    <cellStyle name="Normal 40 5 2 5 2 2" xfId="45147"/>
    <cellStyle name="Normal 40 5 2 5 2 3" xfId="45148"/>
    <cellStyle name="Normal 40 5 2 5 3" xfId="45149"/>
    <cellStyle name="Normal 40 5 2 5 4" xfId="45150"/>
    <cellStyle name="Normal 40 5 2 6" xfId="45151"/>
    <cellStyle name="Normal 40 5 2 6 2" xfId="45152"/>
    <cellStyle name="Normal 40 5 2 6 3" xfId="45153"/>
    <cellStyle name="Normal 40 5 2 7" xfId="45154"/>
    <cellStyle name="Normal 40 5 2 8" xfId="45155"/>
    <cellStyle name="Normal 40 5 2_Schs" xfId="45156"/>
    <cellStyle name="Normal 40 5 3" xfId="45157"/>
    <cellStyle name="Normal 40 5 3 2" xfId="45158"/>
    <cellStyle name="Normal 40 5 3 3" xfId="45159"/>
    <cellStyle name="Normal 40 5 3 3 2" xfId="45160"/>
    <cellStyle name="Normal 40 5 3 3 2 2" xfId="45161"/>
    <cellStyle name="Normal 40 5 3 3 2 2 2" xfId="45162"/>
    <cellStyle name="Normal 40 5 3 3 2 2 3" xfId="45163"/>
    <cellStyle name="Normal 40 5 3 3 2 3" xfId="45164"/>
    <cellStyle name="Normal 40 5 3 3 2 4" xfId="45165"/>
    <cellStyle name="Normal 40 5 3 3 3" xfId="45166"/>
    <cellStyle name="Normal 40 5 3 3 3 2" xfId="45167"/>
    <cellStyle name="Normal 40 5 3 3 3 3" xfId="45168"/>
    <cellStyle name="Normal 40 5 3 3 4" xfId="45169"/>
    <cellStyle name="Normal 40 5 3 3 5" xfId="45170"/>
    <cellStyle name="Normal 40 5 3 4" xfId="45171"/>
    <cellStyle name="Normal 40 5 3 4 2" xfId="45172"/>
    <cellStyle name="Normal 40 5 3 4 2 2" xfId="45173"/>
    <cellStyle name="Normal 40 5 3 4 2 3" xfId="45174"/>
    <cellStyle name="Normal 40 5 3 4 3" xfId="45175"/>
    <cellStyle name="Normal 40 5 3 4 4" xfId="45176"/>
    <cellStyle name="Normal 40 5 3 5" xfId="45177"/>
    <cellStyle name="Normal 40 5 3 5 2" xfId="45178"/>
    <cellStyle name="Normal 40 5 3 5 3" xfId="45179"/>
    <cellStyle name="Normal 40 5 3 6" xfId="45180"/>
    <cellStyle name="Normal 40 5 3 7" xfId="45181"/>
    <cellStyle name="Normal 40 5 3_Schs" xfId="45182"/>
    <cellStyle name="Normal 40 5 4" xfId="45183"/>
    <cellStyle name="Normal 40 5 5" xfId="45184"/>
    <cellStyle name="Normal 40 5 5 2" xfId="45185"/>
    <cellStyle name="Normal 40 5 5 2 2" xfId="45186"/>
    <cellStyle name="Normal 40 5 5 2 2 2" xfId="45187"/>
    <cellStyle name="Normal 40 5 5 2 2 3" xfId="45188"/>
    <cellStyle name="Normal 40 5 5 2 3" xfId="45189"/>
    <cellStyle name="Normal 40 5 5 2 4" xfId="45190"/>
    <cellStyle name="Normal 40 5 5 3" xfId="45191"/>
    <cellStyle name="Normal 40 5 5 3 2" xfId="45192"/>
    <cellStyle name="Normal 40 5 5 3 3" xfId="45193"/>
    <cellStyle name="Normal 40 5 5 4" xfId="45194"/>
    <cellStyle name="Normal 40 5 5 5" xfId="45195"/>
    <cellStyle name="Normal 40 5 6" xfId="45196"/>
    <cellStyle name="Normal 40 5 6 2" xfId="45197"/>
    <cellStyle name="Normal 40 5 6 2 2" xfId="45198"/>
    <cellStyle name="Normal 40 5 6 2 3" xfId="45199"/>
    <cellStyle name="Normal 40 5 6 3" xfId="45200"/>
    <cellStyle name="Normal 40 5 6 4" xfId="45201"/>
    <cellStyle name="Normal 40 5 7" xfId="45202"/>
    <cellStyle name="Normal 40 5 7 2" xfId="45203"/>
    <cellStyle name="Normal 40 5 7 3" xfId="45204"/>
    <cellStyle name="Normal 40 5 8" xfId="45205"/>
    <cellStyle name="Normal 40 5 9" xfId="45206"/>
    <cellStyle name="Normal 40 5_Schs" xfId="45207"/>
    <cellStyle name="Normal 40 6" xfId="45208"/>
    <cellStyle name="Normal 40 6 2" xfId="45209"/>
    <cellStyle name="Normal 40 6 2 2" xfId="45210"/>
    <cellStyle name="Normal 40 6 2 3" xfId="45211"/>
    <cellStyle name="Normal 40 6 2 3 2" xfId="45212"/>
    <cellStyle name="Normal 40 6 2 3 2 2" xfId="45213"/>
    <cellStyle name="Normal 40 6 2 3 2 2 2" xfId="45214"/>
    <cellStyle name="Normal 40 6 2 3 2 2 3" xfId="45215"/>
    <cellStyle name="Normal 40 6 2 3 2 3" xfId="45216"/>
    <cellStyle name="Normal 40 6 2 3 2 4" xfId="45217"/>
    <cellStyle name="Normal 40 6 2 3 3" xfId="45218"/>
    <cellStyle name="Normal 40 6 2 3 3 2" xfId="45219"/>
    <cellStyle name="Normal 40 6 2 3 3 3" xfId="45220"/>
    <cellStyle name="Normal 40 6 2 3 4" xfId="45221"/>
    <cellStyle name="Normal 40 6 2 3 5" xfId="45222"/>
    <cellStyle name="Normal 40 6 2 4" xfId="45223"/>
    <cellStyle name="Normal 40 6 2 4 2" xfId="45224"/>
    <cellStyle name="Normal 40 6 2 4 2 2" xfId="45225"/>
    <cellStyle name="Normal 40 6 2 4 2 3" xfId="45226"/>
    <cellStyle name="Normal 40 6 2 4 3" xfId="45227"/>
    <cellStyle name="Normal 40 6 2 4 4" xfId="45228"/>
    <cellStyle name="Normal 40 6 2 5" xfId="45229"/>
    <cellStyle name="Normal 40 6 2 5 2" xfId="45230"/>
    <cellStyle name="Normal 40 6 2 5 3" xfId="45231"/>
    <cellStyle name="Normal 40 6 2 6" xfId="45232"/>
    <cellStyle name="Normal 40 6 2 7" xfId="45233"/>
    <cellStyle name="Normal 40 6 2_Schs" xfId="45234"/>
    <cellStyle name="Normal 40 6 3" xfId="45235"/>
    <cellStyle name="Normal 40 6 4" xfId="45236"/>
    <cellStyle name="Normal 40 6 4 2" xfId="45237"/>
    <cellStyle name="Normal 40 6 4 2 2" xfId="45238"/>
    <cellStyle name="Normal 40 6 4 2 2 2" xfId="45239"/>
    <cellStyle name="Normal 40 6 4 2 2 3" xfId="45240"/>
    <cellStyle name="Normal 40 6 4 2 3" xfId="45241"/>
    <cellStyle name="Normal 40 6 4 2 4" xfId="45242"/>
    <cellStyle name="Normal 40 6 4 3" xfId="45243"/>
    <cellStyle name="Normal 40 6 4 3 2" xfId="45244"/>
    <cellStyle name="Normal 40 6 4 3 3" xfId="45245"/>
    <cellStyle name="Normal 40 6 4 4" xfId="45246"/>
    <cellStyle name="Normal 40 6 4 5" xfId="45247"/>
    <cellStyle name="Normal 40 6 5" xfId="45248"/>
    <cellStyle name="Normal 40 6 5 2" xfId="45249"/>
    <cellStyle name="Normal 40 6 5 2 2" xfId="45250"/>
    <cellStyle name="Normal 40 6 5 2 3" xfId="45251"/>
    <cellStyle name="Normal 40 6 5 3" xfId="45252"/>
    <cellStyle name="Normal 40 6 5 4" xfId="45253"/>
    <cellStyle name="Normal 40 6 6" xfId="45254"/>
    <cellStyle name="Normal 40 6 6 2" xfId="45255"/>
    <cellStyle name="Normal 40 6 6 3" xfId="45256"/>
    <cellStyle name="Normal 40 6 7" xfId="45257"/>
    <cellStyle name="Normal 40 6 8" xfId="45258"/>
    <cellStyle name="Normal 40 6_Schs" xfId="45259"/>
    <cellStyle name="Normal 40 7" xfId="45260"/>
    <cellStyle name="Normal 40 7 2" xfId="45261"/>
    <cellStyle name="Normal 40 7 3" xfId="45262"/>
    <cellStyle name="Normal 40 7 3 2" xfId="45263"/>
    <cellStyle name="Normal 40 7 3 2 2" xfId="45264"/>
    <cellStyle name="Normal 40 7 3 2 2 2" xfId="45265"/>
    <cellStyle name="Normal 40 7 3 2 2 3" xfId="45266"/>
    <cellStyle name="Normal 40 7 3 2 3" xfId="45267"/>
    <cellStyle name="Normal 40 7 3 2 4" xfId="45268"/>
    <cellStyle name="Normal 40 7 3 3" xfId="45269"/>
    <cellStyle name="Normal 40 7 3 3 2" xfId="45270"/>
    <cellStyle name="Normal 40 7 3 3 3" xfId="45271"/>
    <cellStyle name="Normal 40 7 3 4" xfId="45272"/>
    <cellStyle name="Normal 40 7 3 5" xfId="45273"/>
    <cellStyle name="Normal 40 7 4" xfId="45274"/>
    <cellStyle name="Normal 40 7 4 2" xfId="45275"/>
    <cellStyle name="Normal 40 7 4 2 2" xfId="45276"/>
    <cellStyle name="Normal 40 7 4 2 3" xfId="45277"/>
    <cellStyle name="Normal 40 7 4 3" xfId="45278"/>
    <cellStyle name="Normal 40 7 4 4" xfId="45279"/>
    <cellStyle name="Normal 40 7 5" xfId="45280"/>
    <cellStyle name="Normal 40 7 5 2" xfId="45281"/>
    <cellStyle name="Normal 40 7 5 3" xfId="45282"/>
    <cellStyle name="Normal 40 7 6" xfId="45283"/>
    <cellStyle name="Normal 40 7 7" xfId="45284"/>
    <cellStyle name="Normal 40 7_Schs" xfId="45285"/>
    <cellStyle name="Normal 40 8" xfId="45286"/>
    <cellStyle name="Normal 40 9" xfId="45287"/>
    <cellStyle name="Normal 40_Schs" xfId="45288"/>
    <cellStyle name="Normal 41" xfId="311"/>
    <cellStyle name="Normal 41 10" xfId="45289"/>
    <cellStyle name="Normal 41 10 2" xfId="45290"/>
    <cellStyle name="Normal 41 10 2 2" xfId="45291"/>
    <cellStyle name="Normal 41 10 2 3" xfId="45292"/>
    <cellStyle name="Normal 41 10 3" xfId="45293"/>
    <cellStyle name="Normal 41 10 4" xfId="45294"/>
    <cellStyle name="Normal 41 11" xfId="45295"/>
    <cellStyle name="Normal 41 11 2" xfId="45296"/>
    <cellStyle name="Normal 41 11 3" xfId="45297"/>
    <cellStyle name="Normal 41 12" xfId="45298"/>
    <cellStyle name="Normal 41 13" xfId="45299"/>
    <cellStyle name="Normal 41 14" xfId="45300"/>
    <cellStyle name="Normal 41 2" xfId="315"/>
    <cellStyle name="Normal 41 2 10" xfId="45301"/>
    <cellStyle name="Normal 41 2 11" xfId="45302"/>
    <cellStyle name="Normal 41 2 12" xfId="45303"/>
    <cellStyle name="Normal 41 2 2" xfId="45304"/>
    <cellStyle name="Normal 41 2 2 10" xfId="45305"/>
    <cellStyle name="Normal 41 2 2 2" xfId="45306"/>
    <cellStyle name="Normal 41 2 2 2 2" xfId="45307"/>
    <cellStyle name="Normal 41 2 2 2 2 2" xfId="45308"/>
    <cellStyle name="Normal 41 2 2 2 2 2 2" xfId="45309"/>
    <cellStyle name="Normal 41 2 2 2 2 2 3" xfId="45310"/>
    <cellStyle name="Normal 41 2 2 2 2 2 3 2" xfId="45311"/>
    <cellStyle name="Normal 41 2 2 2 2 2 3 2 2" xfId="45312"/>
    <cellStyle name="Normal 41 2 2 2 2 2 3 2 2 2" xfId="45313"/>
    <cellStyle name="Normal 41 2 2 2 2 2 3 2 2 3" xfId="45314"/>
    <cellStyle name="Normal 41 2 2 2 2 2 3 2 3" xfId="45315"/>
    <cellStyle name="Normal 41 2 2 2 2 2 3 2 4" xfId="45316"/>
    <cellStyle name="Normal 41 2 2 2 2 2 3 3" xfId="45317"/>
    <cellStyle name="Normal 41 2 2 2 2 2 3 3 2" xfId="45318"/>
    <cellStyle name="Normal 41 2 2 2 2 2 3 3 3" xfId="45319"/>
    <cellStyle name="Normal 41 2 2 2 2 2 3 4" xfId="45320"/>
    <cellStyle name="Normal 41 2 2 2 2 2 3 5" xfId="45321"/>
    <cellStyle name="Normal 41 2 2 2 2 2 4" xfId="45322"/>
    <cellStyle name="Normal 41 2 2 2 2 2 4 2" xfId="45323"/>
    <cellStyle name="Normal 41 2 2 2 2 2 4 2 2" xfId="45324"/>
    <cellStyle name="Normal 41 2 2 2 2 2 4 2 3" xfId="45325"/>
    <cellStyle name="Normal 41 2 2 2 2 2 4 3" xfId="45326"/>
    <cellStyle name="Normal 41 2 2 2 2 2 4 4" xfId="45327"/>
    <cellStyle name="Normal 41 2 2 2 2 2 5" xfId="45328"/>
    <cellStyle name="Normal 41 2 2 2 2 2 5 2" xfId="45329"/>
    <cellStyle name="Normal 41 2 2 2 2 2 5 3" xfId="45330"/>
    <cellStyle name="Normal 41 2 2 2 2 2 6" xfId="45331"/>
    <cellStyle name="Normal 41 2 2 2 2 2 7" xfId="45332"/>
    <cellStyle name="Normal 41 2 2 2 2 2_Schs" xfId="45333"/>
    <cellStyle name="Normal 41 2 2 2 2 3" xfId="45334"/>
    <cellStyle name="Normal 41 2 2 2 2 4" xfId="45335"/>
    <cellStyle name="Normal 41 2 2 2 2 4 2" xfId="45336"/>
    <cellStyle name="Normal 41 2 2 2 2 4 2 2" xfId="45337"/>
    <cellStyle name="Normal 41 2 2 2 2 4 2 2 2" xfId="45338"/>
    <cellStyle name="Normal 41 2 2 2 2 4 2 2 3" xfId="45339"/>
    <cellStyle name="Normal 41 2 2 2 2 4 2 3" xfId="45340"/>
    <cellStyle name="Normal 41 2 2 2 2 4 2 4" xfId="45341"/>
    <cellStyle name="Normal 41 2 2 2 2 4 3" xfId="45342"/>
    <cellStyle name="Normal 41 2 2 2 2 4 3 2" xfId="45343"/>
    <cellStyle name="Normal 41 2 2 2 2 4 3 3" xfId="45344"/>
    <cellStyle name="Normal 41 2 2 2 2 4 4" xfId="45345"/>
    <cellStyle name="Normal 41 2 2 2 2 4 5" xfId="45346"/>
    <cellStyle name="Normal 41 2 2 2 2 5" xfId="45347"/>
    <cellStyle name="Normal 41 2 2 2 2 5 2" xfId="45348"/>
    <cellStyle name="Normal 41 2 2 2 2 5 2 2" xfId="45349"/>
    <cellStyle name="Normal 41 2 2 2 2 5 2 3" xfId="45350"/>
    <cellStyle name="Normal 41 2 2 2 2 5 3" xfId="45351"/>
    <cellStyle name="Normal 41 2 2 2 2 5 4" xfId="45352"/>
    <cellStyle name="Normal 41 2 2 2 2 6" xfId="45353"/>
    <cellStyle name="Normal 41 2 2 2 2 6 2" xfId="45354"/>
    <cellStyle name="Normal 41 2 2 2 2 6 3" xfId="45355"/>
    <cellStyle name="Normal 41 2 2 2 2 7" xfId="45356"/>
    <cellStyle name="Normal 41 2 2 2 2 8" xfId="45357"/>
    <cellStyle name="Normal 41 2 2 2 2_Schs" xfId="45358"/>
    <cellStyle name="Normal 41 2 2 2 3" xfId="45359"/>
    <cellStyle name="Normal 41 2 2 2 3 2" xfId="45360"/>
    <cellStyle name="Normal 41 2 2 2 3 3" xfId="45361"/>
    <cellStyle name="Normal 41 2 2 2 3 3 2" xfId="45362"/>
    <cellStyle name="Normal 41 2 2 2 3 3 2 2" xfId="45363"/>
    <cellStyle name="Normal 41 2 2 2 3 3 2 2 2" xfId="45364"/>
    <cellStyle name="Normal 41 2 2 2 3 3 2 2 3" xfId="45365"/>
    <cellStyle name="Normal 41 2 2 2 3 3 2 3" xfId="45366"/>
    <cellStyle name="Normal 41 2 2 2 3 3 2 4" xfId="45367"/>
    <cellStyle name="Normal 41 2 2 2 3 3 3" xfId="45368"/>
    <cellStyle name="Normal 41 2 2 2 3 3 3 2" xfId="45369"/>
    <cellStyle name="Normal 41 2 2 2 3 3 3 3" xfId="45370"/>
    <cellStyle name="Normal 41 2 2 2 3 3 4" xfId="45371"/>
    <cellStyle name="Normal 41 2 2 2 3 3 5" xfId="45372"/>
    <cellStyle name="Normal 41 2 2 2 3 4" xfId="45373"/>
    <cellStyle name="Normal 41 2 2 2 3 4 2" xfId="45374"/>
    <cellStyle name="Normal 41 2 2 2 3 4 2 2" xfId="45375"/>
    <cellStyle name="Normal 41 2 2 2 3 4 2 3" xfId="45376"/>
    <cellStyle name="Normal 41 2 2 2 3 4 3" xfId="45377"/>
    <cellStyle name="Normal 41 2 2 2 3 4 4" xfId="45378"/>
    <cellStyle name="Normal 41 2 2 2 3 5" xfId="45379"/>
    <cellStyle name="Normal 41 2 2 2 3 5 2" xfId="45380"/>
    <cellStyle name="Normal 41 2 2 2 3 5 3" xfId="45381"/>
    <cellStyle name="Normal 41 2 2 2 3 6" xfId="45382"/>
    <cellStyle name="Normal 41 2 2 2 3 7" xfId="45383"/>
    <cellStyle name="Normal 41 2 2 2 3_Schs" xfId="45384"/>
    <cellStyle name="Normal 41 2 2 2 4" xfId="45385"/>
    <cellStyle name="Normal 41 2 2 2 5" xfId="45386"/>
    <cellStyle name="Normal 41 2 2 2 5 2" xfId="45387"/>
    <cellStyle name="Normal 41 2 2 2 5 2 2" xfId="45388"/>
    <cellStyle name="Normal 41 2 2 2 5 2 2 2" xfId="45389"/>
    <cellStyle name="Normal 41 2 2 2 5 2 2 3" xfId="45390"/>
    <cellStyle name="Normal 41 2 2 2 5 2 3" xfId="45391"/>
    <cellStyle name="Normal 41 2 2 2 5 2 4" xfId="45392"/>
    <cellStyle name="Normal 41 2 2 2 5 3" xfId="45393"/>
    <cellStyle name="Normal 41 2 2 2 5 3 2" xfId="45394"/>
    <cellStyle name="Normal 41 2 2 2 5 3 3" xfId="45395"/>
    <cellStyle name="Normal 41 2 2 2 5 4" xfId="45396"/>
    <cellStyle name="Normal 41 2 2 2 5 5" xfId="45397"/>
    <cellStyle name="Normal 41 2 2 2 6" xfId="45398"/>
    <cellStyle name="Normal 41 2 2 2 6 2" xfId="45399"/>
    <cellStyle name="Normal 41 2 2 2 6 2 2" xfId="45400"/>
    <cellStyle name="Normal 41 2 2 2 6 2 3" xfId="45401"/>
    <cellStyle name="Normal 41 2 2 2 6 3" xfId="45402"/>
    <cellStyle name="Normal 41 2 2 2 6 4" xfId="45403"/>
    <cellStyle name="Normal 41 2 2 2 7" xfId="45404"/>
    <cellStyle name="Normal 41 2 2 2 7 2" xfId="45405"/>
    <cellStyle name="Normal 41 2 2 2 7 3" xfId="45406"/>
    <cellStyle name="Normal 41 2 2 2 8" xfId="45407"/>
    <cellStyle name="Normal 41 2 2 2 9" xfId="45408"/>
    <cellStyle name="Normal 41 2 2 2_Schs" xfId="45409"/>
    <cellStyle name="Normal 41 2 2 3" xfId="45410"/>
    <cellStyle name="Normal 41 2 2 3 2" xfId="45411"/>
    <cellStyle name="Normal 41 2 2 3 2 2" xfId="45412"/>
    <cellStyle name="Normal 41 2 2 3 2 3" xfId="45413"/>
    <cellStyle name="Normal 41 2 2 3 2 3 2" xfId="45414"/>
    <cellStyle name="Normal 41 2 2 3 2 3 2 2" xfId="45415"/>
    <cellStyle name="Normal 41 2 2 3 2 3 2 2 2" xfId="45416"/>
    <cellStyle name="Normal 41 2 2 3 2 3 2 2 3" xfId="45417"/>
    <cellStyle name="Normal 41 2 2 3 2 3 2 3" xfId="45418"/>
    <cellStyle name="Normal 41 2 2 3 2 3 2 4" xfId="45419"/>
    <cellStyle name="Normal 41 2 2 3 2 3 3" xfId="45420"/>
    <cellStyle name="Normal 41 2 2 3 2 3 3 2" xfId="45421"/>
    <cellStyle name="Normal 41 2 2 3 2 3 3 3" xfId="45422"/>
    <cellStyle name="Normal 41 2 2 3 2 3 4" xfId="45423"/>
    <cellStyle name="Normal 41 2 2 3 2 3 5" xfId="45424"/>
    <cellStyle name="Normal 41 2 2 3 2 4" xfId="45425"/>
    <cellStyle name="Normal 41 2 2 3 2 4 2" xfId="45426"/>
    <cellStyle name="Normal 41 2 2 3 2 4 2 2" xfId="45427"/>
    <cellStyle name="Normal 41 2 2 3 2 4 2 3" xfId="45428"/>
    <cellStyle name="Normal 41 2 2 3 2 4 3" xfId="45429"/>
    <cellStyle name="Normal 41 2 2 3 2 4 4" xfId="45430"/>
    <cellStyle name="Normal 41 2 2 3 2 5" xfId="45431"/>
    <cellStyle name="Normal 41 2 2 3 2 5 2" xfId="45432"/>
    <cellStyle name="Normal 41 2 2 3 2 5 3" xfId="45433"/>
    <cellStyle name="Normal 41 2 2 3 2 6" xfId="45434"/>
    <cellStyle name="Normal 41 2 2 3 2 7" xfId="45435"/>
    <cellStyle name="Normal 41 2 2 3 2_Schs" xfId="45436"/>
    <cellStyle name="Normal 41 2 2 3 3" xfId="45437"/>
    <cellStyle name="Normal 41 2 2 3 4" xfId="45438"/>
    <cellStyle name="Normal 41 2 2 3 4 2" xfId="45439"/>
    <cellStyle name="Normal 41 2 2 3 4 2 2" xfId="45440"/>
    <cellStyle name="Normal 41 2 2 3 4 2 2 2" xfId="45441"/>
    <cellStyle name="Normal 41 2 2 3 4 2 2 3" xfId="45442"/>
    <cellStyle name="Normal 41 2 2 3 4 2 3" xfId="45443"/>
    <cellStyle name="Normal 41 2 2 3 4 2 4" xfId="45444"/>
    <cellStyle name="Normal 41 2 2 3 4 3" xfId="45445"/>
    <cellStyle name="Normal 41 2 2 3 4 3 2" xfId="45446"/>
    <cellStyle name="Normal 41 2 2 3 4 3 3" xfId="45447"/>
    <cellStyle name="Normal 41 2 2 3 4 4" xfId="45448"/>
    <cellStyle name="Normal 41 2 2 3 4 5" xfId="45449"/>
    <cellStyle name="Normal 41 2 2 3 5" xfId="45450"/>
    <cellStyle name="Normal 41 2 2 3 5 2" xfId="45451"/>
    <cellStyle name="Normal 41 2 2 3 5 2 2" xfId="45452"/>
    <cellStyle name="Normal 41 2 2 3 5 2 3" xfId="45453"/>
    <cellStyle name="Normal 41 2 2 3 5 3" xfId="45454"/>
    <cellStyle name="Normal 41 2 2 3 5 4" xfId="45455"/>
    <cellStyle name="Normal 41 2 2 3 6" xfId="45456"/>
    <cellStyle name="Normal 41 2 2 3 6 2" xfId="45457"/>
    <cellStyle name="Normal 41 2 2 3 6 3" xfId="45458"/>
    <cellStyle name="Normal 41 2 2 3 7" xfId="45459"/>
    <cellStyle name="Normal 41 2 2 3 8" xfId="45460"/>
    <cellStyle name="Normal 41 2 2 3_Schs" xfId="45461"/>
    <cellStyle name="Normal 41 2 2 4" xfId="45462"/>
    <cellStyle name="Normal 41 2 2 4 2" xfId="45463"/>
    <cellStyle name="Normal 41 2 2 4 3" xfId="45464"/>
    <cellStyle name="Normal 41 2 2 4 3 2" xfId="45465"/>
    <cellStyle name="Normal 41 2 2 4 3 2 2" xfId="45466"/>
    <cellStyle name="Normal 41 2 2 4 3 2 2 2" xfId="45467"/>
    <cellStyle name="Normal 41 2 2 4 3 2 2 3" xfId="45468"/>
    <cellStyle name="Normal 41 2 2 4 3 2 3" xfId="45469"/>
    <cellStyle name="Normal 41 2 2 4 3 2 4" xfId="45470"/>
    <cellStyle name="Normal 41 2 2 4 3 3" xfId="45471"/>
    <cellStyle name="Normal 41 2 2 4 3 3 2" xfId="45472"/>
    <cellStyle name="Normal 41 2 2 4 3 3 3" xfId="45473"/>
    <cellStyle name="Normal 41 2 2 4 3 4" xfId="45474"/>
    <cellStyle name="Normal 41 2 2 4 3 5" xfId="45475"/>
    <cellStyle name="Normal 41 2 2 4 4" xfId="45476"/>
    <cellStyle name="Normal 41 2 2 4 4 2" xfId="45477"/>
    <cellStyle name="Normal 41 2 2 4 4 2 2" xfId="45478"/>
    <cellStyle name="Normal 41 2 2 4 4 2 3" xfId="45479"/>
    <cellStyle name="Normal 41 2 2 4 4 3" xfId="45480"/>
    <cellStyle name="Normal 41 2 2 4 4 4" xfId="45481"/>
    <cellStyle name="Normal 41 2 2 4 5" xfId="45482"/>
    <cellStyle name="Normal 41 2 2 4 5 2" xfId="45483"/>
    <cellStyle name="Normal 41 2 2 4 5 3" xfId="45484"/>
    <cellStyle name="Normal 41 2 2 4 6" xfId="45485"/>
    <cellStyle name="Normal 41 2 2 4 7" xfId="45486"/>
    <cellStyle name="Normal 41 2 2 4_Schs" xfId="45487"/>
    <cellStyle name="Normal 41 2 2 5" xfId="45488"/>
    <cellStyle name="Normal 41 2 2 6" xfId="45489"/>
    <cellStyle name="Normal 41 2 2 6 2" xfId="45490"/>
    <cellStyle name="Normal 41 2 2 6 2 2" xfId="45491"/>
    <cellStyle name="Normal 41 2 2 6 2 2 2" xfId="45492"/>
    <cellStyle name="Normal 41 2 2 6 2 2 3" xfId="45493"/>
    <cellStyle name="Normal 41 2 2 6 2 3" xfId="45494"/>
    <cellStyle name="Normal 41 2 2 6 2 4" xfId="45495"/>
    <cellStyle name="Normal 41 2 2 6 3" xfId="45496"/>
    <cellStyle name="Normal 41 2 2 6 3 2" xfId="45497"/>
    <cellStyle name="Normal 41 2 2 6 3 3" xfId="45498"/>
    <cellStyle name="Normal 41 2 2 6 4" xfId="45499"/>
    <cellStyle name="Normal 41 2 2 6 5" xfId="45500"/>
    <cellStyle name="Normal 41 2 2 7" xfId="45501"/>
    <cellStyle name="Normal 41 2 2 7 2" xfId="45502"/>
    <cellStyle name="Normal 41 2 2 7 2 2" xfId="45503"/>
    <cellStyle name="Normal 41 2 2 7 2 3" xfId="45504"/>
    <cellStyle name="Normal 41 2 2 7 3" xfId="45505"/>
    <cellStyle name="Normal 41 2 2 7 4" xfId="45506"/>
    <cellStyle name="Normal 41 2 2 8" xfId="45507"/>
    <cellStyle name="Normal 41 2 2 8 2" xfId="45508"/>
    <cellStyle name="Normal 41 2 2 8 3" xfId="45509"/>
    <cellStyle name="Normal 41 2 2 9" xfId="45510"/>
    <cellStyle name="Normal 41 2 2_Schs" xfId="45511"/>
    <cellStyle name="Normal 41 2 3" xfId="45512"/>
    <cellStyle name="Normal 41 2 3 2" xfId="45513"/>
    <cellStyle name="Normal 41 2 3 2 2" xfId="45514"/>
    <cellStyle name="Normal 41 2 3 2 2 2" xfId="45515"/>
    <cellStyle name="Normal 41 2 3 2 2 3" xfId="45516"/>
    <cellStyle name="Normal 41 2 3 2 2 3 2" xfId="45517"/>
    <cellStyle name="Normal 41 2 3 2 2 3 2 2" xfId="45518"/>
    <cellStyle name="Normal 41 2 3 2 2 3 2 2 2" xfId="45519"/>
    <cellStyle name="Normal 41 2 3 2 2 3 2 2 3" xfId="45520"/>
    <cellStyle name="Normal 41 2 3 2 2 3 2 3" xfId="45521"/>
    <cellStyle name="Normal 41 2 3 2 2 3 2 4" xfId="45522"/>
    <cellStyle name="Normal 41 2 3 2 2 3 3" xfId="45523"/>
    <cellStyle name="Normal 41 2 3 2 2 3 3 2" xfId="45524"/>
    <cellStyle name="Normal 41 2 3 2 2 3 3 3" xfId="45525"/>
    <cellStyle name="Normal 41 2 3 2 2 3 4" xfId="45526"/>
    <cellStyle name="Normal 41 2 3 2 2 3 5" xfId="45527"/>
    <cellStyle name="Normal 41 2 3 2 2 4" xfId="45528"/>
    <cellStyle name="Normal 41 2 3 2 2 4 2" xfId="45529"/>
    <cellStyle name="Normal 41 2 3 2 2 4 2 2" xfId="45530"/>
    <cellStyle name="Normal 41 2 3 2 2 4 2 3" xfId="45531"/>
    <cellStyle name="Normal 41 2 3 2 2 4 3" xfId="45532"/>
    <cellStyle name="Normal 41 2 3 2 2 4 4" xfId="45533"/>
    <cellStyle name="Normal 41 2 3 2 2 5" xfId="45534"/>
    <cellStyle name="Normal 41 2 3 2 2 5 2" xfId="45535"/>
    <cellStyle name="Normal 41 2 3 2 2 5 3" xfId="45536"/>
    <cellStyle name="Normal 41 2 3 2 2 6" xfId="45537"/>
    <cellStyle name="Normal 41 2 3 2 2 7" xfId="45538"/>
    <cellStyle name="Normal 41 2 3 2 2_Schs" xfId="45539"/>
    <cellStyle name="Normal 41 2 3 2 3" xfId="45540"/>
    <cellStyle name="Normal 41 2 3 2 4" xfId="45541"/>
    <cellStyle name="Normal 41 2 3 2 4 2" xfId="45542"/>
    <cellStyle name="Normal 41 2 3 2 4 2 2" xfId="45543"/>
    <cellStyle name="Normal 41 2 3 2 4 2 2 2" xfId="45544"/>
    <cellStyle name="Normal 41 2 3 2 4 2 2 3" xfId="45545"/>
    <cellStyle name="Normal 41 2 3 2 4 2 3" xfId="45546"/>
    <cellStyle name="Normal 41 2 3 2 4 2 4" xfId="45547"/>
    <cellStyle name="Normal 41 2 3 2 4 3" xfId="45548"/>
    <cellStyle name="Normal 41 2 3 2 4 3 2" xfId="45549"/>
    <cellStyle name="Normal 41 2 3 2 4 3 3" xfId="45550"/>
    <cellStyle name="Normal 41 2 3 2 4 4" xfId="45551"/>
    <cellStyle name="Normal 41 2 3 2 4 5" xfId="45552"/>
    <cellStyle name="Normal 41 2 3 2 5" xfId="45553"/>
    <cellStyle name="Normal 41 2 3 2 5 2" xfId="45554"/>
    <cellStyle name="Normal 41 2 3 2 5 2 2" xfId="45555"/>
    <cellStyle name="Normal 41 2 3 2 5 2 3" xfId="45556"/>
    <cellStyle name="Normal 41 2 3 2 5 3" xfId="45557"/>
    <cellStyle name="Normal 41 2 3 2 5 4" xfId="45558"/>
    <cellStyle name="Normal 41 2 3 2 6" xfId="45559"/>
    <cellStyle name="Normal 41 2 3 2 6 2" xfId="45560"/>
    <cellStyle name="Normal 41 2 3 2 6 3" xfId="45561"/>
    <cellStyle name="Normal 41 2 3 2 7" xfId="45562"/>
    <cellStyle name="Normal 41 2 3 2 8" xfId="45563"/>
    <cellStyle name="Normal 41 2 3 2_Schs" xfId="45564"/>
    <cellStyle name="Normal 41 2 3 3" xfId="45565"/>
    <cellStyle name="Normal 41 2 3 3 2" xfId="45566"/>
    <cellStyle name="Normal 41 2 3 3 3" xfId="45567"/>
    <cellStyle name="Normal 41 2 3 3 3 2" xfId="45568"/>
    <cellStyle name="Normal 41 2 3 3 3 2 2" xfId="45569"/>
    <cellStyle name="Normal 41 2 3 3 3 2 2 2" xfId="45570"/>
    <cellStyle name="Normal 41 2 3 3 3 2 2 3" xfId="45571"/>
    <cellStyle name="Normal 41 2 3 3 3 2 3" xfId="45572"/>
    <cellStyle name="Normal 41 2 3 3 3 2 4" xfId="45573"/>
    <cellStyle name="Normal 41 2 3 3 3 3" xfId="45574"/>
    <cellStyle name="Normal 41 2 3 3 3 3 2" xfId="45575"/>
    <cellStyle name="Normal 41 2 3 3 3 3 3" xfId="45576"/>
    <cellStyle name="Normal 41 2 3 3 3 4" xfId="45577"/>
    <cellStyle name="Normal 41 2 3 3 3 5" xfId="45578"/>
    <cellStyle name="Normal 41 2 3 3 4" xfId="45579"/>
    <cellStyle name="Normal 41 2 3 3 4 2" xfId="45580"/>
    <cellStyle name="Normal 41 2 3 3 4 2 2" xfId="45581"/>
    <cellStyle name="Normal 41 2 3 3 4 2 3" xfId="45582"/>
    <cellStyle name="Normal 41 2 3 3 4 3" xfId="45583"/>
    <cellStyle name="Normal 41 2 3 3 4 4" xfId="45584"/>
    <cellStyle name="Normal 41 2 3 3 5" xfId="45585"/>
    <cellStyle name="Normal 41 2 3 3 5 2" xfId="45586"/>
    <cellStyle name="Normal 41 2 3 3 5 3" xfId="45587"/>
    <cellStyle name="Normal 41 2 3 3 6" xfId="45588"/>
    <cellStyle name="Normal 41 2 3 3 7" xfId="45589"/>
    <cellStyle name="Normal 41 2 3 3_Schs" xfId="45590"/>
    <cellStyle name="Normal 41 2 3 4" xfId="45591"/>
    <cellStyle name="Normal 41 2 3 5" xfId="45592"/>
    <cellStyle name="Normal 41 2 3 5 2" xfId="45593"/>
    <cellStyle name="Normal 41 2 3 5 2 2" xfId="45594"/>
    <cellStyle name="Normal 41 2 3 5 2 2 2" xfId="45595"/>
    <cellStyle name="Normal 41 2 3 5 2 2 3" xfId="45596"/>
    <cellStyle name="Normal 41 2 3 5 2 3" xfId="45597"/>
    <cellStyle name="Normal 41 2 3 5 2 4" xfId="45598"/>
    <cellStyle name="Normal 41 2 3 5 3" xfId="45599"/>
    <cellStyle name="Normal 41 2 3 5 3 2" xfId="45600"/>
    <cellStyle name="Normal 41 2 3 5 3 3" xfId="45601"/>
    <cellStyle name="Normal 41 2 3 5 4" xfId="45602"/>
    <cellStyle name="Normal 41 2 3 5 5" xfId="45603"/>
    <cellStyle name="Normal 41 2 3 6" xfId="45604"/>
    <cellStyle name="Normal 41 2 3 6 2" xfId="45605"/>
    <cellStyle name="Normal 41 2 3 6 2 2" xfId="45606"/>
    <cellStyle name="Normal 41 2 3 6 2 3" xfId="45607"/>
    <cellStyle name="Normal 41 2 3 6 3" xfId="45608"/>
    <cellStyle name="Normal 41 2 3 6 4" xfId="45609"/>
    <cellStyle name="Normal 41 2 3 7" xfId="45610"/>
    <cellStyle name="Normal 41 2 3 7 2" xfId="45611"/>
    <cellStyle name="Normal 41 2 3 7 3" xfId="45612"/>
    <cellStyle name="Normal 41 2 3 8" xfId="45613"/>
    <cellStyle name="Normal 41 2 3 9" xfId="45614"/>
    <cellStyle name="Normal 41 2 3_Schs" xfId="45615"/>
    <cellStyle name="Normal 41 2 4" xfId="45616"/>
    <cellStyle name="Normal 41 2 4 2" xfId="45617"/>
    <cellStyle name="Normal 41 2 4 2 2" xfId="45618"/>
    <cellStyle name="Normal 41 2 4 2 3" xfId="45619"/>
    <cellStyle name="Normal 41 2 4 2 3 2" xfId="45620"/>
    <cellStyle name="Normal 41 2 4 2 3 2 2" xfId="45621"/>
    <cellStyle name="Normal 41 2 4 2 3 2 2 2" xfId="45622"/>
    <cellStyle name="Normal 41 2 4 2 3 2 2 3" xfId="45623"/>
    <cellStyle name="Normal 41 2 4 2 3 2 3" xfId="45624"/>
    <cellStyle name="Normal 41 2 4 2 3 2 4" xfId="45625"/>
    <cellStyle name="Normal 41 2 4 2 3 3" xfId="45626"/>
    <cellStyle name="Normal 41 2 4 2 3 3 2" xfId="45627"/>
    <cellStyle name="Normal 41 2 4 2 3 3 3" xfId="45628"/>
    <cellStyle name="Normal 41 2 4 2 3 4" xfId="45629"/>
    <cellStyle name="Normal 41 2 4 2 3 5" xfId="45630"/>
    <cellStyle name="Normal 41 2 4 2 4" xfId="45631"/>
    <cellStyle name="Normal 41 2 4 2 4 2" xfId="45632"/>
    <cellStyle name="Normal 41 2 4 2 4 2 2" xfId="45633"/>
    <cellStyle name="Normal 41 2 4 2 4 2 3" xfId="45634"/>
    <cellStyle name="Normal 41 2 4 2 4 3" xfId="45635"/>
    <cellStyle name="Normal 41 2 4 2 4 4" xfId="45636"/>
    <cellStyle name="Normal 41 2 4 2 5" xfId="45637"/>
    <cellStyle name="Normal 41 2 4 2 5 2" xfId="45638"/>
    <cellStyle name="Normal 41 2 4 2 5 3" xfId="45639"/>
    <cellStyle name="Normal 41 2 4 2 6" xfId="45640"/>
    <cellStyle name="Normal 41 2 4 2 7" xfId="45641"/>
    <cellStyle name="Normal 41 2 4 2_Schs" xfId="45642"/>
    <cellStyle name="Normal 41 2 4 3" xfId="45643"/>
    <cellStyle name="Normal 41 2 4 4" xfId="45644"/>
    <cellStyle name="Normal 41 2 4 4 2" xfId="45645"/>
    <cellStyle name="Normal 41 2 4 4 2 2" xfId="45646"/>
    <cellStyle name="Normal 41 2 4 4 2 2 2" xfId="45647"/>
    <cellStyle name="Normal 41 2 4 4 2 2 3" xfId="45648"/>
    <cellStyle name="Normal 41 2 4 4 2 3" xfId="45649"/>
    <cellStyle name="Normal 41 2 4 4 2 4" xfId="45650"/>
    <cellStyle name="Normal 41 2 4 4 3" xfId="45651"/>
    <cellStyle name="Normal 41 2 4 4 3 2" xfId="45652"/>
    <cellStyle name="Normal 41 2 4 4 3 3" xfId="45653"/>
    <cellStyle name="Normal 41 2 4 4 4" xfId="45654"/>
    <cellStyle name="Normal 41 2 4 4 5" xfId="45655"/>
    <cellStyle name="Normal 41 2 4 5" xfId="45656"/>
    <cellStyle name="Normal 41 2 4 5 2" xfId="45657"/>
    <cellStyle name="Normal 41 2 4 5 2 2" xfId="45658"/>
    <cellStyle name="Normal 41 2 4 5 2 3" xfId="45659"/>
    <cellStyle name="Normal 41 2 4 5 3" xfId="45660"/>
    <cellStyle name="Normal 41 2 4 5 4" xfId="45661"/>
    <cellStyle name="Normal 41 2 4 6" xfId="45662"/>
    <cellStyle name="Normal 41 2 4 6 2" xfId="45663"/>
    <cellStyle name="Normal 41 2 4 6 3" xfId="45664"/>
    <cellStyle name="Normal 41 2 4 7" xfId="45665"/>
    <cellStyle name="Normal 41 2 4 8" xfId="45666"/>
    <cellStyle name="Normal 41 2 4_Schs" xfId="45667"/>
    <cellStyle name="Normal 41 2 5" xfId="45668"/>
    <cellStyle name="Normal 41 2 5 2" xfId="45669"/>
    <cellStyle name="Normal 41 2 5 3" xfId="45670"/>
    <cellStyle name="Normal 41 2 5 3 2" xfId="45671"/>
    <cellStyle name="Normal 41 2 5 3 2 2" xfId="45672"/>
    <cellStyle name="Normal 41 2 5 3 2 2 2" xfId="45673"/>
    <cellStyle name="Normal 41 2 5 3 2 2 3" xfId="45674"/>
    <cellStyle name="Normal 41 2 5 3 2 3" xfId="45675"/>
    <cellStyle name="Normal 41 2 5 3 2 4" xfId="45676"/>
    <cellStyle name="Normal 41 2 5 3 3" xfId="45677"/>
    <cellStyle name="Normal 41 2 5 3 3 2" xfId="45678"/>
    <cellStyle name="Normal 41 2 5 3 3 3" xfId="45679"/>
    <cellStyle name="Normal 41 2 5 3 4" xfId="45680"/>
    <cellStyle name="Normal 41 2 5 3 5" xfId="45681"/>
    <cellStyle name="Normal 41 2 5 4" xfId="45682"/>
    <cellStyle name="Normal 41 2 5 4 2" xfId="45683"/>
    <cellStyle name="Normal 41 2 5 4 2 2" xfId="45684"/>
    <cellStyle name="Normal 41 2 5 4 2 3" xfId="45685"/>
    <cellStyle name="Normal 41 2 5 4 3" xfId="45686"/>
    <cellStyle name="Normal 41 2 5 4 4" xfId="45687"/>
    <cellStyle name="Normal 41 2 5 5" xfId="45688"/>
    <cellStyle name="Normal 41 2 5 5 2" xfId="45689"/>
    <cellStyle name="Normal 41 2 5 5 3" xfId="45690"/>
    <cellStyle name="Normal 41 2 5 6" xfId="45691"/>
    <cellStyle name="Normal 41 2 5 7" xfId="45692"/>
    <cellStyle name="Normal 41 2 5_Schs" xfId="45693"/>
    <cellStyle name="Normal 41 2 6" xfId="45694"/>
    <cellStyle name="Normal 41 2 7" xfId="45695"/>
    <cellStyle name="Normal 41 2 7 2" xfId="45696"/>
    <cellStyle name="Normal 41 2 7 2 2" xfId="45697"/>
    <cellStyle name="Normal 41 2 7 2 2 2" xfId="45698"/>
    <cellStyle name="Normal 41 2 7 2 2 3" xfId="45699"/>
    <cellStyle name="Normal 41 2 7 2 3" xfId="45700"/>
    <cellStyle name="Normal 41 2 7 2 4" xfId="45701"/>
    <cellStyle name="Normal 41 2 7 3" xfId="45702"/>
    <cellStyle name="Normal 41 2 7 3 2" xfId="45703"/>
    <cellStyle name="Normal 41 2 7 3 3" xfId="45704"/>
    <cellStyle name="Normal 41 2 7 4" xfId="45705"/>
    <cellStyle name="Normal 41 2 7 5" xfId="45706"/>
    <cellStyle name="Normal 41 2 8" xfId="45707"/>
    <cellStyle name="Normal 41 2 8 2" xfId="45708"/>
    <cellStyle name="Normal 41 2 8 2 2" xfId="45709"/>
    <cellStyle name="Normal 41 2 8 2 3" xfId="45710"/>
    <cellStyle name="Normal 41 2 8 3" xfId="45711"/>
    <cellStyle name="Normal 41 2 8 4" xfId="45712"/>
    <cellStyle name="Normal 41 2 9" xfId="45713"/>
    <cellStyle name="Normal 41 2 9 2" xfId="45714"/>
    <cellStyle name="Normal 41 2 9 3" xfId="45715"/>
    <cellStyle name="Normal 41 2_Schs" xfId="45716"/>
    <cellStyle name="Normal 41 3" xfId="319"/>
    <cellStyle name="Normal 41 3 10" xfId="45717"/>
    <cellStyle name="Normal 41 3 2" xfId="45718"/>
    <cellStyle name="Normal 41 3 2 2" xfId="45719"/>
    <cellStyle name="Normal 41 3 2 2 2" xfId="45720"/>
    <cellStyle name="Normal 41 3 2 2 2 2" xfId="45721"/>
    <cellStyle name="Normal 41 3 2 2 2 3" xfId="45722"/>
    <cellStyle name="Normal 41 3 2 2 2 3 2" xfId="45723"/>
    <cellStyle name="Normal 41 3 2 2 2 3 2 2" xfId="45724"/>
    <cellStyle name="Normal 41 3 2 2 2 3 2 2 2" xfId="45725"/>
    <cellStyle name="Normal 41 3 2 2 2 3 2 2 3" xfId="45726"/>
    <cellStyle name="Normal 41 3 2 2 2 3 2 3" xfId="45727"/>
    <cellStyle name="Normal 41 3 2 2 2 3 2 4" xfId="45728"/>
    <cellStyle name="Normal 41 3 2 2 2 3 3" xfId="45729"/>
    <cellStyle name="Normal 41 3 2 2 2 3 3 2" xfId="45730"/>
    <cellStyle name="Normal 41 3 2 2 2 3 3 3" xfId="45731"/>
    <cellStyle name="Normal 41 3 2 2 2 3 4" xfId="45732"/>
    <cellStyle name="Normal 41 3 2 2 2 3 5" xfId="45733"/>
    <cellStyle name="Normal 41 3 2 2 2 4" xfId="45734"/>
    <cellStyle name="Normal 41 3 2 2 2 4 2" xfId="45735"/>
    <cellStyle name="Normal 41 3 2 2 2 4 2 2" xfId="45736"/>
    <cellStyle name="Normal 41 3 2 2 2 4 2 3" xfId="45737"/>
    <cellStyle name="Normal 41 3 2 2 2 4 3" xfId="45738"/>
    <cellStyle name="Normal 41 3 2 2 2 4 4" xfId="45739"/>
    <cellStyle name="Normal 41 3 2 2 2 5" xfId="45740"/>
    <cellStyle name="Normal 41 3 2 2 2 5 2" xfId="45741"/>
    <cellStyle name="Normal 41 3 2 2 2 5 3" xfId="45742"/>
    <cellStyle name="Normal 41 3 2 2 2 6" xfId="45743"/>
    <cellStyle name="Normal 41 3 2 2 2 7" xfId="45744"/>
    <cellStyle name="Normal 41 3 2 2 2_Schs" xfId="45745"/>
    <cellStyle name="Normal 41 3 2 2 3" xfId="45746"/>
    <cellStyle name="Normal 41 3 2 2 4" xfId="45747"/>
    <cellStyle name="Normal 41 3 2 2 4 2" xfId="45748"/>
    <cellStyle name="Normal 41 3 2 2 4 2 2" xfId="45749"/>
    <cellStyle name="Normal 41 3 2 2 4 2 2 2" xfId="45750"/>
    <cellStyle name="Normal 41 3 2 2 4 2 2 3" xfId="45751"/>
    <cellStyle name="Normal 41 3 2 2 4 2 3" xfId="45752"/>
    <cellStyle name="Normal 41 3 2 2 4 2 4" xfId="45753"/>
    <cellStyle name="Normal 41 3 2 2 4 3" xfId="45754"/>
    <cellStyle name="Normal 41 3 2 2 4 3 2" xfId="45755"/>
    <cellStyle name="Normal 41 3 2 2 4 3 3" xfId="45756"/>
    <cellStyle name="Normal 41 3 2 2 4 4" xfId="45757"/>
    <cellStyle name="Normal 41 3 2 2 4 5" xfId="45758"/>
    <cellStyle name="Normal 41 3 2 2 5" xfId="45759"/>
    <cellStyle name="Normal 41 3 2 2 5 2" xfId="45760"/>
    <cellStyle name="Normal 41 3 2 2 5 2 2" xfId="45761"/>
    <cellStyle name="Normal 41 3 2 2 5 2 3" xfId="45762"/>
    <cellStyle name="Normal 41 3 2 2 5 3" xfId="45763"/>
    <cellStyle name="Normal 41 3 2 2 5 4" xfId="45764"/>
    <cellStyle name="Normal 41 3 2 2 6" xfId="45765"/>
    <cellStyle name="Normal 41 3 2 2 6 2" xfId="45766"/>
    <cellStyle name="Normal 41 3 2 2 6 3" xfId="45767"/>
    <cellStyle name="Normal 41 3 2 2 7" xfId="45768"/>
    <cellStyle name="Normal 41 3 2 2 8" xfId="45769"/>
    <cellStyle name="Normal 41 3 2 2_Schs" xfId="45770"/>
    <cellStyle name="Normal 41 3 2 3" xfId="45771"/>
    <cellStyle name="Normal 41 3 2 3 2" xfId="45772"/>
    <cellStyle name="Normal 41 3 2 3 3" xfId="45773"/>
    <cellStyle name="Normal 41 3 2 3 3 2" xfId="45774"/>
    <cellStyle name="Normal 41 3 2 3 3 2 2" xfId="45775"/>
    <cellStyle name="Normal 41 3 2 3 3 2 2 2" xfId="45776"/>
    <cellStyle name="Normal 41 3 2 3 3 2 2 3" xfId="45777"/>
    <cellStyle name="Normal 41 3 2 3 3 2 3" xfId="45778"/>
    <cellStyle name="Normal 41 3 2 3 3 2 4" xfId="45779"/>
    <cellStyle name="Normal 41 3 2 3 3 3" xfId="45780"/>
    <cellStyle name="Normal 41 3 2 3 3 3 2" xfId="45781"/>
    <cellStyle name="Normal 41 3 2 3 3 3 3" xfId="45782"/>
    <cellStyle name="Normal 41 3 2 3 3 4" xfId="45783"/>
    <cellStyle name="Normal 41 3 2 3 3 5" xfId="45784"/>
    <cellStyle name="Normal 41 3 2 3 4" xfId="45785"/>
    <cellStyle name="Normal 41 3 2 3 4 2" xfId="45786"/>
    <cellStyle name="Normal 41 3 2 3 4 2 2" xfId="45787"/>
    <cellStyle name="Normal 41 3 2 3 4 2 3" xfId="45788"/>
    <cellStyle name="Normal 41 3 2 3 4 3" xfId="45789"/>
    <cellStyle name="Normal 41 3 2 3 4 4" xfId="45790"/>
    <cellStyle name="Normal 41 3 2 3 5" xfId="45791"/>
    <cellStyle name="Normal 41 3 2 3 5 2" xfId="45792"/>
    <cellStyle name="Normal 41 3 2 3 5 3" xfId="45793"/>
    <cellStyle name="Normal 41 3 2 3 6" xfId="45794"/>
    <cellStyle name="Normal 41 3 2 3 7" xfId="45795"/>
    <cellStyle name="Normal 41 3 2 3_Schs" xfId="45796"/>
    <cellStyle name="Normal 41 3 2 4" xfId="45797"/>
    <cellStyle name="Normal 41 3 2 5" xfId="45798"/>
    <cellStyle name="Normal 41 3 2 5 2" xfId="45799"/>
    <cellStyle name="Normal 41 3 2 5 2 2" xfId="45800"/>
    <cellStyle name="Normal 41 3 2 5 2 2 2" xfId="45801"/>
    <cellStyle name="Normal 41 3 2 5 2 2 3" xfId="45802"/>
    <cellStyle name="Normal 41 3 2 5 2 3" xfId="45803"/>
    <cellStyle name="Normal 41 3 2 5 2 4" xfId="45804"/>
    <cellStyle name="Normal 41 3 2 5 3" xfId="45805"/>
    <cellStyle name="Normal 41 3 2 5 3 2" xfId="45806"/>
    <cellStyle name="Normal 41 3 2 5 3 3" xfId="45807"/>
    <cellStyle name="Normal 41 3 2 5 4" xfId="45808"/>
    <cellStyle name="Normal 41 3 2 5 5" xfId="45809"/>
    <cellStyle name="Normal 41 3 2 6" xfId="45810"/>
    <cellStyle name="Normal 41 3 2 6 2" xfId="45811"/>
    <cellStyle name="Normal 41 3 2 6 2 2" xfId="45812"/>
    <cellStyle name="Normal 41 3 2 6 2 3" xfId="45813"/>
    <cellStyle name="Normal 41 3 2 6 3" xfId="45814"/>
    <cellStyle name="Normal 41 3 2 6 4" xfId="45815"/>
    <cellStyle name="Normal 41 3 2 7" xfId="45816"/>
    <cellStyle name="Normal 41 3 2 7 2" xfId="45817"/>
    <cellStyle name="Normal 41 3 2 7 3" xfId="45818"/>
    <cellStyle name="Normal 41 3 2 8" xfId="45819"/>
    <cellStyle name="Normal 41 3 2 9" xfId="45820"/>
    <cellStyle name="Normal 41 3 2_Schs" xfId="45821"/>
    <cellStyle name="Normal 41 3 3" xfId="45822"/>
    <cellStyle name="Normal 41 3 3 2" xfId="45823"/>
    <cellStyle name="Normal 41 3 3 2 2" xfId="45824"/>
    <cellStyle name="Normal 41 3 3 2 3" xfId="45825"/>
    <cellStyle name="Normal 41 3 3 2 3 2" xfId="45826"/>
    <cellStyle name="Normal 41 3 3 2 3 2 2" xfId="45827"/>
    <cellStyle name="Normal 41 3 3 2 3 2 2 2" xfId="45828"/>
    <cellStyle name="Normal 41 3 3 2 3 2 2 3" xfId="45829"/>
    <cellStyle name="Normal 41 3 3 2 3 2 3" xfId="45830"/>
    <cellStyle name="Normal 41 3 3 2 3 2 4" xfId="45831"/>
    <cellStyle name="Normal 41 3 3 2 3 3" xfId="45832"/>
    <cellStyle name="Normal 41 3 3 2 3 3 2" xfId="45833"/>
    <cellStyle name="Normal 41 3 3 2 3 3 3" xfId="45834"/>
    <cellStyle name="Normal 41 3 3 2 3 4" xfId="45835"/>
    <cellStyle name="Normal 41 3 3 2 3 5" xfId="45836"/>
    <cellStyle name="Normal 41 3 3 2 4" xfId="45837"/>
    <cellStyle name="Normal 41 3 3 2 4 2" xfId="45838"/>
    <cellStyle name="Normal 41 3 3 2 4 2 2" xfId="45839"/>
    <cellStyle name="Normal 41 3 3 2 4 2 3" xfId="45840"/>
    <cellStyle name="Normal 41 3 3 2 4 3" xfId="45841"/>
    <cellStyle name="Normal 41 3 3 2 4 4" xfId="45842"/>
    <cellStyle name="Normal 41 3 3 2 5" xfId="45843"/>
    <cellStyle name="Normal 41 3 3 2 5 2" xfId="45844"/>
    <cellStyle name="Normal 41 3 3 2 5 3" xfId="45845"/>
    <cellStyle name="Normal 41 3 3 2 6" xfId="45846"/>
    <cellStyle name="Normal 41 3 3 2 7" xfId="45847"/>
    <cellStyle name="Normal 41 3 3 2_Schs" xfId="45848"/>
    <cellStyle name="Normal 41 3 3 3" xfId="45849"/>
    <cellStyle name="Normal 41 3 3 4" xfId="45850"/>
    <cellStyle name="Normal 41 3 3 4 2" xfId="45851"/>
    <cellStyle name="Normal 41 3 3 4 2 2" xfId="45852"/>
    <cellStyle name="Normal 41 3 3 4 2 2 2" xfId="45853"/>
    <cellStyle name="Normal 41 3 3 4 2 2 3" xfId="45854"/>
    <cellStyle name="Normal 41 3 3 4 2 3" xfId="45855"/>
    <cellStyle name="Normal 41 3 3 4 2 4" xfId="45856"/>
    <cellStyle name="Normal 41 3 3 4 3" xfId="45857"/>
    <cellStyle name="Normal 41 3 3 4 3 2" xfId="45858"/>
    <cellStyle name="Normal 41 3 3 4 3 3" xfId="45859"/>
    <cellStyle name="Normal 41 3 3 4 4" xfId="45860"/>
    <cellStyle name="Normal 41 3 3 4 5" xfId="45861"/>
    <cellStyle name="Normal 41 3 3 5" xfId="45862"/>
    <cellStyle name="Normal 41 3 3 5 2" xfId="45863"/>
    <cellStyle name="Normal 41 3 3 5 2 2" xfId="45864"/>
    <cellStyle name="Normal 41 3 3 5 2 3" xfId="45865"/>
    <cellStyle name="Normal 41 3 3 5 3" xfId="45866"/>
    <cellStyle name="Normal 41 3 3 5 4" xfId="45867"/>
    <cellStyle name="Normal 41 3 3 6" xfId="45868"/>
    <cellStyle name="Normal 41 3 3 6 2" xfId="45869"/>
    <cellStyle name="Normal 41 3 3 6 3" xfId="45870"/>
    <cellStyle name="Normal 41 3 3 7" xfId="45871"/>
    <cellStyle name="Normal 41 3 3 8" xfId="45872"/>
    <cellStyle name="Normal 41 3 3_Schs" xfId="45873"/>
    <cellStyle name="Normal 41 3 4" xfId="45874"/>
    <cellStyle name="Normal 41 3 4 2" xfId="45875"/>
    <cellStyle name="Normal 41 3 4 3" xfId="45876"/>
    <cellStyle name="Normal 41 3 4 3 2" xfId="45877"/>
    <cellStyle name="Normal 41 3 4 3 2 2" xfId="45878"/>
    <cellStyle name="Normal 41 3 4 3 2 2 2" xfId="45879"/>
    <cellStyle name="Normal 41 3 4 3 2 2 3" xfId="45880"/>
    <cellStyle name="Normal 41 3 4 3 2 3" xfId="45881"/>
    <cellStyle name="Normal 41 3 4 3 2 4" xfId="45882"/>
    <cellStyle name="Normal 41 3 4 3 3" xfId="45883"/>
    <cellStyle name="Normal 41 3 4 3 3 2" xfId="45884"/>
    <cellStyle name="Normal 41 3 4 3 3 3" xfId="45885"/>
    <cellStyle name="Normal 41 3 4 3 4" xfId="45886"/>
    <cellStyle name="Normal 41 3 4 3 5" xfId="45887"/>
    <cellStyle name="Normal 41 3 4 4" xfId="45888"/>
    <cellStyle name="Normal 41 3 4 4 2" xfId="45889"/>
    <cellStyle name="Normal 41 3 4 4 2 2" xfId="45890"/>
    <cellStyle name="Normal 41 3 4 4 2 3" xfId="45891"/>
    <cellStyle name="Normal 41 3 4 4 3" xfId="45892"/>
    <cellStyle name="Normal 41 3 4 4 4" xfId="45893"/>
    <cellStyle name="Normal 41 3 4 5" xfId="45894"/>
    <cellStyle name="Normal 41 3 4 5 2" xfId="45895"/>
    <cellStyle name="Normal 41 3 4 5 3" xfId="45896"/>
    <cellStyle name="Normal 41 3 4 6" xfId="45897"/>
    <cellStyle name="Normal 41 3 4 7" xfId="45898"/>
    <cellStyle name="Normal 41 3 4_Schs" xfId="45899"/>
    <cellStyle name="Normal 41 3 5" xfId="45900"/>
    <cellStyle name="Normal 41 3 6" xfId="45901"/>
    <cellStyle name="Normal 41 3 6 2" xfId="45902"/>
    <cellStyle name="Normal 41 3 6 2 2" xfId="45903"/>
    <cellStyle name="Normal 41 3 6 2 2 2" xfId="45904"/>
    <cellStyle name="Normal 41 3 6 2 2 3" xfId="45905"/>
    <cellStyle name="Normal 41 3 6 2 3" xfId="45906"/>
    <cellStyle name="Normal 41 3 6 2 4" xfId="45907"/>
    <cellStyle name="Normal 41 3 6 3" xfId="45908"/>
    <cellStyle name="Normal 41 3 6 3 2" xfId="45909"/>
    <cellStyle name="Normal 41 3 6 3 3" xfId="45910"/>
    <cellStyle name="Normal 41 3 6 4" xfId="45911"/>
    <cellStyle name="Normal 41 3 6 5" xfId="45912"/>
    <cellStyle name="Normal 41 3 7" xfId="45913"/>
    <cellStyle name="Normal 41 3 7 2" xfId="45914"/>
    <cellStyle name="Normal 41 3 7 2 2" xfId="45915"/>
    <cellStyle name="Normal 41 3 7 2 3" xfId="45916"/>
    <cellStyle name="Normal 41 3 7 3" xfId="45917"/>
    <cellStyle name="Normal 41 3 7 4" xfId="45918"/>
    <cellStyle name="Normal 41 3 8" xfId="45919"/>
    <cellStyle name="Normal 41 3 8 2" xfId="45920"/>
    <cellStyle name="Normal 41 3 8 3" xfId="45921"/>
    <cellStyle name="Normal 41 3 9" xfId="45922"/>
    <cellStyle name="Normal 41 3_Schs" xfId="45923"/>
    <cellStyle name="Normal 41 4" xfId="45924"/>
    <cellStyle name="Normal 41 4 2" xfId="45925"/>
    <cellStyle name="Normal 41 4 2 2" xfId="45926"/>
    <cellStyle name="Normal 41 4 2 2 2" xfId="45927"/>
    <cellStyle name="Normal 41 4 2 2 3" xfId="45928"/>
    <cellStyle name="Normal 41 4 2 2 3 2" xfId="45929"/>
    <cellStyle name="Normal 41 4 2 2 3 2 2" xfId="45930"/>
    <cellStyle name="Normal 41 4 2 2 3 2 2 2" xfId="45931"/>
    <cellStyle name="Normal 41 4 2 2 3 2 2 3" xfId="45932"/>
    <cellStyle name="Normal 41 4 2 2 3 2 3" xfId="45933"/>
    <cellStyle name="Normal 41 4 2 2 3 2 4" xfId="45934"/>
    <cellStyle name="Normal 41 4 2 2 3 3" xfId="45935"/>
    <cellStyle name="Normal 41 4 2 2 3 3 2" xfId="45936"/>
    <cellStyle name="Normal 41 4 2 2 3 3 3" xfId="45937"/>
    <cellStyle name="Normal 41 4 2 2 3 4" xfId="45938"/>
    <cellStyle name="Normal 41 4 2 2 3 5" xfId="45939"/>
    <cellStyle name="Normal 41 4 2 2 4" xfId="45940"/>
    <cellStyle name="Normal 41 4 2 2 4 2" xfId="45941"/>
    <cellStyle name="Normal 41 4 2 2 4 2 2" xfId="45942"/>
    <cellStyle name="Normal 41 4 2 2 4 2 3" xfId="45943"/>
    <cellStyle name="Normal 41 4 2 2 4 3" xfId="45944"/>
    <cellStyle name="Normal 41 4 2 2 4 4" xfId="45945"/>
    <cellStyle name="Normal 41 4 2 2 5" xfId="45946"/>
    <cellStyle name="Normal 41 4 2 2 5 2" xfId="45947"/>
    <cellStyle name="Normal 41 4 2 2 5 3" xfId="45948"/>
    <cellStyle name="Normal 41 4 2 2 6" xfId="45949"/>
    <cellStyle name="Normal 41 4 2 2 7" xfId="45950"/>
    <cellStyle name="Normal 41 4 2 2_Schs" xfId="45951"/>
    <cellStyle name="Normal 41 4 2 3" xfId="45952"/>
    <cellStyle name="Normal 41 4 2 4" xfId="45953"/>
    <cellStyle name="Normal 41 4 2 4 2" xfId="45954"/>
    <cellStyle name="Normal 41 4 2 4 2 2" xfId="45955"/>
    <cellStyle name="Normal 41 4 2 4 2 2 2" xfId="45956"/>
    <cellStyle name="Normal 41 4 2 4 2 2 3" xfId="45957"/>
    <cellStyle name="Normal 41 4 2 4 2 3" xfId="45958"/>
    <cellStyle name="Normal 41 4 2 4 2 4" xfId="45959"/>
    <cellStyle name="Normal 41 4 2 4 3" xfId="45960"/>
    <cellStyle name="Normal 41 4 2 4 3 2" xfId="45961"/>
    <cellStyle name="Normal 41 4 2 4 3 3" xfId="45962"/>
    <cellStyle name="Normal 41 4 2 4 4" xfId="45963"/>
    <cellStyle name="Normal 41 4 2 4 5" xfId="45964"/>
    <cellStyle name="Normal 41 4 2 5" xfId="45965"/>
    <cellStyle name="Normal 41 4 2 5 2" xfId="45966"/>
    <cellStyle name="Normal 41 4 2 5 2 2" xfId="45967"/>
    <cellStyle name="Normal 41 4 2 5 2 3" xfId="45968"/>
    <cellStyle name="Normal 41 4 2 5 3" xfId="45969"/>
    <cellStyle name="Normal 41 4 2 5 4" xfId="45970"/>
    <cellStyle name="Normal 41 4 2 6" xfId="45971"/>
    <cellStyle name="Normal 41 4 2 6 2" xfId="45972"/>
    <cellStyle name="Normal 41 4 2 6 3" xfId="45973"/>
    <cellStyle name="Normal 41 4 2 7" xfId="45974"/>
    <cellStyle name="Normal 41 4 2 8" xfId="45975"/>
    <cellStyle name="Normal 41 4 2_Schs" xfId="45976"/>
    <cellStyle name="Normal 41 4 3" xfId="45977"/>
    <cellStyle name="Normal 41 4 3 2" xfId="45978"/>
    <cellStyle name="Normal 41 4 3 3" xfId="45979"/>
    <cellStyle name="Normal 41 4 3 3 2" xfId="45980"/>
    <cellStyle name="Normal 41 4 3 3 2 2" xfId="45981"/>
    <cellStyle name="Normal 41 4 3 3 2 2 2" xfId="45982"/>
    <cellStyle name="Normal 41 4 3 3 2 2 3" xfId="45983"/>
    <cellStyle name="Normal 41 4 3 3 2 3" xfId="45984"/>
    <cellStyle name="Normal 41 4 3 3 2 4" xfId="45985"/>
    <cellStyle name="Normal 41 4 3 3 3" xfId="45986"/>
    <cellStyle name="Normal 41 4 3 3 3 2" xfId="45987"/>
    <cellStyle name="Normal 41 4 3 3 3 3" xfId="45988"/>
    <cellStyle name="Normal 41 4 3 3 4" xfId="45989"/>
    <cellStyle name="Normal 41 4 3 3 5" xfId="45990"/>
    <cellStyle name="Normal 41 4 3 4" xfId="45991"/>
    <cellStyle name="Normal 41 4 3 4 2" xfId="45992"/>
    <cellStyle name="Normal 41 4 3 4 2 2" xfId="45993"/>
    <cellStyle name="Normal 41 4 3 4 2 3" xfId="45994"/>
    <cellStyle name="Normal 41 4 3 4 3" xfId="45995"/>
    <cellStyle name="Normal 41 4 3 4 4" xfId="45996"/>
    <cellStyle name="Normal 41 4 3 5" xfId="45997"/>
    <cellStyle name="Normal 41 4 3 5 2" xfId="45998"/>
    <cellStyle name="Normal 41 4 3 5 3" xfId="45999"/>
    <cellStyle name="Normal 41 4 3 6" xfId="46000"/>
    <cellStyle name="Normal 41 4 3 7" xfId="46001"/>
    <cellStyle name="Normal 41 4 3_Schs" xfId="46002"/>
    <cellStyle name="Normal 41 4 4" xfId="46003"/>
    <cellStyle name="Normal 41 4 5" xfId="46004"/>
    <cellStyle name="Normal 41 4 5 2" xfId="46005"/>
    <cellStyle name="Normal 41 4 5 2 2" xfId="46006"/>
    <cellStyle name="Normal 41 4 5 2 2 2" xfId="46007"/>
    <cellStyle name="Normal 41 4 5 2 2 3" xfId="46008"/>
    <cellStyle name="Normal 41 4 5 2 3" xfId="46009"/>
    <cellStyle name="Normal 41 4 5 2 4" xfId="46010"/>
    <cellStyle name="Normal 41 4 5 3" xfId="46011"/>
    <cellStyle name="Normal 41 4 5 3 2" xfId="46012"/>
    <cellStyle name="Normal 41 4 5 3 3" xfId="46013"/>
    <cellStyle name="Normal 41 4 5 4" xfId="46014"/>
    <cellStyle name="Normal 41 4 5 5" xfId="46015"/>
    <cellStyle name="Normal 41 4 6" xfId="46016"/>
    <cellStyle name="Normal 41 4 6 2" xfId="46017"/>
    <cellStyle name="Normal 41 4 6 2 2" xfId="46018"/>
    <cellStyle name="Normal 41 4 6 2 3" xfId="46019"/>
    <cellStyle name="Normal 41 4 6 3" xfId="46020"/>
    <cellStyle name="Normal 41 4 6 4" xfId="46021"/>
    <cellStyle name="Normal 41 4 7" xfId="46022"/>
    <cellStyle name="Normal 41 4 7 2" xfId="46023"/>
    <cellStyle name="Normal 41 4 7 3" xfId="46024"/>
    <cellStyle name="Normal 41 4 8" xfId="46025"/>
    <cellStyle name="Normal 41 4 9" xfId="46026"/>
    <cellStyle name="Normal 41 4_Schs" xfId="46027"/>
    <cellStyle name="Normal 41 5" xfId="46028"/>
    <cellStyle name="Normal 41 5 2" xfId="46029"/>
    <cellStyle name="Normal 41 5 2 2" xfId="46030"/>
    <cellStyle name="Normal 41 5 2 2 2" xfId="46031"/>
    <cellStyle name="Normal 41 5 2 2 3" xfId="46032"/>
    <cellStyle name="Normal 41 5 2 2 3 2" xfId="46033"/>
    <cellStyle name="Normal 41 5 2 2 3 2 2" xfId="46034"/>
    <cellStyle name="Normal 41 5 2 2 3 2 2 2" xfId="46035"/>
    <cellStyle name="Normal 41 5 2 2 3 2 2 3" xfId="46036"/>
    <cellStyle name="Normal 41 5 2 2 3 2 3" xfId="46037"/>
    <cellStyle name="Normal 41 5 2 2 3 2 4" xfId="46038"/>
    <cellStyle name="Normal 41 5 2 2 3 3" xfId="46039"/>
    <cellStyle name="Normal 41 5 2 2 3 3 2" xfId="46040"/>
    <cellStyle name="Normal 41 5 2 2 3 3 3" xfId="46041"/>
    <cellStyle name="Normal 41 5 2 2 3 4" xfId="46042"/>
    <cellStyle name="Normal 41 5 2 2 3 5" xfId="46043"/>
    <cellStyle name="Normal 41 5 2 2 4" xfId="46044"/>
    <cellStyle name="Normal 41 5 2 2 4 2" xfId="46045"/>
    <cellStyle name="Normal 41 5 2 2 4 2 2" xfId="46046"/>
    <cellStyle name="Normal 41 5 2 2 4 2 3" xfId="46047"/>
    <cellStyle name="Normal 41 5 2 2 4 3" xfId="46048"/>
    <cellStyle name="Normal 41 5 2 2 4 4" xfId="46049"/>
    <cellStyle name="Normal 41 5 2 2 5" xfId="46050"/>
    <cellStyle name="Normal 41 5 2 2 5 2" xfId="46051"/>
    <cellStyle name="Normal 41 5 2 2 5 3" xfId="46052"/>
    <cellStyle name="Normal 41 5 2 2 6" xfId="46053"/>
    <cellStyle name="Normal 41 5 2 2 7" xfId="46054"/>
    <cellStyle name="Normal 41 5 2 2_Schs" xfId="46055"/>
    <cellStyle name="Normal 41 5 2 3" xfId="46056"/>
    <cellStyle name="Normal 41 5 2 4" xfId="46057"/>
    <cellStyle name="Normal 41 5 2 4 2" xfId="46058"/>
    <cellStyle name="Normal 41 5 2 4 2 2" xfId="46059"/>
    <cellStyle name="Normal 41 5 2 4 2 2 2" xfId="46060"/>
    <cellStyle name="Normal 41 5 2 4 2 2 3" xfId="46061"/>
    <cellStyle name="Normal 41 5 2 4 2 3" xfId="46062"/>
    <cellStyle name="Normal 41 5 2 4 2 4" xfId="46063"/>
    <cellStyle name="Normal 41 5 2 4 3" xfId="46064"/>
    <cellStyle name="Normal 41 5 2 4 3 2" xfId="46065"/>
    <cellStyle name="Normal 41 5 2 4 3 3" xfId="46066"/>
    <cellStyle name="Normal 41 5 2 4 4" xfId="46067"/>
    <cellStyle name="Normal 41 5 2 4 5" xfId="46068"/>
    <cellStyle name="Normal 41 5 2 5" xfId="46069"/>
    <cellStyle name="Normal 41 5 2 5 2" xfId="46070"/>
    <cellStyle name="Normal 41 5 2 5 2 2" xfId="46071"/>
    <cellStyle name="Normal 41 5 2 5 2 3" xfId="46072"/>
    <cellStyle name="Normal 41 5 2 5 3" xfId="46073"/>
    <cellStyle name="Normal 41 5 2 5 4" xfId="46074"/>
    <cellStyle name="Normal 41 5 2 6" xfId="46075"/>
    <cellStyle name="Normal 41 5 2 6 2" xfId="46076"/>
    <cellStyle name="Normal 41 5 2 6 3" xfId="46077"/>
    <cellStyle name="Normal 41 5 2 7" xfId="46078"/>
    <cellStyle name="Normal 41 5 2 8" xfId="46079"/>
    <cellStyle name="Normal 41 5 2_Schs" xfId="46080"/>
    <cellStyle name="Normal 41 5 3" xfId="46081"/>
    <cellStyle name="Normal 41 5 3 2" xfId="46082"/>
    <cellStyle name="Normal 41 5 3 3" xfId="46083"/>
    <cellStyle name="Normal 41 5 3 3 2" xfId="46084"/>
    <cellStyle name="Normal 41 5 3 3 2 2" xfId="46085"/>
    <cellStyle name="Normal 41 5 3 3 2 2 2" xfId="46086"/>
    <cellStyle name="Normal 41 5 3 3 2 2 3" xfId="46087"/>
    <cellStyle name="Normal 41 5 3 3 2 3" xfId="46088"/>
    <cellStyle name="Normal 41 5 3 3 2 4" xfId="46089"/>
    <cellStyle name="Normal 41 5 3 3 3" xfId="46090"/>
    <cellStyle name="Normal 41 5 3 3 3 2" xfId="46091"/>
    <cellStyle name="Normal 41 5 3 3 3 3" xfId="46092"/>
    <cellStyle name="Normal 41 5 3 3 4" xfId="46093"/>
    <cellStyle name="Normal 41 5 3 3 5" xfId="46094"/>
    <cellStyle name="Normal 41 5 3 4" xfId="46095"/>
    <cellStyle name="Normal 41 5 3 4 2" xfId="46096"/>
    <cellStyle name="Normal 41 5 3 4 2 2" xfId="46097"/>
    <cellStyle name="Normal 41 5 3 4 2 3" xfId="46098"/>
    <cellStyle name="Normal 41 5 3 4 3" xfId="46099"/>
    <cellStyle name="Normal 41 5 3 4 4" xfId="46100"/>
    <cellStyle name="Normal 41 5 3 5" xfId="46101"/>
    <cellStyle name="Normal 41 5 3 5 2" xfId="46102"/>
    <cellStyle name="Normal 41 5 3 5 3" xfId="46103"/>
    <cellStyle name="Normal 41 5 3 6" xfId="46104"/>
    <cellStyle name="Normal 41 5 3 7" xfId="46105"/>
    <cellStyle name="Normal 41 5 3_Schs" xfId="46106"/>
    <cellStyle name="Normal 41 5 4" xfId="46107"/>
    <cellStyle name="Normal 41 5 5" xfId="46108"/>
    <cellStyle name="Normal 41 5 5 2" xfId="46109"/>
    <cellStyle name="Normal 41 5 5 2 2" xfId="46110"/>
    <cellStyle name="Normal 41 5 5 2 2 2" xfId="46111"/>
    <cellStyle name="Normal 41 5 5 2 2 3" xfId="46112"/>
    <cellStyle name="Normal 41 5 5 2 3" xfId="46113"/>
    <cellStyle name="Normal 41 5 5 2 4" xfId="46114"/>
    <cellStyle name="Normal 41 5 5 3" xfId="46115"/>
    <cellStyle name="Normal 41 5 5 3 2" xfId="46116"/>
    <cellStyle name="Normal 41 5 5 3 3" xfId="46117"/>
    <cellStyle name="Normal 41 5 5 4" xfId="46118"/>
    <cellStyle name="Normal 41 5 5 5" xfId="46119"/>
    <cellStyle name="Normal 41 5 6" xfId="46120"/>
    <cellStyle name="Normal 41 5 6 2" xfId="46121"/>
    <cellStyle name="Normal 41 5 6 2 2" xfId="46122"/>
    <cellStyle name="Normal 41 5 6 2 3" xfId="46123"/>
    <cellStyle name="Normal 41 5 6 3" xfId="46124"/>
    <cellStyle name="Normal 41 5 6 4" xfId="46125"/>
    <cellStyle name="Normal 41 5 7" xfId="46126"/>
    <cellStyle name="Normal 41 5 7 2" xfId="46127"/>
    <cellStyle name="Normal 41 5 7 3" xfId="46128"/>
    <cellStyle name="Normal 41 5 8" xfId="46129"/>
    <cellStyle name="Normal 41 5 9" xfId="46130"/>
    <cellStyle name="Normal 41 5_Schs" xfId="46131"/>
    <cellStyle name="Normal 41 6" xfId="46132"/>
    <cellStyle name="Normal 41 6 2" xfId="46133"/>
    <cellStyle name="Normal 41 6 2 2" xfId="46134"/>
    <cellStyle name="Normal 41 6 2 3" xfId="46135"/>
    <cellStyle name="Normal 41 6 2 3 2" xfId="46136"/>
    <cellStyle name="Normal 41 6 2 3 2 2" xfId="46137"/>
    <cellStyle name="Normal 41 6 2 3 2 2 2" xfId="46138"/>
    <cellStyle name="Normal 41 6 2 3 2 2 3" xfId="46139"/>
    <cellStyle name="Normal 41 6 2 3 2 3" xfId="46140"/>
    <cellStyle name="Normal 41 6 2 3 2 4" xfId="46141"/>
    <cellStyle name="Normal 41 6 2 3 3" xfId="46142"/>
    <cellStyle name="Normal 41 6 2 3 3 2" xfId="46143"/>
    <cellStyle name="Normal 41 6 2 3 3 3" xfId="46144"/>
    <cellStyle name="Normal 41 6 2 3 4" xfId="46145"/>
    <cellStyle name="Normal 41 6 2 3 5" xfId="46146"/>
    <cellStyle name="Normal 41 6 2 4" xfId="46147"/>
    <cellStyle name="Normal 41 6 2 4 2" xfId="46148"/>
    <cellStyle name="Normal 41 6 2 4 2 2" xfId="46149"/>
    <cellStyle name="Normal 41 6 2 4 2 3" xfId="46150"/>
    <cellStyle name="Normal 41 6 2 4 3" xfId="46151"/>
    <cellStyle name="Normal 41 6 2 4 4" xfId="46152"/>
    <cellStyle name="Normal 41 6 2 5" xfId="46153"/>
    <cellStyle name="Normal 41 6 2 5 2" xfId="46154"/>
    <cellStyle name="Normal 41 6 2 5 3" xfId="46155"/>
    <cellStyle name="Normal 41 6 2 6" xfId="46156"/>
    <cellStyle name="Normal 41 6 2 7" xfId="46157"/>
    <cellStyle name="Normal 41 6 2_Schs" xfId="46158"/>
    <cellStyle name="Normal 41 6 3" xfId="46159"/>
    <cellStyle name="Normal 41 6 4" xfId="46160"/>
    <cellStyle name="Normal 41 6 4 2" xfId="46161"/>
    <cellStyle name="Normal 41 6 4 2 2" xfId="46162"/>
    <cellStyle name="Normal 41 6 4 2 2 2" xfId="46163"/>
    <cellStyle name="Normal 41 6 4 2 2 3" xfId="46164"/>
    <cellStyle name="Normal 41 6 4 2 3" xfId="46165"/>
    <cellStyle name="Normal 41 6 4 2 4" xfId="46166"/>
    <cellStyle name="Normal 41 6 4 3" xfId="46167"/>
    <cellStyle name="Normal 41 6 4 3 2" xfId="46168"/>
    <cellStyle name="Normal 41 6 4 3 3" xfId="46169"/>
    <cellStyle name="Normal 41 6 4 4" xfId="46170"/>
    <cellStyle name="Normal 41 6 4 5" xfId="46171"/>
    <cellStyle name="Normal 41 6 5" xfId="46172"/>
    <cellStyle name="Normal 41 6 5 2" xfId="46173"/>
    <cellStyle name="Normal 41 6 5 2 2" xfId="46174"/>
    <cellStyle name="Normal 41 6 5 2 3" xfId="46175"/>
    <cellStyle name="Normal 41 6 5 3" xfId="46176"/>
    <cellStyle name="Normal 41 6 5 4" xfId="46177"/>
    <cellStyle name="Normal 41 6 6" xfId="46178"/>
    <cellStyle name="Normal 41 6 6 2" xfId="46179"/>
    <cellStyle name="Normal 41 6 6 3" xfId="46180"/>
    <cellStyle name="Normal 41 6 7" xfId="46181"/>
    <cellStyle name="Normal 41 6 8" xfId="46182"/>
    <cellStyle name="Normal 41 6_Schs" xfId="46183"/>
    <cellStyle name="Normal 41 7" xfId="46184"/>
    <cellStyle name="Normal 41 7 2" xfId="46185"/>
    <cellStyle name="Normal 41 7 3" xfId="46186"/>
    <cellStyle name="Normal 41 7 3 2" xfId="46187"/>
    <cellStyle name="Normal 41 7 3 2 2" xfId="46188"/>
    <cellStyle name="Normal 41 7 3 2 2 2" xfId="46189"/>
    <cellStyle name="Normal 41 7 3 2 2 3" xfId="46190"/>
    <cellStyle name="Normal 41 7 3 2 3" xfId="46191"/>
    <cellStyle name="Normal 41 7 3 2 4" xfId="46192"/>
    <cellStyle name="Normal 41 7 3 3" xfId="46193"/>
    <cellStyle name="Normal 41 7 3 3 2" xfId="46194"/>
    <cellStyle name="Normal 41 7 3 3 3" xfId="46195"/>
    <cellStyle name="Normal 41 7 3 4" xfId="46196"/>
    <cellStyle name="Normal 41 7 3 5" xfId="46197"/>
    <cellStyle name="Normal 41 7 4" xfId="46198"/>
    <cellStyle name="Normal 41 7 4 2" xfId="46199"/>
    <cellStyle name="Normal 41 7 4 2 2" xfId="46200"/>
    <cellStyle name="Normal 41 7 4 2 3" xfId="46201"/>
    <cellStyle name="Normal 41 7 4 3" xfId="46202"/>
    <cellStyle name="Normal 41 7 4 4" xfId="46203"/>
    <cellStyle name="Normal 41 7 5" xfId="46204"/>
    <cellStyle name="Normal 41 7 5 2" xfId="46205"/>
    <cellStyle name="Normal 41 7 5 3" xfId="46206"/>
    <cellStyle name="Normal 41 7 6" xfId="46207"/>
    <cellStyle name="Normal 41 7 7" xfId="46208"/>
    <cellStyle name="Normal 41 7_Schs" xfId="46209"/>
    <cellStyle name="Normal 41 8" xfId="46210"/>
    <cellStyle name="Normal 41 9" xfId="46211"/>
    <cellStyle name="Normal 41 9 2" xfId="46212"/>
    <cellStyle name="Normal 41 9 2 2" xfId="46213"/>
    <cellStyle name="Normal 41 9 2 2 2" xfId="46214"/>
    <cellStyle name="Normal 41 9 2 2 3" xfId="46215"/>
    <cellStyle name="Normal 41 9 2 3" xfId="46216"/>
    <cellStyle name="Normal 41 9 2 4" xfId="46217"/>
    <cellStyle name="Normal 41 9 3" xfId="46218"/>
    <cellStyle name="Normal 41 9 3 2" xfId="46219"/>
    <cellStyle name="Normal 41 9 3 3" xfId="46220"/>
    <cellStyle name="Normal 41 9 4" xfId="46221"/>
    <cellStyle name="Normal 41 9 5" xfId="46222"/>
    <cellStyle name="Normal 41_Schs" xfId="46223"/>
    <cellStyle name="Normal 42" xfId="312"/>
    <cellStyle name="Normal 42 2" xfId="316"/>
    <cellStyle name="Normal 42 2 2" xfId="46224"/>
    <cellStyle name="Normal 42 2 2 2" xfId="46225"/>
    <cellStyle name="Normal 42 2 2 3" xfId="46226"/>
    <cellStyle name="Normal 42 2 2 3 2" xfId="46227"/>
    <cellStyle name="Normal 42 2 2 3 2 2" xfId="46228"/>
    <cellStyle name="Normal 42 2 2 3 2 2 2" xfId="46229"/>
    <cellStyle name="Normal 42 2 2 3 2 2 3" xfId="46230"/>
    <cellStyle name="Normal 42 2 2 3 2 3" xfId="46231"/>
    <cellStyle name="Normal 42 2 2 3 2 4" xfId="46232"/>
    <cellStyle name="Normal 42 2 2 3 3" xfId="46233"/>
    <cellStyle name="Normal 42 2 2 3 3 2" xfId="46234"/>
    <cellStyle name="Normal 42 2 2 3 3 3" xfId="46235"/>
    <cellStyle name="Normal 42 2 2 3 4" xfId="46236"/>
    <cellStyle name="Normal 42 2 2 3 5" xfId="46237"/>
    <cellStyle name="Normal 42 2 2 4" xfId="46238"/>
    <cellStyle name="Normal 42 2 2 4 2" xfId="46239"/>
    <cellStyle name="Normal 42 2 2 4 2 2" xfId="46240"/>
    <cellStyle name="Normal 42 2 2 4 2 3" xfId="46241"/>
    <cellStyle name="Normal 42 2 2 4 3" xfId="46242"/>
    <cellStyle name="Normal 42 2 2 4 4" xfId="46243"/>
    <cellStyle name="Normal 42 2 2 5" xfId="46244"/>
    <cellStyle name="Normal 42 2 2 5 2" xfId="46245"/>
    <cellStyle name="Normal 42 2 2 5 3" xfId="46246"/>
    <cellStyle name="Normal 42 2 2 6" xfId="46247"/>
    <cellStyle name="Normal 42 2 2 7" xfId="46248"/>
    <cellStyle name="Normal 42 2 2_Schs" xfId="46249"/>
    <cellStyle name="Normal 42 2 3" xfId="46250"/>
    <cellStyle name="Normal 42 2 4" xfId="46251"/>
    <cellStyle name="Normal 42 2 4 2" xfId="46252"/>
    <cellStyle name="Normal 42 2 4 2 2" xfId="46253"/>
    <cellStyle name="Normal 42 2 4 2 2 2" xfId="46254"/>
    <cellStyle name="Normal 42 2 4 2 2 3" xfId="46255"/>
    <cellStyle name="Normal 42 2 4 2 3" xfId="46256"/>
    <cellStyle name="Normal 42 2 4 2 4" xfId="46257"/>
    <cellStyle name="Normal 42 2 4 3" xfId="46258"/>
    <cellStyle name="Normal 42 2 4 3 2" xfId="46259"/>
    <cellStyle name="Normal 42 2 4 3 3" xfId="46260"/>
    <cellStyle name="Normal 42 2 4 4" xfId="46261"/>
    <cellStyle name="Normal 42 2 4 5" xfId="46262"/>
    <cellStyle name="Normal 42 2 5" xfId="46263"/>
    <cellStyle name="Normal 42 2 5 2" xfId="46264"/>
    <cellStyle name="Normal 42 2 5 2 2" xfId="46265"/>
    <cellStyle name="Normal 42 2 5 2 3" xfId="46266"/>
    <cellStyle name="Normal 42 2 5 3" xfId="46267"/>
    <cellStyle name="Normal 42 2 5 4" xfId="46268"/>
    <cellStyle name="Normal 42 2 6" xfId="46269"/>
    <cellStyle name="Normal 42 2 6 2" xfId="46270"/>
    <cellStyle name="Normal 42 2 6 3" xfId="46271"/>
    <cellStyle name="Normal 42 2 7" xfId="46272"/>
    <cellStyle name="Normal 42 2 8" xfId="46273"/>
    <cellStyle name="Normal 42 2_Schs" xfId="46274"/>
    <cellStyle name="Normal 42 3" xfId="320"/>
    <cellStyle name="Normal 42 3 2" xfId="46275"/>
    <cellStyle name="Normal 42 3 3" xfId="46276"/>
    <cellStyle name="Normal 42 3 3 2" xfId="46277"/>
    <cellStyle name="Normal 42 3 3 2 2" xfId="46278"/>
    <cellStyle name="Normal 42 3 3 2 2 2" xfId="46279"/>
    <cellStyle name="Normal 42 3 3 2 2 3" xfId="46280"/>
    <cellStyle name="Normal 42 3 3 2 3" xfId="46281"/>
    <cellStyle name="Normal 42 3 3 2 4" xfId="46282"/>
    <cellStyle name="Normal 42 3 3 3" xfId="46283"/>
    <cellStyle name="Normal 42 3 3 3 2" xfId="46284"/>
    <cellStyle name="Normal 42 3 3 3 3" xfId="46285"/>
    <cellStyle name="Normal 42 3 3 4" xfId="46286"/>
    <cellStyle name="Normal 42 3 3 5" xfId="46287"/>
    <cellStyle name="Normal 42 3 4" xfId="46288"/>
    <cellStyle name="Normal 42 3 4 2" xfId="46289"/>
    <cellStyle name="Normal 42 3 4 2 2" xfId="46290"/>
    <cellStyle name="Normal 42 3 4 2 3" xfId="46291"/>
    <cellStyle name="Normal 42 3 4 3" xfId="46292"/>
    <cellStyle name="Normal 42 3 4 4" xfId="46293"/>
    <cellStyle name="Normal 42 3 5" xfId="46294"/>
    <cellStyle name="Normal 42 3 5 2" xfId="46295"/>
    <cellStyle name="Normal 42 3 5 3" xfId="46296"/>
    <cellStyle name="Normal 42 3 6" xfId="46297"/>
    <cellStyle name="Normal 42 3 7" xfId="46298"/>
    <cellStyle name="Normal 42 3_Schs" xfId="46299"/>
    <cellStyle name="Normal 42 4" xfId="46300"/>
    <cellStyle name="Normal 42 5" xfId="46301"/>
    <cellStyle name="Normal 42 5 2" xfId="46302"/>
    <cellStyle name="Normal 42 5 2 2" xfId="46303"/>
    <cellStyle name="Normal 42 5 2 2 2" xfId="46304"/>
    <cellStyle name="Normal 42 5 2 2 3" xfId="46305"/>
    <cellStyle name="Normal 42 5 2 3" xfId="46306"/>
    <cellStyle name="Normal 42 5 2 4" xfId="46307"/>
    <cellStyle name="Normal 42 5 3" xfId="46308"/>
    <cellStyle name="Normal 42 5 3 2" xfId="46309"/>
    <cellStyle name="Normal 42 5 3 3" xfId="46310"/>
    <cellStyle name="Normal 42 5 4" xfId="46311"/>
    <cellStyle name="Normal 42 5 5" xfId="46312"/>
    <cellStyle name="Normal 42 6" xfId="46313"/>
    <cellStyle name="Normal 42 6 2" xfId="46314"/>
    <cellStyle name="Normal 42 6 2 2" xfId="46315"/>
    <cellStyle name="Normal 42 6 2 3" xfId="46316"/>
    <cellStyle name="Normal 42 6 3" xfId="46317"/>
    <cellStyle name="Normal 42 6 4" xfId="46318"/>
    <cellStyle name="Normal 42 7" xfId="46319"/>
    <cellStyle name="Normal 42 7 2" xfId="46320"/>
    <cellStyle name="Normal 42 7 3" xfId="46321"/>
    <cellStyle name="Normal 42 8" xfId="46322"/>
    <cellStyle name="Normal 42 9" xfId="46323"/>
    <cellStyle name="Normal 42_Schs" xfId="46324"/>
    <cellStyle name="Normal 43" xfId="313"/>
    <cellStyle name="Normal 43 10" xfId="46325"/>
    <cellStyle name="Normal 43 2" xfId="317"/>
    <cellStyle name="Normal 43 2 2" xfId="46326"/>
    <cellStyle name="Normal 43 2 2 2" xfId="46327"/>
    <cellStyle name="Normal 43 2 2 3" xfId="46328"/>
    <cellStyle name="Normal 43 2 2 3 2" xfId="46329"/>
    <cellStyle name="Normal 43 2 2 3 2 2" xfId="46330"/>
    <cellStyle name="Normal 43 2 2 3 2 2 2" xfId="46331"/>
    <cellStyle name="Normal 43 2 2 3 2 2 3" xfId="46332"/>
    <cellStyle name="Normal 43 2 2 3 2 3" xfId="46333"/>
    <cellStyle name="Normal 43 2 2 3 2 4" xfId="46334"/>
    <cellStyle name="Normal 43 2 2 3 3" xfId="46335"/>
    <cellStyle name="Normal 43 2 2 3 3 2" xfId="46336"/>
    <cellStyle name="Normal 43 2 2 3 3 3" xfId="46337"/>
    <cellStyle name="Normal 43 2 2 3 4" xfId="46338"/>
    <cellStyle name="Normal 43 2 2 3 5" xfId="46339"/>
    <cellStyle name="Normal 43 2 2 4" xfId="46340"/>
    <cellStyle name="Normal 43 2 2 4 2" xfId="46341"/>
    <cellStyle name="Normal 43 2 2 4 2 2" xfId="46342"/>
    <cellStyle name="Normal 43 2 2 4 2 3" xfId="46343"/>
    <cellStyle name="Normal 43 2 2 4 3" xfId="46344"/>
    <cellStyle name="Normal 43 2 2 4 4" xfId="46345"/>
    <cellStyle name="Normal 43 2 2 5" xfId="46346"/>
    <cellStyle name="Normal 43 2 2 5 2" xfId="46347"/>
    <cellStyle name="Normal 43 2 2 5 3" xfId="46348"/>
    <cellStyle name="Normal 43 2 2 6" xfId="46349"/>
    <cellStyle name="Normal 43 2 2 7" xfId="46350"/>
    <cellStyle name="Normal 43 2 2_Schs" xfId="46351"/>
    <cellStyle name="Normal 43 2 3" xfId="46352"/>
    <cellStyle name="Normal 43 2 4" xfId="46353"/>
    <cellStyle name="Normal 43 2 4 2" xfId="46354"/>
    <cellStyle name="Normal 43 2 4 2 2" xfId="46355"/>
    <cellStyle name="Normal 43 2 4 2 2 2" xfId="46356"/>
    <cellStyle name="Normal 43 2 4 2 2 3" xfId="46357"/>
    <cellStyle name="Normal 43 2 4 2 3" xfId="46358"/>
    <cellStyle name="Normal 43 2 4 2 4" xfId="46359"/>
    <cellStyle name="Normal 43 2 4 3" xfId="46360"/>
    <cellStyle name="Normal 43 2 4 3 2" xfId="46361"/>
    <cellStyle name="Normal 43 2 4 3 3" xfId="46362"/>
    <cellStyle name="Normal 43 2 4 4" xfId="46363"/>
    <cellStyle name="Normal 43 2 4 5" xfId="46364"/>
    <cellStyle name="Normal 43 2 5" xfId="46365"/>
    <cellStyle name="Normal 43 2 5 2" xfId="46366"/>
    <cellStyle name="Normal 43 2 5 2 2" xfId="46367"/>
    <cellStyle name="Normal 43 2 5 2 3" xfId="46368"/>
    <cellStyle name="Normal 43 2 5 3" xfId="46369"/>
    <cellStyle name="Normal 43 2 5 4" xfId="46370"/>
    <cellStyle name="Normal 43 2 6" xfId="46371"/>
    <cellStyle name="Normal 43 2 6 2" xfId="46372"/>
    <cellStyle name="Normal 43 2 6 3" xfId="46373"/>
    <cellStyle name="Normal 43 2 7" xfId="46374"/>
    <cellStyle name="Normal 43 2 8" xfId="46375"/>
    <cellStyle name="Normal 43 2_Schs" xfId="46376"/>
    <cellStyle name="Normal 43 3" xfId="321"/>
    <cellStyle name="Normal 43 3 2" xfId="46377"/>
    <cellStyle name="Normal 43 3 3" xfId="46378"/>
    <cellStyle name="Normal 43 3 3 2" xfId="46379"/>
    <cellStyle name="Normal 43 3 3 2 2" xfId="46380"/>
    <cellStyle name="Normal 43 3 3 2 2 2" xfId="46381"/>
    <cellStyle name="Normal 43 3 3 2 2 3" xfId="46382"/>
    <cellStyle name="Normal 43 3 3 2 3" xfId="46383"/>
    <cellStyle name="Normal 43 3 3 2 4" xfId="46384"/>
    <cellStyle name="Normal 43 3 3 3" xfId="46385"/>
    <cellStyle name="Normal 43 3 3 3 2" xfId="46386"/>
    <cellStyle name="Normal 43 3 3 3 3" xfId="46387"/>
    <cellStyle name="Normal 43 3 3 4" xfId="46388"/>
    <cellStyle name="Normal 43 3 3 5" xfId="46389"/>
    <cellStyle name="Normal 43 3 4" xfId="46390"/>
    <cellStyle name="Normal 43 3 4 2" xfId="46391"/>
    <cellStyle name="Normal 43 3 4 2 2" xfId="46392"/>
    <cellStyle name="Normal 43 3 4 2 3" xfId="46393"/>
    <cellStyle name="Normal 43 3 4 3" xfId="46394"/>
    <cellStyle name="Normal 43 3 4 4" xfId="46395"/>
    <cellStyle name="Normal 43 3 5" xfId="46396"/>
    <cellStyle name="Normal 43 3 5 2" xfId="46397"/>
    <cellStyle name="Normal 43 3 5 3" xfId="46398"/>
    <cellStyle name="Normal 43 3 6" xfId="46399"/>
    <cellStyle name="Normal 43 3 7" xfId="46400"/>
    <cellStyle name="Normal 43 3_Schs" xfId="46401"/>
    <cellStyle name="Normal 43 4" xfId="46402"/>
    <cellStyle name="Normal 43 5" xfId="46403"/>
    <cellStyle name="Normal 43 6" xfId="46404"/>
    <cellStyle name="Normal 43 6 2" xfId="46405"/>
    <cellStyle name="Normal 43 6 2 2" xfId="46406"/>
    <cellStyle name="Normal 43 6 2 2 2" xfId="46407"/>
    <cellStyle name="Normal 43 6 2 2 3" xfId="46408"/>
    <cellStyle name="Normal 43 6 2 3" xfId="46409"/>
    <cellStyle name="Normal 43 6 2 4" xfId="46410"/>
    <cellStyle name="Normal 43 6 3" xfId="46411"/>
    <cellStyle name="Normal 43 6 3 2" xfId="46412"/>
    <cellStyle name="Normal 43 6 3 3" xfId="46413"/>
    <cellStyle name="Normal 43 6 4" xfId="46414"/>
    <cellStyle name="Normal 43 6 5" xfId="46415"/>
    <cellStyle name="Normal 43 7" xfId="46416"/>
    <cellStyle name="Normal 43 7 2" xfId="46417"/>
    <cellStyle name="Normal 43 7 2 2" xfId="46418"/>
    <cellStyle name="Normal 43 7 2 3" xfId="46419"/>
    <cellStyle name="Normal 43 7 3" xfId="46420"/>
    <cellStyle name="Normal 43 7 4" xfId="46421"/>
    <cellStyle name="Normal 43 8" xfId="46422"/>
    <cellStyle name="Normal 43 8 2" xfId="46423"/>
    <cellStyle name="Normal 43 8 3" xfId="46424"/>
    <cellStyle name="Normal 43 9" xfId="46425"/>
    <cellStyle name="Normal 43_Schs" xfId="46426"/>
    <cellStyle name="Normal 44" xfId="46427"/>
    <cellStyle name="Normal 44 10" xfId="46428"/>
    <cellStyle name="Normal 44 2" xfId="46429"/>
    <cellStyle name="Normal 44 2 2" xfId="46430"/>
    <cellStyle name="Normal 44 2 2 2" xfId="46431"/>
    <cellStyle name="Normal 44 2 2 3" xfId="46432"/>
    <cellStyle name="Normal 44 2 2 3 2" xfId="46433"/>
    <cellStyle name="Normal 44 2 2 3 2 2" xfId="46434"/>
    <cellStyle name="Normal 44 2 2 3 2 2 2" xfId="46435"/>
    <cellStyle name="Normal 44 2 2 3 2 2 3" xfId="46436"/>
    <cellStyle name="Normal 44 2 2 3 2 3" xfId="46437"/>
    <cellStyle name="Normal 44 2 2 3 2 4" xfId="46438"/>
    <cellStyle name="Normal 44 2 2 3 3" xfId="46439"/>
    <cellStyle name="Normal 44 2 2 3 3 2" xfId="46440"/>
    <cellStyle name="Normal 44 2 2 3 3 3" xfId="46441"/>
    <cellStyle name="Normal 44 2 2 3 4" xfId="46442"/>
    <cellStyle name="Normal 44 2 2 3 5" xfId="46443"/>
    <cellStyle name="Normal 44 2 2 4" xfId="46444"/>
    <cellStyle name="Normal 44 2 2 4 2" xfId="46445"/>
    <cellStyle name="Normal 44 2 2 4 2 2" xfId="46446"/>
    <cellStyle name="Normal 44 2 2 4 2 3" xfId="46447"/>
    <cellStyle name="Normal 44 2 2 4 3" xfId="46448"/>
    <cellStyle name="Normal 44 2 2 4 4" xfId="46449"/>
    <cellStyle name="Normal 44 2 2 5" xfId="46450"/>
    <cellStyle name="Normal 44 2 2 5 2" xfId="46451"/>
    <cellStyle name="Normal 44 2 2 5 3" xfId="46452"/>
    <cellStyle name="Normal 44 2 2 6" xfId="46453"/>
    <cellStyle name="Normal 44 2 2 7" xfId="46454"/>
    <cellStyle name="Normal 44 2 2_Schs" xfId="46455"/>
    <cellStyle name="Normal 44 2 3" xfId="46456"/>
    <cellStyle name="Normal 44 2 4" xfId="46457"/>
    <cellStyle name="Normal 44 2 4 2" xfId="46458"/>
    <cellStyle name="Normal 44 2 4 2 2" xfId="46459"/>
    <cellStyle name="Normal 44 2 4 2 2 2" xfId="46460"/>
    <cellStyle name="Normal 44 2 4 2 2 3" xfId="46461"/>
    <cellStyle name="Normal 44 2 4 2 3" xfId="46462"/>
    <cellStyle name="Normal 44 2 4 2 4" xfId="46463"/>
    <cellStyle name="Normal 44 2 4 3" xfId="46464"/>
    <cellStyle name="Normal 44 2 4 3 2" xfId="46465"/>
    <cellStyle name="Normal 44 2 4 3 3" xfId="46466"/>
    <cellStyle name="Normal 44 2 4 4" xfId="46467"/>
    <cellStyle name="Normal 44 2 4 5" xfId="46468"/>
    <cellStyle name="Normal 44 2 5" xfId="46469"/>
    <cellStyle name="Normal 44 2 5 2" xfId="46470"/>
    <cellStyle name="Normal 44 2 5 2 2" xfId="46471"/>
    <cellStyle name="Normal 44 2 5 2 3" xfId="46472"/>
    <cellStyle name="Normal 44 2 5 3" xfId="46473"/>
    <cellStyle name="Normal 44 2 5 4" xfId="46474"/>
    <cellStyle name="Normal 44 2 6" xfId="46475"/>
    <cellStyle name="Normal 44 2 6 2" xfId="46476"/>
    <cellStyle name="Normal 44 2 6 3" xfId="46477"/>
    <cellStyle name="Normal 44 2 7" xfId="46478"/>
    <cellStyle name="Normal 44 2 8" xfId="46479"/>
    <cellStyle name="Normal 44 2_Schs" xfId="46480"/>
    <cellStyle name="Normal 44 3" xfId="46481"/>
    <cellStyle name="Normal 44 3 2" xfId="46482"/>
    <cellStyle name="Normal 44 3 3" xfId="46483"/>
    <cellStyle name="Normal 44 3 3 2" xfId="46484"/>
    <cellStyle name="Normal 44 3 3 2 2" xfId="46485"/>
    <cellStyle name="Normal 44 3 3 2 2 2" xfId="46486"/>
    <cellStyle name="Normal 44 3 3 2 2 3" xfId="46487"/>
    <cellStyle name="Normal 44 3 3 2 3" xfId="46488"/>
    <cellStyle name="Normal 44 3 3 2 4" xfId="46489"/>
    <cellStyle name="Normal 44 3 3 3" xfId="46490"/>
    <cellStyle name="Normal 44 3 3 3 2" xfId="46491"/>
    <cellStyle name="Normal 44 3 3 3 3" xfId="46492"/>
    <cellStyle name="Normal 44 3 3 4" xfId="46493"/>
    <cellStyle name="Normal 44 3 3 5" xfId="46494"/>
    <cellStyle name="Normal 44 3 4" xfId="46495"/>
    <cellStyle name="Normal 44 3 4 2" xfId="46496"/>
    <cellStyle name="Normal 44 3 4 2 2" xfId="46497"/>
    <cellStyle name="Normal 44 3 4 2 3" xfId="46498"/>
    <cellStyle name="Normal 44 3 4 3" xfId="46499"/>
    <cellStyle name="Normal 44 3 4 4" xfId="46500"/>
    <cellStyle name="Normal 44 3 5" xfId="46501"/>
    <cellStyle name="Normal 44 3 5 2" xfId="46502"/>
    <cellStyle name="Normal 44 3 5 3" xfId="46503"/>
    <cellStyle name="Normal 44 3 6" xfId="46504"/>
    <cellStyle name="Normal 44 3 7" xfId="46505"/>
    <cellStyle name="Normal 44 3_Schs" xfId="46506"/>
    <cellStyle name="Normal 44 4" xfId="46507"/>
    <cellStyle name="Normal 44 5" xfId="46508"/>
    <cellStyle name="Normal 44 6" xfId="46509"/>
    <cellStyle name="Normal 44 6 2" xfId="46510"/>
    <cellStyle name="Normal 44 6 2 2" xfId="46511"/>
    <cellStyle name="Normal 44 6 2 2 2" xfId="46512"/>
    <cellStyle name="Normal 44 6 2 2 3" xfId="46513"/>
    <cellStyle name="Normal 44 6 2 3" xfId="46514"/>
    <cellStyle name="Normal 44 6 2 4" xfId="46515"/>
    <cellStyle name="Normal 44 6 3" xfId="46516"/>
    <cellStyle name="Normal 44 6 3 2" xfId="46517"/>
    <cellStyle name="Normal 44 6 3 3" xfId="46518"/>
    <cellStyle name="Normal 44 6 4" xfId="46519"/>
    <cellStyle name="Normal 44 6 5" xfId="46520"/>
    <cellStyle name="Normal 44 7" xfId="46521"/>
    <cellStyle name="Normal 44 7 2" xfId="46522"/>
    <cellStyle name="Normal 44 7 2 2" xfId="46523"/>
    <cellStyle name="Normal 44 7 2 3" xfId="46524"/>
    <cellStyle name="Normal 44 7 3" xfId="46525"/>
    <cellStyle name="Normal 44 7 4" xfId="46526"/>
    <cellStyle name="Normal 44 8" xfId="46527"/>
    <cellStyle name="Normal 44 8 2" xfId="46528"/>
    <cellStyle name="Normal 44 8 3" xfId="46529"/>
    <cellStyle name="Normal 44 9" xfId="46530"/>
    <cellStyle name="Normal 44_Schs" xfId="46531"/>
    <cellStyle name="Normal 45" xfId="46532"/>
    <cellStyle name="Normal 45 10" xfId="46533"/>
    <cellStyle name="Normal 45 10 2" xfId="46534"/>
    <cellStyle name="Normal 45 10 3" xfId="46535"/>
    <cellStyle name="Normal 45 11" xfId="46536"/>
    <cellStyle name="Normal 45 12" xfId="46537"/>
    <cellStyle name="Normal 45 13" xfId="46538"/>
    <cellStyle name="Normal 45 2" xfId="46539"/>
    <cellStyle name="Normal 45 2 10" xfId="46540"/>
    <cellStyle name="Normal 45 2 11" xfId="46541"/>
    <cellStyle name="Normal 45 2 12" xfId="46542"/>
    <cellStyle name="Normal 45 2 2" xfId="46543"/>
    <cellStyle name="Normal 45 2 2 10" xfId="46544"/>
    <cellStyle name="Normal 45 2 2 2" xfId="46545"/>
    <cellStyle name="Normal 45 2 2 2 2" xfId="46546"/>
    <cellStyle name="Normal 45 2 2 2 2 2" xfId="46547"/>
    <cellStyle name="Normal 45 2 2 2 2 2 2" xfId="46548"/>
    <cellStyle name="Normal 45 2 2 2 2 2 3" xfId="46549"/>
    <cellStyle name="Normal 45 2 2 2 2 2 3 2" xfId="46550"/>
    <cellStyle name="Normal 45 2 2 2 2 2 3 2 2" xfId="46551"/>
    <cellStyle name="Normal 45 2 2 2 2 2 3 2 2 2" xfId="46552"/>
    <cellStyle name="Normal 45 2 2 2 2 2 3 2 2 3" xfId="46553"/>
    <cellStyle name="Normal 45 2 2 2 2 2 3 2 3" xfId="46554"/>
    <cellStyle name="Normal 45 2 2 2 2 2 3 2 4" xfId="46555"/>
    <cellStyle name="Normal 45 2 2 2 2 2 3 3" xfId="46556"/>
    <cellStyle name="Normal 45 2 2 2 2 2 3 3 2" xfId="46557"/>
    <cellStyle name="Normal 45 2 2 2 2 2 3 3 3" xfId="46558"/>
    <cellStyle name="Normal 45 2 2 2 2 2 3 4" xfId="46559"/>
    <cellStyle name="Normal 45 2 2 2 2 2 3 5" xfId="46560"/>
    <cellStyle name="Normal 45 2 2 2 2 2 4" xfId="46561"/>
    <cellStyle name="Normal 45 2 2 2 2 2 4 2" xfId="46562"/>
    <cellStyle name="Normal 45 2 2 2 2 2 4 2 2" xfId="46563"/>
    <cellStyle name="Normal 45 2 2 2 2 2 4 2 3" xfId="46564"/>
    <cellStyle name="Normal 45 2 2 2 2 2 4 3" xfId="46565"/>
    <cellStyle name="Normal 45 2 2 2 2 2 4 4" xfId="46566"/>
    <cellStyle name="Normal 45 2 2 2 2 2 5" xfId="46567"/>
    <cellStyle name="Normal 45 2 2 2 2 2 5 2" xfId="46568"/>
    <cellStyle name="Normal 45 2 2 2 2 2 5 3" xfId="46569"/>
    <cellStyle name="Normal 45 2 2 2 2 2 6" xfId="46570"/>
    <cellStyle name="Normal 45 2 2 2 2 2 7" xfId="46571"/>
    <cellStyle name="Normal 45 2 2 2 2 2_Schs" xfId="46572"/>
    <cellStyle name="Normal 45 2 2 2 2 3" xfId="46573"/>
    <cellStyle name="Normal 45 2 2 2 2 4" xfId="46574"/>
    <cellStyle name="Normal 45 2 2 2 2 4 2" xfId="46575"/>
    <cellStyle name="Normal 45 2 2 2 2 4 2 2" xfId="46576"/>
    <cellStyle name="Normal 45 2 2 2 2 4 2 2 2" xfId="46577"/>
    <cellStyle name="Normal 45 2 2 2 2 4 2 2 3" xfId="46578"/>
    <cellStyle name="Normal 45 2 2 2 2 4 2 3" xfId="46579"/>
    <cellStyle name="Normal 45 2 2 2 2 4 2 4" xfId="46580"/>
    <cellStyle name="Normal 45 2 2 2 2 4 3" xfId="46581"/>
    <cellStyle name="Normal 45 2 2 2 2 4 3 2" xfId="46582"/>
    <cellStyle name="Normal 45 2 2 2 2 4 3 3" xfId="46583"/>
    <cellStyle name="Normal 45 2 2 2 2 4 4" xfId="46584"/>
    <cellStyle name="Normal 45 2 2 2 2 4 5" xfId="46585"/>
    <cellStyle name="Normal 45 2 2 2 2 5" xfId="46586"/>
    <cellStyle name="Normal 45 2 2 2 2 5 2" xfId="46587"/>
    <cellStyle name="Normal 45 2 2 2 2 5 2 2" xfId="46588"/>
    <cellStyle name="Normal 45 2 2 2 2 5 2 3" xfId="46589"/>
    <cellStyle name="Normal 45 2 2 2 2 5 3" xfId="46590"/>
    <cellStyle name="Normal 45 2 2 2 2 5 4" xfId="46591"/>
    <cellStyle name="Normal 45 2 2 2 2 6" xfId="46592"/>
    <cellStyle name="Normal 45 2 2 2 2 6 2" xfId="46593"/>
    <cellStyle name="Normal 45 2 2 2 2 6 3" xfId="46594"/>
    <cellStyle name="Normal 45 2 2 2 2 7" xfId="46595"/>
    <cellStyle name="Normal 45 2 2 2 2 8" xfId="46596"/>
    <cellStyle name="Normal 45 2 2 2 2_Schs" xfId="46597"/>
    <cellStyle name="Normal 45 2 2 2 3" xfId="46598"/>
    <cellStyle name="Normal 45 2 2 2 3 2" xfId="46599"/>
    <cellStyle name="Normal 45 2 2 2 3 3" xfId="46600"/>
    <cellStyle name="Normal 45 2 2 2 3 3 2" xfId="46601"/>
    <cellStyle name="Normal 45 2 2 2 3 3 2 2" xfId="46602"/>
    <cellStyle name="Normal 45 2 2 2 3 3 2 2 2" xfId="46603"/>
    <cellStyle name="Normal 45 2 2 2 3 3 2 2 3" xfId="46604"/>
    <cellStyle name="Normal 45 2 2 2 3 3 2 3" xfId="46605"/>
    <cellStyle name="Normal 45 2 2 2 3 3 2 4" xfId="46606"/>
    <cellStyle name="Normal 45 2 2 2 3 3 3" xfId="46607"/>
    <cellStyle name="Normal 45 2 2 2 3 3 3 2" xfId="46608"/>
    <cellStyle name="Normal 45 2 2 2 3 3 3 3" xfId="46609"/>
    <cellStyle name="Normal 45 2 2 2 3 3 4" xfId="46610"/>
    <cellStyle name="Normal 45 2 2 2 3 3 5" xfId="46611"/>
    <cellStyle name="Normal 45 2 2 2 3 4" xfId="46612"/>
    <cellStyle name="Normal 45 2 2 2 3 4 2" xfId="46613"/>
    <cellStyle name="Normal 45 2 2 2 3 4 2 2" xfId="46614"/>
    <cellStyle name="Normal 45 2 2 2 3 4 2 3" xfId="46615"/>
    <cellStyle name="Normal 45 2 2 2 3 4 3" xfId="46616"/>
    <cellStyle name="Normal 45 2 2 2 3 4 4" xfId="46617"/>
    <cellStyle name="Normal 45 2 2 2 3 5" xfId="46618"/>
    <cellStyle name="Normal 45 2 2 2 3 5 2" xfId="46619"/>
    <cellStyle name="Normal 45 2 2 2 3 5 3" xfId="46620"/>
    <cellStyle name="Normal 45 2 2 2 3 6" xfId="46621"/>
    <cellStyle name="Normal 45 2 2 2 3 7" xfId="46622"/>
    <cellStyle name="Normal 45 2 2 2 3_Schs" xfId="46623"/>
    <cellStyle name="Normal 45 2 2 2 4" xfId="46624"/>
    <cellStyle name="Normal 45 2 2 2 5" xfId="46625"/>
    <cellStyle name="Normal 45 2 2 2 5 2" xfId="46626"/>
    <cellStyle name="Normal 45 2 2 2 5 2 2" xfId="46627"/>
    <cellStyle name="Normal 45 2 2 2 5 2 2 2" xfId="46628"/>
    <cellStyle name="Normal 45 2 2 2 5 2 2 3" xfId="46629"/>
    <cellStyle name="Normal 45 2 2 2 5 2 3" xfId="46630"/>
    <cellStyle name="Normal 45 2 2 2 5 2 4" xfId="46631"/>
    <cellStyle name="Normal 45 2 2 2 5 3" xfId="46632"/>
    <cellStyle name="Normal 45 2 2 2 5 3 2" xfId="46633"/>
    <cellStyle name="Normal 45 2 2 2 5 3 3" xfId="46634"/>
    <cellStyle name="Normal 45 2 2 2 5 4" xfId="46635"/>
    <cellStyle name="Normal 45 2 2 2 5 5" xfId="46636"/>
    <cellStyle name="Normal 45 2 2 2 6" xfId="46637"/>
    <cellStyle name="Normal 45 2 2 2 6 2" xfId="46638"/>
    <cellStyle name="Normal 45 2 2 2 6 2 2" xfId="46639"/>
    <cellStyle name="Normal 45 2 2 2 6 2 3" xfId="46640"/>
    <cellStyle name="Normal 45 2 2 2 6 3" xfId="46641"/>
    <cellStyle name="Normal 45 2 2 2 6 4" xfId="46642"/>
    <cellStyle name="Normal 45 2 2 2 7" xfId="46643"/>
    <cellStyle name="Normal 45 2 2 2 7 2" xfId="46644"/>
    <cellStyle name="Normal 45 2 2 2 7 3" xfId="46645"/>
    <cellStyle name="Normal 45 2 2 2 8" xfId="46646"/>
    <cellStyle name="Normal 45 2 2 2 9" xfId="46647"/>
    <cellStyle name="Normal 45 2 2 2_Schs" xfId="46648"/>
    <cellStyle name="Normal 45 2 2 3" xfId="46649"/>
    <cellStyle name="Normal 45 2 2 3 2" xfId="46650"/>
    <cellStyle name="Normal 45 2 2 3 2 2" xfId="46651"/>
    <cellStyle name="Normal 45 2 2 3 2 3" xfId="46652"/>
    <cellStyle name="Normal 45 2 2 3 2 3 2" xfId="46653"/>
    <cellStyle name="Normal 45 2 2 3 2 3 2 2" xfId="46654"/>
    <cellStyle name="Normal 45 2 2 3 2 3 2 2 2" xfId="46655"/>
    <cellStyle name="Normal 45 2 2 3 2 3 2 2 3" xfId="46656"/>
    <cellStyle name="Normal 45 2 2 3 2 3 2 3" xfId="46657"/>
    <cellStyle name="Normal 45 2 2 3 2 3 2 4" xfId="46658"/>
    <cellStyle name="Normal 45 2 2 3 2 3 3" xfId="46659"/>
    <cellStyle name="Normal 45 2 2 3 2 3 3 2" xfId="46660"/>
    <cellStyle name="Normal 45 2 2 3 2 3 3 3" xfId="46661"/>
    <cellStyle name="Normal 45 2 2 3 2 3 4" xfId="46662"/>
    <cellStyle name="Normal 45 2 2 3 2 3 5" xfId="46663"/>
    <cellStyle name="Normal 45 2 2 3 2 4" xfId="46664"/>
    <cellStyle name="Normal 45 2 2 3 2 4 2" xfId="46665"/>
    <cellStyle name="Normal 45 2 2 3 2 4 2 2" xfId="46666"/>
    <cellStyle name="Normal 45 2 2 3 2 4 2 3" xfId="46667"/>
    <cellStyle name="Normal 45 2 2 3 2 4 3" xfId="46668"/>
    <cellStyle name="Normal 45 2 2 3 2 4 4" xfId="46669"/>
    <cellStyle name="Normal 45 2 2 3 2 5" xfId="46670"/>
    <cellStyle name="Normal 45 2 2 3 2 5 2" xfId="46671"/>
    <cellStyle name="Normal 45 2 2 3 2 5 3" xfId="46672"/>
    <cellStyle name="Normal 45 2 2 3 2 6" xfId="46673"/>
    <cellStyle name="Normal 45 2 2 3 2 7" xfId="46674"/>
    <cellStyle name="Normal 45 2 2 3 2_Schs" xfId="46675"/>
    <cellStyle name="Normal 45 2 2 3 3" xfId="46676"/>
    <cellStyle name="Normal 45 2 2 3 4" xfId="46677"/>
    <cellStyle name="Normal 45 2 2 3 4 2" xfId="46678"/>
    <cellStyle name="Normal 45 2 2 3 4 2 2" xfId="46679"/>
    <cellStyle name="Normal 45 2 2 3 4 2 2 2" xfId="46680"/>
    <cellStyle name="Normal 45 2 2 3 4 2 2 3" xfId="46681"/>
    <cellStyle name="Normal 45 2 2 3 4 2 3" xfId="46682"/>
    <cellStyle name="Normal 45 2 2 3 4 2 4" xfId="46683"/>
    <cellStyle name="Normal 45 2 2 3 4 3" xfId="46684"/>
    <cellStyle name="Normal 45 2 2 3 4 3 2" xfId="46685"/>
    <cellStyle name="Normal 45 2 2 3 4 3 3" xfId="46686"/>
    <cellStyle name="Normal 45 2 2 3 4 4" xfId="46687"/>
    <cellStyle name="Normal 45 2 2 3 4 5" xfId="46688"/>
    <cellStyle name="Normal 45 2 2 3 5" xfId="46689"/>
    <cellStyle name="Normal 45 2 2 3 5 2" xfId="46690"/>
    <cellStyle name="Normal 45 2 2 3 5 2 2" xfId="46691"/>
    <cellStyle name="Normal 45 2 2 3 5 2 3" xfId="46692"/>
    <cellStyle name="Normal 45 2 2 3 5 3" xfId="46693"/>
    <cellStyle name="Normal 45 2 2 3 5 4" xfId="46694"/>
    <cellStyle name="Normal 45 2 2 3 6" xfId="46695"/>
    <cellStyle name="Normal 45 2 2 3 6 2" xfId="46696"/>
    <cellStyle name="Normal 45 2 2 3 6 3" xfId="46697"/>
    <cellStyle name="Normal 45 2 2 3 7" xfId="46698"/>
    <cellStyle name="Normal 45 2 2 3 8" xfId="46699"/>
    <cellStyle name="Normal 45 2 2 3_Schs" xfId="46700"/>
    <cellStyle name="Normal 45 2 2 4" xfId="46701"/>
    <cellStyle name="Normal 45 2 2 4 2" xfId="46702"/>
    <cellStyle name="Normal 45 2 2 4 3" xfId="46703"/>
    <cellStyle name="Normal 45 2 2 4 3 2" xfId="46704"/>
    <cellStyle name="Normal 45 2 2 4 3 2 2" xfId="46705"/>
    <cellStyle name="Normal 45 2 2 4 3 2 2 2" xfId="46706"/>
    <cellStyle name="Normal 45 2 2 4 3 2 2 3" xfId="46707"/>
    <cellStyle name="Normal 45 2 2 4 3 2 3" xfId="46708"/>
    <cellStyle name="Normal 45 2 2 4 3 2 4" xfId="46709"/>
    <cellStyle name="Normal 45 2 2 4 3 3" xfId="46710"/>
    <cellStyle name="Normal 45 2 2 4 3 3 2" xfId="46711"/>
    <cellStyle name="Normal 45 2 2 4 3 3 3" xfId="46712"/>
    <cellStyle name="Normal 45 2 2 4 3 4" xfId="46713"/>
    <cellStyle name="Normal 45 2 2 4 3 5" xfId="46714"/>
    <cellStyle name="Normal 45 2 2 4 4" xfId="46715"/>
    <cellStyle name="Normal 45 2 2 4 4 2" xfId="46716"/>
    <cellStyle name="Normal 45 2 2 4 4 2 2" xfId="46717"/>
    <cellStyle name="Normal 45 2 2 4 4 2 3" xfId="46718"/>
    <cellStyle name="Normal 45 2 2 4 4 3" xfId="46719"/>
    <cellStyle name="Normal 45 2 2 4 4 4" xfId="46720"/>
    <cellStyle name="Normal 45 2 2 4 5" xfId="46721"/>
    <cellStyle name="Normal 45 2 2 4 5 2" xfId="46722"/>
    <cellStyle name="Normal 45 2 2 4 5 3" xfId="46723"/>
    <cellStyle name="Normal 45 2 2 4 6" xfId="46724"/>
    <cellStyle name="Normal 45 2 2 4 7" xfId="46725"/>
    <cellStyle name="Normal 45 2 2 4_Schs" xfId="46726"/>
    <cellStyle name="Normal 45 2 2 5" xfId="46727"/>
    <cellStyle name="Normal 45 2 2 6" xfId="46728"/>
    <cellStyle name="Normal 45 2 2 6 2" xfId="46729"/>
    <cellStyle name="Normal 45 2 2 6 2 2" xfId="46730"/>
    <cellStyle name="Normal 45 2 2 6 2 2 2" xfId="46731"/>
    <cellStyle name="Normal 45 2 2 6 2 2 3" xfId="46732"/>
    <cellStyle name="Normal 45 2 2 6 2 3" xfId="46733"/>
    <cellStyle name="Normal 45 2 2 6 2 4" xfId="46734"/>
    <cellStyle name="Normal 45 2 2 6 3" xfId="46735"/>
    <cellStyle name="Normal 45 2 2 6 3 2" xfId="46736"/>
    <cellStyle name="Normal 45 2 2 6 3 3" xfId="46737"/>
    <cellStyle name="Normal 45 2 2 6 4" xfId="46738"/>
    <cellStyle name="Normal 45 2 2 6 5" xfId="46739"/>
    <cellStyle name="Normal 45 2 2 7" xfId="46740"/>
    <cellStyle name="Normal 45 2 2 7 2" xfId="46741"/>
    <cellStyle name="Normal 45 2 2 7 2 2" xfId="46742"/>
    <cellStyle name="Normal 45 2 2 7 2 3" xfId="46743"/>
    <cellStyle name="Normal 45 2 2 7 3" xfId="46744"/>
    <cellStyle name="Normal 45 2 2 7 4" xfId="46745"/>
    <cellStyle name="Normal 45 2 2 8" xfId="46746"/>
    <cellStyle name="Normal 45 2 2 8 2" xfId="46747"/>
    <cellStyle name="Normal 45 2 2 8 3" xfId="46748"/>
    <cellStyle name="Normal 45 2 2 9" xfId="46749"/>
    <cellStyle name="Normal 45 2 2_Schs" xfId="46750"/>
    <cellStyle name="Normal 45 2 3" xfId="46751"/>
    <cellStyle name="Normal 45 2 3 2" xfId="46752"/>
    <cellStyle name="Normal 45 2 3 2 2" xfId="46753"/>
    <cellStyle name="Normal 45 2 3 2 2 2" xfId="46754"/>
    <cellStyle name="Normal 45 2 3 2 2 3" xfId="46755"/>
    <cellStyle name="Normal 45 2 3 2 2 3 2" xfId="46756"/>
    <cellStyle name="Normal 45 2 3 2 2 3 2 2" xfId="46757"/>
    <cellStyle name="Normal 45 2 3 2 2 3 2 2 2" xfId="46758"/>
    <cellStyle name="Normal 45 2 3 2 2 3 2 2 3" xfId="46759"/>
    <cellStyle name="Normal 45 2 3 2 2 3 2 3" xfId="46760"/>
    <cellStyle name="Normal 45 2 3 2 2 3 2 4" xfId="46761"/>
    <cellStyle name="Normal 45 2 3 2 2 3 3" xfId="46762"/>
    <cellStyle name="Normal 45 2 3 2 2 3 3 2" xfId="46763"/>
    <cellStyle name="Normal 45 2 3 2 2 3 3 3" xfId="46764"/>
    <cellStyle name="Normal 45 2 3 2 2 3 4" xfId="46765"/>
    <cellStyle name="Normal 45 2 3 2 2 3 5" xfId="46766"/>
    <cellStyle name="Normal 45 2 3 2 2 4" xfId="46767"/>
    <cellStyle name="Normal 45 2 3 2 2 4 2" xfId="46768"/>
    <cellStyle name="Normal 45 2 3 2 2 4 2 2" xfId="46769"/>
    <cellStyle name="Normal 45 2 3 2 2 4 2 3" xfId="46770"/>
    <cellStyle name="Normal 45 2 3 2 2 4 3" xfId="46771"/>
    <cellStyle name="Normal 45 2 3 2 2 4 4" xfId="46772"/>
    <cellStyle name="Normal 45 2 3 2 2 5" xfId="46773"/>
    <cellStyle name="Normal 45 2 3 2 2 5 2" xfId="46774"/>
    <cellStyle name="Normal 45 2 3 2 2 5 3" xfId="46775"/>
    <cellStyle name="Normal 45 2 3 2 2 6" xfId="46776"/>
    <cellStyle name="Normal 45 2 3 2 2 7" xfId="46777"/>
    <cellStyle name="Normal 45 2 3 2 2_Schs" xfId="46778"/>
    <cellStyle name="Normal 45 2 3 2 3" xfId="46779"/>
    <cellStyle name="Normal 45 2 3 2 4" xfId="46780"/>
    <cellStyle name="Normal 45 2 3 2 4 2" xfId="46781"/>
    <cellStyle name="Normal 45 2 3 2 4 2 2" xfId="46782"/>
    <cellStyle name="Normal 45 2 3 2 4 2 2 2" xfId="46783"/>
    <cellStyle name="Normal 45 2 3 2 4 2 2 3" xfId="46784"/>
    <cellStyle name="Normal 45 2 3 2 4 2 3" xfId="46785"/>
    <cellStyle name="Normal 45 2 3 2 4 2 4" xfId="46786"/>
    <cellStyle name="Normal 45 2 3 2 4 3" xfId="46787"/>
    <cellStyle name="Normal 45 2 3 2 4 3 2" xfId="46788"/>
    <cellStyle name="Normal 45 2 3 2 4 3 3" xfId="46789"/>
    <cellStyle name="Normal 45 2 3 2 4 4" xfId="46790"/>
    <cellStyle name="Normal 45 2 3 2 4 5" xfId="46791"/>
    <cellStyle name="Normal 45 2 3 2 5" xfId="46792"/>
    <cellStyle name="Normal 45 2 3 2 5 2" xfId="46793"/>
    <cellStyle name="Normal 45 2 3 2 5 2 2" xfId="46794"/>
    <cellStyle name="Normal 45 2 3 2 5 2 3" xfId="46795"/>
    <cellStyle name="Normal 45 2 3 2 5 3" xfId="46796"/>
    <cellStyle name="Normal 45 2 3 2 5 4" xfId="46797"/>
    <cellStyle name="Normal 45 2 3 2 6" xfId="46798"/>
    <cellStyle name="Normal 45 2 3 2 6 2" xfId="46799"/>
    <cellStyle name="Normal 45 2 3 2 6 3" xfId="46800"/>
    <cellStyle name="Normal 45 2 3 2 7" xfId="46801"/>
    <cellStyle name="Normal 45 2 3 2 8" xfId="46802"/>
    <cellStyle name="Normal 45 2 3 2_Schs" xfId="46803"/>
    <cellStyle name="Normal 45 2 3 3" xfId="46804"/>
    <cellStyle name="Normal 45 2 3 3 2" xfId="46805"/>
    <cellStyle name="Normal 45 2 3 3 3" xfId="46806"/>
    <cellStyle name="Normal 45 2 3 3 3 2" xfId="46807"/>
    <cellStyle name="Normal 45 2 3 3 3 2 2" xfId="46808"/>
    <cellStyle name="Normal 45 2 3 3 3 2 2 2" xfId="46809"/>
    <cellStyle name="Normal 45 2 3 3 3 2 2 3" xfId="46810"/>
    <cellStyle name="Normal 45 2 3 3 3 2 3" xfId="46811"/>
    <cellStyle name="Normal 45 2 3 3 3 2 4" xfId="46812"/>
    <cellStyle name="Normal 45 2 3 3 3 3" xfId="46813"/>
    <cellStyle name="Normal 45 2 3 3 3 3 2" xfId="46814"/>
    <cellStyle name="Normal 45 2 3 3 3 3 3" xfId="46815"/>
    <cellStyle name="Normal 45 2 3 3 3 4" xfId="46816"/>
    <cellStyle name="Normal 45 2 3 3 3 5" xfId="46817"/>
    <cellStyle name="Normal 45 2 3 3 4" xfId="46818"/>
    <cellStyle name="Normal 45 2 3 3 4 2" xfId="46819"/>
    <cellStyle name="Normal 45 2 3 3 4 2 2" xfId="46820"/>
    <cellStyle name="Normal 45 2 3 3 4 2 3" xfId="46821"/>
    <cellStyle name="Normal 45 2 3 3 4 3" xfId="46822"/>
    <cellStyle name="Normal 45 2 3 3 4 4" xfId="46823"/>
    <cellStyle name="Normal 45 2 3 3 5" xfId="46824"/>
    <cellStyle name="Normal 45 2 3 3 5 2" xfId="46825"/>
    <cellStyle name="Normal 45 2 3 3 5 3" xfId="46826"/>
    <cellStyle name="Normal 45 2 3 3 6" xfId="46827"/>
    <cellStyle name="Normal 45 2 3 3 7" xfId="46828"/>
    <cellStyle name="Normal 45 2 3 3_Schs" xfId="46829"/>
    <cellStyle name="Normal 45 2 3 4" xfId="46830"/>
    <cellStyle name="Normal 45 2 3 5" xfId="46831"/>
    <cellStyle name="Normal 45 2 3 5 2" xfId="46832"/>
    <cellStyle name="Normal 45 2 3 5 2 2" xfId="46833"/>
    <cellStyle name="Normal 45 2 3 5 2 2 2" xfId="46834"/>
    <cellStyle name="Normal 45 2 3 5 2 2 3" xfId="46835"/>
    <cellStyle name="Normal 45 2 3 5 2 3" xfId="46836"/>
    <cellStyle name="Normal 45 2 3 5 2 4" xfId="46837"/>
    <cellStyle name="Normal 45 2 3 5 3" xfId="46838"/>
    <cellStyle name="Normal 45 2 3 5 3 2" xfId="46839"/>
    <cellStyle name="Normal 45 2 3 5 3 3" xfId="46840"/>
    <cellStyle name="Normal 45 2 3 5 4" xfId="46841"/>
    <cellStyle name="Normal 45 2 3 5 5" xfId="46842"/>
    <cellStyle name="Normal 45 2 3 6" xfId="46843"/>
    <cellStyle name="Normal 45 2 3 6 2" xfId="46844"/>
    <cellStyle name="Normal 45 2 3 6 2 2" xfId="46845"/>
    <cellStyle name="Normal 45 2 3 6 2 3" xfId="46846"/>
    <cellStyle name="Normal 45 2 3 6 3" xfId="46847"/>
    <cellStyle name="Normal 45 2 3 6 4" xfId="46848"/>
    <cellStyle name="Normal 45 2 3 7" xfId="46849"/>
    <cellStyle name="Normal 45 2 3 7 2" xfId="46850"/>
    <cellStyle name="Normal 45 2 3 7 3" xfId="46851"/>
    <cellStyle name="Normal 45 2 3 8" xfId="46852"/>
    <cellStyle name="Normal 45 2 3 9" xfId="46853"/>
    <cellStyle name="Normal 45 2 3_Schs" xfId="46854"/>
    <cellStyle name="Normal 45 2 4" xfId="46855"/>
    <cellStyle name="Normal 45 2 4 2" xfId="46856"/>
    <cellStyle name="Normal 45 2 4 2 2" xfId="46857"/>
    <cellStyle name="Normal 45 2 4 2 3" xfId="46858"/>
    <cellStyle name="Normal 45 2 4 2 3 2" xfId="46859"/>
    <cellStyle name="Normal 45 2 4 2 3 2 2" xfId="46860"/>
    <cellStyle name="Normal 45 2 4 2 3 2 2 2" xfId="46861"/>
    <cellStyle name="Normal 45 2 4 2 3 2 2 3" xfId="46862"/>
    <cellStyle name="Normal 45 2 4 2 3 2 3" xfId="46863"/>
    <cellStyle name="Normal 45 2 4 2 3 2 4" xfId="46864"/>
    <cellStyle name="Normal 45 2 4 2 3 3" xfId="46865"/>
    <cellStyle name="Normal 45 2 4 2 3 3 2" xfId="46866"/>
    <cellStyle name="Normal 45 2 4 2 3 3 3" xfId="46867"/>
    <cellStyle name="Normal 45 2 4 2 3 4" xfId="46868"/>
    <cellStyle name="Normal 45 2 4 2 3 5" xfId="46869"/>
    <cellStyle name="Normal 45 2 4 2 4" xfId="46870"/>
    <cellStyle name="Normal 45 2 4 2 4 2" xfId="46871"/>
    <cellStyle name="Normal 45 2 4 2 4 2 2" xfId="46872"/>
    <cellStyle name="Normal 45 2 4 2 4 2 3" xfId="46873"/>
    <cellStyle name="Normal 45 2 4 2 4 3" xfId="46874"/>
    <cellStyle name="Normal 45 2 4 2 4 4" xfId="46875"/>
    <cellStyle name="Normal 45 2 4 2 5" xfId="46876"/>
    <cellStyle name="Normal 45 2 4 2 5 2" xfId="46877"/>
    <cellStyle name="Normal 45 2 4 2 5 3" xfId="46878"/>
    <cellStyle name="Normal 45 2 4 2 6" xfId="46879"/>
    <cellStyle name="Normal 45 2 4 2 7" xfId="46880"/>
    <cellStyle name="Normal 45 2 4 2_Schs" xfId="46881"/>
    <cellStyle name="Normal 45 2 4 3" xfId="46882"/>
    <cellStyle name="Normal 45 2 4 4" xfId="46883"/>
    <cellStyle name="Normal 45 2 4 4 2" xfId="46884"/>
    <cellStyle name="Normal 45 2 4 4 2 2" xfId="46885"/>
    <cellStyle name="Normal 45 2 4 4 2 2 2" xfId="46886"/>
    <cellStyle name="Normal 45 2 4 4 2 2 3" xfId="46887"/>
    <cellStyle name="Normal 45 2 4 4 2 3" xfId="46888"/>
    <cellStyle name="Normal 45 2 4 4 2 4" xfId="46889"/>
    <cellStyle name="Normal 45 2 4 4 3" xfId="46890"/>
    <cellStyle name="Normal 45 2 4 4 3 2" xfId="46891"/>
    <cellStyle name="Normal 45 2 4 4 3 3" xfId="46892"/>
    <cellStyle name="Normal 45 2 4 4 4" xfId="46893"/>
    <cellStyle name="Normal 45 2 4 4 5" xfId="46894"/>
    <cellStyle name="Normal 45 2 4 5" xfId="46895"/>
    <cellStyle name="Normal 45 2 4 5 2" xfId="46896"/>
    <cellStyle name="Normal 45 2 4 5 2 2" xfId="46897"/>
    <cellStyle name="Normal 45 2 4 5 2 3" xfId="46898"/>
    <cellStyle name="Normal 45 2 4 5 3" xfId="46899"/>
    <cellStyle name="Normal 45 2 4 5 4" xfId="46900"/>
    <cellStyle name="Normal 45 2 4 6" xfId="46901"/>
    <cellStyle name="Normal 45 2 4 6 2" xfId="46902"/>
    <cellStyle name="Normal 45 2 4 6 3" xfId="46903"/>
    <cellStyle name="Normal 45 2 4 7" xfId="46904"/>
    <cellStyle name="Normal 45 2 4 8" xfId="46905"/>
    <cellStyle name="Normal 45 2 4_Schs" xfId="46906"/>
    <cellStyle name="Normal 45 2 5" xfId="46907"/>
    <cellStyle name="Normal 45 2 5 2" xfId="46908"/>
    <cellStyle name="Normal 45 2 5 3" xfId="46909"/>
    <cellStyle name="Normal 45 2 5 3 2" xfId="46910"/>
    <cellStyle name="Normal 45 2 5 3 2 2" xfId="46911"/>
    <cellStyle name="Normal 45 2 5 3 2 2 2" xfId="46912"/>
    <cellStyle name="Normal 45 2 5 3 2 2 3" xfId="46913"/>
    <cellStyle name="Normal 45 2 5 3 2 3" xfId="46914"/>
    <cellStyle name="Normal 45 2 5 3 2 4" xfId="46915"/>
    <cellStyle name="Normal 45 2 5 3 3" xfId="46916"/>
    <cellStyle name="Normal 45 2 5 3 3 2" xfId="46917"/>
    <cellStyle name="Normal 45 2 5 3 3 3" xfId="46918"/>
    <cellStyle name="Normal 45 2 5 3 4" xfId="46919"/>
    <cellStyle name="Normal 45 2 5 3 5" xfId="46920"/>
    <cellStyle name="Normal 45 2 5 4" xfId="46921"/>
    <cellStyle name="Normal 45 2 5 4 2" xfId="46922"/>
    <cellStyle name="Normal 45 2 5 4 2 2" xfId="46923"/>
    <cellStyle name="Normal 45 2 5 4 2 3" xfId="46924"/>
    <cellStyle name="Normal 45 2 5 4 3" xfId="46925"/>
    <cellStyle name="Normal 45 2 5 4 4" xfId="46926"/>
    <cellStyle name="Normal 45 2 5 5" xfId="46927"/>
    <cellStyle name="Normal 45 2 5 5 2" xfId="46928"/>
    <cellStyle name="Normal 45 2 5 5 3" xfId="46929"/>
    <cellStyle name="Normal 45 2 5 6" xfId="46930"/>
    <cellStyle name="Normal 45 2 5 7" xfId="46931"/>
    <cellStyle name="Normal 45 2 5_Schs" xfId="46932"/>
    <cellStyle name="Normal 45 2 6" xfId="46933"/>
    <cellStyle name="Normal 45 2 7" xfId="46934"/>
    <cellStyle name="Normal 45 2 7 2" xfId="46935"/>
    <cellStyle name="Normal 45 2 7 2 2" xfId="46936"/>
    <cellStyle name="Normal 45 2 7 2 2 2" xfId="46937"/>
    <cellStyle name="Normal 45 2 7 2 2 3" xfId="46938"/>
    <cellStyle name="Normal 45 2 7 2 3" xfId="46939"/>
    <cellStyle name="Normal 45 2 7 2 4" xfId="46940"/>
    <cellStyle name="Normal 45 2 7 3" xfId="46941"/>
    <cellStyle name="Normal 45 2 7 3 2" xfId="46942"/>
    <cellStyle name="Normal 45 2 7 3 3" xfId="46943"/>
    <cellStyle name="Normal 45 2 7 4" xfId="46944"/>
    <cellStyle name="Normal 45 2 7 5" xfId="46945"/>
    <cellStyle name="Normal 45 2 8" xfId="46946"/>
    <cellStyle name="Normal 45 2 8 2" xfId="46947"/>
    <cellStyle name="Normal 45 2 8 2 2" xfId="46948"/>
    <cellStyle name="Normal 45 2 8 2 3" xfId="46949"/>
    <cellStyle name="Normal 45 2 8 3" xfId="46950"/>
    <cellStyle name="Normal 45 2 8 4" xfId="46951"/>
    <cellStyle name="Normal 45 2 9" xfId="46952"/>
    <cellStyle name="Normal 45 2 9 2" xfId="46953"/>
    <cellStyle name="Normal 45 2 9 3" xfId="46954"/>
    <cellStyle name="Normal 45 2_Schs" xfId="46955"/>
    <cellStyle name="Normal 45 3" xfId="46956"/>
    <cellStyle name="Normal 45 3 10" xfId="46957"/>
    <cellStyle name="Normal 45 3 2" xfId="46958"/>
    <cellStyle name="Normal 45 3 2 2" xfId="46959"/>
    <cellStyle name="Normal 45 3 2 2 2" xfId="46960"/>
    <cellStyle name="Normal 45 3 2 2 2 2" xfId="46961"/>
    <cellStyle name="Normal 45 3 2 2 2 3" xfId="46962"/>
    <cellStyle name="Normal 45 3 2 2 2 3 2" xfId="46963"/>
    <cellStyle name="Normal 45 3 2 2 2 3 2 2" xfId="46964"/>
    <cellStyle name="Normal 45 3 2 2 2 3 2 2 2" xfId="46965"/>
    <cellStyle name="Normal 45 3 2 2 2 3 2 2 3" xfId="46966"/>
    <cellStyle name="Normal 45 3 2 2 2 3 2 3" xfId="46967"/>
    <cellStyle name="Normal 45 3 2 2 2 3 2 4" xfId="46968"/>
    <cellStyle name="Normal 45 3 2 2 2 3 3" xfId="46969"/>
    <cellStyle name="Normal 45 3 2 2 2 3 3 2" xfId="46970"/>
    <cellStyle name="Normal 45 3 2 2 2 3 3 3" xfId="46971"/>
    <cellStyle name="Normal 45 3 2 2 2 3 4" xfId="46972"/>
    <cellStyle name="Normal 45 3 2 2 2 3 5" xfId="46973"/>
    <cellStyle name="Normal 45 3 2 2 2 4" xfId="46974"/>
    <cellStyle name="Normal 45 3 2 2 2 4 2" xfId="46975"/>
    <cellStyle name="Normal 45 3 2 2 2 4 2 2" xfId="46976"/>
    <cellStyle name="Normal 45 3 2 2 2 4 2 3" xfId="46977"/>
    <cellStyle name="Normal 45 3 2 2 2 4 3" xfId="46978"/>
    <cellStyle name="Normal 45 3 2 2 2 4 4" xfId="46979"/>
    <cellStyle name="Normal 45 3 2 2 2 5" xfId="46980"/>
    <cellStyle name="Normal 45 3 2 2 2 5 2" xfId="46981"/>
    <cellStyle name="Normal 45 3 2 2 2 5 3" xfId="46982"/>
    <cellStyle name="Normal 45 3 2 2 2 6" xfId="46983"/>
    <cellStyle name="Normal 45 3 2 2 2 7" xfId="46984"/>
    <cellStyle name="Normal 45 3 2 2 2_Schs" xfId="46985"/>
    <cellStyle name="Normal 45 3 2 2 3" xfId="46986"/>
    <cellStyle name="Normal 45 3 2 2 4" xfId="46987"/>
    <cellStyle name="Normal 45 3 2 2 4 2" xfId="46988"/>
    <cellStyle name="Normal 45 3 2 2 4 2 2" xfId="46989"/>
    <cellStyle name="Normal 45 3 2 2 4 2 2 2" xfId="46990"/>
    <cellStyle name="Normal 45 3 2 2 4 2 2 3" xfId="46991"/>
    <cellStyle name="Normal 45 3 2 2 4 2 3" xfId="46992"/>
    <cellStyle name="Normal 45 3 2 2 4 2 4" xfId="46993"/>
    <cellStyle name="Normal 45 3 2 2 4 3" xfId="46994"/>
    <cellStyle name="Normal 45 3 2 2 4 3 2" xfId="46995"/>
    <cellStyle name="Normal 45 3 2 2 4 3 3" xfId="46996"/>
    <cellStyle name="Normal 45 3 2 2 4 4" xfId="46997"/>
    <cellStyle name="Normal 45 3 2 2 4 5" xfId="46998"/>
    <cellStyle name="Normal 45 3 2 2 5" xfId="46999"/>
    <cellStyle name="Normal 45 3 2 2 5 2" xfId="47000"/>
    <cellStyle name="Normal 45 3 2 2 5 2 2" xfId="47001"/>
    <cellStyle name="Normal 45 3 2 2 5 2 3" xfId="47002"/>
    <cellStyle name="Normal 45 3 2 2 5 3" xfId="47003"/>
    <cellStyle name="Normal 45 3 2 2 5 4" xfId="47004"/>
    <cellStyle name="Normal 45 3 2 2 6" xfId="47005"/>
    <cellStyle name="Normal 45 3 2 2 6 2" xfId="47006"/>
    <cellStyle name="Normal 45 3 2 2 6 3" xfId="47007"/>
    <cellStyle name="Normal 45 3 2 2 7" xfId="47008"/>
    <cellStyle name="Normal 45 3 2 2 8" xfId="47009"/>
    <cellStyle name="Normal 45 3 2 2_Schs" xfId="47010"/>
    <cellStyle name="Normal 45 3 2 3" xfId="47011"/>
    <cellStyle name="Normal 45 3 2 3 2" xfId="47012"/>
    <cellStyle name="Normal 45 3 2 3 3" xfId="47013"/>
    <cellStyle name="Normal 45 3 2 3 3 2" xfId="47014"/>
    <cellStyle name="Normal 45 3 2 3 3 2 2" xfId="47015"/>
    <cellStyle name="Normal 45 3 2 3 3 2 2 2" xfId="47016"/>
    <cellStyle name="Normal 45 3 2 3 3 2 2 3" xfId="47017"/>
    <cellStyle name="Normal 45 3 2 3 3 2 3" xfId="47018"/>
    <cellStyle name="Normal 45 3 2 3 3 2 4" xfId="47019"/>
    <cellStyle name="Normal 45 3 2 3 3 3" xfId="47020"/>
    <cellStyle name="Normal 45 3 2 3 3 3 2" xfId="47021"/>
    <cellStyle name="Normal 45 3 2 3 3 3 3" xfId="47022"/>
    <cellStyle name="Normal 45 3 2 3 3 4" xfId="47023"/>
    <cellStyle name="Normal 45 3 2 3 3 5" xfId="47024"/>
    <cellStyle name="Normal 45 3 2 3 4" xfId="47025"/>
    <cellStyle name="Normal 45 3 2 3 4 2" xfId="47026"/>
    <cellStyle name="Normal 45 3 2 3 4 2 2" xfId="47027"/>
    <cellStyle name="Normal 45 3 2 3 4 2 3" xfId="47028"/>
    <cellStyle name="Normal 45 3 2 3 4 3" xfId="47029"/>
    <cellStyle name="Normal 45 3 2 3 4 4" xfId="47030"/>
    <cellStyle name="Normal 45 3 2 3 5" xfId="47031"/>
    <cellStyle name="Normal 45 3 2 3 5 2" xfId="47032"/>
    <cellStyle name="Normal 45 3 2 3 5 3" xfId="47033"/>
    <cellStyle name="Normal 45 3 2 3 6" xfId="47034"/>
    <cellStyle name="Normal 45 3 2 3 7" xfId="47035"/>
    <cellStyle name="Normal 45 3 2 3_Schs" xfId="47036"/>
    <cellStyle name="Normal 45 3 2 4" xfId="47037"/>
    <cellStyle name="Normal 45 3 2 5" xfId="47038"/>
    <cellStyle name="Normal 45 3 2 5 2" xfId="47039"/>
    <cellStyle name="Normal 45 3 2 5 2 2" xfId="47040"/>
    <cellStyle name="Normal 45 3 2 5 2 2 2" xfId="47041"/>
    <cellStyle name="Normal 45 3 2 5 2 2 3" xfId="47042"/>
    <cellStyle name="Normal 45 3 2 5 2 3" xfId="47043"/>
    <cellStyle name="Normal 45 3 2 5 2 4" xfId="47044"/>
    <cellStyle name="Normal 45 3 2 5 3" xfId="47045"/>
    <cellStyle name="Normal 45 3 2 5 3 2" xfId="47046"/>
    <cellStyle name="Normal 45 3 2 5 3 3" xfId="47047"/>
    <cellStyle name="Normal 45 3 2 5 4" xfId="47048"/>
    <cellStyle name="Normal 45 3 2 5 5" xfId="47049"/>
    <cellStyle name="Normal 45 3 2 6" xfId="47050"/>
    <cellStyle name="Normal 45 3 2 6 2" xfId="47051"/>
    <cellStyle name="Normal 45 3 2 6 2 2" xfId="47052"/>
    <cellStyle name="Normal 45 3 2 6 2 3" xfId="47053"/>
    <cellStyle name="Normal 45 3 2 6 3" xfId="47054"/>
    <cellStyle name="Normal 45 3 2 6 4" xfId="47055"/>
    <cellStyle name="Normal 45 3 2 7" xfId="47056"/>
    <cellStyle name="Normal 45 3 2 7 2" xfId="47057"/>
    <cellStyle name="Normal 45 3 2 7 3" xfId="47058"/>
    <cellStyle name="Normal 45 3 2 8" xfId="47059"/>
    <cellStyle name="Normal 45 3 2 9" xfId="47060"/>
    <cellStyle name="Normal 45 3 2_Schs" xfId="47061"/>
    <cellStyle name="Normal 45 3 3" xfId="47062"/>
    <cellStyle name="Normal 45 3 3 2" xfId="47063"/>
    <cellStyle name="Normal 45 3 3 2 2" xfId="47064"/>
    <cellStyle name="Normal 45 3 3 2 3" xfId="47065"/>
    <cellStyle name="Normal 45 3 3 2 3 2" xfId="47066"/>
    <cellStyle name="Normal 45 3 3 2 3 2 2" xfId="47067"/>
    <cellStyle name="Normal 45 3 3 2 3 2 2 2" xfId="47068"/>
    <cellStyle name="Normal 45 3 3 2 3 2 2 3" xfId="47069"/>
    <cellStyle name="Normal 45 3 3 2 3 2 3" xfId="47070"/>
    <cellStyle name="Normal 45 3 3 2 3 2 4" xfId="47071"/>
    <cellStyle name="Normal 45 3 3 2 3 3" xfId="47072"/>
    <cellStyle name="Normal 45 3 3 2 3 3 2" xfId="47073"/>
    <cellStyle name="Normal 45 3 3 2 3 3 3" xfId="47074"/>
    <cellStyle name="Normal 45 3 3 2 3 4" xfId="47075"/>
    <cellStyle name="Normal 45 3 3 2 3 5" xfId="47076"/>
    <cellStyle name="Normal 45 3 3 2 4" xfId="47077"/>
    <cellStyle name="Normal 45 3 3 2 4 2" xfId="47078"/>
    <cellStyle name="Normal 45 3 3 2 4 2 2" xfId="47079"/>
    <cellStyle name="Normal 45 3 3 2 4 2 3" xfId="47080"/>
    <cellStyle name="Normal 45 3 3 2 4 3" xfId="47081"/>
    <cellStyle name="Normal 45 3 3 2 4 4" xfId="47082"/>
    <cellStyle name="Normal 45 3 3 2 5" xfId="47083"/>
    <cellStyle name="Normal 45 3 3 2 5 2" xfId="47084"/>
    <cellStyle name="Normal 45 3 3 2 5 3" xfId="47085"/>
    <cellStyle name="Normal 45 3 3 2 6" xfId="47086"/>
    <cellStyle name="Normal 45 3 3 2 7" xfId="47087"/>
    <cellStyle name="Normal 45 3 3 2_Schs" xfId="47088"/>
    <cellStyle name="Normal 45 3 3 3" xfId="47089"/>
    <cellStyle name="Normal 45 3 3 4" xfId="47090"/>
    <cellStyle name="Normal 45 3 3 4 2" xfId="47091"/>
    <cellStyle name="Normal 45 3 3 4 2 2" xfId="47092"/>
    <cellStyle name="Normal 45 3 3 4 2 2 2" xfId="47093"/>
    <cellStyle name="Normal 45 3 3 4 2 2 3" xfId="47094"/>
    <cellStyle name="Normal 45 3 3 4 2 3" xfId="47095"/>
    <cellStyle name="Normal 45 3 3 4 2 4" xfId="47096"/>
    <cellStyle name="Normal 45 3 3 4 3" xfId="47097"/>
    <cellStyle name="Normal 45 3 3 4 3 2" xfId="47098"/>
    <cellStyle name="Normal 45 3 3 4 3 3" xfId="47099"/>
    <cellStyle name="Normal 45 3 3 4 4" xfId="47100"/>
    <cellStyle name="Normal 45 3 3 4 5" xfId="47101"/>
    <cellStyle name="Normal 45 3 3 5" xfId="47102"/>
    <cellStyle name="Normal 45 3 3 5 2" xfId="47103"/>
    <cellStyle name="Normal 45 3 3 5 2 2" xfId="47104"/>
    <cellStyle name="Normal 45 3 3 5 2 3" xfId="47105"/>
    <cellStyle name="Normal 45 3 3 5 3" xfId="47106"/>
    <cellStyle name="Normal 45 3 3 5 4" xfId="47107"/>
    <cellStyle name="Normal 45 3 3 6" xfId="47108"/>
    <cellStyle name="Normal 45 3 3 6 2" xfId="47109"/>
    <cellStyle name="Normal 45 3 3 6 3" xfId="47110"/>
    <cellStyle name="Normal 45 3 3 7" xfId="47111"/>
    <cellStyle name="Normal 45 3 3 8" xfId="47112"/>
    <cellStyle name="Normal 45 3 3_Schs" xfId="47113"/>
    <cellStyle name="Normal 45 3 4" xfId="47114"/>
    <cellStyle name="Normal 45 3 4 2" xfId="47115"/>
    <cellStyle name="Normal 45 3 4 3" xfId="47116"/>
    <cellStyle name="Normal 45 3 4 3 2" xfId="47117"/>
    <cellStyle name="Normal 45 3 4 3 2 2" xfId="47118"/>
    <cellStyle name="Normal 45 3 4 3 2 2 2" xfId="47119"/>
    <cellStyle name="Normal 45 3 4 3 2 2 3" xfId="47120"/>
    <cellStyle name="Normal 45 3 4 3 2 3" xfId="47121"/>
    <cellStyle name="Normal 45 3 4 3 2 4" xfId="47122"/>
    <cellStyle name="Normal 45 3 4 3 3" xfId="47123"/>
    <cellStyle name="Normal 45 3 4 3 3 2" xfId="47124"/>
    <cellStyle name="Normal 45 3 4 3 3 3" xfId="47125"/>
    <cellStyle name="Normal 45 3 4 3 4" xfId="47126"/>
    <cellStyle name="Normal 45 3 4 3 5" xfId="47127"/>
    <cellStyle name="Normal 45 3 4 4" xfId="47128"/>
    <cellStyle name="Normal 45 3 4 4 2" xfId="47129"/>
    <cellStyle name="Normal 45 3 4 4 2 2" xfId="47130"/>
    <cellStyle name="Normal 45 3 4 4 2 3" xfId="47131"/>
    <cellStyle name="Normal 45 3 4 4 3" xfId="47132"/>
    <cellStyle name="Normal 45 3 4 4 4" xfId="47133"/>
    <cellStyle name="Normal 45 3 4 5" xfId="47134"/>
    <cellStyle name="Normal 45 3 4 5 2" xfId="47135"/>
    <cellStyle name="Normal 45 3 4 5 3" xfId="47136"/>
    <cellStyle name="Normal 45 3 4 6" xfId="47137"/>
    <cellStyle name="Normal 45 3 4 7" xfId="47138"/>
    <cellStyle name="Normal 45 3 4_Schs" xfId="47139"/>
    <cellStyle name="Normal 45 3 5" xfId="47140"/>
    <cellStyle name="Normal 45 3 6" xfId="47141"/>
    <cellStyle name="Normal 45 3 6 2" xfId="47142"/>
    <cellStyle name="Normal 45 3 6 2 2" xfId="47143"/>
    <cellStyle name="Normal 45 3 6 2 2 2" xfId="47144"/>
    <cellStyle name="Normal 45 3 6 2 2 3" xfId="47145"/>
    <cellStyle name="Normal 45 3 6 2 3" xfId="47146"/>
    <cellStyle name="Normal 45 3 6 2 4" xfId="47147"/>
    <cellStyle name="Normal 45 3 6 3" xfId="47148"/>
    <cellStyle name="Normal 45 3 6 3 2" xfId="47149"/>
    <cellStyle name="Normal 45 3 6 3 3" xfId="47150"/>
    <cellStyle name="Normal 45 3 6 4" xfId="47151"/>
    <cellStyle name="Normal 45 3 6 5" xfId="47152"/>
    <cellStyle name="Normal 45 3 7" xfId="47153"/>
    <cellStyle name="Normal 45 3 7 2" xfId="47154"/>
    <cellStyle name="Normal 45 3 7 2 2" xfId="47155"/>
    <cellStyle name="Normal 45 3 7 2 3" xfId="47156"/>
    <cellStyle name="Normal 45 3 7 3" xfId="47157"/>
    <cellStyle name="Normal 45 3 7 4" xfId="47158"/>
    <cellStyle name="Normal 45 3 8" xfId="47159"/>
    <cellStyle name="Normal 45 3 8 2" xfId="47160"/>
    <cellStyle name="Normal 45 3 8 3" xfId="47161"/>
    <cellStyle name="Normal 45 3 9" xfId="47162"/>
    <cellStyle name="Normal 45 3_Schs" xfId="47163"/>
    <cellStyle name="Normal 45 4" xfId="47164"/>
    <cellStyle name="Normal 45 4 2" xfId="47165"/>
    <cellStyle name="Normal 45 4 2 2" xfId="47166"/>
    <cellStyle name="Normal 45 4 2 2 2" xfId="47167"/>
    <cellStyle name="Normal 45 4 2 2 3" xfId="47168"/>
    <cellStyle name="Normal 45 4 2 2 3 2" xfId="47169"/>
    <cellStyle name="Normal 45 4 2 2 3 2 2" xfId="47170"/>
    <cellStyle name="Normal 45 4 2 2 3 2 2 2" xfId="47171"/>
    <cellStyle name="Normal 45 4 2 2 3 2 2 3" xfId="47172"/>
    <cellStyle name="Normal 45 4 2 2 3 2 3" xfId="47173"/>
    <cellStyle name="Normal 45 4 2 2 3 2 4" xfId="47174"/>
    <cellStyle name="Normal 45 4 2 2 3 3" xfId="47175"/>
    <cellStyle name="Normal 45 4 2 2 3 3 2" xfId="47176"/>
    <cellStyle name="Normal 45 4 2 2 3 3 3" xfId="47177"/>
    <cellStyle name="Normal 45 4 2 2 3 4" xfId="47178"/>
    <cellStyle name="Normal 45 4 2 2 3 5" xfId="47179"/>
    <cellStyle name="Normal 45 4 2 2 4" xfId="47180"/>
    <cellStyle name="Normal 45 4 2 2 4 2" xfId="47181"/>
    <cellStyle name="Normal 45 4 2 2 4 2 2" xfId="47182"/>
    <cellStyle name="Normal 45 4 2 2 4 2 3" xfId="47183"/>
    <cellStyle name="Normal 45 4 2 2 4 3" xfId="47184"/>
    <cellStyle name="Normal 45 4 2 2 4 4" xfId="47185"/>
    <cellStyle name="Normal 45 4 2 2 5" xfId="47186"/>
    <cellStyle name="Normal 45 4 2 2 5 2" xfId="47187"/>
    <cellStyle name="Normal 45 4 2 2 5 3" xfId="47188"/>
    <cellStyle name="Normal 45 4 2 2 6" xfId="47189"/>
    <cellStyle name="Normal 45 4 2 2 7" xfId="47190"/>
    <cellStyle name="Normal 45 4 2 2_Schs" xfId="47191"/>
    <cellStyle name="Normal 45 4 2 3" xfId="47192"/>
    <cellStyle name="Normal 45 4 2 4" xfId="47193"/>
    <cellStyle name="Normal 45 4 2 4 2" xfId="47194"/>
    <cellStyle name="Normal 45 4 2 4 2 2" xfId="47195"/>
    <cellStyle name="Normal 45 4 2 4 2 2 2" xfId="47196"/>
    <cellStyle name="Normal 45 4 2 4 2 2 3" xfId="47197"/>
    <cellStyle name="Normal 45 4 2 4 2 3" xfId="47198"/>
    <cellStyle name="Normal 45 4 2 4 2 4" xfId="47199"/>
    <cellStyle name="Normal 45 4 2 4 3" xfId="47200"/>
    <cellStyle name="Normal 45 4 2 4 3 2" xfId="47201"/>
    <cellStyle name="Normal 45 4 2 4 3 3" xfId="47202"/>
    <cellStyle name="Normal 45 4 2 4 4" xfId="47203"/>
    <cellStyle name="Normal 45 4 2 4 5" xfId="47204"/>
    <cellStyle name="Normal 45 4 2 5" xfId="47205"/>
    <cellStyle name="Normal 45 4 2 5 2" xfId="47206"/>
    <cellStyle name="Normal 45 4 2 5 2 2" xfId="47207"/>
    <cellStyle name="Normal 45 4 2 5 2 3" xfId="47208"/>
    <cellStyle name="Normal 45 4 2 5 3" xfId="47209"/>
    <cellStyle name="Normal 45 4 2 5 4" xfId="47210"/>
    <cellStyle name="Normal 45 4 2 6" xfId="47211"/>
    <cellStyle name="Normal 45 4 2 6 2" xfId="47212"/>
    <cellStyle name="Normal 45 4 2 6 3" xfId="47213"/>
    <cellStyle name="Normal 45 4 2 7" xfId="47214"/>
    <cellStyle name="Normal 45 4 2 8" xfId="47215"/>
    <cellStyle name="Normal 45 4 2_Schs" xfId="47216"/>
    <cellStyle name="Normal 45 4 3" xfId="47217"/>
    <cellStyle name="Normal 45 4 3 2" xfId="47218"/>
    <cellStyle name="Normal 45 4 3 3" xfId="47219"/>
    <cellStyle name="Normal 45 4 3 3 2" xfId="47220"/>
    <cellStyle name="Normal 45 4 3 3 2 2" xfId="47221"/>
    <cellStyle name="Normal 45 4 3 3 2 2 2" xfId="47222"/>
    <cellStyle name="Normal 45 4 3 3 2 2 3" xfId="47223"/>
    <cellStyle name="Normal 45 4 3 3 2 3" xfId="47224"/>
    <cellStyle name="Normal 45 4 3 3 2 4" xfId="47225"/>
    <cellStyle name="Normal 45 4 3 3 3" xfId="47226"/>
    <cellStyle name="Normal 45 4 3 3 3 2" xfId="47227"/>
    <cellStyle name="Normal 45 4 3 3 3 3" xfId="47228"/>
    <cellStyle name="Normal 45 4 3 3 4" xfId="47229"/>
    <cellStyle name="Normal 45 4 3 3 5" xfId="47230"/>
    <cellStyle name="Normal 45 4 3 4" xfId="47231"/>
    <cellStyle name="Normal 45 4 3 4 2" xfId="47232"/>
    <cellStyle name="Normal 45 4 3 4 2 2" xfId="47233"/>
    <cellStyle name="Normal 45 4 3 4 2 3" xfId="47234"/>
    <cellStyle name="Normal 45 4 3 4 3" xfId="47235"/>
    <cellStyle name="Normal 45 4 3 4 4" xfId="47236"/>
    <cellStyle name="Normal 45 4 3 5" xfId="47237"/>
    <cellStyle name="Normal 45 4 3 5 2" xfId="47238"/>
    <cellStyle name="Normal 45 4 3 5 3" xfId="47239"/>
    <cellStyle name="Normal 45 4 3 6" xfId="47240"/>
    <cellStyle name="Normal 45 4 3 7" xfId="47241"/>
    <cellStyle name="Normal 45 4 3_Schs" xfId="47242"/>
    <cellStyle name="Normal 45 4 4" xfId="47243"/>
    <cellStyle name="Normal 45 4 5" xfId="47244"/>
    <cellStyle name="Normal 45 4 5 2" xfId="47245"/>
    <cellStyle name="Normal 45 4 5 2 2" xfId="47246"/>
    <cellStyle name="Normal 45 4 5 2 2 2" xfId="47247"/>
    <cellStyle name="Normal 45 4 5 2 2 3" xfId="47248"/>
    <cellStyle name="Normal 45 4 5 2 3" xfId="47249"/>
    <cellStyle name="Normal 45 4 5 2 4" xfId="47250"/>
    <cellStyle name="Normal 45 4 5 3" xfId="47251"/>
    <cellStyle name="Normal 45 4 5 3 2" xfId="47252"/>
    <cellStyle name="Normal 45 4 5 3 3" xfId="47253"/>
    <cellStyle name="Normal 45 4 5 4" xfId="47254"/>
    <cellStyle name="Normal 45 4 5 5" xfId="47255"/>
    <cellStyle name="Normal 45 4 6" xfId="47256"/>
    <cellStyle name="Normal 45 4 6 2" xfId="47257"/>
    <cellStyle name="Normal 45 4 6 2 2" xfId="47258"/>
    <cellStyle name="Normal 45 4 6 2 3" xfId="47259"/>
    <cellStyle name="Normal 45 4 6 3" xfId="47260"/>
    <cellStyle name="Normal 45 4 6 4" xfId="47261"/>
    <cellStyle name="Normal 45 4 7" xfId="47262"/>
    <cellStyle name="Normal 45 4 7 2" xfId="47263"/>
    <cellStyle name="Normal 45 4 7 3" xfId="47264"/>
    <cellStyle name="Normal 45 4 8" xfId="47265"/>
    <cellStyle name="Normal 45 4 9" xfId="47266"/>
    <cellStyle name="Normal 45 4_Schs" xfId="47267"/>
    <cellStyle name="Normal 45 5" xfId="47268"/>
    <cellStyle name="Normal 45 5 2" xfId="47269"/>
    <cellStyle name="Normal 45 5 2 2" xfId="47270"/>
    <cellStyle name="Normal 45 5 2 3" xfId="47271"/>
    <cellStyle name="Normal 45 5 2 3 2" xfId="47272"/>
    <cellStyle name="Normal 45 5 2 3 2 2" xfId="47273"/>
    <cellStyle name="Normal 45 5 2 3 2 2 2" xfId="47274"/>
    <cellStyle name="Normal 45 5 2 3 2 2 3" xfId="47275"/>
    <cellStyle name="Normal 45 5 2 3 2 3" xfId="47276"/>
    <cellStyle name="Normal 45 5 2 3 2 4" xfId="47277"/>
    <cellStyle name="Normal 45 5 2 3 3" xfId="47278"/>
    <cellStyle name="Normal 45 5 2 3 3 2" xfId="47279"/>
    <cellStyle name="Normal 45 5 2 3 3 3" xfId="47280"/>
    <cellStyle name="Normal 45 5 2 3 4" xfId="47281"/>
    <cellStyle name="Normal 45 5 2 3 5" xfId="47282"/>
    <cellStyle name="Normal 45 5 2 4" xfId="47283"/>
    <cellStyle name="Normal 45 5 2 4 2" xfId="47284"/>
    <cellStyle name="Normal 45 5 2 4 2 2" xfId="47285"/>
    <cellStyle name="Normal 45 5 2 4 2 3" xfId="47286"/>
    <cellStyle name="Normal 45 5 2 4 3" xfId="47287"/>
    <cellStyle name="Normal 45 5 2 4 4" xfId="47288"/>
    <cellStyle name="Normal 45 5 2 5" xfId="47289"/>
    <cellStyle name="Normal 45 5 2 5 2" xfId="47290"/>
    <cellStyle name="Normal 45 5 2 5 3" xfId="47291"/>
    <cellStyle name="Normal 45 5 2 6" xfId="47292"/>
    <cellStyle name="Normal 45 5 2 7" xfId="47293"/>
    <cellStyle name="Normal 45 5 2_Schs" xfId="47294"/>
    <cellStyle name="Normal 45 5 3" xfId="47295"/>
    <cellStyle name="Normal 45 5 4" xfId="47296"/>
    <cellStyle name="Normal 45 5 4 2" xfId="47297"/>
    <cellStyle name="Normal 45 5 4 2 2" xfId="47298"/>
    <cellStyle name="Normal 45 5 4 2 2 2" xfId="47299"/>
    <cellStyle name="Normal 45 5 4 2 2 3" xfId="47300"/>
    <cellStyle name="Normal 45 5 4 2 3" xfId="47301"/>
    <cellStyle name="Normal 45 5 4 2 4" xfId="47302"/>
    <cellStyle name="Normal 45 5 4 3" xfId="47303"/>
    <cellStyle name="Normal 45 5 4 3 2" xfId="47304"/>
    <cellStyle name="Normal 45 5 4 3 3" xfId="47305"/>
    <cellStyle name="Normal 45 5 4 4" xfId="47306"/>
    <cellStyle name="Normal 45 5 4 5" xfId="47307"/>
    <cellStyle name="Normal 45 5 5" xfId="47308"/>
    <cellStyle name="Normal 45 5 5 2" xfId="47309"/>
    <cellStyle name="Normal 45 5 5 2 2" xfId="47310"/>
    <cellStyle name="Normal 45 5 5 2 3" xfId="47311"/>
    <cellStyle name="Normal 45 5 5 3" xfId="47312"/>
    <cellStyle name="Normal 45 5 5 4" xfId="47313"/>
    <cellStyle name="Normal 45 5 6" xfId="47314"/>
    <cellStyle name="Normal 45 5 6 2" xfId="47315"/>
    <cellStyle name="Normal 45 5 6 3" xfId="47316"/>
    <cellStyle name="Normal 45 5 7" xfId="47317"/>
    <cellStyle name="Normal 45 5 8" xfId="47318"/>
    <cellStyle name="Normal 45 5_Schs" xfId="47319"/>
    <cellStyle name="Normal 45 6" xfId="47320"/>
    <cellStyle name="Normal 45 6 2" xfId="47321"/>
    <cellStyle name="Normal 45 6 3" xfId="47322"/>
    <cellStyle name="Normal 45 6 3 2" xfId="47323"/>
    <cellStyle name="Normal 45 6 3 2 2" xfId="47324"/>
    <cellStyle name="Normal 45 6 3 2 2 2" xfId="47325"/>
    <cellStyle name="Normal 45 6 3 2 2 3" xfId="47326"/>
    <cellStyle name="Normal 45 6 3 2 3" xfId="47327"/>
    <cellStyle name="Normal 45 6 3 2 4" xfId="47328"/>
    <cellStyle name="Normal 45 6 3 3" xfId="47329"/>
    <cellStyle name="Normal 45 6 3 3 2" xfId="47330"/>
    <cellStyle name="Normal 45 6 3 3 3" xfId="47331"/>
    <cellStyle name="Normal 45 6 3 4" xfId="47332"/>
    <cellStyle name="Normal 45 6 3 5" xfId="47333"/>
    <cellStyle name="Normal 45 6 4" xfId="47334"/>
    <cellStyle name="Normal 45 6 4 2" xfId="47335"/>
    <cellStyle name="Normal 45 6 4 2 2" xfId="47336"/>
    <cellStyle name="Normal 45 6 4 2 3" xfId="47337"/>
    <cellStyle name="Normal 45 6 4 3" xfId="47338"/>
    <cellStyle name="Normal 45 6 4 4" xfId="47339"/>
    <cellStyle name="Normal 45 6 5" xfId="47340"/>
    <cellStyle name="Normal 45 6 5 2" xfId="47341"/>
    <cellStyle name="Normal 45 6 5 3" xfId="47342"/>
    <cellStyle name="Normal 45 6 6" xfId="47343"/>
    <cellStyle name="Normal 45 6 7" xfId="47344"/>
    <cellStyle name="Normal 45 6_Schs" xfId="47345"/>
    <cellStyle name="Normal 45 7" xfId="47346"/>
    <cellStyle name="Normal 45 8" xfId="47347"/>
    <cellStyle name="Normal 45 8 2" xfId="47348"/>
    <cellStyle name="Normal 45 8 2 2" xfId="47349"/>
    <cellStyle name="Normal 45 8 2 2 2" xfId="47350"/>
    <cellStyle name="Normal 45 8 2 2 3" xfId="47351"/>
    <cellStyle name="Normal 45 8 2 3" xfId="47352"/>
    <cellStyle name="Normal 45 8 2 4" xfId="47353"/>
    <cellStyle name="Normal 45 8 3" xfId="47354"/>
    <cellStyle name="Normal 45 8 3 2" xfId="47355"/>
    <cellStyle name="Normal 45 8 3 3" xfId="47356"/>
    <cellStyle name="Normal 45 8 4" xfId="47357"/>
    <cellStyle name="Normal 45 8 5" xfId="47358"/>
    <cellStyle name="Normal 45 9" xfId="47359"/>
    <cellStyle name="Normal 45 9 2" xfId="47360"/>
    <cellStyle name="Normal 45 9 2 2" xfId="47361"/>
    <cellStyle name="Normal 45 9 2 3" xfId="47362"/>
    <cellStyle name="Normal 45 9 3" xfId="47363"/>
    <cellStyle name="Normal 45 9 4" xfId="47364"/>
    <cellStyle name="Normal 45_Schs" xfId="47365"/>
    <cellStyle name="Normal 46" xfId="47366"/>
    <cellStyle name="Normal 47" xfId="47367"/>
    <cellStyle name="Normal 47 2" xfId="47368"/>
    <cellStyle name="Normal 47 2 2" xfId="47369"/>
    <cellStyle name="Normal 47 2 2 2" xfId="47370"/>
    <cellStyle name="Normal 47 2 2 3" xfId="47371"/>
    <cellStyle name="Normal 47 2 3" xfId="47372"/>
    <cellStyle name="Normal 47 2 4" xfId="47373"/>
    <cellStyle name="Normal 47 3" xfId="47374"/>
    <cellStyle name="Normal 47 3 2" xfId="47375"/>
    <cellStyle name="Normal 47 3 3" xfId="47376"/>
    <cellStyle name="Normal 47 4" xfId="47377"/>
    <cellStyle name="Normal 47 5" xfId="47378"/>
    <cellStyle name="Normal 48" xfId="47379"/>
    <cellStyle name="Normal 48 2" xfId="47380"/>
    <cellStyle name="Normal 48 2 2" xfId="47381"/>
    <cellStyle name="Normal 48 2 3" xfId="47382"/>
    <cellStyle name="Normal 48 3" xfId="47383"/>
    <cellStyle name="Normal 48 4" xfId="47384"/>
    <cellStyle name="Normal 49" xfId="47385"/>
    <cellStyle name="Normal 49 2" xfId="47386"/>
    <cellStyle name="Normal 49 3" xfId="47387"/>
    <cellStyle name="Normal 49 3 2" xfId="47388"/>
    <cellStyle name="Normal 5" xfId="226"/>
    <cellStyle name="Normal 5 2" xfId="227"/>
    <cellStyle name="Normal 5 2 2" xfId="47389"/>
    <cellStyle name="Normal 5 2 2 2" xfId="47390"/>
    <cellStyle name="Normal 5 2 2_Schs" xfId="47391"/>
    <cellStyle name="Normal 5 2 3" xfId="47392"/>
    <cellStyle name="Normal 5 2 3 2" xfId="47393"/>
    <cellStyle name="Normal 5 2 3_Schs" xfId="47394"/>
    <cellStyle name="Normal 5 2 4" xfId="47395"/>
    <cellStyle name="Normal 5 2 5" xfId="47396"/>
    <cellStyle name="Normal 5 2 6" xfId="47397"/>
    <cellStyle name="Normal 5 3" xfId="228"/>
    <cellStyle name="Normal 5 3 2" xfId="47398"/>
    <cellStyle name="Normal 5 3_Schs" xfId="47399"/>
    <cellStyle name="Normal 5 4" xfId="47400"/>
    <cellStyle name="Normal 5 4 2" xfId="47401"/>
    <cellStyle name="Normal 5 4_Schs" xfId="47402"/>
    <cellStyle name="Normal 5 5" xfId="47403"/>
    <cellStyle name="Normal 5 6" xfId="47404"/>
    <cellStyle name="Normal 5 7" xfId="47405"/>
    <cellStyle name="Normal 5 7 2" xfId="47406"/>
    <cellStyle name="Normal 5 7_Schs" xfId="47407"/>
    <cellStyle name="Normal 5 8" xfId="47408"/>
    <cellStyle name="Normal 5 8 2" xfId="47409"/>
    <cellStyle name="Normal 5 8_Schs" xfId="47410"/>
    <cellStyle name="Normal 5 9" xfId="47411"/>
    <cellStyle name="Normal 5_Schs" xfId="47412"/>
    <cellStyle name="Normal 50" xfId="47413"/>
    <cellStyle name="Normal 51" xfId="47414"/>
    <cellStyle name="Normal 52" xfId="47415"/>
    <cellStyle name="Normal 53" xfId="47416"/>
    <cellStyle name="Normal 54" xfId="47417"/>
    <cellStyle name="Normal 55" xfId="47418"/>
    <cellStyle name="Normal 56" xfId="47419"/>
    <cellStyle name="Normal 57" xfId="47420"/>
    <cellStyle name="Normal 58" xfId="47421"/>
    <cellStyle name="Normal 59" xfId="47422"/>
    <cellStyle name="Normal 6" xfId="229"/>
    <cellStyle name="Normal 6 2" xfId="47423"/>
    <cellStyle name="Normal 6 2 2" xfId="47424"/>
    <cellStyle name="Normal 6 2 2 2" xfId="47425"/>
    <cellStyle name="Normal 6 2 2_Schs" xfId="47426"/>
    <cellStyle name="Normal 6 2 3" xfId="47427"/>
    <cellStyle name="Normal 6 2 3 2" xfId="47428"/>
    <cellStyle name="Normal 6 2 3_Schs" xfId="47429"/>
    <cellStyle name="Normal 6 2 4" xfId="47430"/>
    <cellStyle name="Normal 6 3" xfId="47431"/>
    <cellStyle name="Normal 6 3 2" xfId="47432"/>
    <cellStyle name="Normal 6 3_Schs" xfId="47433"/>
    <cellStyle name="Normal 6 4" xfId="47434"/>
    <cellStyle name="Normal 6 4 2" xfId="47435"/>
    <cellStyle name="Normal 6 4_Schs" xfId="47436"/>
    <cellStyle name="Normal 6 5" xfId="47437"/>
    <cellStyle name="Normal 6 6" xfId="47438"/>
    <cellStyle name="Normal 6 7" xfId="47439"/>
    <cellStyle name="Normal 6 7 2" xfId="47440"/>
    <cellStyle name="Normal 6 7_Schs" xfId="47441"/>
    <cellStyle name="Normal 6_Schs" xfId="47442"/>
    <cellStyle name="Normal 7" xfId="230"/>
    <cellStyle name="Normal 7 2" xfId="47443"/>
    <cellStyle name="Normal 7 2 2" xfId="47444"/>
    <cellStyle name="Normal 7 2 2 2" xfId="47445"/>
    <cellStyle name="Normal 7 2 2_Schs" xfId="47446"/>
    <cellStyle name="Normal 7 2 3" xfId="47447"/>
    <cellStyle name="Normal 7 2 3 2" xfId="47448"/>
    <cellStyle name="Normal 7 2 3_Schs" xfId="47449"/>
    <cellStyle name="Normal 7 3" xfId="47450"/>
    <cellStyle name="Normal 7 3 2" xfId="47451"/>
    <cellStyle name="Normal 7 3 2 2" xfId="47452"/>
    <cellStyle name="Normal 7 3 2 2 2" xfId="47453"/>
    <cellStyle name="Normal 7 3 2 2_Schs" xfId="47454"/>
    <cellStyle name="Normal 7 3 2 3" xfId="47455"/>
    <cellStyle name="Normal 7 3 2_Schs" xfId="47456"/>
    <cellStyle name="Normal 7 3 3" xfId="47457"/>
    <cellStyle name="Normal 7 3 3 2" xfId="47458"/>
    <cellStyle name="Normal 7 3 3_Schs" xfId="47459"/>
    <cellStyle name="Normal 7 3 4" xfId="47460"/>
    <cellStyle name="Normal 7 3_Schs" xfId="47461"/>
    <cellStyle name="Normal 7 4" xfId="47462"/>
    <cellStyle name="Normal 7 4 2" xfId="47463"/>
    <cellStyle name="Normal 7 4 2 2" xfId="47464"/>
    <cellStyle name="Normal 7 4 2_Schs" xfId="47465"/>
    <cellStyle name="Normal 7 4 3" xfId="47466"/>
    <cellStyle name="Normal 7 4_Schs" xfId="47467"/>
    <cellStyle name="Normal 7 5" xfId="47468"/>
    <cellStyle name="Normal 7 5 2" xfId="47469"/>
    <cellStyle name="Normal 7 5_Schs" xfId="47470"/>
    <cellStyle name="Normal 7 6" xfId="47471"/>
    <cellStyle name="Normal 7 6 2" xfId="47472"/>
    <cellStyle name="Normal 7 6_Schs" xfId="47473"/>
    <cellStyle name="Normal 7_Schs" xfId="47474"/>
    <cellStyle name="Normal 8" xfId="231"/>
    <cellStyle name="Normal 8 2" xfId="47475"/>
    <cellStyle name="Normal 8 2 2" xfId="47476"/>
    <cellStyle name="Normal 8 2 2 2" xfId="47477"/>
    <cellStyle name="Normal 8 2 2_Schs" xfId="47478"/>
    <cellStyle name="Normal 8 3" xfId="47479"/>
    <cellStyle name="Normal 8 3 2" xfId="47480"/>
    <cellStyle name="Normal 8 3 2 2" xfId="47481"/>
    <cellStyle name="Normal 8 3 2_Schs" xfId="47482"/>
    <cellStyle name="Normal 8 3 3" xfId="47483"/>
    <cellStyle name="Normal 8 4" xfId="47484"/>
    <cellStyle name="Normal 8 4 2" xfId="47485"/>
    <cellStyle name="Normal 8 4 2 2" xfId="47486"/>
    <cellStyle name="Normal 8 4 2_Schs" xfId="47487"/>
    <cellStyle name="Normal 8 5" xfId="47488"/>
    <cellStyle name="Normal 8 5 2" xfId="47489"/>
    <cellStyle name="Normal 8 5_Schs" xfId="47490"/>
    <cellStyle name="Normal 8 6" xfId="47491"/>
    <cellStyle name="Normal 8 6 2" xfId="47492"/>
    <cellStyle name="Normal 8 6_Schs" xfId="47493"/>
    <cellStyle name="Normal 8 7" xfId="47494"/>
    <cellStyle name="Normal 8 7 2" xfId="47495"/>
    <cellStyle name="Normal 8 7_Schs" xfId="47496"/>
    <cellStyle name="Normal 8_Schs" xfId="47497"/>
    <cellStyle name="Normal 9" xfId="232"/>
    <cellStyle name="Normal 9 2" xfId="47498"/>
    <cellStyle name="Normal 9 2 2" xfId="47499"/>
    <cellStyle name="Normal 9 2 2 2" xfId="47500"/>
    <cellStyle name="Normal 9 2 2 2 2" xfId="47501"/>
    <cellStyle name="Normal 9 2 2 2_Schs" xfId="47502"/>
    <cellStyle name="Normal 9 2 2 3" xfId="47503"/>
    <cellStyle name="Normal 9 2 2_Schs" xfId="47504"/>
    <cellStyle name="Normal 9 2 3" xfId="47505"/>
    <cellStyle name="Normal 9 2 3 2" xfId="47506"/>
    <cellStyle name="Normal 9 2 3_Schs" xfId="47507"/>
    <cellStyle name="Normal 9 2 4" xfId="47508"/>
    <cellStyle name="Normal 9 2 4 2" xfId="47509"/>
    <cellStyle name="Normal 9 2 4_Schs" xfId="47510"/>
    <cellStyle name="Normal 9 3" xfId="47511"/>
    <cellStyle name="Normal 9 3 2" xfId="47512"/>
    <cellStyle name="Normal 9 3 2 2" xfId="47513"/>
    <cellStyle name="Normal 9 3 2_Schs" xfId="47514"/>
    <cellStyle name="Normal 9 3 3" xfId="47515"/>
    <cellStyle name="Normal 9 3_Schs" xfId="47516"/>
    <cellStyle name="Normal 9 4" xfId="47517"/>
    <cellStyle name="Normal 9 4 2" xfId="47518"/>
    <cellStyle name="Normal 9 4_Schs" xfId="47519"/>
    <cellStyle name="Normal 9 5" xfId="47520"/>
    <cellStyle name="Normal 9 5 2" xfId="47521"/>
    <cellStyle name="Normal 9 5_Schs" xfId="47522"/>
    <cellStyle name="Normal 9_Schs" xfId="47523"/>
    <cellStyle name="Normalny 2" xfId="233"/>
    <cellStyle name="Normalny 3" xfId="234"/>
    <cellStyle name="Normalny 3 2" xfId="235"/>
    <cellStyle name="Normalny 3 2 2" xfId="47524"/>
    <cellStyle name="Normalny 3 3" xfId="47525"/>
    <cellStyle name="Normalny 3 4" xfId="47526"/>
    <cellStyle name="Normalny 4" xfId="236"/>
    <cellStyle name="Normalny 4 2" xfId="47527"/>
    <cellStyle name="Normalny 5" xfId="47528"/>
    <cellStyle name="Normalny 6" xfId="47529"/>
    <cellStyle name="Note 10" xfId="47530"/>
    <cellStyle name="Note 10 2" xfId="47531"/>
    <cellStyle name="Note 10 2 2" xfId="47532"/>
    <cellStyle name="Note 10 2_Schs" xfId="47533"/>
    <cellStyle name="Note 10 3" xfId="47534"/>
    <cellStyle name="Note 10 3 2" xfId="47535"/>
    <cellStyle name="Note 10 3_Schs" xfId="47536"/>
    <cellStyle name="Note 10 4" xfId="47537"/>
    <cellStyle name="Note 10 4 2" xfId="47538"/>
    <cellStyle name="Note 10 4_Schs" xfId="47539"/>
    <cellStyle name="Note 10 5" xfId="47540"/>
    <cellStyle name="Note 10 5 2" xfId="47541"/>
    <cellStyle name="Note 10 5_Schs" xfId="47542"/>
    <cellStyle name="Note 10 6" xfId="47543"/>
    <cellStyle name="Note 10 6 2" xfId="47544"/>
    <cellStyle name="Note 10 6 2 2" xfId="47545"/>
    <cellStyle name="Note 10 6 2_Schs" xfId="47546"/>
    <cellStyle name="Note 10 6 3" xfId="47547"/>
    <cellStyle name="Note 10 6_Schs" xfId="47548"/>
    <cellStyle name="Note 10 7" xfId="47549"/>
    <cellStyle name="Note 10_Schs" xfId="47550"/>
    <cellStyle name="Note 11" xfId="47551"/>
    <cellStyle name="Note 11 2" xfId="47552"/>
    <cellStyle name="Note 11 2 2" xfId="47553"/>
    <cellStyle name="Note 11 2_Schs" xfId="47554"/>
    <cellStyle name="Note 11 3" xfId="47555"/>
    <cellStyle name="Note 11 3 2" xfId="47556"/>
    <cellStyle name="Note 11 3_Schs" xfId="47557"/>
    <cellStyle name="Note 11 4" xfId="47558"/>
    <cellStyle name="Note 11 4 2" xfId="47559"/>
    <cellStyle name="Note 11 4_Schs" xfId="47560"/>
    <cellStyle name="Note 11 5" xfId="47561"/>
    <cellStyle name="Note 11 5 2" xfId="47562"/>
    <cellStyle name="Note 11 5_Schs" xfId="47563"/>
    <cellStyle name="Note 11 6" xfId="47564"/>
    <cellStyle name="Note 11 6 2" xfId="47565"/>
    <cellStyle name="Note 11 6 2 2" xfId="47566"/>
    <cellStyle name="Note 11 6 2_Schs" xfId="47567"/>
    <cellStyle name="Note 11 6 3" xfId="47568"/>
    <cellStyle name="Note 11 6_Schs" xfId="47569"/>
    <cellStyle name="Note 11 7" xfId="47570"/>
    <cellStyle name="Note 11_Schs" xfId="47571"/>
    <cellStyle name="Note 12" xfId="47572"/>
    <cellStyle name="Note 12 2" xfId="47573"/>
    <cellStyle name="Note 12 2 2" xfId="47574"/>
    <cellStyle name="Note 12 2_Schs" xfId="47575"/>
    <cellStyle name="Note 12 3" xfId="47576"/>
    <cellStyle name="Note 12 3 2" xfId="47577"/>
    <cellStyle name="Note 12 3_Schs" xfId="47578"/>
    <cellStyle name="Note 12 4" xfId="47579"/>
    <cellStyle name="Note 12 4 2" xfId="47580"/>
    <cellStyle name="Note 12 4_Schs" xfId="47581"/>
    <cellStyle name="Note 12 5" xfId="47582"/>
    <cellStyle name="Note 12 5 2" xfId="47583"/>
    <cellStyle name="Note 12 5_Schs" xfId="47584"/>
    <cellStyle name="Note 12 6" xfId="47585"/>
    <cellStyle name="Note 12 6 2" xfId="47586"/>
    <cellStyle name="Note 12 6 2 2" xfId="47587"/>
    <cellStyle name="Note 12 6 2_Schs" xfId="47588"/>
    <cellStyle name="Note 12 6 3" xfId="47589"/>
    <cellStyle name="Note 12 6_Schs" xfId="47590"/>
    <cellStyle name="Note 12 7" xfId="47591"/>
    <cellStyle name="Note 12_Schs" xfId="47592"/>
    <cellStyle name="Note 13" xfId="47593"/>
    <cellStyle name="Note 13 2" xfId="47594"/>
    <cellStyle name="Note 13 2 2" xfId="47595"/>
    <cellStyle name="Note 13 2_Schs" xfId="47596"/>
    <cellStyle name="Note 13 3" xfId="47597"/>
    <cellStyle name="Note 13 3 2" xfId="47598"/>
    <cellStyle name="Note 13 3_Schs" xfId="47599"/>
    <cellStyle name="Note 13 4" xfId="47600"/>
    <cellStyle name="Note 13 4 2" xfId="47601"/>
    <cellStyle name="Note 13 4_Schs" xfId="47602"/>
    <cellStyle name="Note 13 5" xfId="47603"/>
    <cellStyle name="Note 13 5 2" xfId="47604"/>
    <cellStyle name="Note 13 5_Schs" xfId="47605"/>
    <cellStyle name="Note 13 6" xfId="47606"/>
    <cellStyle name="Note 13 6 2" xfId="47607"/>
    <cellStyle name="Note 13 6 2 2" xfId="47608"/>
    <cellStyle name="Note 13 6 2_Schs" xfId="47609"/>
    <cellStyle name="Note 13 6 3" xfId="47610"/>
    <cellStyle name="Note 13 6_Schs" xfId="47611"/>
    <cellStyle name="Note 13 7" xfId="47612"/>
    <cellStyle name="Note 13_Schs" xfId="47613"/>
    <cellStyle name="Note 14" xfId="47614"/>
    <cellStyle name="Note 14 2" xfId="47615"/>
    <cellStyle name="Note 14 2 2" xfId="47616"/>
    <cellStyle name="Note 14 2_Schs" xfId="47617"/>
    <cellStyle name="Note 14 3" xfId="47618"/>
    <cellStyle name="Note 14_Schs" xfId="47619"/>
    <cellStyle name="Note 15" xfId="47620"/>
    <cellStyle name="Note 15 2" xfId="47621"/>
    <cellStyle name="Note 15 2 2" xfId="47622"/>
    <cellStyle name="Note 15 2_Schs" xfId="47623"/>
    <cellStyle name="Note 15 3" xfId="47624"/>
    <cellStyle name="Note 15_Schs" xfId="47625"/>
    <cellStyle name="Note 16" xfId="47626"/>
    <cellStyle name="Note 16 2" xfId="47627"/>
    <cellStyle name="Note 16 2 2" xfId="47628"/>
    <cellStyle name="Note 16 2_Schs" xfId="47629"/>
    <cellStyle name="Note 16 3" xfId="47630"/>
    <cellStyle name="Note 16_Schs" xfId="47631"/>
    <cellStyle name="Note 17" xfId="47632"/>
    <cellStyle name="Note 17 2" xfId="47633"/>
    <cellStyle name="Note 17_Schs" xfId="47634"/>
    <cellStyle name="Note 18" xfId="47635"/>
    <cellStyle name="Note 18 2" xfId="47636"/>
    <cellStyle name="Note 18_Schs" xfId="47637"/>
    <cellStyle name="Note 19" xfId="47638"/>
    <cellStyle name="Note 19 2" xfId="47639"/>
    <cellStyle name="Note 19_Schs" xfId="47640"/>
    <cellStyle name="Note 2" xfId="20"/>
    <cellStyle name="Note 2 10" xfId="47641"/>
    <cellStyle name="Note 2 10 2" xfId="47642"/>
    <cellStyle name="Note 2 10_Schs" xfId="47643"/>
    <cellStyle name="Note 2 11" xfId="47644"/>
    <cellStyle name="Note 2 11 2" xfId="47645"/>
    <cellStyle name="Note 2 11_Schs" xfId="47646"/>
    <cellStyle name="Note 2 12" xfId="47647"/>
    <cellStyle name="Note 2 12 2" xfId="47648"/>
    <cellStyle name="Note 2 12_Schs" xfId="47649"/>
    <cellStyle name="Note 2 13" xfId="47650"/>
    <cellStyle name="Note 2 13 2" xfId="47651"/>
    <cellStyle name="Note 2 13_Schs" xfId="47652"/>
    <cellStyle name="Note 2 14" xfId="47653"/>
    <cellStyle name="Note 2 14 2" xfId="47654"/>
    <cellStyle name="Note 2 14_Schs" xfId="47655"/>
    <cellStyle name="Note 2 15" xfId="47656"/>
    <cellStyle name="Note 2 15 2" xfId="47657"/>
    <cellStyle name="Note 2 15_Schs" xfId="47658"/>
    <cellStyle name="Note 2 16" xfId="47659"/>
    <cellStyle name="Note 2 16 2" xfId="47660"/>
    <cellStyle name="Note 2 16 2 2" xfId="47661"/>
    <cellStyle name="Note 2 16 2_Schs" xfId="47662"/>
    <cellStyle name="Note 2 16 3" xfId="47663"/>
    <cellStyle name="Note 2 16_Schs" xfId="47664"/>
    <cellStyle name="Note 2 17" xfId="47665"/>
    <cellStyle name="Note 2 17 2" xfId="47666"/>
    <cellStyle name="Note 2 17_Schs" xfId="47667"/>
    <cellStyle name="Note 2 18" xfId="47668"/>
    <cellStyle name="Note 2 18 2" xfId="47669"/>
    <cellStyle name="Note 2 18_Schs" xfId="47670"/>
    <cellStyle name="Note 2 19" xfId="47671"/>
    <cellStyle name="Note 2 2" xfId="30"/>
    <cellStyle name="Note 2 2 2" xfId="47672"/>
    <cellStyle name="Note 2 2 2 2" xfId="47673"/>
    <cellStyle name="Note 2 2 2_Schs" xfId="47674"/>
    <cellStyle name="Note 2 2 3" xfId="47675"/>
    <cellStyle name="Note 2 2_Schs" xfId="47676"/>
    <cellStyle name="Note 2 3" xfId="237"/>
    <cellStyle name="Note 2 3 2" xfId="47677"/>
    <cellStyle name="Note 2 3 2 2" xfId="47678"/>
    <cellStyle name="Note 2 3 2 2 2" xfId="47679"/>
    <cellStyle name="Note 2 3 2 2 2 2" xfId="47680"/>
    <cellStyle name="Note 2 3 2 2 2_Schs" xfId="47681"/>
    <cellStyle name="Note 2 3 2 2 3" xfId="47682"/>
    <cellStyle name="Note 2 3 2 2_Schs" xfId="47683"/>
    <cellStyle name="Note 2 3 2 3" xfId="47684"/>
    <cellStyle name="Note 2 3 2 3 2" xfId="47685"/>
    <cellStyle name="Note 2 3 2 3_Schs" xfId="47686"/>
    <cellStyle name="Note 2 3 2 4" xfId="47687"/>
    <cellStyle name="Note 2 3 2_Schs" xfId="47688"/>
    <cellStyle name="Note 2 3 3" xfId="47689"/>
    <cellStyle name="Note 2 3 3 2" xfId="47690"/>
    <cellStyle name="Note 2 3 3 2 2" xfId="47691"/>
    <cellStyle name="Note 2 3 3 2_Schs" xfId="47692"/>
    <cellStyle name="Note 2 3 3 3" xfId="47693"/>
    <cellStyle name="Note 2 3 3_Schs" xfId="47694"/>
    <cellStyle name="Note 2 3 4" xfId="47695"/>
    <cellStyle name="Note 2 3_Schs" xfId="47696"/>
    <cellStyle name="Note 2 4" xfId="47697"/>
    <cellStyle name="Note 2 4 2" xfId="47698"/>
    <cellStyle name="Note 2 4 2 2" xfId="47699"/>
    <cellStyle name="Note 2 4 2_Schs" xfId="47700"/>
    <cellStyle name="Note 2 4 3" xfId="47701"/>
    <cellStyle name="Note 2 4_Schs" xfId="47702"/>
    <cellStyle name="Note 2 5" xfId="47703"/>
    <cellStyle name="Note 2 5 2" xfId="47704"/>
    <cellStyle name="Note 2 5_Schs" xfId="47705"/>
    <cellStyle name="Note 2 6" xfId="47706"/>
    <cellStyle name="Note 2 6 2" xfId="47707"/>
    <cellStyle name="Note 2 6 2 2" xfId="47708"/>
    <cellStyle name="Note 2 6 2 2 2" xfId="47709"/>
    <cellStyle name="Note 2 6 2 2 2 2" xfId="47710"/>
    <cellStyle name="Note 2 6 2 2 2 3" xfId="47711"/>
    <cellStyle name="Note 2 6 2 2 2 3 2" xfId="47712"/>
    <cellStyle name="Note 2 6 2 2 2 3 2 2" xfId="47713"/>
    <cellStyle name="Note 2 6 2 2 2 3 2 2 2" xfId="47714"/>
    <cellStyle name="Note 2 6 2 2 2 3 2 2 3" xfId="47715"/>
    <cellStyle name="Note 2 6 2 2 2 3 2 3" xfId="47716"/>
    <cellStyle name="Note 2 6 2 2 2 3 2 4" xfId="47717"/>
    <cellStyle name="Note 2 6 2 2 2 3 3" xfId="47718"/>
    <cellStyle name="Note 2 6 2 2 2 3 3 2" xfId="47719"/>
    <cellStyle name="Note 2 6 2 2 2 3 3 3" xfId="47720"/>
    <cellStyle name="Note 2 6 2 2 2 3 4" xfId="47721"/>
    <cellStyle name="Note 2 6 2 2 2 3 5" xfId="47722"/>
    <cellStyle name="Note 2 6 2 2 2 4" xfId="47723"/>
    <cellStyle name="Note 2 6 2 2 2 4 2" xfId="47724"/>
    <cellStyle name="Note 2 6 2 2 2 4 2 2" xfId="47725"/>
    <cellStyle name="Note 2 6 2 2 2 4 2 3" xfId="47726"/>
    <cellStyle name="Note 2 6 2 2 2 4 3" xfId="47727"/>
    <cellStyle name="Note 2 6 2 2 2 4 4" xfId="47728"/>
    <cellStyle name="Note 2 6 2 2 2 5" xfId="47729"/>
    <cellStyle name="Note 2 6 2 2 2 5 2" xfId="47730"/>
    <cellStyle name="Note 2 6 2 2 2 5 3" xfId="47731"/>
    <cellStyle name="Note 2 6 2 2 2 6" xfId="47732"/>
    <cellStyle name="Note 2 6 2 2 2 7" xfId="47733"/>
    <cellStyle name="Note 2 6 2 2 2_Schs" xfId="47734"/>
    <cellStyle name="Note 2 6 2 2 3" xfId="47735"/>
    <cellStyle name="Note 2 6 2 2 4" xfId="47736"/>
    <cellStyle name="Note 2 6 2 2 4 2" xfId="47737"/>
    <cellStyle name="Note 2 6 2 2 4 2 2" xfId="47738"/>
    <cellStyle name="Note 2 6 2 2 4 2 2 2" xfId="47739"/>
    <cellStyle name="Note 2 6 2 2 4 2 2 3" xfId="47740"/>
    <cellStyle name="Note 2 6 2 2 4 2 3" xfId="47741"/>
    <cellStyle name="Note 2 6 2 2 4 2 4" xfId="47742"/>
    <cellStyle name="Note 2 6 2 2 4 3" xfId="47743"/>
    <cellStyle name="Note 2 6 2 2 4 3 2" xfId="47744"/>
    <cellStyle name="Note 2 6 2 2 4 3 3" xfId="47745"/>
    <cellStyle name="Note 2 6 2 2 4 4" xfId="47746"/>
    <cellStyle name="Note 2 6 2 2 4 5" xfId="47747"/>
    <cellStyle name="Note 2 6 2 2 5" xfId="47748"/>
    <cellStyle name="Note 2 6 2 2 5 2" xfId="47749"/>
    <cellStyle name="Note 2 6 2 2 5 2 2" xfId="47750"/>
    <cellStyle name="Note 2 6 2 2 5 2 3" xfId="47751"/>
    <cellStyle name="Note 2 6 2 2 5 3" xfId="47752"/>
    <cellStyle name="Note 2 6 2 2 5 4" xfId="47753"/>
    <cellStyle name="Note 2 6 2 2 6" xfId="47754"/>
    <cellStyle name="Note 2 6 2 2 6 2" xfId="47755"/>
    <cellStyle name="Note 2 6 2 2 6 3" xfId="47756"/>
    <cellStyle name="Note 2 6 2 2 7" xfId="47757"/>
    <cellStyle name="Note 2 6 2 2 8" xfId="47758"/>
    <cellStyle name="Note 2 6 2 2_Schs" xfId="47759"/>
    <cellStyle name="Note 2 6 2 3" xfId="47760"/>
    <cellStyle name="Note 2 6 2 3 2" xfId="47761"/>
    <cellStyle name="Note 2 6 2 3 3" xfId="47762"/>
    <cellStyle name="Note 2 6 2 3 3 2" xfId="47763"/>
    <cellStyle name="Note 2 6 2 3 3 2 2" xfId="47764"/>
    <cellStyle name="Note 2 6 2 3 3 2 2 2" xfId="47765"/>
    <cellStyle name="Note 2 6 2 3 3 2 2 3" xfId="47766"/>
    <cellStyle name="Note 2 6 2 3 3 2 3" xfId="47767"/>
    <cellStyle name="Note 2 6 2 3 3 2 4" xfId="47768"/>
    <cellStyle name="Note 2 6 2 3 3 3" xfId="47769"/>
    <cellStyle name="Note 2 6 2 3 3 3 2" xfId="47770"/>
    <cellStyle name="Note 2 6 2 3 3 3 3" xfId="47771"/>
    <cellStyle name="Note 2 6 2 3 3 4" xfId="47772"/>
    <cellStyle name="Note 2 6 2 3 3 5" xfId="47773"/>
    <cellStyle name="Note 2 6 2 3 4" xfId="47774"/>
    <cellStyle name="Note 2 6 2 3 4 2" xfId="47775"/>
    <cellStyle name="Note 2 6 2 3 4 2 2" xfId="47776"/>
    <cellStyle name="Note 2 6 2 3 4 2 3" xfId="47777"/>
    <cellStyle name="Note 2 6 2 3 4 3" xfId="47778"/>
    <cellStyle name="Note 2 6 2 3 4 4" xfId="47779"/>
    <cellStyle name="Note 2 6 2 3 5" xfId="47780"/>
    <cellStyle name="Note 2 6 2 3 5 2" xfId="47781"/>
    <cellStyle name="Note 2 6 2 3 5 3" xfId="47782"/>
    <cellStyle name="Note 2 6 2 3 6" xfId="47783"/>
    <cellStyle name="Note 2 6 2 3 7" xfId="47784"/>
    <cellStyle name="Note 2 6 2 3_Schs" xfId="47785"/>
    <cellStyle name="Note 2 6 2 4" xfId="47786"/>
    <cellStyle name="Note 2 6 2 5" xfId="47787"/>
    <cellStyle name="Note 2 6 2 5 2" xfId="47788"/>
    <cellStyle name="Note 2 6 2 5 2 2" xfId="47789"/>
    <cellStyle name="Note 2 6 2 5 2 2 2" xfId="47790"/>
    <cellStyle name="Note 2 6 2 5 2 2 3" xfId="47791"/>
    <cellStyle name="Note 2 6 2 5 2 3" xfId="47792"/>
    <cellStyle name="Note 2 6 2 5 2 4" xfId="47793"/>
    <cellStyle name="Note 2 6 2 5 3" xfId="47794"/>
    <cellStyle name="Note 2 6 2 5 3 2" xfId="47795"/>
    <cellStyle name="Note 2 6 2 5 3 3" xfId="47796"/>
    <cellStyle name="Note 2 6 2 5 4" xfId="47797"/>
    <cellStyle name="Note 2 6 2 5 5" xfId="47798"/>
    <cellStyle name="Note 2 6 2 6" xfId="47799"/>
    <cellStyle name="Note 2 6 2 6 2" xfId="47800"/>
    <cellStyle name="Note 2 6 2 6 2 2" xfId="47801"/>
    <cellStyle name="Note 2 6 2 6 2 3" xfId="47802"/>
    <cellStyle name="Note 2 6 2 6 3" xfId="47803"/>
    <cellStyle name="Note 2 6 2 6 4" xfId="47804"/>
    <cellStyle name="Note 2 6 2 7" xfId="47805"/>
    <cellStyle name="Note 2 6 2 7 2" xfId="47806"/>
    <cellStyle name="Note 2 6 2 7 3" xfId="47807"/>
    <cellStyle name="Note 2 6 2 8" xfId="47808"/>
    <cellStyle name="Note 2 6 2 9" xfId="47809"/>
    <cellStyle name="Note 2 6 2_Schs" xfId="47810"/>
    <cellStyle name="Note 2 6 3" xfId="47811"/>
    <cellStyle name="Note 2 6_Schs" xfId="47812"/>
    <cellStyle name="Note 2 7" xfId="47813"/>
    <cellStyle name="Note 2 7 2" xfId="47814"/>
    <cellStyle name="Note 2 7_Schs" xfId="47815"/>
    <cellStyle name="Note 2 8" xfId="47816"/>
    <cellStyle name="Note 2 8 2" xfId="47817"/>
    <cellStyle name="Note 2 8_Schs" xfId="47818"/>
    <cellStyle name="Note 2 9" xfId="47819"/>
    <cellStyle name="Note 2 9 2" xfId="47820"/>
    <cellStyle name="Note 2 9_Schs" xfId="47821"/>
    <cellStyle name="Note 2_Pivots" xfId="47822"/>
    <cellStyle name="Note 20" xfId="47823"/>
    <cellStyle name="Note 20 2" xfId="47824"/>
    <cellStyle name="Note 20_Schs" xfId="47825"/>
    <cellStyle name="Note 21" xfId="47826"/>
    <cellStyle name="Note 21 2" xfId="47827"/>
    <cellStyle name="Note 21_Schs" xfId="47828"/>
    <cellStyle name="Note 22" xfId="47829"/>
    <cellStyle name="Note 22 2" xfId="47830"/>
    <cellStyle name="Note 22_Schs" xfId="47831"/>
    <cellStyle name="Note 23" xfId="47832"/>
    <cellStyle name="Note 23 2" xfId="47833"/>
    <cellStyle name="Note 23_Schs" xfId="47834"/>
    <cellStyle name="Note 24" xfId="47835"/>
    <cellStyle name="Note 24 2" xfId="47836"/>
    <cellStyle name="Note 24_Schs" xfId="47837"/>
    <cellStyle name="Note 25" xfId="47838"/>
    <cellStyle name="Note 25 2" xfId="47839"/>
    <cellStyle name="Note 25_Schs" xfId="47840"/>
    <cellStyle name="Note 26" xfId="47841"/>
    <cellStyle name="Note 26 2" xfId="47842"/>
    <cellStyle name="Note 26_Schs" xfId="47843"/>
    <cellStyle name="Note 27" xfId="47844"/>
    <cellStyle name="Note 27 2" xfId="47845"/>
    <cellStyle name="Note 27_Schs" xfId="47846"/>
    <cellStyle name="Note 28" xfId="47847"/>
    <cellStyle name="Note 28 2" xfId="47848"/>
    <cellStyle name="Note 28_Schs" xfId="47849"/>
    <cellStyle name="Note 29" xfId="47850"/>
    <cellStyle name="Note 29 2" xfId="47851"/>
    <cellStyle name="Note 29_Schs" xfId="47852"/>
    <cellStyle name="Note 3" xfId="238"/>
    <cellStyle name="Note 3 2" xfId="47853"/>
    <cellStyle name="Note 3 2 2" xfId="47854"/>
    <cellStyle name="Note 3 2 2 2" xfId="47855"/>
    <cellStyle name="Note 3 2 2_Schs" xfId="47856"/>
    <cellStyle name="Note 3 2 3" xfId="47857"/>
    <cellStyle name="Note 3 2_Schs" xfId="47858"/>
    <cellStyle name="Note 3 3" xfId="47859"/>
    <cellStyle name="Note 3 3 2" xfId="47860"/>
    <cellStyle name="Note 3 3_Schs" xfId="47861"/>
    <cellStyle name="Note 3 4" xfId="47862"/>
    <cellStyle name="Note 3 4 2" xfId="47863"/>
    <cellStyle name="Note 3 4_Schs" xfId="47864"/>
    <cellStyle name="Note 3 5" xfId="47865"/>
    <cellStyle name="Note 3 5 2" xfId="47866"/>
    <cellStyle name="Note 3 5 2 2" xfId="47867"/>
    <cellStyle name="Note 3 5 2 2 2" xfId="47868"/>
    <cellStyle name="Note 3 5 2 2 2 2" xfId="47869"/>
    <cellStyle name="Note 3 5 2 2 2_Schs" xfId="47870"/>
    <cellStyle name="Note 3 5 2 2 3" xfId="47871"/>
    <cellStyle name="Note 3 5 2 2_Schs" xfId="47872"/>
    <cellStyle name="Note 3 5 2 3" xfId="47873"/>
    <cellStyle name="Note 3 5 2 3 2" xfId="47874"/>
    <cellStyle name="Note 3 5 2 3_Schs" xfId="47875"/>
    <cellStyle name="Note 3 5 2 4" xfId="47876"/>
    <cellStyle name="Note 3 5 2_Schs" xfId="47877"/>
    <cellStyle name="Note 3 5 3" xfId="47878"/>
    <cellStyle name="Note 3 5 3 2" xfId="47879"/>
    <cellStyle name="Note 3 5 3 2 2" xfId="47880"/>
    <cellStyle name="Note 3 5 3 2_Schs" xfId="47881"/>
    <cellStyle name="Note 3 5 3 3" xfId="47882"/>
    <cellStyle name="Note 3 5 3_Schs" xfId="47883"/>
    <cellStyle name="Note 3 5 4" xfId="47884"/>
    <cellStyle name="Note 3 5_Schs" xfId="47885"/>
    <cellStyle name="Note 3 6" xfId="47886"/>
    <cellStyle name="Note 3 6 2" xfId="47887"/>
    <cellStyle name="Note 3 6 2 2" xfId="47888"/>
    <cellStyle name="Note 3 6 2_Schs" xfId="47889"/>
    <cellStyle name="Note 3 6 3" xfId="47890"/>
    <cellStyle name="Note 3 6_Schs" xfId="47891"/>
    <cellStyle name="Note 3 7" xfId="47892"/>
    <cellStyle name="Note 3 7 2" xfId="47893"/>
    <cellStyle name="Note 3 7_Schs" xfId="47894"/>
    <cellStyle name="Note 3 8" xfId="47895"/>
    <cellStyle name="Note 3_Schs" xfId="47896"/>
    <cellStyle name="Note 30" xfId="47897"/>
    <cellStyle name="Note 30 2" xfId="47898"/>
    <cellStyle name="Note 30_Schs" xfId="47899"/>
    <cellStyle name="Note 31" xfId="47900"/>
    <cellStyle name="Note 31 2" xfId="47901"/>
    <cellStyle name="Note 31_Schs" xfId="47902"/>
    <cellStyle name="Note 32" xfId="47903"/>
    <cellStyle name="Note 32 2" xfId="47904"/>
    <cellStyle name="Note 32 2 2" xfId="47905"/>
    <cellStyle name="Note 32 2_Schs" xfId="47906"/>
    <cellStyle name="Note 32 3" xfId="47907"/>
    <cellStyle name="Note 32_Schs" xfId="47908"/>
    <cellStyle name="Note 33" xfId="47909"/>
    <cellStyle name="Note 33 2" xfId="47910"/>
    <cellStyle name="Note 33 2 2" xfId="47911"/>
    <cellStyle name="Note 33 2_Schs" xfId="47912"/>
    <cellStyle name="Note 33 3" xfId="47913"/>
    <cellStyle name="Note 33_Schs" xfId="47914"/>
    <cellStyle name="Note 34" xfId="47915"/>
    <cellStyle name="Note 34 2" xfId="47916"/>
    <cellStyle name="Note 34_Schs" xfId="47917"/>
    <cellStyle name="Note 35" xfId="47918"/>
    <cellStyle name="Note 35 2" xfId="47919"/>
    <cellStyle name="Note 35 2 2" xfId="47920"/>
    <cellStyle name="Note 35 2 3" xfId="47921"/>
    <cellStyle name="Note 35 3" xfId="47922"/>
    <cellStyle name="Note 35 4" xfId="47923"/>
    <cellStyle name="Note 4" xfId="239"/>
    <cellStyle name="Note 4 2" xfId="47924"/>
    <cellStyle name="Note 4 2 2" xfId="47925"/>
    <cellStyle name="Note 4 2 2 2" xfId="47926"/>
    <cellStyle name="Note 4 2 2_Schs" xfId="47927"/>
    <cellStyle name="Note 4 2 3" xfId="47928"/>
    <cellStyle name="Note 4 2_Schs" xfId="47929"/>
    <cellStyle name="Note 4 3" xfId="47930"/>
    <cellStyle name="Note 4 3 2" xfId="47931"/>
    <cellStyle name="Note 4 3_Schs" xfId="47932"/>
    <cellStyle name="Note 4 4" xfId="47933"/>
    <cellStyle name="Note 4 4 2" xfId="47934"/>
    <cellStyle name="Note 4 4_Schs" xfId="47935"/>
    <cellStyle name="Note 4 5" xfId="47936"/>
    <cellStyle name="Note 4 5 2" xfId="47937"/>
    <cellStyle name="Note 4 5_Schs" xfId="47938"/>
    <cellStyle name="Note 4 6" xfId="47939"/>
    <cellStyle name="Note 4 6 2" xfId="47940"/>
    <cellStyle name="Note 4 6 2 2" xfId="47941"/>
    <cellStyle name="Note 4 6 2_Schs" xfId="47942"/>
    <cellStyle name="Note 4 6 3" xfId="47943"/>
    <cellStyle name="Note 4 6_Schs" xfId="47944"/>
    <cellStyle name="Note 4 7" xfId="47945"/>
    <cellStyle name="Note 4_Schs" xfId="47946"/>
    <cellStyle name="Note 5" xfId="47947"/>
    <cellStyle name="Note 5 2" xfId="47948"/>
    <cellStyle name="Note 5 2 2" xfId="47949"/>
    <cellStyle name="Note 5 2 2 2" xfId="47950"/>
    <cellStyle name="Note 5 2 2 2 2" xfId="47951"/>
    <cellStyle name="Note 5 2 2 2 2 2" xfId="47952"/>
    <cellStyle name="Note 5 2 2 2 2 3" xfId="47953"/>
    <cellStyle name="Note 5 2 2 2 2 3 2" xfId="47954"/>
    <cellStyle name="Note 5 2 2 2 2 3 2 2" xfId="47955"/>
    <cellStyle name="Note 5 2 2 2 2 3 2 2 2" xfId="47956"/>
    <cellStyle name="Note 5 2 2 2 2 3 2 2 3" xfId="47957"/>
    <cellStyle name="Note 5 2 2 2 2 3 2 3" xfId="47958"/>
    <cellStyle name="Note 5 2 2 2 2 3 2 4" xfId="47959"/>
    <cellStyle name="Note 5 2 2 2 2 3 3" xfId="47960"/>
    <cellStyle name="Note 5 2 2 2 2 3 3 2" xfId="47961"/>
    <cellStyle name="Note 5 2 2 2 2 3 3 3" xfId="47962"/>
    <cellStyle name="Note 5 2 2 2 2 3 4" xfId="47963"/>
    <cellStyle name="Note 5 2 2 2 2 3 5" xfId="47964"/>
    <cellStyle name="Note 5 2 2 2 2 4" xfId="47965"/>
    <cellStyle name="Note 5 2 2 2 2 4 2" xfId="47966"/>
    <cellStyle name="Note 5 2 2 2 2 4 2 2" xfId="47967"/>
    <cellStyle name="Note 5 2 2 2 2 4 2 3" xfId="47968"/>
    <cellStyle name="Note 5 2 2 2 2 4 3" xfId="47969"/>
    <cellStyle name="Note 5 2 2 2 2 4 4" xfId="47970"/>
    <cellStyle name="Note 5 2 2 2 2 5" xfId="47971"/>
    <cellStyle name="Note 5 2 2 2 2 5 2" xfId="47972"/>
    <cellStyle name="Note 5 2 2 2 2 5 3" xfId="47973"/>
    <cellStyle name="Note 5 2 2 2 2 6" xfId="47974"/>
    <cellStyle name="Note 5 2 2 2 2 7" xfId="47975"/>
    <cellStyle name="Note 5 2 2 2 2_Schs" xfId="47976"/>
    <cellStyle name="Note 5 2 2 2 3" xfId="47977"/>
    <cellStyle name="Note 5 2 2 2 4" xfId="47978"/>
    <cellStyle name="Note 5 2 2 2 4 2" xfId="47979"/>
    <cellStyle name="Note 5 2 2 2 4 2 2" xfId="47980"/>
    <cellStyle name="Note 5 2 2 2 4 2 2 2" xfId="47981"/>
    <cellStyle name="Note 5 2 2 2 4 2 2 3" xfId="47982"/>
    <cellStyle name="Note 5 2 2 2 4 2 3" xfId="47983"/>
    <cellStyle name="Note 5 2 2 2 4 2 4" xfId="47984"/>
    <cellStyle name="Note 5 2 2 2 4 3" xfId="47985"/>
    <cellStyle name="Note 5 2 2 2 4 3 2" xfId="47986"/>
    <cellStyle name="Note 5 2 2 2 4 3 3" xfId="47987"/>
    <cellStyle name="Note 5 2 2 2 4 4" xfId="47988"/>
    <cellStyle name="Note 5 2 2 2 4 5" xfId="47989"/>
    <cellStyle name="Note 5 2 2 2 5" xfId="47990"/>
    <cellStyle name="Note 5 2 2 2 5 2" xfId="47991"/>
    <cellStyle name="Note 5 2 2 2 5 2 2" xfId="47992"/>
    <cellStyle name="Note 5 2 2 2 5 2 3" xfId="47993"/>
    <cellStyle name="Note 5 2 2 2 5 3" xfId="47994"/>
    <cellStyle name="Note 5 2 2 2 5 4" xfId="47995"/>
    <cellStyle name="Note 5 2 2 2 6" xfId="47996"/>
    <cellStyle name="Note 5 2 2 2 6 2" xfId="47997"/>
    <cellStyle name="Note 5 2 2 2 6 3" xfId="47998"/>
    <cellStyle name="Note 5 2 2 2 7" xfId="47999"/>
    <cellStyle name="Note 5 2 2 2 8" xfId="48000"/>
    <cellStyle name="Note 5 2 2 2_Schs" xfId="48001"/>
    <cellStyle name="Note 5 2 2 3" xfId="48002"/>
    <cellStyle name="Note 5 2 2 3 2" xfId="48003"/>
    <cellStyle name="Note 5 2 2 3 3" xfId="48004"/>
    <cellStyle name="Note 5 2 2 3 3 2" xfId="48005"/>
    <cellStyle name="Note 5 2 2 3 3 2 2" xfId="48006"/>
    <cellStyle name="Note 5 2 2 3 3 2 2 2" xfId="48007"/>
    <cellStyle name="Note 5 2 2 3 3 2 2 3" xfId="48008"/>
    <cellStyle name="Note 5 2 2 3 3 2 3" xfId="48009"/>
    <cellStyle name="Note 5 2 2 3 3 2 4" xfId="48010"/>
    <cellStyle name="Note 5 2 2 3 3 3" xfId="48011"/>
    <cellStyle name="Note 5 2 2 3 3 3 2" xfId="48012"/>
    <cellStyle name="Note 5 2 2 3 3 3 3" xfId="48013"/>
    <cellStyle name="Note 5 2 2 3 3 4" xfId="48014"/>
    <cellStyle name="Note 5 2 2 3 3 5" xfId="48015"/>
    <cellStyle name="Note 5 2 2 3 4" xfId="48016"/>
    <cellStyle name="Note 5 2 2 3 4 2" xfId="48017"/>
    <cellStyle name="Note 5 2 2 3 4 2 2" xfId="48018"/>
    <cellStyle name="Note 5 2 2 3 4 2 3" xfId="48019"/>
    <cellStyle name="Note 5 2 2 3 4 3" xfId="48020"/>
    <cellStyle name="Note 5 2 2 3 4 4" xfId="48021"/>
    <cellStyle name="Note 5 2 2 3 5" xfId="48022"/>
    <cellStyle name="Note 5 2 2 3 5 2" xfId="48023"/>
    <cellStyle name="Note 5 2 2 3 5 3" xfId="48024"/>
    <cellStyle name="Note 5 2 2 3 6" xfId="48025"/>
    <cellStyle name="Note 5 2 2 3 7" xfId="48026"/>
    <cellStyle name="Note 5 2 2 3_Schs" xfId="48027"/>
    <cellStyle name="Note 5 2 2 4" xfId="48028"/>
    <cellStyle name="Note 5 2 2 5" xfId="48029"/>
    <cellStyle name="Note 5 2 2 5 2" xfId="48030"/>
    <cellStyle name="Note 5 2 2 5 2 2" xfId="48031"/>
    <cellStyle name="Note 5 2 2 5 2 2 2" xfId="48032"/>
    <cellStyle name="Note 5 2 2 5 2 2 3" xfId="48033"/>
    <cellStyle name="Note 5 2 2 5 2 3" xfId="48034"/>
    <cellStyle name="Note 5 2 2 5 2 4" xfId="48035"/>
    <cellStyle name="Note 5 2 2 5 3" xfId="48036"/>
    <cellStyle name="Note 5 2 2 5 3 2" xfId="48037"/>
    <cellStyle name="Note 5 2 2 5 3 3" xfId="48038"/>
    <cellStyle name="Note 5 2 2 5 4" xfId="48039"/>
    <cellStyle name="Note 5 2 2 5 5" xfId="48040"/>
    <cellStyle name="Note 5 2 2 6" xfId="48041"/>
    <cellStyle name="Note 5 2 2 6 2" xfId="48042"/>
    <cellStyle name="Note 5 2 2 6 2 2" xfId="48043"/>
    <cellStyle name="Note 5 2 2 6 2 3" xfId="48044"/>
    <cellStyle name="Note 5 2 2 6 3" xfId="48045"/>
    <cellStyle name="Note 5 2 2 6 4" xfId="48046"/>
    <cellStyle name="Note 5 2 2 7" xfId="48047"/>
    <cellStyle name="Note 5 2 2 7 2" xfId="48048"/>
    <cellStyle name="Note 5 2 2 7 3" xfId="48049"/>
    <cellStyle name="Note 5 2 2 8" xfId="48050"/>
    <cellStyle name="Note 5 2 2 9" xfId="48051"/>
    <cellStyle name="Note 5 2 2_Schs" xfId="48052"/>
    <cellStyle name="Note 5 2 3" xfId="48053"/>
    <cellStyle name="Note 5 2_Schs" xfId="48054"/>
    <cellStyle name="Note 5 3" xfId="48055"/>
    <cellStyle name="Note 5 3 2" xfId="48056"/>
    <cellStyle name="Note 5 3 2 2" xfId="48057"/>
    <cellStyle name="Note 5 3 2 2 2" xfId="48058"/>
    <cellStyle name="Note 5 3 2 2 2 2" xfId="48059"/>
    <cellStyle name="Note 5 3 2 2 2 3" xfId="48060"/>
    <cellStyle name="Note 5 3 2 2 2 3 2" xfId="48061"/>
    <cellStyle name="Note 5 3 2 2 2 3 2 2" xfId="48062"/>
    <cellStyle name="Note 5 3 2 2 2 3 2 2 2" xfId="48063"/>
    <cellStyle name="Note 5 3 2 2 2 3 2 2 3" xfId="48064"/>
    <cellStyle name="Note 5 3 2 2 2 3 2 3" xfId="48065"/>
    <cellStyle name="Note 5 3 2 2 2 3 2 4" xfId="48066"/>
    <cellStyle name="Note 5 3 2 2 2 3 3" xfId="48067"/>
    <cellStyle name="Note 5 3 2 2 2 3 3 2" xfId="48068"/>
    <cellStyle name="Note 5 3 2 2 2 3 3 3" xfId="48069"/>
    <cellStyle name="Note 5 3 2 2 2 3 4" xfId="48070"/>
    <cellStyle name="Note 5 3 2 2 2 3 5" xfId="48071"/>
    <cellStyle name="Note 5 3 2 2 2 4" xfId="48072"/>
    <cellStyle name="Note 5 3 2 2 2 4 2" xfId="48073"/>
    <cellStyle name="Note 5 3 2 2 2 4 2 2" xfId="48074"/>
    <cellStyle name="Note 5 3 2 2 2 4 2 3" xfId="48075"/>
    <cellStyle name="Note 5 3 2 2 2 4 3" xfId="48076"/>
    <cellStyle name="Note 5 3 2 2 2 4 4" xfId="48077"/>
    <cellStyle name="Note 5 3 2 2 2 5" xfId="48078"/>
    <cellStyle name="Note 5 3 2 2 2 5 2" xfId="48079"/>
    <cellStyle name="Note 5 3 2 2 2 5 3" xfId="48080"/>
    <cellStyle name="Note 5 3 2 2 2 6" xfId="48081"/>
    <cellStyle name="Note 5 3 2 2 2 7" xfId="48082"/>
    <cellStyle name="Note 5 3 2 2 2_Schs" xfId="48083"/>
    <cellStyle name="Note 5 3 2 2 3" xfId="48084"/>
    <cellStyle name="Note 5 3 2 2 4" xfId="48085"/>
    <cellStyle name="Note 5 3 2 2 4 2" xfId="48086"/>
    <cellStyle name="Note 5 3 2 2 4 2 2" xfId="48087"/>
    <cellStyle name="Note 5 3 2 2 4 2 2 2" xfId="48088"/>
    <cellStyle name="Note 5 3 2 2 4 2 2 3" xfId="48089"/>
    <cellStyle name="Note 5 3 2 2 4 2 3" xfId="48090"/>
    <cellStyle name="Note 5 3 2 2 4 2 4" xfId="48091"/>
    <cellStyle name="Note 5 3 2 2 4 3" xfId="48092"/>
    <cellStyle name="Note 5 3 2 2 4 3 2" xfId="48093"/>
    <cellStyle name="Note 5 3 2 2 4 3 3" xfId="48094"/>
    <cellStyle name="Note 5 3 2 2 4 4" xfId="48095"/>
    <cellStyle name="Note 5 3 2 2 4 5" xfId="48096"/>
    <cellStyle name="Note 5 3 2 2 5" xfId="48097"/>
    <cellStyle name="Note 5 3 2 2 5 2" xfId="48098"/>
    <cellStyle name="Note 5 3 2 2 5 2 2" xfId="48099"/>
    <cellStyle name="Note 5 3 2 2 5 2 3" xfId="48100"/>
    <cellStyle name="Note 5 3 2 2 5 3" xfId="48101"/>
    <cellStyle name="Note 5 3 2 2 5 4" xfId="48102"/>
    <cellStyle name="Note 5 3 2 2 6" xfId="48103"/>
    <cellStyle name="Note 5 3 2 2 6 2" xfId="48104"/>
    <cellStyle name="Note 5 3 2 2 6 3" xfId="48105"/>
    <cellStyle name="Note 5 3 2 2 7" xfId="48106"/>
    <cellStyle name="Note 5 3 2 2 8" xfId="48107"/>
    <cellStyle name="Note 5 3 2 2_Schs" xfId="48108"/>
    <cellStyle name="Note 5 3 2 3" xfId="48109"/>
    <cellStyle name="Note 5 3 2 3 2" xfId="48110"/>
    <cellStyle name="Note 5 3 2 3 3" xfId="48111"/>
    <cellStyle name="Note 5 3 2 3 3 2" xfId="48112"/>
    <cellStyle name="Note 5 3 2 3 3 2 2" xfId="48113"/>
    <cellStyle name="Note 5 3 2 3 3 2 2 2" xfId="48114"/>
    <cellStyle name="Note 5 3 2 3 3 2 2 3" xfId="48115"/>
    <cellStyle name="Note 5 3 2 3 3 2 3" xfId="48116"/>
    <cellStyle name="Note 5 3 2 3 3 2 4" xfId="48117"/>
    <cellStyle name="Note 5 3 2 3 3 3" xfId="48118"/>
    <cellStyle name="Note 5 3 2 3 3 3 2" xfId="48119"/>
    <cellStyle name="Note 5 3 2 3 3 3 3" xfId="48120"/>
    <cellStyle name="Note 5 3 2 3 3 4" xfId="48121"/>
    <cellStyle name="Note 5 3 2 3 3 5" xfId="48122"/>
    <cellStyle name="Note 5 3 2 3 4" xfId="48123"/>
    <cellStyle name="Note 5 3 2 3 4 2" xfId="48124"/>
    <cellStyle name="Note 5 3 2 3 4 2 2" xfId="48125"/>
    <cellStyle name="Note 5 3 2 3 4 2 3" xfId="48126"/>
    <cellStyle name="Note 5 3 2 3 4 3" xfId="48127"/>
    <cellStyle name="Note 5 3 2 3 4 4" xfId="48128"/>
    <cellStyle name="Note 5 3 2 3 5" xfId="48129"/>
    <cellStyle name="Note 5 3 2 3 5 2" xfId="48130"/>
    <cellStyle name="Note 5 3 2 3 5 3" xfId="48131"/>
    <cellStyle name="Note 5 3 2 3 6" xfId="48132"/>
    <cellStyle name="Note 5 3 2 3 7" xfId="48133"/>
    <cellStyle name="Note 5 3 2 3_Schs" xfId="48134"/>
    <cellStyle name="Note 5 3 2 4" xfId="48135"/>
    <cellStyle name="Note 5 3 2 5" xfId="48136"/>
    <cellStyle name="Note 5 3 2 5 2" xfId="48137"/>
    <cellStyle name="Note 5 3 2 5 2 2" xfId="48138"/>
    <cellStyle name="Note 5 3 2 5 2 2 2" xfId="48139"/>
    <cellStyle name="Note 5 3 2 5 2 2 3" xfId="48140"/>
    <cellStyle name="Note 5 3 2 5 2 3" xfId="48141"/>
    <cellStyle name="Note 5 3 2 5 2 4" xfId="48142"/>
    <cellStyle name="Note 5 3 2 5 3" xfId="48143"/>
    <cellStyle name="Note 5 3 2 5 3 2" xfId="48144"/>
    <cellStyle name="Note 5 3 2 5 3 3" xfId="48145"/>
    <cellStyle name="Note 5 3 2 5 4" xfId="48146"/>
    <cellStyle name="Note 5 3 2 5 5" xfId="48147"/>
    <cellStyle name="Note 5 3 2 6" xfId="48148"/>
    <cellStyle name="Note 5 3 2 6 2" xfId="48149"/>
    <cellStyle name="Note 5 3 2 6 2 2" xfId="48150"/>
    <cellStyle name="Note 5 3 2 6 2 3" xfId="48151"/>
    <cellStyle name="Note 5 3 2 6 3" xfId="48152"/>
    <cellStyle name="Note 5 3 2 6 4" xfId="48153"/>
    <cellStyle name="Note 5 3 2 7" xfId="48154"/>
    <cellStyle name="Note 5 3 2 7 2" xfId="48155"/>
    <cellStyle name="Note 5 3 2 7 3" xfId="48156"/>
    <cellStyle name="Note 5 3 2 8" xfId="48157"/>
    <cellStyle name="Note 5 3 2 9" xfId="48158"/>
    <cellStyle name="Note 5 3 2_Schs" xfId="48159"/>
    <cellStyle name="Note 5 3 3" xfId="48160"/>
    <cellStyle name="Note 5 3_Schs" xfId="48161"/>
    <cellStyle name="Note 5 4" xfId="48162"/>
    <cellStyle name="Note 5 4 2" xfId="48163"/>
    <cellStyle name="Note 5 4_Schs" xfId="48164"/>
    <cellStyle name="Note 5 5" xfId="48165"/>
    <cellStyle name="Note 5 5 2" xfId="48166"/>
    <cellStyle name="Note 5 5_Schs" xfId="48167"/>
    <cellStyle name="Note 5 6" xfId="48168"/>
    <cellStyle name="Note 5 6 2" xfId="48169"/>
    <cellStyle name="Note 5 6 2 2" xfId="48170"/>
    <cellStyle name="Note 5 6 2_Schs" xfId="48171"/>
    <cellStyle name="Note 5 6 3" xfId="48172"/>
    <cellStyle name="Note 5 6_Schs" xfId="48173"/>
    <cellStyle name="Note 5 7" xfId="48174"/>
    <cellStyle name="Note 5 7 2" xfId="48175"/>
    <cellStyle name="Note 5 7_Schs" xfId="48176"/>
    <cellStyle name="Note 5 8" xfId="48177"/>
    <cellStyle name="Note 5_Schs" xfId="48178"/>
    <cellStyle name="Note 6" xfId="48179"/>
    <cellStyle name="Note 6 2" xfId="48180"/>
    <cellStyle name="Note 6 2 2" xfId="48181"/>
    <cellStyle name="Note 6 2_Schs" xfId="48182"/>
    <cellStyle name="Note 6 3" xfId="48183"/>
    <cellStyle name="Note 6 3 2" xfId="48184"/>
    <cellStyle name="Note 6 3_Schs" xfId="48185"/>
    <cellStyle name="Note 6 4" xfId="48186"/>
    <cellStyle name="Note 6 4 2" xfId="48187"/>
    <cellStyle name="Note 6 4_Schs" xfId="48188"/>
    <cellStyle name="Note 6 5" xfId="48189"/>
    <cellStyle name="Note 6 5 2" xfId="48190"/>
    <cellStyle name="Note 6 5_Schs" xfId="48191"/>
    <cellStyle name="Note 6 6" xfId="48192"/>
    <cellStyle name="Note 6 6 2" xfId="48193"/>
    <cellStyle name="Note 6 6 2 2" xfId="48194"/>
    <cellStyle name="Note 6 6 2_Schs" xfId="48195"/>
    <cellStyle name="Note 6 6 3" xfId="48196"/>
    <cellStyle name="Note 6 6_Schs" xfId="48197"/>
    <cellStyle name="Note 6 7" xfId="48198"/>
    <cellStyle name="Note 6_Schs" xfId="48199"/>
    <cellStyle name="Note 7" xfId="48200"/>
    <cellStyle name="Note 7 2" xfId="48201"/>
    <cellStyle name="Note 7 2 2" xfId="48202"/>
    <cellStyle name="Note 7 2_Schs" xfId="48203"/>
    <cellStyle name="Note 7 3" xfId="48204"/>
    <cellStyle name="Note 7 3 2" xfId="48205"/>
    <cellStyle name="Note 7 3_Schs" xfId="48206"/>
    <cellStyle name="Note 7 4" xfId="48207"/>
    <cellStyle name="Note 7 4 2" xfId="48208"/>
    <cellStyle name="Note 7 4_Schs" xfId="48209"/>
    <cellStyle name="Note 7 5" xfId="48210"/>
    <cellStyle name="Note 7 5 2" xfId="48211"/>
    <cellStyle name="Note 7 5_Schs" xfId="48212"/>
    <cellStyle name="Note 7 6" xfId="48213"/>
    <cellStyle name="Note 7 6 2" xfId="48214"/>
    <cellStyle name="Note 7 6 2 2" xfId="48215"/>
    <cellStyle name="Note 7 6 2_Schs" xfId="48216"/>
    <cellStyle name="Note 7 6 3" xfId="48217"/>
    <cellStyle name="Note 7 6_Schs" xfId="48218"/>
    <cellStyle name="Note 7 7" xfId="48219"/>
    <cellStyle name="Note 7_Schs" xfId="48220"/>
    <cellStyle name="Note 8" xfId="48221"/>
    <cellStyle name="Note 8 2" xfId="48222"/>
    <cellStyle name="Note 8 2 2" xfId="48223"/>
    <cellStyle name="Note 8 2_Schs" xfId="48224"/>
    <cellStyle name="Note 8 3" xfId="48225"/>
    <cellStyle name="Note 8 3 2" xfId="48226"/>
    <cellStyle name="Note 8 3_Schs" xfId="48227"/>
    <cellStyle name="Note 8 4" xfId="48228"/>
    <cellStyle name="Note 8 4 2" xfId="48229"/>
    <cellStyle name="Note 8 4_Schs" xfId="48230"/>
    <cellStyle name="Note 8 5" xfId="48231"/>
    <cellStyle name="Note 8 5 2" xfId="48232"/>
    <cellStyle name="Note 8 5_Schs" xfId="48233"/>
    <cellStyle name="Note 8 6" xfId="48234"/>
    <cellStyle name="Note 8 6 2" xfId="48235"/>
    <cellStyle name="Note 8 6 2 2" xfId="48236"/>
    <cellStyle name="Note 8 6 2_Schs" xfId="48237"/>
    <cellStyle name="Note 8 6 3" xfId="48238"/>
    <cellStyle name="Note 8 6_Schs" xfId="48239"/>
    <cellStyle name="Note 8 7" xfId="48240"/>
    <cellStyle name="Note 8_Schs" xfId="48241"/>
    <cellStyle name="Note 9" xfId="48242"/>
    <cellStyle name="Note 9 2" xfId="48243"/>
    <cellStyle name="Note 9 2 2" xfId="48244"/>
    <cellStyle name="Note 9 2_Schs" xfId="48245"/>
    <cellStyle name="Note 9 3" xfId="48246"/>
    <cellStyle name="Note 9 3 2" xfId="48247"/>
    <cellStyle name="Note 9 3_Schs" xfId="48248"/>
    <cellStyle name="Note 9 4" xfId="48249"/>
    <cellStyle name="Note 9 4 2" xfId="48250"/>
    <cellStyle name="Note 9 4_Schs" xfId="48251"/>
    <cellStyle name="Note 9 5" xfId="48252"/>
    <cellStyle name="Note 9 5 2" xfId="48253"/>
    <cellStyle name="Note 9 5_Schs" xfId="48254"/>
    <cellStyle name="Note 9 6" xfId="48255"/>
    <cellStyle name="Note 9 6 2" xfId="48256"/>
    <cellStyle name="Note 9 6 2 2" xfId="48257"/>
    <cellStyle name="Note 9 6 2_Schs" xfId="48258"/>
    <cellStyle name="Note 9 6 3" xfId="48259"/>
    <cellStyle name="Note 9 6_Schs" xfId="48260"/>
    <cellStyle name="Note 9 7" xfId="48261"/>
    <cellStyle name="Note 9_Schs" xfId="48262"/>
    <cellStyle name="Output 10" xfId="48263"/>
    <cellStyle name="Output 10 2" xfId="48264"/>
    <cellStyle name="Output 10_Schs" xfId="48265"/>
    <cellStyle name="Output 11" xfId="48266"/>
    <cellStyle name="Output 11 2" xfId="48267"/>
    <cellStyle name="Output 11_Schs" xfId="48268"/>
    <cellStyle name="Output 12" xfId="48269"/>
    <cellStyle name="Output 12 2" xfId="48270"/>
    <cellStyle name="Output 12_Schs" xfId="48271"/>
    <cellStyle name="Output 13" xfId="48272"/>
    <cellStyle name="Output 13 2" xfId="48273"/>
    <cellStyle name="Output 13_Schs" xfId="48274"/>
    <cellStyle name="Output 14" xfId="48275"/>
    <cellStyle name="Output 14 2" xfId="48276"/>
    <cellStyle name="Output 14_Schs" xfId="48277"/>
    <cellStyle name="Output 15" xfId="48278"/>
    <cellStyle name="Output 15 2" xfId="48279"/>
    <cellStyle name="Output 15_Schs" xfId="48280"/>
    <cellStyle name="Output 16" xfId="48281"/>
    <cellStyle name="Output 16 2" xfId="48282"/>
    <cellStyle name="Output 16_Schs" xfId="48283"/>
    <cellStyle name="Output 17" xfId="48284"/>
    <cellStyle name="Output 17 2" xfId="48285"/>
    <cellStyle name="Output 17_Schs" xfId="48286"/>
    <cellStyle name="Output 18" xfId="48287"/>
    <cellStyle name="Output 19" xfId="48288"/>
    <cellStyle name="Output 19 2" xfId="48289"/>
    <cellStyle name="Output 19 2 2" xfId="48290"/>
    <cellStyle name="Output 19 2 3" xfId="48291"/>
    <cellStyle name="Output 19 3" xfId="48292"/>
    <cellStyle name="Output 19 4" xfId="48293"/>
    <cellStyle name="Output 2" xfId="240"/>
    <cellStyle name="Output 2 2" xfId="48294"/>
    <cellStyle name="Output 2 2 2" xfId="48295"/>
    <cellStyle name="Output 2 2_Schs" xfId="48296"/>
    <cellStyle name="Output 2 3" xfId="48297"/>
    <cellStyle name="Output 2 3 2" xfId="48298"/>
    <cellStyle name="Output 2 3_Schs" xfId="48299"/>
    <cellStyle name="Output 2 4" xfId="48300"/>
    <cellStyle name="Output 2_Schs" xfId="48301"/>
    <cellStyle name="Output 3" xfId="48302"/>
    <cellStyle name="Output 3 2" xfId="48303"/>
    <cellStyle name="Output 3 2 2" xfId="48304"/>
    <cellStyle name="Output 3 2_Schs" xfId="48305"/>
    <cellStyle name="Output 3 3" xfId="48306"/>
    <cellStyle name="Output 3_Schs" xfId="48307"/>
    <cellStyle name="Output 4" xfId="48308"/>
    <cellStyle name="Output 4 2" xfId="48309"/>
    <cellStyle name="Output 4 2 2" xfId="48310"/>
    <cellStyle name="Output 4 2_Schs" xfId="48311"/>
    <cellStyle name="Output 4 3" xfId="48312"/>
    <cellStyle name="Output 4_Schs" xfId="48313"/>
    <cellStyle name="Output 5" xfId="48314"/>
    <cellStyle name="Output 5 2" xfId="48315"/>
    <cellStyle name="Output 5 2 2" xfId="48316"/>
    <cellStyle name="Output 5 2_Schs" xfId="48317"/>
    <cellStyle name="Output 5 3" xfId="48318"/>
    <cellStyle name="Output 5 3 2" xfId="48319"/>
    <cellStyle name="Output 5 3_Schs" xfId="48320"/>
    <cellStyle name="Output 5 4" xfId="48321"/>
    <cellStyle name="Output 5_Schs" xfId="48322"/>
    <cellStyle name="Output 6" xfId="48323"/>
    <cellStyle name="Output 6 2" xfId="48324"/>
    <cellStyle name="Output 6 2 2" xfId="48325"/>
    <cellStyle name="Output 6 2_Schs" xfId="48326"/>
    <cellStyle name="Output 6 3" xfId="48327"/>
    <cellStyle name="Output 6_Schs" xfId="48328"/>
    <cellStyle name="Output 7" xfId="48329"/>
    <cellStyle name="Output 7 2" xfId="48330"/>
    <cellStyle name="Output 7_Schs" xfId="48331"/>
    <cellStyle name="Output 8" xfId="48332"/>
    <cellStyle name="Output 8 2" xfId="48333"/>
    <cellStyle name="Output 8_Schs" xfId="48334"/>
    <cellStyle name="Output 9" xfId="48335"/>
    <cellStyle name="Output 9 2" xfId="48336"/>
    <cellStyle name="Output 9_Schs" xfId="48337"/>
    <cellStyle name="Percent" xfId="21" builtinId="5"/>
    <cellStyle name="Percent 10" xfId="48338"/>
    <cellStyle name="Percent 10 2" xfId="48339"/>
    <cellStyle name="Percent 10 2 2" xfId="48340"/>
    <cellStyle name="Percent 10 2_Schs" xfId="48341"/>
    <cellStyle name="Percent 10 3" xfId="48342"/>
    <cellStyle name="Percent 10_Schs" xfId="48343"/>
    <cellStyle name="Percent 11" xfId="48344"/>
    <cellStyle name="Percent 11 2" xfId="48345"/>
    <cellStyle name="Percent 11 2 2" xfId="48346"/>
    <cellStyle name="Percent 11 2_Schs" xfId="48347"/>
    <cellStyle name="Percent 11 3" xfId="48348"/>
    <cellStyle name="Percent 11_Schs" xfId="48349"/>
    <cellStyle name="Percent 12" xfId="48350"/>
    <cellStyle name="Percent 12 10" xfId="48351"/>
    <cellStyle name="Percent 12 10 2" xfId="48352"/>
    <cellStyle name="Percent 12 10 3" xfId="48353"/>
    <cellStyle name="Percent 12 11" xfId="48354"/>
    <cellStyle name="Percent 12 12" xfId="48355"/>
    <cellStyle name="Percent 12 13" xfId="48356"/>
    <cellStyle name="Percent 12 2" xfId="48357"/>
    <cellStyle name="Percent 12 2 10" xfId="48358"/>
    <cellStyle name="Percent 12 2 11" xfId="48359"/>
    <cellStyle name="Percent 12 2 12" xfId="48360"/>
    <cellStyle name="Percent 12 2 2" xfId="48361"/>
    <cellStyle name="Percent 12 2 2 10" xfId="48362"/>
    <cellStyle name="Percent 12 2 2 2" xfId="48363"/>
    <cellStyle name="Percent 12 2 2 2 2" xfId="48364"/>
    <cellStyle name="Percent 12 2 2 2 2 2" xfId="48365"/>
    <cellStyle name="Percent 12 2 2 2 2 2 2" xfId="48366"/>
    <cellStyle name="Percent 12 2 2 2 2 2 3" xfId="48367"/>
    <cellStyle name="Percent 12 2 2 2 2 2 3 2" xfId="48368"/>
    <cellStyle name="Percent 12 2 2 2 2 2 3 2 2" xfId="48369"/>
    <cellStyle name="Percent 12 2 2 2 2 2 3 2 2 2" xfId="48370"/>
    <cellStyle name="Percent 12 2 2 2 2 2 3 2 2 3" xfId="48371"/>
    <cellStyle name="Percent 12 2 2 2 2 2 3 2 3" xfId="48372"/>
    <cellStyle name="Percent 12 2 2 2 2 2 3 2 4" xfId="48373"/>
    <cellStyle name="Percent 12 2 2 2 2 2 3 3" xfId="48374"/>
    <cellStyle name="Percent 12 2 2 2 2 2 3 3 2" xfId="48375"/>
    <cellStyle name="Percent 12 2 2 2 2 2 3 3 3" xfId="48376"/>
    <cellStyle name="Percent 12 2 2 2 2 2 3 4" xfId="48377"/>
    <cellStyle name="Percent 12 2 2 2 2 2 3 5" xfId="48378"/>
    <cellStyle name="Percent 12 2 2 2 2 2 4" xfId="48379"/>
    <cellStyle name="Percent 12 2 2 2 2 2 4 2" xfId="48380"/>
    <cellStyle name="Percent 12 2 2 2 2 2 4 2 2" xfId="48381"/>
    <cellStyle name="Percent 12 2 2 2 2 2 4 2 3" xfId="48382"/>
    <cellStyle name="Percent 12 2 2 2 2 2 4 3" xfId="48383"/>
    <cellStyle name="Percent 12 2 2 2 2 2 4 4" xfId="48384"/>
    <cellStyle name="Percent 12 2 2 2 2 2 5" xfId="48385"/>
    <cellStyle name="Percent 12 2 2 2 2 2 5 2" xfId="48386"/>
    <cellStyle name="Percent 12 2 2 2 2 2 5 3" xfId="48387"/>
    <cellStyle name="Percent 12 2 2 2 2 2 6" xfId="48388"/>
    <cellStyle name="Percent 12 2 2 2 2 2 7" xfId="48389"/>
    <cellStyle name="Percent 12 2 2 2 2 2_Schs" xfId="48390"/>
    <cellStyle name="Percent 12 2 2 2 2 3" xfId="48391"/>
    <cellStyle name="Percent 12 2 2 2 2 4" xfId="48392"/>
    <cellStyle name="Percent 12 2 2 2 2 5" xfId="48393"/>
    <cellStyle name="Percent 12 2 2 2 2 5 2" xfId="48394"/>
    <cellStyle name="Percent 12 2 2 2 2 5 2 2" xfId="48395"/>
    <cellStyle name="Percent 12 2 2 2 2 5 2 2 2" xfId="48396"/>
    <cellStyle name="Percent 12 2 2 2 2 5 2 2 3" xfId="48397"/>
    <cellStyle name="Percent 12 2 2 2 2 5 2 3" xfId="48398"/>
    <cellStyle name="Percent 12 2 2 2 2 5 2 4" xfId="48399"/>
    <cellStyle name="Percent 12 2 2 2 2 5 3" xfId="48400"/>
    <cellStyle name="Percent 12 2 2 2 2 5 3 2" xfId="48401"/>
    <cellStyle name="Percent 12 2 2 2 2 5 3 3" xfId="48402"/>
    <cellStyle name="Percent 12 2 2 2 2 5 4" xfId="48403"/>
    <cellStyle name="Percent 12 2 2 2 2 5 5" xfId="48404"/>
    <cellStyle name="Percent 12 2 2 2 2 6" xfId="48405"/>
    <cellStyle name="Percent 12 2 2 2 2 6 2" xfId="48406"/>
    <cellStyle name="Percent 12 2 2 2 2 6 2 2" xfId="48407"/>
    <cellStyle name="Percent 12 2 2 2 2 6 2 3" xfId="48408"/>
    <cellStyle name="Percent 12 2 2 2 2 6 3" xfId="48409"/>
    <cellStyle name="Percent 12 2 2 2 2 6 4" xfId="48410"/>
    <cellStyle name="Percent 12 2 2 2 2 7" xfId="48411"/>
    <cellStyle name="Percent 12 2 2 2 2 7 2" xfId="48412"/>
    <cellStyle name="Percent 12 2 2 2 2 7 3" xfId="48413"/>
    <cellStyle name="Percent 12 2 2 2 2 8" xfId="48414"/>
    <cellStyle name="Percent 12 2 2 2 2 9" xfId="48415"/>
    <cellStyle name="Percent 12 2 2 2 2_Schs" xfId="48416"/>
    <cellStyle name="Percent 12 2 2 2 3" xfId="48417"/>
    <cellStyle name="Percent 12 2 2 2 3 2" xfId="48418"/>
    <cellStyle name="Percent 12 2 2 2 3 3" xfId="48419"/>
    <cellStyle name="Percent 12 2 2 2 3 3 2" xfId="48420"/>
    <cellStyle name="Percent 12 2 2 2 3 3 2 2" xfId="48421"/>
    <cellStyle name="Percent 12 2 2 2 3 3 2 2 2" xfId="48422"/>
    <cellStyle name="Percent 12 2 2 2 3 3 2 2 3" xfId="48423"/>
    <cellStyle name="Percent 12 2 2 2 3 3 2 3" xfId="48424"/>
    <cellStyle name="Percent 12 2 2 2 3 3 2 4" xfId="48425"/>
    <cellStyle name="Percent 12 2 2 2 3 3 3" xfId="48426"/>
    <cellStyle name="Percent 12 2 2 2 3 3 3 2" xfId="48427"/>
    <cellStyle name="Percent 12 2 2 2 3 3 3 3" xfId="48428"/>
    <cellStyle name="Percent 12 2 2 2 3 3 4" xfId="48429"/>
    <cellStyle name="Percent 12 2 2 2 3 3 5" xfId="48430"/>
    <cellStyle name="Percent 12 2 2 2 3 4" xfId="48431"/>
    <cellStyle name="Percent 12 2 2 2 3 4 2" xfId="48432"/>
    <cellStyle name="Percent 12 2 2 2 3 4 2 2" xfId="48433"/>
    <cellStyle name="Percent 12 2 2 2 3 4 2 3" xfId="48434"/>
    <cellStyle name="Percent 12 2 2 2 3 4 3" xfId="48435"/>
    <cellStyle name="Percent 12 2 2 2 3 4 4" xfId="48436"/>
    <cellStyle name="Percent 12 2 2 2 3 5" xfId="48437"/>
    <cellStyle name="Percent 12 2 2 2 3 5 2" xfId="48438"/>
    <cellStyle name="Percent 12 2 2 2 3 5 3" xfId="48439"/>
    <cellStyle name="Percent 12 2 2 2 3 6" xfId="48440"/>
    <cellStyle name="Percent 12 2 2 2 3 7" xfId="48441"/>
    <cellStyle name="Percent 12 2 2 2 3_Schs" xfId="48442"/>
    <cellStyle name="Percent 12 2 2 2 4" xfId="48443"/>
    <cellStyle name="Percent 12 2 2 2 5" xfId="48444"/>
    <cellStyle name="Percent 12 2 2 2 5 2" xfId="48445"/>
    <cellStyle name="Percent 12 2 2 2 5 2 2" xfId="48446"/>
    <cellStyle name="Percent 12 2 2 2 5 2 2 2" xfId="48447"/>
    <cellStyle name="Percent 12 2 2 2 5 2 2 3" xfId="48448"/>
    <cellStyle name="Percent 12 2 2 2 5 2 3" xfId="48449"/>
    <cellStyle name="Percent 12 2 2 2 5 2 4" xfId="48450"/>
    <cellStyle name="Percent 12 2 2 2 5 3" xfId="48451"/>
    <cellStyle name="Percent 12 2 2 2 5 3 2" xfId="48452"/>
    <cellStyle name="Percent 12 2 2 2 5 3 3" xfId="48453"/>
    <cellStyle name="Percent 12 2 2 2 5 4" xfId="48454"/>
    <cellStyle name="Percent 12 2 2 2 5 5" xfId="48455"/>
    <cellStyle name="Percent 12 2 2 2 6" xfId="48456"/>
    <cellStyle name="Percent 12 2 2 2 6 2" xfId="48457"/>
    <cellStyle name="Percent 12 2 2 2 6 2 2" xfId="48458"/>
    <cellStyle name="Percent 12 2 2 2 6 2 3" xfId="48459"/>
    <cellStyle name="Percent 12 2 2 2 6 3" xfId="48460"/>
    <cellStyle name="Percent 12 2 2 2 6 4" xfId="48461"/>
    <cellStyle name="Percent 12 2 2 2 7" xfId="48462"/>
    <cellStyle name="Percent 12 2 2 2 7 2" xfId="48463"/>
    <cellStyle name="Percent 12 2 2 2 7 3" xfId="48464"/>
    <cellStyle name="Percent 12 2 2 2 8" xfId="48465"/>
    <cellStyle name="Percent 12 2 2 2 9" xfId="48466"/>
    <cellStyle name="Percent 12 2 2 2_Schs" xfId="48467"/>
    <cellStyle name="Percent 12 2 2 3" xfId="48468"/>
    <cellStyle name="Percent 12 2 2 3 2" xfId="48469"/>
    <cellStyle name="Percent 12 2 2 3 2 2" xfId="48470"/>
    <cellStyle name="Percent 12 2 2 3 2 3" xfId="48471"/>
    <cellStyle name="Percent 12 2 2 3 2 3 2" xfId="48472"/>
    <cellStyle name="Percent 12 2 2 3 2 3 2 2" xfId="48473"/>
    <cellStyle name="Percent 12 2 2 3 2 3 2 2 2" xfId="48474"/>
    <cellStyle name="Percent 12 2 2 3 2 3 2 2 3" xfId="48475"/>
    <cellStyle name="Percent 12 2 2 3 2 3 2 3" xfId="48476"/>
    <cellStyle name="Percent 12 2 2 3 2 3 2 4" xfId="48477"/>
    <cellStyle name="Percent 12 2 2 3 2 3 3" xfId="48478"/>
    <cellStyle name="Percent 12 2 2 3 2 3 3 2" xfId="48479"/>
    <cellStyle name="Percent 12 2 2 3 2 3 3 3" xfId="48480"/>
    <cellStyle name="Percent 12 2 2 3 2 3 4" xfId="48481"/>
    <cellStyle name="Percent 12 2 2 3 2 3 5" xfId="48482"/>
    <cellStyle name="Percent 12 2 2 3 2 4" xfId="48483"/>
    <cellStyle name="Percent 12 2 2 3 2 4 2" xfId="48484"/>
    <cellStyle name="Percent 12 2 2 3 2 4 2 2" xfId="48485"/>
    <cellStyle name="Percent 12 2 2 3 2 4 2 3" xfId="48486"/>
    <cellStyle name="Percent 12 2 2 3 2 4 3" xfId="48487"/>
    <cellStyle name="Percent 12 2 2 3 2 4 4" xfId="48488"/>
    <cellStyle name="Percent 12 2 2 3 2 5" xfId="48489"/>
    <cellStyle name="Percent 12 2 2 3 2 5 2" xfId="48490"/>
    <cellStyle name="Percent 12 2 2 3 2 5 3" xfId="48491"/>
    <cellStyle name="Percent 12 2 2 3 2 6" xfId="48492"/>
    <cellStyle name="Percent 12 2 2 3 2 7" xfId="48493"/>
    <cellStyle name="Percent 12 2 2 3 2_Schs" xfId="48494"/>
    <cellStyle name="Percent 12 2 2 3 3" xfId="48495"/>
    <cellStyle name="Percent 12 2 2 3 4" xfId="48496"/>
    <cellStyle name="Percent 12 2 2 3 4 2" xfId="48497"/>
    <cellStyle name="Percent 12 2 2 3 4 2 2" xfId="48498"/>
    <cellStyle name="Percent 12 2 2 3 4 2 2 2" xfId="48499"/>
    <cellStyle name="Percent 12 2 2 3 4 2 2 3" xfId="48500"/>
    <cellStyle name="Percent 12 2 2 3 4 2 3" xfId="48501"/>
    <cellStyle name="Percent 12 2 2 3 4 2 4" xfId="48502"/>
    <cellStyle name="Percent 12 2 2 3 4 3" xfId="48503"/>
    <cellStyle name="Percent 12 2 2 3 4 3 2" xfId="48504"/>
    <cellStyle name="Percent 12 2 2 3 4 3 3" xfId="48505"/>
    <cellStyle name="Percent 12 2 2 3 4 4" xfId="48506"/>
    <cellStyle name="Percent 12 2 2 3 4 5" xfId="48507"/>
    <cellStyle name="Percent 12 2 2 3 5" xfId="48508"/>
    <cellStyle name="Percent 12 2 2 3 5 2" xfId="48509"/>
    <cellStyle name="Percent 12 2 2 3 5 2 2" xfId="48510"/>
    <cellStyle name="Percent 12 2 2 3 5 2 3" xfId="48511"/>
    <cellStyle name="Percent 12 2 2 3 5 3" xfId="48512"/>
    <cellStyle name="Percent 12 2 2 3 5 4" xfId="48513"/>
    <cellStyle name="Percent 12 2 2 3 6" xfId="48514"/>
    <cellStyle name="Percent 12 2 2 3 6 2" xfId="48515"/>
    <cellStyle name="Percent 12 2 2 3 6 3" xfId="48516"/>
    <cellStyle name="Percent 12 2 2 3 7" xfId="48517"/>
    <cellStyle name="Percent 12 2 2 3 8" xfId="48518"/>
    <cellStyle name="Percent 12 2 2 3_Schs" xfId="48519"/>
    <cellStyle name="Percent 12 2 2 4" xfId="48520"/>
    <cellStyle name="Percent 12 2 2 4 2" xfId="48521"/>
    <cellStyle name="Percent 12 2 2 4 3" xfId="48522"/>
    <cellStyle name="Percent 12 2 2 4 3 2" xfId="48523"/>
    <cellStyle name="Percent 12 2 2 4 3 2 2" xfId="48524"/>
    <cellStyle name="Percent 12 2 2 4 3 2 2 2" xfId="48525"/>
    <cellStyle name="Percent 12 2 2 4 3 2 2 3" xfId="48526"/>
    <cellStyle name="Percent 12 2 2 4 3 2 3" xfId="48527"/>
    <cellStyle name="Percent 12 2 2 4 3 2 4" xfId="48528"/>
    <cellStyle name="Percent 12 2 2 4 3 3" xfId="48529"/>
    <cellStyle name="Percent 12 2 2 4 3 3 2" xfId="48530"/>
    <cellStyle name="Percent 12 2 2 4 3 3 3" xfId="48531"/>
    <cellStyle name="Percent 12 2 2 4 3 4" xfId="48532"/>
    <cellStyle name="Percent 12 2 2 4 3 5" xfId="48533"/>
    <cellStyle name="Percent 12 2 2 4 4" xfId="48534"/>
    <cellStyle name="Percent 12 2 2 4 4 2" xfId="48535"/>
    <cellStyle name="Percent 12 2 2 4 4 2 2" xfId="48536"/>
    <cellStyle name="Percent 12 2 2 4 4 2 3" xfId="48537"/>
    <cellStyle name="Percent 12 2 2 4 4 3" xfId="48538"/>
    <cellStyle name="Percent 12 2 2 4 4 4" xfId="48539"/>
    <cellStyle name="Percent 12 2 2 4 5" xfId="48540"/>
    <cellStyle name="Percent 12 2 2 4 5 2" xfId="48541"/>
    <cellStyle name="Percent 12 2 2 4 5 3" xfId="48542"/>
    <cellStyle name="Percent 12 2 2 4 6" xfId="48543"/>
    <cellStyle name="Percent 12 2 2 4 7" xfId="48544"/>
    <cellStyle name="Percent 12 2 2 4_Schs" xfId="48545"/>
    <cellStyle name="Percent 12 2 2 5" xfId="48546"/>
    <cellStyle name="Percent 12 2 2 6" xfId="48547"/>
    <cellStyle name="Percent 12 2 2 6 2" xfId="48548"/>
    <cellStyle name="Percent 12 2 2 6 2 2" xfId="48549"/>
    <cellStyle name="Percent 12 2 2 6 2 2 2" xfId="48550"/>
    <cellStyle name="Percent 12 2 2 6 2 2 3" xfId="48551"/>
    <cellStyle name="Percent 12 2 2 6 2 3" xfId="48552"/>
    <cellStyle name="Percent 12 2 2 6 2 4" xfId="48553"/>
    <cellStyle name="Percent 12 2 2 6 3" xfId="48554"/>
    <cellStyle name="Percent 12 2 2 6 3 2" xfId="48555"/>
    <cellStyle name="Percent 12 2 2 6 3 3" xfId="48556"/>
    <cellStyle name="Percent 12 2 2 6 4" xfId="48557"/>
    <cellStyle name="Percent 12 2 2 6 5" xfId="48558"/>
    <cellStyle name="Percent 12 2 2 7" xfId="48559"/>
    <cellStyle name="Percent 12 2 2 7 2" xfId="48560"/>
    <cellStyle name="Percent 12 2 2 7 2 2" xfId="48561"/>
    <cellStyle name="Percent 12 2 2 7 2 3" xfId="48562"/>
    <cellStyle name="Percent 12 2 2 7 3" xfId="48563"/>
    <cellStyle name="Percent 12 2 2 7 4" xfId="48564"/>
    <cellStyle name="Percent 12 2 2 8" xfId="48565"/>
    <cellStyle name="Percent 12 2 2 8 2" xfId="48566"/>
    <cellStyle name="Percent 12 2 2 8 3" xfId="48567"/>
    <cellStyle name="Percent 12 2 2 9" xfId="48568"/>
    <cellStyle name="Percent 12 2 2_Schs" xfId="48569"/>
    <cellStyle name="Percent 12 2 3" xfId="48570"/>
    <cellStyle name="Percent 12 2 3 2" xfId="48571"/>
    <cellStyle name="Percent 12 2 3 2 2" xfId="48572"/>
    <cellStyle name="Percent 12 2 3 2 2 2" xfId="48573"/>
    <cellStyle name="Percent 12 2 3 2 2 3" xfId="48574"/>
    <cellStyle name="Percent 12 2 3 2 2 3 2" xfId="48575"/>
    <cellStyle name="Percent 12 2 3 2 2 3 2 2" xfId="48576"/>
    <cellStyle name="Percent 12 2 3 2 2 3 2 2 2" xfId="48577"/>
    <cellStyle name="Percent 12 2 3 2 2 3 2 2 3" xfId="48578"/>
    <cellStyle name="Percent 12 2 3 2 2 3 2 3" xfId="48579"/>
    <cellStyle name="Percent 12 2 3 2 2 3 2 4" xfId="48580"/>
    <cellStyle name="Percent 12 2 3 2 2 3 3" xfId="48581"/>
    <cellStyle name="Percent 12 2 3 2 2 3 3 2" xfId="48582"/>
    <cellStyle name="Percent 12 2 3 2 2 3 3 3" xfId="48583"/>
    <cellStyle name="Percent 12 2 3 2 2 3 4" xfId="48584"/>
    <cellStyle name="Percent 12 2 3 2 2 3 5" xfId="48585"/>
    <cellStyle name="Percent 12 2 3 2 2 4" xfId="48586"/>
    <cellStyle name="Percent 12 2 3 2 2 4 2" xfId="48587"/>
    <cellStyle name="Percent 12 2 3 2 2 4 2 2" xfId="48588"/>
    <cellStyle name="Percent 12 2 3 2 2 4 2 3" xfId="48589"/>
    <cellStyle name="Percent 12 2 3 2 2 4 3" xfId="48590"/>
    <cellStyle name="Percent 12 2 3 2 2 4 4" xfId="48591"/>
    <cellStyle name="Percent 12 2 3 2 2 5" xfId="48592"/>
    <cellStyle name="Percent 12 2 3 2 2 5 2" xfId="48593"/>
    <cellStyle name="Percent 12 2 3 2 2 5 3" xfId="48594"/>
    <cellStyle name="Percent 12 2 3 2 2 6" xfId="48595"/>
    <cellStyle name="Percent 12 2 3 2 2 7" xfId="48596"/>
    <cellStyle name="Percent 12 2 3 2 2_Schs" xfId="48597"/>
    <cellStyle name="Percent 12 2 3 2 3" xfId="48598"/>
    <cellStyle name="Percent 12 2 3 2 4" xfId="48599"/>
    <cellStyle name="Percent 12 2 3 2 4 2" xfId="48600"/>
    <cellStyle name="Percent 12 2 3 2 4 2 2" xfId="48601"/>
    <cellStyle name="Percent 12 2 3 2 4 2 2 2" xfId="48602"/>
    <cellStyle name="Percent 12 2 3 2 4 2 2 3" xfId="48603"/>
    <cellStyle name="Percent 12 2 3 2 4 2 3" xfId="48604"/>
    <cellStyle name="Percent 12 2 3 2 4 2 4" xfId="48605"/>
    <cellStyle name="Percent 12 2 3 2 4 3" xfId="48606"/>
    <cellStyle name="Percent 12 2 3 2 4 3 2" xfId="48607"/>
    <cellStyle name="Percent 12 2 3 2 4 3 3" xfId="48608"/>
    <cellStyle name="Percent 12 2 3 2 4 4" xfId="48609"/>
    <cellStyle name="Percent 12 2 3 2 4 5" xfId="48610"/>
    <cellStyle name="Percent 12 2 3 2 5" xfId="48611"/>
    <cellStyle name="Percent 12 2 3 2 5 2" xfId="48612"/>
    <cellStyle name="Percent 12 2 3 2 5 2 2" xfId="48613"/>
    <cellStyle name="Percent 12 2 3 2 5 2 3" xfId="48614"/>
    <cellStyle name="Percent 12 2 3 2 5 3" xfId="48615"/>
    <cellStyle name="Percent 12 2 3 2 5 4" xfId="48616"/>
    <cellStyle name="Percent 12 2 3 2 6" xfId="48617"/>
    <cellStyle name="Percent 12 2 3 2 6 2" xfId="48618"/>
    <cellStyle name="Percent 12 2 3 2 6 3" xfId="48619"/>
    <cellStyle name="Percent 12 2 3 2 7" xfId="48620"/>
    <cellStyle name="Percent 12 2 3 2 8" xfId="48621"/>
    <cellStyle name="Percent 12 2 3 2_Schs" xfId="48622"/>
    <cellStyle name="Percent 12 2 3 3" xfId="48623"/>
    <cellStyle name="Percent 12 2 3 3 2" xfId="48624"/>
    <cellStyle name="Percent 12 2 3 3 3" xfId="48625"/>
    <cellStyle name="Percent 12 2 3 3 3 2" xfId="48626"/>
    <cellStyle name="Percent 12 2 3 3 3 2 2" xfId="48627"/>
    <cellStyle name="Percent 12 2 3 3 3 2 2 2" xfId="48628"/>
    <cellStyle name="Percent 12 2 3 3 3 2 2 3" xfId="48629"/>
    <cellStyle name="Percent 12 2 3 3 3 2 3" xfId="48630"/>
    <cellStyle name="Percent 12 2 3 3 3 2 4" xfId="48631"/>
    <cellStyle name="Percent 12 2 3 3 3 3" xfId="48632"/>
    <cellStyle name="Percent 12 2 3 3 3 3 2" xfId="48633"/>
    <cellStyle name="Percent 12 2 3 3 3 3 3" xfId="48634"/>
    <cellStyle name="Percent 12 2 3 3 3 4" xfId="48635"/>
    <cellStyle name="Percent 12 2 3 3 3 5" xfId="48636"/>
    <cellStyle name="Percent 12 2 3 3 4" xfId="48637"/>
    <cellStyle name="Percent 12 2 3 3 4 2" xfId="48638"/>
    <cellStyle name="Percent 12 2 3 3 4 2 2" xfId="48639"/>
    <cellStyle name="Percent 12 2 3 3 4 2 3" xfId="48640"/>
    <cellStyle name="Percent 12 2 3 3 4 3" xfId="48641"/>
    <cellStyle name="Percent 12 2 3 3 4 4" xfId="48642"/>
    <cellStyle name="Percent 12 2 3 3 5" xfId="48643"/>
    <cellStyle name="Percent 12 2 3 3 5 2" xfId="48644"/>
    <cellStyle name="Percent 12 2 3 3 5 3" xfId="48645"/>
    <cellStyle name="Percent 12 2 3 3 6" xfId="48646"/>
    <cellStyle name="Percent 12 2 3 3 7" xfId="48647"/>
    <cellStyle name="Percent 12 2 3 3_Schs" xfId="48648"/>
    <cellStyle name="Percent 12 2 3 4" xfId="48649"/>
    <cellStyle name="Percent 12 2 3 5" xfId="48650"/>
    <cellStyle name="Percent 12 2 3 5 2" xfId="48651"/>
    <cellStyle name="Percent 12 2 3 5 2 2" xfId="48652"/>
    <cellStyle name="Percent 12 2 3 5 2 2 2" xfId="48653"/>
    <cellStyle name="Percent 12 2 3 5 2 2 3" xfId="48654"/>
    <cellStyle name="Percent 12 2 3 5 2 3" xfId="48655"/>
    <cellStyle name="Percent 12 2 3 5 2 4" xfId="48656"/>
    <cellStyle name="Percent 12 2 3 5 3" xfId="48657"/>
    <cellStyle name="Percent 12 2 3 5 3 2" xfId="48658"/>
    <cellStyle name="Percent 12 2 3 5 3 3" xfId="48659"/>
    <cellStyle name="Percent 12 2 3 5 4" xfId="48660"/>
    <cellStyle name="Percent 12 2 3 5 5" xfId="48661"/>
    <cellStyle name="Percent 12 2 3 6" xfId="48662"/>
    <cellStyle name="Percent 12 2 3 6 2" xfId="48663"/>
    <cellStyle name="Percent 12 2 3 6 2 2" xfId="48664"/>
    <cellStyle name="Percent 12 2 3 6 2 3" xfId="48665"/>
    <cellStyle name="Percent 12 2 3 6 3" xfId="48666"/>
    <cellStyle name="Percent 12 2 3 6 4" xfId="48667"/>
    <cellStyle name="Percent 12 2 3 7" xfId="48668"/>
    <cellStyle name="Percent 12 2 3 7 2" xfId="48669"/>
    <cellStyle name="Percent 12 2 3 7 3" xfId="48670"/>
    <cellStyle name="Percent 12 2 3 8" xfId="48671"/>
    <cellStyle name="Percent 12 2 3 9" xfId="48672"/>
    <cellStyle name="Percent 12 2 3_Schs" xfId="48673"/>
    <cellStyle name="Percent 12 2 4" xfId="48674"/>
    <cellStyle name="Percent 12 2 4 2" xfId="48675"/>
    <cellStyle name="Percent 12 2 4 2 2" xfId="48676"/>
    <cellStyle name="Percent 12 2 4 2 3" xfId="48677"/>
    <cellStyle name="Percent 12 2 4 2 3 2" xfId="48678"/>
    <cellStyle name="Percent 12 2 4 2 3 2 2" xfId="48679"/>
    <cellStyle name="Percent 12 2 4 2 3 2 2 2" xfId="48680"/>
    <cellStyle name="Percent 12 2 4 2 3 2 2 3" xfId="48681"/>
    <cellStyle name="Percent 12 2 4 2 3 2 3" xfId="48682"/>
    <cellStyle name="Percent 12 2 4 2 3 2 4" xfId="48683"/>
    <cellStyle name="Percent 12 2 4 2 3 3" xfId="48684"/>
    <cellStyle name="Percent 12 2 4 2 3 3 2" xfId="48685"/>
    <cellStyle name="Percent 12 2 4 2 3 3 3" xfId="48686"/>
    <cellStyle name="Percent 12 2 4 2 3 4" xfId="48687"/>
    <cellStyle name="Percent 12 2 4 2 3 5" xfId="48688"/>
    <cellStyle name="Percent 12 2 4 2 4" xfId="48689"/>
    <cellStyle name="Percent 12 2 4 2 4 2" xfId="48690"/>
    <cellStyle name="Percent 12 2 4 2 4 2 2" xfId="48691"/>
    <cellStyle name="Percent 12 2 4 2 4 2 3" xfId="48692"/>
    <cellStyle name="Percent 12 2 4 2 4 3" xfId="48693"/>
    <cellStyle name="Percent 12 2 4 2 4 4" xfId="48694"/>
    <cellStyle name="Percent 12 2 4 2 5" xfId="48695"/>
    <cellStyle name="Percent 12 2 4 2 5 2" xfId="48696"/>
    <cellStyle name="Percent 12 2 4 2 5 3" xfId="48697"/>
    <cellStyle name="Percent 12 2 4 2 6" xfId="48698"/>
    <cellStyle name="Percent 12 2 4 2 7" xfId="48699"/>
    <cellStyle name="Percent 12 2 4 2_Schs" xfId="48700"/>
    <cellStyle name="Percent 12 2 4 3" xfId="48701"/>
    <cellStyle name="Percent 12 2 4 4" xfId="48702"/>
    <cellStyle name="Percent 12 2 4 4 2" xfId="48703"/>
    <cellStyle name="Percent 12 2 4 4 2 2" xfId="48704"/>
    <cellStyle name="Percent 12 2 4 4 2 2 2" xfId="48705"/>
    <cellStyle name="Percent 12 2 4 4 2 2 3" xfId="48706"/>
    <cellStyle name="Percent 12 2 4 4 2 3" xfId="48707"/>
    <cellStyle name="Percent 12 2 4 4 2 4" xfId="48708"/>
    <cellStyle name="Percent 12 2 4 4 3" xfId="48709"/>
    <cellStyle name="Percent 12 2 4 4 3 2" xfId="48710"/>
    <cellStyle name="Percent 12 2 4 4 3 3" xfId="48711"/>
    <cellStyle name="Percent 12 2 4 4 4" xfId="48712"/>
    <cellStyle name="Percent 12 2 4 4 5" xfId="48713"/>
    <cellStyle name="Percent 12 2 4 5" xfId="48714"/>
    <cellStyle name="Percent 12 2 4 5 2" xfId="48715"/>
    <cellStyle name="Percent 12 2 4 5 2 2" xfId="48716"/>
    <cellStyle name="Percent 12 2 4 5 2 3" xfId="48717"/>
    <cellStyle name="Percent 12 2 4 5 3" xfId="48718"/>
    <cellStyle name="Percent 12 2 4 5 4" xfId="48719"/>
    <cellStyle name="Percent 12 2 4 6" xfId="48720"/>
    <cellStyle name="Percent 12 2 4 6 2" xfId="48721"/>
    <cellStyle name="Percent 12 2 4 6 3" xfId="48722"/>
    <cellStyle name="Percent 12 2 4 7" xfId="48723"/>
    <cellStyle name="Percent 12 2 4 8" xfId="48724"/>
    <cellStyle name="Percent 12 2 4_Schs" xfId="48725"/>
    <cellStyle name="Percent 12 2 5" xfId="48726"/>
    <cellStyle name="Percent 12 2 5 2" xfId="48727"/>
    <cellStyle name="Percent 12 2 5 3" xfId="48728"/>
    <cellStyle name="Percent 12 2 5 3 2" xfId="48729"/>
    <cellStyle name="Percent 12 2 5 3 2 2" xfId="48730"/>
    <cellStyle name="Percent 12 2 5 3 2 2 2" xfId="48731"/>
    <cellStyle name="Percent 12 2 5 3 2 2 3" xfId="48732"/>
    <cellStyle name="Percent 12 2 5 3 2 3" xfId="48733"/>
    <cellStyle name="Percent 12 2 5 3 2 4" xfId="48734"/>
    <cellStyle name="Percent 12 2 5 3 3" xfId="48735"/>
    <cellStyle name="Percent 12 2 5 3 3 2" xfId="48736"/>
    <cellStyle name="Percent 12 2 5 3 3 3" xfId="48737"/>
    <cellStyle name="Percent 12 2 5 3 4" xfId="48738"/>
    <cellStyle name="Percent 12 2 5 3 5" xfId="48739"/>
    <cellStyle name="Percent 12 2 5 4" xfId="48740"/>
    <cellStyle name="Percent 12 2 5 4 2" xfId="48741"/>
    <cellStyle name="Percent 12 2 5 4 2 2" xfId="48742"/>
    <cellStyle name="Percent 12 2 5 4 2 3" xfId="48743"/>
    <cellStyle name="Percent 12 2 5 4 3" xfId="48744"/>
    <cellStyle name="Percent 12 2 5 4 4" xfId="48745"/>
    <cellStyle name="Percent 12 2 5 5" xfId="48746"/>
    <cellStyle name="Percent 12 2 5 5 2" xfId="48747"/>
    <cellStyle name="Percent 12 2 5 5 3" xfId="48748"/>
    <cellStyle name="Percent 12 2 5 6" xfId="48749"/>
    <cellStyle name="Percent 12 2 5 7" xfId="48750"/>
    <cellStyle name="Percent 12 2 5_Schs" xfId="48751"/>
    <cellStyle name="Percent 12 2 6" xfId="48752"/>
    <cellStyle name="Percent 12 2 7" xfId="48753"/>
    <cellStyle name="Percent 12 2 7 2" xfId="48754"/>
    <cellStyle name="Percent 12 2 7 2 2" xfId="48755"/>
    <cellStyle name="Percent 12 2 7 2 2 2" xfId="48756"/>
    <cellStyle name="Percent 12 2 7 2 2 3" xfId="48757"/>
    <cellStyle name="Percent 12 2 7 2 3" xfId="48758"/>
    <cellStyle name="Percent 12 2 7 2 4" xfId="48759"/>
    <cellStyle name="Percent 12 2 7 3" xfId="48760"/>
    <cellStyle name="Percent 12 2 7 3 2" xfId="48761"/>
    <cellStyle name="Percent 12 2 7 3 3" xfId="48762"/>
    <cellStyle name="Percent 12 2 7 4" xfId="48763"/>
    <cellStyle name="Percent 12 2 7 5" xfId="48764"/>
    <cellStyle name="Percent 12 2 8" xfId="48765"/>
    <cellStyle name="Percent 12 2 8 2" xfId="48766"/>
    <cellStyle name="Percent 12 2 8 2 2" xfId="48767"/>
    <cellStyle name="Percent 12 2 8 2 3" xfId="48768"/>
    <cellStyle name="Percent 12 2 8 3" xfId="48769"/>
    <cellStyle name="Percent 12 2 8 4" xfId="48770"/>
    <cellStyle name="Percent 12 2 9" xfId="48771"/>
    <cellStyle name="Percent 12 2 9 2" xfId="48772"/>
    <cellStyle name="Percent 12 2 9 3" xfId="48773"/>
    <cellStyle name="Percent 12 2_Schs" xfId="48774"/>
    <cellStyle name="Percent 12 3" xfId="48775"/>
    <cellStyle name="Percent 12 3 10" xfId="48776"/>
    <cellStyle name="Percent 12 3 2" xfId="48777"/>
    <cellStyle name="Percent 12 3 2 2" xfId="48778"/>
    <cellStyle name="Percent 12 3 2 2 2" xfId="48779"/>
    <cellStyle name="Percent 12 3 2 2 2 2" xfId="48780"/>
    <cellStyle name="Percent 12 3 2 2 2 3" xfId="48781"/>
    <cellStyle name="Percent 12 3 2 2 2 3 2" xfId="48782"/>
    <cellStyle name="Percent 12 3 2 2 2 3 2 2" xfId="48783"/>
    <cellStyle name="Percent 12 3 2 2 2 3 2 2 2" xfId="48784"/>
    <cellStyle name="Percent 12 3 2 2 2 3 2 2 3" xfId="48785"/>
    <cellStyle name="Percent 12 3 2 2 2 3 2 3" xfId="48786"/>
    <cellStyle name="Percent 12 3 2 2 2 3 2 4" xfId="48787"/>
    <cellStyle name="Percent 12 3 2 2 2 3 3" xfId="48788"/>
    <cellStyle name="Percent 12 3 2 2 2 3 3 2" xfId="48789"/>
    <cellStyle name="Percent 12 3 2 2 2 3 3 3" xfId="48790"/>
    <cellStyle name="Percent 12 3 2 2 2 3 4" xfId="48791"/>
    <cellStyle name="Percent 12 3 2 2 2 3 5" xfId="48792"/>
    <cellStyle name="Percent 12 3 2 2 2 4" xfId="48793"/>
    <cellStyle name="Percent 12 3 2 2 2 4 2" xfId="48794"/>
    <cellStyle name="Percent 12 3 2 2 2 4 2 2" xfId="48795"/>
    <cellStyle name="Percent 12 3 2 2 2 4 2 3" xfId="48796"/>
    <cellStyle name="Percent 12 3 2 2 2 4 3" xfId="48797"/>
    <cellStyle name="Percent 12 3 2 2 2 4 4" xfId="48798"/>
    <cellStyle name="Percent 12 3 2 2 2 5" xfId="48799"/>
    <cellStyle name="Percent 12 3 2 2 2 5 2" xfId="48800"/>
    <cellStyle name="Percent 12 3 2 2 2 5 3" xfId="48801"/>
    <cellStyle name="Percent 12 3 2 2 2 6" xfId="48802"/>
    <cellStyle name="Percent 12 3 2 2 2 7" xfId="48803"/>
    <cellStyle name="Percent 12 3 2 2 2_Schs" xfId="48804"/>
    <cellStyle name="Percent 12 3 2 2 3" xfId="48805"/>
    <cellStyle name="Percent 12 3 2 2 4" xfId="48806"/>
    <cellStyle name="Percent 12 3 2 2 4 2" xfId="48807"/>
    <cellStyle name="Percent 12 3 2 2 4 2 2" xfId="48808"/>
    <cellStyle name="Percent 12 3 2 2 4 2 2 2" xfId="48809"/>
    <cellStyle name="Percent 12 3 2 2 4 2 2 3" xfId="48810"/>
    <cellStyle name="Percent 12 3 2 2 4 2 3" xfId="48811"/>
    <cellStyle name="Percent 12 3 2 2 4 2 4" xfId="48812"/>
    <cellStyle name="Percent 12 3 2 2 4 3" xfId="48813"/>
    <cellStyle name="Percent 12 3 2 2 4 3 2" xfId="48814"/>
    <cellStyle name="Percent 12 3 2 2 4 3 3" xfId="48815"/>
    <cellStyle name="Percent 12 3 2 2 4 4" xfId="48816"/>
    <cellStyle name="Percent 12 3 2 2 4 5" xfId="48817"/>
    <cellStyle name="Percent 12 3 2 2 5" xfId="48818"/>
    <cellStyle name="Percent 12 3 2 2 5 2" xfId="48819"/>
    <cellStyle name="Percent 12 3 2 2 5 2 2" xfId="48820"/>
    <cellStyle name="Percent 12 3 2 2 5 2 3" xfId="48821"/>
    <cellStyle name="Percent 12 3 2 2 5 3" xfId="48822"/>
    <cellStyle name="Percent 12 3 2 2 5 4" xfId="48823"/>
    <cellStyle name="Percent 12 3 2 2 6" xfId="48824"/>
    <cellStyle name="Percent 12 3 2 2 6 2" xfId="48825"/>
    <cellStyle name="Percent 12 3 2 2 6 3" xfId="48826"/>
    <cellStyle name="Percent 12 3 2 2 7" xfId="48827"/>
    <cellStyle name="Percent 12 3 2 2 8" xfId="48828"/>
    <cellStyle name="Percent 12 3 2 2_Schs" xfId="48829"/>
    <cellStyle name="Percent 12 3 2 3" xfId="48830"/>
    <cellStyle name="Percent 12 3 2 3 2" xfId="48831"/>
    <cellStyle name="Percent 12 3 2 3 3" xfId="48832"/>
    <cellStyle name="Percent 12 3 2 3 3 2" xfId="48833"/>
    <cellStyle name="Percent 12 3 2 3 3 2 2" xfId="48834"/>
    <cellStyle name="Percent 12 3 2 3 3 2 2 2" xfId="48835"/>
    <cellStyle name="Percent 12 3 2 3 3 2 2 3" xfId="48836"/>
    <cellStyle name="Percent 12 3 2 3 3 2 3" xfId="48837"/>
    <cellStyle name="Percent 12 3 2 3 3 2 4" xfId="48838"/>
    <cellStyle name="Percent 12 3 2 3 3 3" xfId="48839"/>
    <cellStyle name="Percent 12 3 2 3 3 3 2" xfId="48840"/>
    <cellStyle name="Percent 12 3 2 3 3 3 3" xfId="48841"/>
    <cellStyle name="Percent 12 3 2 3 3 4" xfId="48842"/>
    <cellStyle name="Percent 12 3 2 3 3 5" xfId="48843"/>
    <cellStyle name="Percent 12 3 2 3 4" xfId="48844"/>
    <cellStyle name="Percent 12 3 2 3 4 2" xfId="48845"/>
    <cellStyle name="Percent 12 3 2 3 4 2 2" xfId="48846"/>
    <cellStyle name="Percent 12 3 2 3 4 2 3" xfId="48847"/>
    <cellStyle name="Percent 12 3 2 3 4 3" xfId="48848"/>
    <cellStyle name="Percent 12 3 2 3 4 4" xfId="48849"/>
    <cellStyle name="Percent 12 3 2 3 5" xfId="48850"/>
    <cellStyle name="Percent 12 3 2 3 5 2" xfId="48851"/>
    <cellStyle name="Percent 12 3 2 3 5 3" xfId="48852"/>
    <cellStyle name="Percent 12 3 2 3 6" xfId="48853"/>
    <cellStyle name="Percent 12 3 2 3 7" xfId="48854"/>
    <cellStyle name="Percent 12 3 2 3_Schs" xfId="48855"/>
    <cellStyle name="Percent 12 3 2 4" xfId="48856"/>
    <cellStyle name="Percent 12 3 2 5" xfId="48857"/>
    <cellStyle name="Percent 12 3 2 5 2" xfId="48858"/>
    <cellStyle name="Percent 12 3 2 5 2 2" xfId="48859"/>
    <cellStyle name="Percent 12 3 2 5 2 2 2" xfId="48860"/>
    <cellStyle name="Percent 12 3 2 5 2 2 3" xfId="48861"/>
    <cellStyle name="Percent 12 3 2 5 2 3" xfId="48862"/>
    <cellStyle name="Percent 12 3 2 5 2 4" xfId="48863"/>
    <cellStyle name="Percent 12 3 2 5 3" xfId="48864"/>
    <cellStyle name="Percent 12 3 2 5 3 2" xfId="48865"/>
    <cellStyle name="Percent 12 3 2 5 3 3" xfId="48866"/>
    <cellStyle name="Percent 12 3 2 5 4" xfId="48867"/>
    <cellStyle name="Percent 12 3 2 5 5" xfId="48868"/>
    <cellStyle name="Percent 12 3 2 6" xfId="48869"/>
    <cellStyle name="Percent 12 3 2 6 2" xfId="48870"/>
    <cellStyle name="Percent 12 3 2 6 2 2" xfId="48871"/>
    <cellStyle name="Percent 12 3 2 6 2 3" xfId="48872"/>
    <cellStyle name="Percent 12 3 2 6 3" xfId="48873"/>
    <cellStyle name="Percent 12 3 2 6 4" xfId="48874"/>
    <cellStyle name="Percent 12 3 2 7" xfId="48875"/>
    <cellStyle name="Percent 12 3 2 7 2" xfId="48876"/>
    <cellStyle name="Percent 12 3 2 7 3" xfId="48877"/>
    <cellStyle name="Percent 12 3 2 8" xfId="48878"/>
    <cellStyle name="Percent 12 3 2 9" xfId="48879"/>
    <cellStyle name="Percent 12 3 2_Schs" xfId="48880"/>
    <cellStyle name="Percent 12 3 3" xfId="48881"/>
    <cellStyle name="Percent 12 3 3 2" xfId="48882"/>
    <cellStyle name="Percent 12 3 3 2 2" xfId="48883"/>
    <cellStyle name="Percent 12 3 3 2 3" xfId="48884"/>
    <cellStyle name="Percent 12 3 3 2 3 2" xfId="48885"/>
    <cellStyle name="Percent 12 3 3 2 3 2 2" xfId="48886"/>
    <cellStyle name="Percent 12 3 3 2 3 2 2 2" xfId="48887"/>
    <cellStyle name="Percent 12 3 3 2 3 2 2 3" xfId="48888"/>
    <cellStyle name="Percent 12 3 3 2 3 2 3" xfId="48889"/>
    <cellStyle name="Percent 12 3 3 2 3 2 4" xfId="48890"/>
    <cellStyle name="Percent 12 3 3 2 3 3" xfId="48891"/>
    <cellStyle name="Percent 12 3 3 2 3 3 2" xfId="48892"/>
    <cellStyle name="Percent 12 3 3 2 3 3 3" xfId="48893"/>
    <cellStyle name="Percent 12 3 3 2 3 4" xfId="48894"/>
    <cellStyle name="Percent 12 3 3 2 3 5" xfId="48895"/>
    <cellStyle name="Percent 12 3 3 2 4" xfId="48896"/>
    <cellStyle name="Percent 12 3 3 2 4 2" xfId="48897"/>
    <cellStyle name="Percent 12 3 3 2 4 2 2" xfId="48898"/>
    <cellStyle name="Percent 12 3 3 2 4 2 3" xfId="48899"/>
    <cellStyle name="Percent 12 3 3 2 4 3" xfId="48900"/>
    <cellStyle name="Percent 12 3 3 2 4 4" xfId="48901"/>
    <cellStyle name="Percent 12 3 3 2 5" xfId="48902"/>
    <cellStyle name="Percent 12 3 3 2 5 2" xfId="48903"/>
    <cellStyle name="Percent 12 3 3 2 5 3" xfId="48904"/>
    <cellStyle name="Percent 12 3 3 2 6" xfId="48905"/>
    <cellStyle name="Percent 12 3 3 2 7" xfId="48906"/>
    <cellStyle name="Percent 12 3 3 2_Schs" xfId="48907"/>
    <cellStyle name="Percent 12 3 3 3" xfId="48908"/>
    <cellStyle name="Percent 12 3 3 4" xfId="48909"/>
    <cellStyle name="Percent 12 3 3 4 2" xfId="48910"/>
    <cellStyle name="Percent 12 3 3 4 2 2" xfId="48911"/>
    <cellStyle name="Percent 12 3 3 4 2 2 2" xfId="48912"/>
    <cellStyle name="Percent 12 3 3 4 2 2 3" xfId="48913"/>
    <cellStyle name="Percent 12 3 3 4 2 3" xfId="48914"/>
    <cellStyle name="Percent 12 3 3 4 2 4" xfId="48915"/>
    <cellStyle name="Percent 12 3 3 4 3" xfId="48916"/>
    <cellStyle name="Percent 12 3 3 4 3 2" xfId="48917"/>
    <cellStyle name="Percent 12 3 3 4 3 3" xfId="48918"/>
    <cellStyle name="Percent 12 3 3 4 4" xfId="48919"/>
    <cellStyle name="Percent 12 3 3 4 5" xfId="48920"/>
    <cellStyle name="Percent 12 3 3 5" xfId="48921"/>
    <cellStyle name="Percent 12 3 3 5 2" xfId="48922"/>
    <cellStyle name="Percent 12 3 3 5 2 2" xfId="48923"/>
    <cellStyle name="Percent 12 3 3 5 2 3" xfId="48924"/>
    <cellStyle name="Percent 12 3 3 5 3" xfId="48925"/>
    <cellStyle name="Percent 12 3 3 5 4" xfId="48926"/>
    <cellStyle name="Percent 12 3 3 6" xfId="48927"/>
    <cellStyle name="Percent 12 3 3 6 2" xfId="48928"/>
    <cellStyle name="Percent 12 3 3 6 3" xfId="48929"/>
    <cellStyle name="Percent 12 3 3 7" xfId="48930"/>
    <cellStyle name="Percent 12 3 3 8" xfId="48931"/>
    <cellStyle name="Percent 12 3 3_Schs" xfId="48932"/>
    <cellStyle name="Percent 12 3 4" xfId="48933"/>
    <cellStyle name="Percent 12 3 4 2" xfId="48934"/>
    <cellStyle name="Percent 12 3 4 3" xfId="48935"/>
    <cellStyle name="Percent 12 3 4 3 2" xfId="48936"/>
    <cellStyle name="Percent 12 3 4 3 2 2" xfId="48937"/>
    <cellStyle name="Percent 12 3 4 3 2 2 2" xfId="48938"/>
    <cellStyle name="Percent 12 3 4 3 2 2 3" xfId="48939"/>
    <cellStyle name="Percent 12 3 4 3 2 3" xfId="48940"/>
    <cellStyle name="Percent 12 3 4 3 2 4" xfId="48941"/>
    <cellStyle name="Percent 12 3 4 3 3" xfId="48942"/>
    <cellStyle name="Percent 12 3 4 3 3 2" xfId="48943"/>
    <cellStyle name="Percent 12 3 4 3 3 3" xfId="48944"/>
    <cellStyle name="Percent 12 3 4 3 4" xfId="48945"/>
    <cellStyle name="Percent 12 3 4 3 5" xfId="48946"/>
    <cellStyle name="Percent 12 3 4 4" xfId="48947"/>
    <cellStyle name="Percent 12 3 4 4 2" xfId="48948"/>
    <cellStyle name="Percent 12 3 4 4 2 2" xfId="48949"/>
    <cellStyle name="Percent 12 3 4 4 2 3" xfId="48950"/>
    <cellStyle name="Percent 12 3 4 4 3" xfId="48951"/>
    <cellStyle name="Percent 12 3 4 4 4" xfId="48952"/>
    <cellStyle name="Percent 12 3 4 5" xfId="48953"/>
    <cellStyle name="Percent 12 3 4 5 2" xfId="48954"/>
    <cellStyle name="Percent 12 3 4 5 3" xfId="48955"/>
    <cellStyle name="Percent 12 3 4 6" xfId="48956"/>
    <cellStyle name="Percent 12 3 4 7" xfId="48957"/>
    <cellStyle name="Percent 12 3 4_Schs" xfId="48958"/>
    <cellStyle name="Percent 12 3 5" xfId="48959"/>
    <cellStyle name="Percent 12 3 6" xfId="48960"/>
    <cellStyle name="Percent 12 3 6 2" xfId="48961"/>
    <cellStyle name="Percent 12 3 6 2 2" xfId="48962"/>
    <cellStyle name="Percent 12 3 6 2 2 2" xfId="48963"/>
    <cellStyle name="Percent 12 3 6 2 2 3" xfId="48964"/>
    <cellStyle name="Percent 12 3 6 2 3" xfId="48965"/>
    <cellStyle name="Percent 12 3 6 2 4" xfId="48966"/>
    <cellStyle name="Percent 12 3 6 3" xfId="48967"/>
    <cellStyle name="Percent 12 3 6 3 2" xfId="48968"/>
    <cellStyle name="Percent 12 3 6 3 3" xfId="48969"/>
    <cellStyle name="Percent 12 3 6 4" xfId="48970"/>
    <cellStyle name="Percent 12 3 6 5" xfId="48971"/>
    <cellStyle name="Percent 12 3 7" xfId="48972"/>
    <cellStyle name="Percent 12 3 7 2" xfId="48973"/>
    <cellStyle name="Percent 12 3 7 2 2" xfId="48974"/>
    <cellStyle name="Percent 12 3 7 2 3" xfId="48975"/>
    <cellStyle name="Percent 12 3 7 3" xfId="48976"/>
    <cellStyle name="Percent 12 3 7 4" xfId="48977"/>
    <cellStyle name="Percent 12 3 8" xfId="48978"/>
    <cellStyle name="Percent 12 3 8 2" xfId="48979"/>
    <cellStyle name="Percent 12 3 8 3" xfId="48980"/>
    <cellStyle name="Percent 12 3 9" xfId="48981"/>
    <cellStyle name="Percent 12 3_Schs" xfId="48982"/>
    <cellStyle name="Percent 12 4" xfId="48983"/>
    <cellStyle name="Percent 12 4 2" xfId="48984"/>
    <cellStyle name="Percent 12 4 2 2" xfId="48985"/>
    <cellStyle name="Percent 12 4 2 2 2" xfId="48986"/>
    <cellStyle name="Percent 12 4 2 2 3" xfId="48987"/>
    <cellStyle name="Percent 12 4 2 2 3 2" xfId="48988"/>
    <cellStyle name="Percent 12 4 2 2 3 2 2" xfId="48989"/>
    <cellStyle name="Percent 12 4 2 2 3 2 2 2" xfId="48990"/>
    <cellStyle name="Percent 12 4 2 2 3 2 2 3" xfId="48991"/>
    <cellStyle name="Percent 12 4 2 2 3 2 3" xfId="48992"/>
    <cellStyle name="Percent 12 4 2 2 3 2 4" xfId="48993"/>
    <cellStyle name="Percent 12 4 2 2 3 3" xfId="48994"/>
    <cellStyle name="Percent 12 4 2 2 3 3 2" xfId="48995"/>
    <cellStyle name="Percent 12 4 2 2 3 3 3" xfId="48996"/>
    <cellStyle name="Percent 12 4 2 2 3 4" xfId="48997"/>
    <cellStyle name="Percent 12 4 2 2 3 5" xfId="48998"/>
    <cellStyle name="Percent 12 4 2 2 4" xfId="48999"/>
    <cellStyle name="Percent 12 4 2 2 4 2" xfId="49000"/>
    <cellStyle name="Percent 12 4 2 2 4 2 2" xfId="49001"/>
    <cellStyle name="Percent 12 4 2 2 4 2 3" xfId="49002"/>
    <cellStyle name="Percent 12 4 2 2 4 3" xfId="49003"/>
    <cellStyle name="Percent 12 4 2 2 4 4" xfId="49004"/>
    <cellStyle name="Percent 12 4 2 2 5" xfId="49005"/>
    <cellStyle name="Percent 12 4 2 2 5 2" xfId="49006"/>
    <cellStyle name="Percent 12 4 2 2 5 3" xfId="49007"/>
    <cellStyle name="Percent 12 4 2 2 6" xfId="49008"/>
    <cellStyle name="Percent 12 4 2 2 7" xfId="49009"/>
    <cellStyle name="Percent 12 4 2 2_Schs" xfId="49010"/>
    <cellStyle name="Percent 12 4 2 3" xfId="49011"/>
    <cellStyle name="Percent 12 4 2 4" xfId="49012"/>
    <cellStyle name="Percent 12 4 2 4 2" xfId="49013"/>
    <cellStyle name="Percent 12 4 2 4 2 2" xfId="49014"/>
    <cellStyle name="Percent 12 4 2 4 2 2 2" xfId="49015"/>
    <cellStyle name="Percent 12 4 2 4 2 2 3" xfId="49016"/>
    <cellStyle name="Percent 12 4 2 4 2 3" xfId="49017"/>
    <cellStyle name="Percent 12 4 2 4 2 4" xfId="49018"/>
    <cellStyle name="Percent 12 4 2 4 3" xfId="49019"/>
    <cellStyle name="Percent 12 4 2 4 3 2" xfId="49020"/>
    <cellStyle name="Percent 12 4 2 4 3 3" xfId="49021"/>
    <cellStyle name="Percent 12 4 2 4 4" xfId="49022"/>
    <cellStyle name="Percent 12 4 2 4 5" xfId="49023"/>
    <cellStyle name="Percent 12 4 2 5" xfId="49024"/>
    <cellStyle name="Percent 12 4 2 5 2" xfId="49025"/>
    <cellStyle name="Percent 12 4 2 5 2 2" xfId="49026"/>
    <cellStyle name="Percent 12 4 2 5 2 3" xfId="49027"/>
    <cellStyle name="Percent 12 4 2 5 3" xfId="49028"/>
    <cellStyle name="Percent 12 4 2 5 4" xfId="49029"/>
    <cellStyle name="Percent 12 4 2 6" xfId="49030"/>
    <cellStyle name="Percent 12 4 2 6 2" xfId="49031"/>
    <cellStyle name="Percent 12 4 2 6 3" xfId="49032"/>
    <cellStyle name="Percent 12 4 2 7" xfId="49033"/>
    <cellStyle name="Percent 12 4 2 8" xfId="49034"/>
    <cellStyle name="Percent 12 4 2_Schs" xfId="49035"/>
    <cellStyle name="Percent 12 4 3" xfId="49036"/>
    <cellStyle name="Percent 12 4 3 2" xfId="49037"/>
    <cellStyle name="Percent 12 4 3 3" xfId="49038"/>
    <cellStyle name="Percent 12 4 3 3 2" xfId="49039"/>
    <cellStyle name="Percent 12 4 3 3 2 2" xfId="49040"/>
    <cellStyle name="Percent 12 4 3 3 2 2 2" xfId="49041"/>
    <cellStyle name="Percent 12 4 3 3 2 2 3" xfId="49042"/>
    <cellStyle name="Percent 12 4 3 3 2 3" xfId="49043"/>
    <cellStyle name="Percent 12 4 3 3 2 4" xfId="49044"/>
    <cellStyle name="Percent 12 4 3 3 3" xfId="49045"/>
    <cellStyle name="Percent 12 4 3 3 3 2" xfId="49046"/>
    <cellStyle name="Percent 12 4 3 3 3 3" xfId="49047"/>
    <cellStyle name="Percent 12 4 3 3 4" xfId="49048"/>
    <cellStyle name="Percent 12 4 3 3 5" xfId="49049"/>
    <cellStyle name="Percent 12 4 3 4" xfId="49050"/>
    <cellStyle name="Percent 12 4 3 4 2" xfId="49051"/>
    <cellStyle name="Percent 12 4 3 4 2 2" xfId="49052"/>
    <cellStyle name="Percent 12 4 3 4 2 3" xfId="49053"/>
    <cellStyle name="Percent 12 4 3 4 3" xfId="49054"/>
    <cellStyle name="Percent 12 4 3 4 4" xfId="49055"/>
    <cellStyle name="Percent 12 4 3 5" xfId="49056"/>
    <cellStyle name="Percent 12 4 3 5 2" xfId="49057"/>
    <cellStyle name="Percent 12 4 3 5 3" xfId="49058"/>
    <cellStyle name="Percent 12 4 3 6" xfId="49059"/>
    <cellStyle name="Percent 12 4 3 7" xfId="49060"/>
    <cellStyle name="Percent 12 4 3_Schs" xfId="49061"/>
    <cellStyle name="Percent 12 4 4" xfId="49062"/>
    <cellStyle name="Percent 12 4 5" xfId="49063"/>
    <cellStyle name="Percent 12 4 5 2" xfId="49064"/>
    <cellStyle name="Percent 12 4 5 2 2" xfId="49065"/>
    <cellStyle name="Percent 12 4 5 2 2 2" xfId="49066"/>
    <cellStyle name="Percent 12 4 5 2 2 3" xfId="49067"/>
    <cellStyle name="Percent 12 4 5 2 3" xfId="49068"/>
    <cellStyle name="Percent 12 4 5 2 4" xfId="49069"/>
    <cellStyle name="Percent 12 4 5 3" xfId="49070"/>
    <cellStyle name="Percent 12 4 5 3 2" xfId="49071"/>
    <cellStyle name="Percent 12 4 5 3 3" xfId="49072"/>
    <cellStyle name="Percent 12 4 5 4" xfId="49073"/>
    <cellStyle name="Percent 12 4 5 5" xfId="49074"/>
    <cellStyle name="Percent 12 4 6" xfId="49075"/>
    <cellStyle name="Percent 12 4 6 2" xfId="49076"/>
    <cellStyle name="Percent 12 4 6 2 2" xfId="49077"/>
    <cellStyle name="Percent 12 4 6 2 3" xfId="49078"/>
    <cellStyle name="Percent 12 4 6 3" xfId="49079"/>
    <cellStyle name="Percent 12 4 6 4" xfId="49080"/>
    <cellStyle name="Percent 12 4 7" xfId="49081"/>
    <cellStyle name="Percent 12 4 7 2" xfId="49082"/>
    <cellStyle name="Percent 12 4 7 3" xfId="49083"/>
    <cellStyle name="Percent 12 4 8" xfId="49084"/>
    <cellStyle name="Percent 12 4 9" xfId="49085"/>
    <cellStyle name="Percent 12 4_Schs" xfId="49086"/>
    <cellStyle name="Percent 12 5" xfId="49087"/>
    <cellStyle name="Percent 12 5 2" xfId="49088"/>
    <cellStyle name="Percent 12 5 2 2" xfId="49089"/>
    <cellStyle name="Percent 12 5 2 3" xfId="49090"/>
    <cellStyle name="Percent 12 5 2 3 2" xfId="49091"/>
    <cellStyle name="Percent 12 5 2 3 2 2" xfId="49092"/>
    <cellStyle name="Percent 12 5 2 3 2 2 2" xfId="49093"/>
    <cellStyle name="Percent 12 5 2 3 2 2 3" xfId="49094"/>
    <cellStyle name="Percent 12 5 2 3 2 3" xfId="49095"/>
    <cellStyle name="Percent 12 5 2 3 2 4" xfId="49096"/>
    <cellStyle name="Percent 12 5 2 3 3" xfId="49097"/>
    <cellStyle name="Percent 12 5 2 3 3 2" xfId="49098"/>
    <cellStyle name="Percent 12 5 2 3 3 3" xfId="49099"/>
    <cellStyle name="Percent 12 5 2 3 4" xfId="49100"/>
    <cellStyle name="Percent 12 5 2 3 5" xfId="49101"/>
    <cellStyle name="Percent 12 5 2 4" xfId="49102"/>
    <cellStyle name="Percent 12 5 2 4 2" xfId="49103"/>
    <cellStyle name="Percent 12 5 2 4 2 2" xfId="49104"/>
    <cellStyle name="Percent 12 5 2 4 2 3" xfId="49105"/>
    <cellStyle name="Percent 12 5 2 4 3" xfId="49106"/>
    <cellStyle name="Percent 12 5 2 4 4" xfId="49107"/>
    <cellStyle name="Percent 12 5 2 5" xfId="49108"/>
    <cellStyle name="Percent 12 5 2 5 2" xfId="49109"/>
    <cellStyle name="Percent 12 5 2 5 3" xfId="49110"/>
    <cellStyle name="Percent 12 5 2 6" xfId="49111"/>
    <cellStyle name="Percent 12 5 2 7" xfId="49112"/>
    <cellStyle name="Percent 12 5 2_Schs" xfId="49113"/>
    <cellStyle name="Percent 12 5 3" xfId="49114"/>
    <cellStyle name="Percent 12 5 4" xfId="49115"/>
    <cellStyle name="Percent 12 5 4 2" xfId="49116"/>
    <cellStyle name="Percent 12 5 4 2 2" xfId="49117"/>
    <cellStyle name="Percent 12 5 4 2 2 2" xfId="49118"/>
    <cellStyle name="Percent 12 5 4 2 2 3" xfId="49119"/>
    <cellStyle name="Percent 12 5 4 2 3" xfId="49120"/>
    <cellStyle name="Percent 12 5 4 2 4" xfId="49121"/>
    <cellStyle name="Percent 12 5 4 3" xfId="49122"/>
    <cellStyle name="Percent 12 5 4 3 2" xfId="49123"/>
    <cellStyle name="Percent 12 5 4 3 3" xfId="49124"/>
    <cellStyle name="Percent 12 5 4 4" xfId="49125"/>
    <cellStyle name="Percent 12 5 4 5" xfId="49126"/>
    <cellStyle name="Percent 12 5 5" xfId="49127"/>
    <cellStyle name="Percent 12 5 5 2" xfId="49128"/>
    <cellStyle name="Percent 12 5 5 2 2" xfId="49129"/>
    <cellStyle name="Percent 12 5 5 2 3" xfId="49130"/>
    <cellStyle name="Percent 12 5 5 3" xfId="49131"/>
    <cellStyle name="Percent 12 5 5 4" xfId="49132"/>
    <cellStyle name="Percent 12 5 6" xfId="49133"/>
    <cellStyle name="Percent 12 5 6 2" xfId="49134"/>
    <cellStyle name="Percent 12 5 6 3" xfId="49135"/>
    <cellStyle name="Percent 12 5 7" xfId="49136"/>
    <cellStyle name="Percent 12 5 8" xfId="49137"/>
    <cellStyle name="Percent 12 5_Schs" xfId="49138"/>
    <cellStyle name="Percent 12 6" xfId="49139"/>
    <cellStyle name="Percent 12 6 2" xfId="49140"/>
    <cellStyle name="Percent 12 6 3" xfId="49141"/>
    <cellStyle name="Percent 12 6 3 2" xfId="49142"/>
    <cellStyle name="Percent 12 6 3 2 2" xfId="49143"/>
    <cellStyle name="Percent 12 6 3 2 2 2" xfId="49144"/>
    <cellStyle name="Percent 12 6 3 2 2 3" xfId="49145"/>
    <cellStyle name="Percent 12 6 3 2 3" xfId="49146"/>
    <cellStyle name="Percent 12 6 3 2 4" xfId="49147"/>
    <cellStyle name="Percent 12 6 3 3" xfId="49148"/>
    <cellStyle name="Percent 12 6 3 3 2" xfId="49149"/>
    <cellStyle name="Percent 12 6 3 3 3" xfId="49150"/>
    <cellStyle name="Percent 12 6 3 4" xfId="49151"/>
    <cellStyle name="Percent 12 6 3 5" xfId="49152"/>
    <cellStyle name="Percent 12 6 4" xfId="49153"/>
    <cellStyle name="Percent 12 6 4 2" xfId="49154"/>
    <cellStyle name="Percent 12 6 4 2 2" xfId="49155"/>
    <cellStyle name="Percent 12 6 4 2 3" xfId="49156"/>
    <cellStyle name="Percent 12 6 4 3" xfId="49157"/>
    <cellStyle name="Percent 12 6 4 4" xfId="49158"/>
    <cellStyle name="Percent 12 6 5" xfId="49159"/>
    <cellStyle name="Percent 12 6 5 2" xfId="49160"/>
    <cellStyle name="Percent 12 6 5 3" xfId="49161"/>
    <cellStyle name="Percent 12 6 6" xfId="49162"/>
    <cellStyle name="Percent 12 6 7" xfId="49163"/>
    <cellStyle name="Percent 12 6_Schs" xfId="49164"/>
    <cellStyle name="Percent 12 7" xfId="49165"/>
    <cellStyle name="Percent 12 8" xfId="49166"/>
    <cellStyle name="Percent 12 8 2" xfId="49167"/>
    <cellStyle name="Percent 12 8 2 2" xfId="49168"/>
    <cellStyle name="Percent 12 8 2 2 2" xfId="49169"/>
    <cellStyle name="Percent 12 8 2 2 3" xfId="49170"/>
    <cellStyle name="Percent 12 8 2 3" xfId="49171"/>
    <cellStyle name="Percent 12 8 2 4" xfId="49172"/>
    <cellStyle name="Percent 12 8 3" xfId="49173"/>
    <cellStyle name="Percent 12 8 3 2" xfId="49174"/>
    <cellStyle name="Percent 12 8 3 3" xfId="49175"/>
    <cellStyle name="Percent 12 8 4" xfId="49176"/>
    <cellStyle name="Percent 12 8 5" xfId="49177"/>
    <cellStyle name="Percent 12 9" xfId="49178"/>
    <cellStyle name="Percent 12 9 2" xfId="49179"/>
    <cellStyle name="Percent 12 9 2 2" xfId="49180"/>
    <cellStyle name="Percent 12 9 2 3" xfId="49181"/>
    <cellStyle name="Percent 12 9 3" xfId="49182"/>
    <cellStyle name="Percent 12 9 4" xfId="49183"/>
    <cellStyle name="Percent 12_Schs" xfId="49184"/>
    <cellStyle name="Percent 13" xfId="49185"/>
    <cellStyle name="Percent 13 10" xfId="49186"/>
    <cellStyle name="Percent 13 2" xfId="49187"/>
    <cellStyle name="Percent 13 2 2" xfId="49188"/>
    <cellStyle name="Percent 13 2 2 2" xfId="49189"/>
    <cellStyle name="Percent 13 2 2 3" xfId="49190"/>
    <cellStyle name="Percent 13 2 2 3 2" xfId="49191"/>
    <cellStyle name="Percent 13 2 2 3 2 2" xfId="49192"/>
    <cellStyle name="Percent 13 2 2 3 2 2 2" xfId="49193"/>
    <cellStyle name="Percent 13 2 2 3 2 2 3" xfId="49194"/>
    <cellStyle name="Percent 13 2 2 3 2 3" xfId="49195"/>
    <cellStyle name="Percent 13 2 2 3 2 4" xfId="49196"/>
    <cellStyle name="Percent 13 2 2 3 3" xfId="49197"/>
    <cellStyle name="Percent 13 2 2 3 3 2" xfId="49198"/>
    <cellStyle name="Percent 13 2 2 3 3 3" xfId="49199"/>
    <cellStyle name="Percent 13 2 2 3 4" xfId="49200"/>
    <cellStyle name="Percent 13 2 2 3 5" xfId="49201"/>
    <cellStyle name="Percent 13 2 2 4" xfId="49202"/>
    <cellStyle name="Percent 13 2 2 4 2" xfId="49203"/>
    <cellStyle name="Percent 13 2 2 4 2 2" xfId="49204"/>
    <cellStyle name="Percent 13 2 2 4 2 3" xfId="49205"/>
    <cellStyle name="Percent 13 2 2 4 3" xfId="49206"/>
    <cellStyle name="Percent 13 2 2 4 4" xfId="49207"/>
    <cellStyle name="Percent 13 2 2 5" xfId="49208"/>
    <cellStyle name="Percent 13 2 2 5 2" xfId="49209"/>
    <cellStyle name="Percent 13 2 2 5 3" xfId="49210"/>
    <cellStyle name="Percent 13 2 2 6" xfId="49211"/>
    <cellStyle name="Percent 13 2 2 7" xfId="49212"/>
    <cellStyle name="Percent 13 2 2_Schs" xfId="49213"/>
    <cellStyle name="Percent 13 2 3" xfId="49214"/>
    <cellStyle name="Percent 13 2 4" xfId="49215"/>
    <cellStyle name="Percent 13 2 4 2" xfId="49216"/>
    <cellStyle name="Percent 13 2 4 2 2" xfId="49217"/>
    <cellStyle name="Percent 13 2 4 2 2 2" xfId="49218"/>
    <cellStyle name="Percent 13 2 4 2 2 3" xfId="49219"/>
    <cellStyle name="Percent 13 2 4 2 3" xfId="49220"/>
    <cellStyle name="Percent 13 2 4 2 4" xfId="49221"/>
    <cellStyle name="Percent 13 2 4 3" xfId="49222"/>
    <cellStyle name="Percent 13 2 4 3 2" xfId="49223"/>
    <cellStyle name="Percent 13 2 4 3 3" xfId="49224"/>
    <cellStyle name="Percent 13 2 4 4" xfId="49225"/>
    <cellStyle name="Percent 13 2 4 5" xfId="49226"/>
    <cellStyle name="Percent 13 2 5" xfId="49227"/>
    <cellStyle name="Percent 13 2 5 2" xfId="49228"/>
    <cellStyle name="Percent 13 2 5 2 2" xfId="49229"/>
    <cellStyle name="Percent 13 2 5 2 3" xfId="49230"/>
    <cellStyle name="Percent 13 2 5 3" xfId="49231"/>
    <cellStyle name="Percent 13 2 5 4" xfId="49232"/>
    <cellStyle name="Percent 13 2 6" xfId="49233"/>
    <cellStyle name="Percent 13 2 6 2" xfId="49234"/>
    <cellStyle name="Percent 13 2 6 3" xfId="49235"/>
    <cellStyle name="Percent 13 2 7" xfId="49236"/>
    <cellStyle name="Percent 13 2 8" xfId="49237"/>
    <cellStyle name="Percent 13 2_Schs" xfId="49238"/>
    <cellStyle name="Percent 13 3" xfId="49239"/>
    <cellStyle name="Percent 13 3 2" xfId="49240"/>
    <cellStyle name="Percent 13 3 3" xfId="49241"/>
    <cellStyle name="Percent 13 3 3 2" xfId="49242"/>
    <cellStyle name="Percent 13 3 3 2 2" xfId="49243"/>
    <cellStyle name="Percent 13 3 3 2 2 2" xfId="49244"/>
    <cellStyle name="Percent 13 3 3 2 2 3" xfId="49245"/>
    <cellStyle name="Percent 13 3 3 2 3" xfId="49246"/>
    <cellStyle name="Percent 13 3 3 2 4" xfId="49247"/>
    <cellStyle name="Percent 13 3 3 3" xfId="49248"/>
    <cellStyle name="Percent 13 3 3 3 2" xfId="49249"/>
    <cellStyle name="Percent 13 3 3 3 3" xfId="49250"/>
    <cellStyle name="Percent 13 3 3 4" xfId="49251"/>
    <cellStyle name="Percent 13 3 3 5" xfId="49252"/>
    <cellStyle name="Percent 13 3 4" xfId="49253"/>
    <cellStyle name="Percent 13 3 4 2" xfId="49254"/>
    <cellStyle name="Percent 13 3 4 2 2" xfId="49255"/>
    <cellStyle name="Percent 13 3 4 2 3" xfId="49256"/>
    <cellStyle name="Percent 13 3 4 3" xfId="49257"/>
    <cellStyle name="Percent 13 3 4 4" xfId="49258"/>
    <cellStyle name="Percent 13 3 5" xfId="49259"/>
    <cellStyle name="Percent 13 3 5 2" xfId="49260"/>
    <cellStyle name="Percent 13 3 5 3" xfId="49261"/>
    <cellStyle name="Percent 13 3 6" xfId="49262"/>
    <cellStyle name="Percent 13 3 7" xfId="49263"/>
    <cellStyle name="Percent 13 3_Schs" xfId="49264"/>
    <cellStyle name="Percent 13 4" xfId="49265"/>
    <cellStyle name="Percent 13 5" xfId="49266"/>
    <cellStyle name="Percent 13 6" xfId="49267"/>
    <cellStyle name="Percent 13 6 2" xfId="49268"/>
    <cellStyle name="Percent 13 6 2 2" xfId="49269"/>
    <cellStyle name="Percent 13 6 2 2 2" xfId="49270"/>
    <cellStyle name="Percent 13 6 2 2 3" xfId="49271"/>
    <cellStyle name="Percent 13 6 2 3" xfId="49272"/>
    <cellStyle name="Percent 13 6 2 4" xfId="49273"/>
    <cellStyle name="Percent 13 6 3" xfId="49274"/>
    <cellStyle name="Percent 13 6 3 2" xfId="49275"/>
    <cellStyle name="Percent 13 6 3 3" xfId="49276"/>
    <cellStyle name="Percent 13 6 4" xfId="49277"/>
    <cellStyle name="Percent 13 6 5" xfId="49278"/>
    <cellStyle name="Percent 13 7" xfId="49279"/>
    <cellStyle name="Percent 13 7 2" xfId="49280"/>
    <cellStyle name="Percent 13 7 2 2" xfId="49281"/>
    <cellStyle name="Percent 13 7 2 3" xfId="49282"/>
    <cellStyle name="Percent 13 7 3" xfId="49283"/>
    <cellStyle name="Percent 13 7 4" xfId="49284"/>
    <cellStyle name="Percent 13 8" xfId="49285"/>
    <cellStyle name="Percent 13 8 2" xfId="49286"/>
    <cellStyle name="Percent 13 8 3" xfId="49287"/>
    <cellStyle name="Percent 13 9" xfId="49288"/>
    <cellStyle name="Percent 13_Schs" xfId="49289"/>
    <cellStyle name="Percent 14" xfId="49290"/>
    <cellStyle name="Percent 14 10" xfId="49291"/>
    <cellStyle name="Percent 14 2" xfId="49292"/>
    <cellStyle name="Percent 14 2 2" xfId="49293"/>
    <cellStyle name="Percent 14 2 2 2" xfId="49294"/>
    <cellStyle name="Percent 14 2 2 3" xfId="49295"/>
    <cellStyle name="Percent 14 2 2 3 2" xfId="49296"/>
    <cellStyle name="Percent 14 2 2 3 2 2" xfId="49297"/>
    <cellStyle name="Percent 14 2 2 3 2 2 2" xfId="49298"/>
    <cellStyle name="Percent 14 2 2 3 2 2 3" xfId="49299"/>
    <cellStyle name="Percent 14 2 2 3 2 3" xfId="49300"/>
    <cellStyle name="Percent 14 2 2 3 2 4" xfId="49301"/>
    <cellStyle name="Percent 14 2 2 3 3" xfId="49302"/>
    <cellStyle name="Percent 14 2 2 3 3 2" xfId="49303"/>
    <cellStyle name="Percent 14 2 2 3 3 3" xfId="49304"/>
    <cellStyle name="Percent 14 2 2 3 4" xfId="49305"/>
    <cellStyle name="Percent 14 2 2 3 5" xfId="49306"/>
    <cellStyle name="Percent 14 2 2 4" xfId="49307"/>
    <cellStyle name="Percent 14 2 2 4 2" xfId="49308"/>
    <cellStyle name="Percent 14 2 2 4 2 2" xfId="49309"/>
    <cellStyle name="Percent 14 2 2 4 2 3" xfId="49310"/>
    <cellStyle name="Percent 14 2 2 4 3" xfId="49311"/>
    <cellStyle name="Percent 14 2 2 4 4" xfId="49312"/>
    <cellStyle name="Percent 14 2 2 5" xfId="49313"/>
    <cellStyle name="Percent 14 2 2 5 2" xfId="49314"/>
    <cellStyle name="Percent 14 2 2 5 3" xfId="49315"/>
    <cellStyle name="Percent 14 2 2 6" xfId="49316"/>
    <cellStyle name="Percent 14 2 2 7" xfId="49317"/>
    <cellStyle name="Percent 14 2 2_Schs" xfId="49318"/>
    <cellStyle name="Percent 14 2 3" xfId="49319"/>
    <cellStyle name="Percent 14 2 4" xfId="49320"/>
    <cellStyle name="Percent 14 2 4 2" xfId="49321"/>
    <cellStyle name="Percent 14 2 4 2 2" xfId="49322"/>
    <cellStyle name="Percent 14 2 4 2 2 2" xfId="49323"/>
    <cellStyle name="Percent 14 2 4 2 2 3" xfId="49324"/>
    <cellStyle name="Percent 14 2 4 2 3" xfId="49325"/>
    <cellStyle name="Percent 14 2 4 2 4" xfId="49326"/>
    <cellStyle name="Percent 14 2 4 3" xfId="49327"/>
    <cellStyle name="Percent 14 2 4 3 2" xfId="49328"/>
    <cellStyle name="Percent 14 2 4 3 3" xfId="49329"/>
    <cellStyle name="Percent 14 2 4 4" xfId="49330"/>
    <cellStyle name="Percent 14 2 4 5" xfId="49331"/>
    <cellStyle name="Percent 14 2 5" xfId="49332"/>
    <cellStyle name="Percent 14 2 5 2" xfId="49333"/>
    <cellStyle name="Percent 14 2 5 2 2" xfId="49334"/>
    <cellStyle name="Percent 14 2 5 2 3" xfId="49335"/>
    <cellStyle name="Percent 14 2 5 3" xfId="49336"/>
    <cellStyle name="Percent 14 2 5 4" xfId="49337"/>
    <cellStyle name="Percent 14 2 6" xfId="49338"/>
    <cellStyle name="Percent 14 2 6 2" xfId="49339"/>
    <cellStyle name="Percent 14 2 6 3" xfId="49340"/>
    <cellStyle name="Percent 14 2 7" xfId="49341"/>
    <cellStyle name="Percent 14 2 8" xfId="49342"/>
    <cellStyle name="Percent 14 2_Schs" xfId="49343"/>
    <cellStyle name="Percent 14 3" xfId="49344"/>
    <cellStyle name="Percent 14 3 2" xfId="49345"/>
    <cellStyle name="Percent 14 3 3" xfId="49346"/>
    <cellStyle name="Percent 14 3 3 2" xfId="49347"/>
    <cellStyle name="Percent 14 3 3 2 2" xfId="49348"/>
    <cellStyle name="Percent 14 3 3 2 2 2" xfId="49349"/>
    <cellStyle name="Percent 14 3 3 2 2 3" xfId="49350"/>
    <cellStyle name="Percent 14 3 3 2 3" xfId="49351"/>
    <cellStyle name="Percent 14 3 3 2 4" xfId="49352"/>
    <cellStyle name="Percent 14 3 3 3" xfId="49353"/>
    <cellStyle name="Percent 14 3 3 3 2" xfId="49354"/>
    <cellStyle name="Percent 14 3 3 3 3" xfId="49355"/>
    <cellStyle name="Percent 14 3 3 4" xfId="49356"/>
    <cellStyle name="Percent 14 3 3 5" xfId="49357"/>
    <cellStyle name="Percent 14 3 4" xfId="49358"/>
    <cellStyle name="Percent 14 3 4 2" xfId="49359"/>
    <cellStyle name="Percent 14 3 4 2 2" xfId="49360"/>
    <cellStyle name="Percent 14 3 4 2 3" xfId="49361"/>
    <cellStyle name="Percent 14 3 4 3" xfId="49362"/>
    <cellStyle name="Percent 14 3 4 4" xfId="49363"/>
    <cellStyle name="Percent 14 3 5" xfId="49364"/>
    <cellStyle name="Percent 14 3 5 2" xfId="49365"/>
    <cellStyle name="Percent 14 3 5 3" xfId="49366"/>
    <cellStyle name="Percent 14 3 6" xfId="49367"/>
    <cellStyle name="Percent 14 3 7" xfId="49368"/>
    <cellStyle name="Percent 14 3_Schs" xfId="49369"/>
    <cellStyle name="Percent 14 4" xfId="49370"/>
    <cellStyle name="Percent 14 5" xfId="49371"/>
    <cellStyle name="Percent 14 6" xfId="49372"/>
    <cellStyle name="Percent 14 6 2" xfId="49373"/>
    <cellStyle name="Percent 14 6 2 2" xfId="49374"/>
    <cellStyle name="Percent 14 6 2 2 2" xfId="49375"/>
    <cellStyle name="Percent 14 6 2 2 3" xfId="49376"/>
    <cellStyle name="Percent 14 6 2 3" xfId="49377"/>
    <cellStyle name="Percent 14 6 2 4" xfId="49378"/>
    <cellStyle name="Percent 14 6 3" xfId="49379"/>
    <cellStyle name="Percent 14 6 3 2" xfId="49380"/>
    <cellStyle name="Percent 14 6 3 3" xfId="49381"/>
    <cellStyle name="Percent 14 6 4" xfId="49382"/>
    <cellStyle name="Percent 14 6 5" xfId="49383"/>
    <cellStyle name="Percent 14 7" xfId="49384"/>
    <cellStyle name="Percent 14 7 2" xfId="49385"/>
    <cellStyle name="Percent 14 7 2 2" xfId="49386"/>
    <cellStyle name="Percent 14 7 2 3" xfId="49387"/>
    <cellStyle name="Percent 14 7 3" xfId="49388"/>
    <cellStyle name="Percent 14 7 4" xfId="49389"/>
    <cellStyle name="Percent 14 8" xfId="49390"/>
    <cellStyle name="Percent 14 8 2" xfId="49391"/>
    <cellStyle name="Percent 14 8 3" xfId="49392"/>
    <cellStyle name="Percent 14 9" xfId="49393"/>
    <cellStyle name="Percent 14_Schs" xfId="49394"/>
    <cellStyle name="Percent 15" xfId="49395"/>
    <cellStyle name="Percent 15 2" xfId="49396"/>
    <cellStyle name="Percent 15 2 2" xfId="49397"/>
    <cellStyle name="Percent 15 2 2 2" xfId="49398"/>
    <cellStyle name="Percent 15 2 2 3" xfId="49399"/>
    <cellStyle name="Percent 15 2 3" xfId="49400"/>
    <cellStyle name="Percent 15 2 4" xfId="49401"/>
    <cellStyle name="Percent 15 3" xfId="49402"/>
    <cellStyle name="Percent 15 3 2" xfId="49403"/>
    <cellStyle name="Percent 15 3 3" xfId="49404"/>
    <cellStyle name="Percent 15 4" xfId="49405"/>
    <cellStyle name="Percent 15 5" xfId="49406"/>
    <cellStyle name="Percent 16" xfId="49407"/>
    <cellStyle name="Percent 16 2" xfId="49408"/>
    <cellStyle name="Percent 16 2 2" xfId="49409"/>
    <cellStyle name="Percent 16 2 3" xfId="49410"/>
    <cellStyle name="Percent 16 3" xfId="49411"/>
    <cellStyle name="Percent 16 4" xfId="49412"/>
    <cellStyle name="Percent 17" xfId="49413"/>
    <cellStyle name="Percent 17 2" xfId="49414"/>
    <cellStyle name="Percent 17 2 2" xfId="49415"/>
    <cellStyle name="Percent 18" xfId="49416"/>
    <cellStyle name="Percent 2" xfId="22"/>
    <cellStyle name="Percent 2 10" xfId="241"/>
    <cellStyle name="Percent 2 10 2" xfId="49417"/>
    <cellStyle name="Percent 2 10_Schs" xfId="49418"/>
    <cellStyle name="Percent 2 11" xfId="242"/>
    <cellStyle name="Percent 2 11 2" xfId="49419"/>
    <cellStyle name="Percent 2 11_Schs" xfId="49420"/>
    <cellStyle name="Percent 2 12" xfId="243"/>
    <cellStyle name="Percent 2 12 2" xfId="49421"/>
    <cellStyle name="Percent 2 12_Schs" xfId="49422"/>
    <cellStyle name="Percent 2 13" xfId="244"/>
    <cellStyle name="Percent 2 13 2" xfId="49423"/>
    <cellStyle name="Percent 2 13 2 2" xfId="49424"/>
    <cellStyle name="Percent 2 13 2 2 2" xfId="49425"/>
    <cellStyle name="Percent 2 13 2 2 2 2" xfId="49426"/>
    <cellStyle name="Percent 2 13 2 2 2_Schs" xfId="49427"/>
    <cellStyle name="Percent 2 13 2 2 3" xfId="49428"/>
    <cellStyle name="Percent 2 13 2 2_Schs" xfId="49429"/>
    <cellStyle name="Percent 2 13 2 3" xfId="49430"/>
    <cellStyle name="Percent 2 13 2 3 2" xfId="49431"/>
    <cellStyle name="Percent 2 13 2 3_Schs" xfId="49432"/>
    <cellStyle name="Percent 2 13 2 4" xfId="49433"/>
    <cellStyle name="Percent 2 13 2_Schs" xfId="49434"/>
    <cellStyle name="Percent 2 13 3" xfId="49435"/>
    <cellStyle name="Percent 2 13 3 2" xfId="49436"/>
    <cellStyle name="Percent 2 13 3 2 2" xfId="49437"/>
    <cellStyle name="Percent 2 13 3 2_Schs" xfId="49438"/>
    <cellStyle name="Percent 2 13 3 3" xfId="49439"/>
    <cellStyle name="Percent 2 13 3_Schs" xfId="49440"/>
    <cellStyle name="Percent 2 13 4" xfId="49441"/>
    <cellStyle name="Percent 2 13_Schs" xfId="49442"/>
    <cellStyle name="Percent 2 14" xfId="245"/>
    <cellStyle name="Percent 2 14 2" xfId="49443"/>
    <cellStyle name="Percent 2 14_Schs" xfId="49444"/>
    <cellStyle name="Percent 2 15" xfId="246"/>
    <cellStyle name="Percent 2 15 2" xfId="49445"/>
    <cellStyle name="Percent 2 15_Schs" xfId="49446"/>
    <cellStyle name="Percent 2 16" xfId="247"/>
    <cellStyle name="Percent 2 16 2" xfId="49447"/>
    <cellStyle name="Percent 2 16_Schs" xfId="49448"/>
    <cellStyle name="Percent 2 17" xfId="248"/>
    <cellStyle name="Percent 2 17 2" xfId="49449"/>
    <cellStyle name="Percent 2 17 2 2" xfId="49450"/>
    <cellStyle name="Percent 2 17 2_Schs" xfId="49451"/>
    <cellStyle name="Percent 2 17 3" xfId="49452"/>
    <cellStyle name="Percent 2 17_Schs" xfId="49453"/>
    <cellStyle name="Percent 2 18" xfId="49454"/>
    <cellStyle name="Percent 2 18 2" xfId="49455"/>
    <cellStyle name="Percent 2 18_Schs" xfId="49456"/>
    <cellStyle name="Percent 2 19" xfId="49457"/>
    <cellStyle name="Percent 2 2" xfId="23"/>
    <cellStyle name="Percent 2 2 2" xfId="249"/>
    <cellStyle name="Percent 2 2 2 2" xfId="49458"/>
    <cellStyle name="Percent 2 2 2 2 2" xfId="49459"/>
    <cellStyle name="Percent 2 2 2 2_Schs" xfId="49460"/>
    <cellStyle name="Percent 2 2 2 3" xfId="49461"/>
    <cellStyle name="Percent 2 2 2_Schs" xfId="49462"/>
    <cellStyle name="Percent 2 2 3" xfId="49463"/>
    <cellStyle name="Percent 2 2 3 2" xfId="49464"/>
    <cellStyle name="Percent 2 2 3_Schs" xfId="49465"/>
    <cellStyle name="Percent 2 2 4" xfId="49466"/>
    <cellStyle name="Percent 2 2_Schs" xfId="49467"/>
    <cellStyle name="Percent 2 20" xfId="322"/>
    <cellStyle name="Percent 2 3" xfId="250"/>
    <cellStyle name="Percent 2 3 2" xfId="49468"/>
    <cellStyle name="Percent 2 3 2 2" xfId="49469"/>
    <cellStyle name="Percent 2 3 2_Schs" xfId="49470"/>
    <cellStyle name="Percent 2 3 3" xfId="49471"/>
    <cellStyle name="Percent 2 3_Schs" xfId="49472"/>
    <cellStyle name="Percent 2 4" xfId="251"/>
    <cellStyle name="Percent 2 4 2" xfId="49473"/>
    <cellStyle name="Percent 2 4 2 2" xfId="49474"/>
    <cellStyle name="Percent 2 4 2_Schs" xfId="49475"/>
    <cellStyle name="Percent 2 4 3" xfId="49476"/>
    <cellStyle name="Percent 2 4 3 2" xfId="49477"/>
    <cellStyle name="Percent 2 4 3_Schs" xfId="49478"/>
    <cellStyle name="Percent 2 4 4" xfId="49479"/>
    <cellStyle name="Percent 2 4_Schs" xfId="49480"/>
    <cellStyle name="Percent 2 5" xfId="252"/>
    <cellStyle name="Percent 2 5 2" xfId="49481"/>
    <cellStyle name="Percent 2 5_Schs" xfId="49482"/>
    <cellStyle name="Percent 2 6" xfId="253"/>
    <cellStyle name="Percent 2 6 2" xfId="49483"/>
    <cellStyle name="Percent 2 6_Schs" xfId="49484"/>
    <cellStyle name="Percent 2 7" xfId="254"/>
    <cellStyle name="Percent 2 7 2" xfId="49485"/>
    <cellStyle name="Percent 2 7_Schs" xfId="49486"/>
    <cellStyle name="Percent 2 8" xfId="255"/>
    <cellStyle name="Percent 2 8 2" xfId="49487"/>
    <cellStyle name="Percent 2 8_Schs" xfId="49488"/>
    <cellStyle name="Percent 2 9" xfId="256"/>
    <cellStyle name="Percent 2 9 2" xfId="49489"/>
    <cellStyle name="Percent 2 9_Schs" xfId="49490"/>
    <cellStyle name="Percent 2_Schs" xfId="49491"/>
    <cellStyle name="Percent 3" xfId="24"/>
    <cellStyle name="Percent 3 10" xfId="49492"/>
    <cellStyle name="Percent 3 10 2" xfId="49493"/>
    <cellStyle name="Percent 3 10_Schs" xfId="49494"/>
    <cellStyle name="Percent 3 11" xfId="49495"/>
    <cellStyle name="Percent 3 11 2" xfId="49496"/>
    <cellStyle name="Percent 3 11_Schs" xfId="49497"/>
    <cellStyle name="Percent 3 12" xfId="49498"/>
    <cellStyle name="Percent 3 12 2" xfId="49499"/>
    <cellStyle name="Percent 3 12_Schs" xfId="49500"/>
    <cellStyle name="Percent 3 13" xfId="49501"/>
    <cellStyle name="Percent 3 13 2" xfId="49502"/>
    <cellStyle name="Percent 3 13_Schs" xfId="49503"/>
    <cellStyle name="Percent 3 14" xfId="49504"/>
    <cellStyle name="Percent 3 14 2" xfId="49505"/>
    <cellStyle name="Percent 3 14_Schs" xfId="49506"/>
    <cellStyle name="Percent 3 15" xfId="49507"/>
    <cellStyle name="Percent 3 15 2" xfId="49508"/>
    <cellStyle name="Percent 3 15_Schs" xfId="49509"/>
    <cellStyle name="Percent 3 16" xfId="49510"/>
    <cellStyle name="Percent 3 16 2" xfId="49511"/>
    <cellStyle name="Percent 3 16_Schs" xfId="49512"/>
    <cellStyle name="Percent 3 17" xfId="49513"/>
    <cellStyle name="Percent 3 2" xfId="257"/>
    <cellStyle name="Percent 3 2 2" xfId="49514"/>
    <cellStyle name="Percent 3 2 2 2" xfId="49515"/>
    <cellStyle name="Percent 3 2 2_Schs" xfId="49516"/>
    <cellStyle name="Percent 3 2 3" xfId="49517"/>
    <cellStyle name="Percent 3 2_Schs" xfId="49518"/>
    <cellStyle name="Percent 3 3" xfId="258"/>
    <cellStyle name="Percent 3 3 2" xfId="49519"/>
    <cellStyle name="Percent 3 3_Schs" xfId="49520"/>
    <cellStyle name="Percent 3 4" xfId="49521"/>
    <cellStyle name="Percent 3 4 2" xfId="49522"/>
    <cellStyle name="Percent 3 4_Schs" xfId="49523"/>
    <cellStyle name="Percent 3 5" xfId="49524"/>
    <cellStyle name="Percent 3 5 2" xfId="49525"/>
    <cellStyle name="Percent 3 5_Schs" xfId="49526"/>
    <cellStyle name="Percent 3 6" xfId="49527"/>
    <cellStyle name="Percent 3 6 2" xfId="49528"/>
    <cellStyle name="Percent 3 6_Schs" xfId="49529"/>
    <cellStyle name="Percent 3 7" xfId="49530"/>
    <cellStyle name="Percent 3 7 2" xfId="49531"/>
    <cellStyle name="Percent 3 7_Schs" xfId="49532"/>
    <cellStyle name="Percent 3 8" xfId="49533"/>
    <cellStyle name="Percent 3 8 2" xfId="49534"/>
    <cellStyle name="Percent 3 8_Schs" xfId="49535"/>
    <cellStyle name="Percent 3 9" xfId="49536"/>
    <cellStyle name="Percent 3 9 2" xfId="49537"/>
    <cellStyle name="Percent 3 9_Schs" xfId="49538"/>
    <cellStyle name="Percent 3_Schs" xfId="49539"/>
    <cellStyle name="Percent 4" xfId="259"/>
    <cellStyle name="Percent 4 2" xfId="260"/>
    <cellStyle name="Percent 4 2 2" xfId="49540"/>
    <cellStyle name="Percent 4 2 2 2" xfId="49541"/>
    <cellStyle name="Percent 4 2 2_Schs" xfId="49542"/>
    <cellStyle name="Percent 4 2 3" xfId="49543"/>
    <cellStyle name="Percent 4 2 3 2" xfId="49544"/>
    <cellStyle name="Percent 4 2 3_Schs" xfId="49545"/>
    <cellStyle name="Percent 4 2 4" xfId="49546"/>
    <cellStyle name="Percent 4 2_Schs" xfId="49547"/>
    <cellStyle name="Percent 4 3" xfId="49548"/>
    <cellStyle name="Percent 4 3 2" xfId="49549"/>
    <cellStyle name="Percent 4 3_Schs" xfId="49550"/>
    <cellStyle name="Percent 4 4" xfId="49551"/>
    <cellStyle name="Percent 4 5" xfId="49552"/>
    <cellStyle name="Percent 4_Schs" xfId="49553"/>
    <cellStyle name="Percent 5" xfId="261"/>
    <cellStyle name="Percent 5 2" xfId="262"/>
    <cellStyle name="Percent 5 2 2" xfId="49554"/>
    <cellStyle name="Percent 5 2 2 2" xfId="49555"/>
    <cellStyle name="Percent 5 2 2_Schs" xfId="49556"/>
    <cellStyle name="Percent 5 2 3" xfId="49557"/>
    <cellStyle name="Percent 5 2 3 2" xfId="49558"/>
    <cellStyle name="Percent 5 2 3_Schs" xfId="49559"/>
    <cellStyle name="Percent 5 2 4" xfId="49560"/>
    <cellStyle name="Percent 5 2_Schs" xfId="49561"/>
    <cellStyle name="Percent 5 3" xfId="49562"/>
    <cellStyle name="Percent 5 3 2" xfId="49563"/>
    <cellStyle name="Percent 5 3_Schs" xfId="49564"/>
    <cellStyle name="Percent 5 4" xfId="49565"/>
    <cellStyle name="Percent 5 4 2" xfId="49566"/>
    <cellStyle name="Percent 5 4 2 2" xfId="49567"/>
    <cellStyle name="Percent 5 4 2 2 2" xfId="49568"/>
    <cellStyle name="Percent 5 4 2 2 3" xfId="49569"/>
    <cellStyle name="Percent 5 4 2 2 3 2" xfId="49570"/>
    <cellStyle name="Percent 5 4 2 2 3 2 2" xfId="49571"/>
    <cellStyle name="Percent 5 4 2 2 3 2 2 2" xfId="49572"/>
    <cellStyle name="Percent 5 4 2 2 3 2 2 3" xfId="49573"/>
    <cellStyle name="Percent 5 4 2 2 3 2 3" xfId="49574"/>
    <cellStyle name="Percent 5 4 2 2 3 2 4" xfId="49575"/>
    <cellStyle name="Percent 5 4 2 2 3 3" xfId="49576"/>
    <cellStyle name="Percent 5 4 2 2 3 3 2" xfId="49577"/>
    <cellStyle name="Percent 5 4 2 2 3 3 3" xfId="49578"/>
    <cellStyle name="Percent 5 4 2 2 3 4" xfId="49579"/>
    <cellStyle name="Percent 5 4 2 2 3 5" xfId="49580"/>
    <cellStyle name="Percent 5 4 2 2 4" xfId="49581"/>
    <cellStyle name="Percent 5 4 2 2 4 2" xfId="49582"/>
    <cellStyle name="Percent 5 4 2 2 4 2 2" xfId="49583"/>
    <cellStyle name="Percent 5 4 2 2 4 2 3" xfId="49584"/>
    <cellStyle name="Percent 5 4 2 2 4 3" xfId="49585"/>
    <cellStyle name="Percent 5 4 2 2 4 4" xfId="49586"/>
    <cellStyle name="Percent 5 4 2 2 5" xfId="49587"/>
    <cellStyle name="Percent 5 4 2 2 5 2" xfId="49588"/>
    <cellStyle name="Percent 5 4 2 2 5 3" xfId="49589"/>
    <cellStyle name="Percent 5 4 2 2 6" xfId="49590"/>
    <cellStyle name="Percent 5 4 2 2 7" xfId="49591"/>
    <cellStyle name="Percent 5 4 2 2_Schs" xfId="49592"/>
    <cellStyle name="Percent 5 4 2 3" xfId="49593"/>
    <cellStyle name="Percent 5 4 2 4" xfId="49594"/>
    <cellStyle name="Percent 5 4 2 4 2" xfId="49595"/>
    <cellStyle name="Percent 5 4 2 4 2 2" xfId="49596"/>
    <cellStyle name="Percent 5 4 2 4 2 2 2" xfId="49597"/>
    <cellStyle name="Percent 5 4 2 4 2 2 3" xfId="49598"/>
    <cellStyle name="Percent 5 4 2 4 2 3" xfId="49599"/>
    <cellStyle name="Percent 5 4 2 4 2 4" xfId="49600"/>
    <cellStyle name="Percent 5 4 2 4 3" xfId="49601"/>
    <cellStyle name="Percent 5 4 2 4 3 2" xfId="49602"/>
    <cellStyle name="Percent 5 4 2 4 3 3" xfId="49603"/>
    <cellStyle name="Percent 5 4 2 4 4" xfId="49604"/>
    <cellStyle name="Percent 5 4 2 4 5" xfId="49605"/>
    <cellStyle name="Percent 5 4 2 5" xfId="49606"/>
    <cellStyle name="Percent 5 4 2 5 2" xfId="49607"/>
    <cellStyle name="Percent 5 4 2 5 2 2" xfId="49608"/>
    <cellStyle name="Percent 5 4 2 5 2 3" xfId="49609"/>
    <cellStyle name="Percent 5 4 2 5 3" xfId="49610"/>
    <cellStyle name="Percent 5 4 2 5 4" xfId="49611"/>
    <cellStyle name="Percent 5 4 2 6" xfId="49612"/>
    <cellStyle name="Percent 5 4 2 6 2" xfId="49613"/>
    <cellStyle name="Percent 5 4 2 6 3" xfId="49614"/>
    <cellStyle name="Percent 5 4 2 7" xfId="49615"/>
    <cellStyle name="Percent 5 4 2 8" xfId="49616"/>
    <cellStyle name="Percent 5 4 2_Schs" xfId="49617"/>
    <cellStyle name="Percent 5 4 3" xfId="49618"/>
    <cellStyle name="Percent 5 4 3 2" xfId="49619"/>
    <cellStyle name="Percent 5 4 3 3" xfId="49620"/>
    <cellStyle name="Percent 5 4 3 3 2" xfId="49621"/>
    <cellStyle name="Percent 5 4 3 3 2 2" xfId="49622"/>
    <cellStyle name="Percent 5 4 3 3 2 2 2" xfId="49623"/>
    <cellStyle name="Percent 5 4 3 3 2 2 3" xfId="49624"/>
    <cellStyle name="Percent 5 4 3 3 2 3" xfId="49625"/>
    <cellStyle name="Percent 5 4 3 3 2 4" xfId="49626"/>
    <cellStyle name="Percent 5 4 3 3 3" xfId="49627"/>
    <cellStyle name="Percent 5 4 3 3 3 2" xfId="49628"/>
    <cellStyle name="Percent 5 4 3 3 3 3" xfId="49629"/>
    <cellStyle name="Percent 5 4 3 3 4" xfId="49630"/>
    <cellStyle name="Percent 5 4 3 3 5" xfId="49631"/>
    <cellStyle name="Percent 5 4 3 4" xfId="49632"/>
    <cellStyle name="Percent 5 4 3 4 2" xfId="49633"/>
    <cellStyle name="Percent 5 4 3 4 2 2" xfId="49634"/>
    <cellStyle name="Percent 5 4 3 4 2 3" xfId="49635"/>
    <cellStyle name="Percent 5 4 3 4 3" xfId="49636"/>
    <cellStyle name="Percent 5 4 3 4 4" xfId="49637"/>
    <cellStyle name="Percent 5 4 3 5" xfId="49638"/>
    <cellStyle name="Percent 5 4 3 5 2" xfId="49639"/>
    <cellStyle name="Percent 5 4 3 5 3" xfId="49640"/>
    <cellStyle name="Percent 5 4 3 6" xfId="49641"/>
    <cellStyle name="Percent 5 4 3 7" xfId="49642"/>
    <cellStyle name="Percent 5 4 3_Schs" xfId="49643"/>
    <cellStyle name="Percent 5 4 4" xfId="49644"/>
    <cellStyle name="Percent 5 4 5" xfId="49645"/>
    <cellStyle name="Percent 5 4 5 2" xfId="49646"/>
    <cellStyle name="Percent 5 4 5 2 2" xfId="49647"/>
    <cellStyle name="Percent 5 4 5 2 2 2" xfId="49648"/>
    <cellStyle name="Percent 5 4 5 2 2 3" xfId="49649"/>
    <cellStyle name="Percent 5 4 5 2 3" xfId="49650"/>
    <cellStyle name="Percent 5 4 5 2 4" xfId="49651"/>
    <cellStyle name="Percent 5 4 5 3" xfId="49652"/>
    <cellStyle name="Percent 5 4 5 3 2" xfId="49653"/>
    <cellStyle name="Percent 5 4 5 3 3" xfId="49654"/>
    <cellStyle name="Percent 5 4 5 4" xfId="49655"/>
    <cellStyle name="Percent 5 4 5 5" xfId="49656"/>
    <cellStyle name="Percent 5 4 6" xfId="49657"/>
    <cellStyle name="Percent 5 4 6 2" xfId="49658"/>
    <cellStyle name="Percent 5 4 6 2 2" xfId="49659"/>
    <cellStyle name="Percent 5 4 6 2 3" xfId="49660"/>
    <cellStyle name="Percent 5 4 6 3" xfId="49661"/>
    <cellStyle name="Percent 5 4 6 4" xfId="49662"/>
    <cellStyle name="Percent 5 4 7" xfId="49663"/>
    <cellStyle name="Percent 5 4 7 2" xfId="49664"/>
    <cellStyle name="Percent 5 4 7 3" xfId="49665"/>
    <cellStyle name="Percent 5 4 8" xfId="49666"/>
    <cellStyle name="Percent 5 4 9" xfId="49667"/>
    <cellStyle name="Percent 5 4_Schs" xfId="49668"/>
    <cellStyle name="Percent 5 5" xfId="49669"/>
    <cellStyle name="Percent 5_Schs" xfId="49670"/>
    <cellStyle name="Percent 6" xfId="263"/>
    <cellStyle name="Percent 6 2" xfId="264"/>
    <cellStyle name="Percent 6 2 2" xfId="49671"/>
    <cellStyle name="Percent 6 2 2 2" xfId="49672"/>
    <cellStyle name="Percent 6 2 2_Schs" xfId="49673"/>
    <cellStyle name="Percent 6 2 3" xfId="49674"/>
    <cellStyle name="Percent 6 2 3 2" xfId="49675"/>
    <cellStyle name="Percent 6 2 3_Schs" xfId="49676"/>
    <cellStyle name="Percent 6 2 4" xfId="49677"/>
    <cellStyle name="Percent 6 2_Schs" xfId="49678"/>
    <cellStyle name="Percent 6 3" xfId="49679"/>
    <cellStyle name="Percent 6 3 2" xfId="49680"/>
    <cellStyle name="Percent 6 3_Schs" xfId="49681"/>
    <cellStyle name="Percent 6 4" xfId="49682"/>
    <cellStyle name="Percent 6_Schs" xfId="49683"/>
    <cellStyle name="Percent 7" xfId="265"/>
    <cellStyle name="Percent 7 2" xfId="49684"/>
    <cellStyle name="Percent 7 2 2" xfId="49685"/>
    <cellStyle name="Percent 7 2 2 2" xfId="49686"/>
    <cellStyle name="Percent 7 2 2_Schs" xfId="49687"/>
    <cellStyle name="Percent 7 2 3" xfId="49688"/>
    <cellStyle name="Percent 7 2 3 2" xfId="49689"/>
    <cellStyle name="Percent 7 2 3_Schs" xfId="49690"/>
    <cellStyle name="Percent 7 2 4" xfId="49691"/>
    <cellStyle name="Percent 7 2_Schs" xfId="49692"/>
    <cellStyle name="Percent 7 3" xfId="49693"/>
    <cellStyle name="Percent 7 3 2" xfId="49694"/>
    <cellStyle name="Percent 7 3_Schs" xfId="49695"/>
    <cellStyle name="Percent 7 4" xfId="49696"/>
    <cellStyle name="Percent 7_Schs" xfId="49697"/>
    <cellStyle name="Percent 8" xfId="49698"/>
    <cellStyle name="Percent 8 2" xfId="49699"/>
    <cellStyle name="Percent 8 2 2" xfId="49700"/>
    <cellStyle name="Percent 8 2 2 2" xfId="49701"/>
    <cellStyle name="Percent 8 2 2_Schs" xfId="49702"/>
    <cellStyle name="Percent 8 2 3" xfId="49703"/>
    <cellStyle name="Percent 8 2 3 2" xfId="49704"/>
    <cellStyle name="Percent 8 2 3_Schs" xfId="49705"/>
    <cellStyle name="Percent 8 2 4" xfId="49706"/>
    <cellStyle name="Percent 8 2_Schs" xfId="49707"/>
    <cellStyle name="Percent 8 3" xfId="49708"/>
    <cellStyle name="Percent 8 3 2" xfId="49709"/>
    <cellStyle name="Percent 8 3_Schs" xfId="49710"/>
    <cellStyle name="Percent 8 4" xfId="49711"/>
    <cellStyle name="Percent 8_Schs" xfId="49712"/>
    <cellStyle name="Percent 9" xfId="49713"/>
    <cellStyle name="Percent 9 10" xfId="49714"/>
    <cellStyle name="Percent 9 10 2" xfId="49715"/>
    <cellStyle name="Percent 9 10 2 2" xfId="49716"/>
    <cellStyle name="Percent 9 10 2 2 2" xfId="49717"/>
    <cellStyle name="Percent 9 10 2 2 3" xfId="49718"/>
    <cellStyle name="Percent 9 10 2 3" xfId="49719"/>
    <cellStyle name="Percent 9 10 2 4" xfId="49720"/>
    <cellStyle name="Percent 9 10 3" xfId="49721"/>
    <cellStyle name="Percent 9 10 3 2" xfId="49722"/>
    <cellStyle name="Percent 9 10 3 3" xfId="49723"/>
    <cellStyle name="Percent 9 10 4" xfId="49724"/>
    <cellStyle name="Percent 9 10 5" xfId="49725"/>
    <cellStyle name="Percent 9 11" xfId="49726"/>
    <cellStyle name="Percent 9 11 2" xfId="49727"/>
    <cellStyle name="Percent 9 11 2 2" xfId="49728"/>
    <cellStyle name="Percent 9 11 2 3" xfId="49729"/>
    <cellStyle name="Percent 9 11 3" xfId="49730"/>
    <cellStyle name="Percent 9 11 4" xfId="49731"/>
    <cellStyle name="Percent 9 12" xfId="49732"/>
    <cellStyle name="Percent 9 12 2" xfId="49733"/>
    <cellStyle name="Percent 9 12 3" xfId="49734"/>
    <cellStyle name="Percent 9 13" xfId="49735"/>
    <cellStyle name="Percent 9 14" xfId="49736"/>
    <cellStyle name="Percent 9 15" xfId="49737"/>
    <cellStyle name="Percent 9 2" xfId="49738"/>
    <cellStyle name="Percent 9 2 10" xfId="49739"/>
    <cellStyle name="Percent 9 2 10 2" xfId="49740"/>
    <cellStyle name="Percent 9 2 10 2 2" xfId="49741"/>
    <cellStyle name="Percent 9 2 10 2 3" xfId="49742"/>
    <cellStyle name="Percent 9 2 10 3" xfId="49743"/>
    <cellStyle name="Percent 9 2 10 4" xfId="49744"/>
    <cellStyle name="Percent 9 2 11" xfId="49745"/>
    <cellStyle name="Percent 9 2 11 2" xfId="49746"/>
    <cellStyle name="Percent 9 2 11 3" xfId="49747"/>
    <cellStyle name="Percent 9 2 12" xfId="49748"/>
    <cellStyle name="Percent 9 2 13" xfId="49749"/>
    <cellStyle name="Percent 9 2 14" xfId="49750"/>
    <cellStyle name="Percent 9 2 2" xfId="49751"/>
    <cellStyle name="Percent 9 2 2 10" xfId="49752"/>
    <cellStyle name="Percent 9 2 2 11" xfId="49753"/>
    <cellStyle name="Percent 9 2 2 12" xfId="49754"/>
    <cellStyle name="Percent 9 2 2 2" xfId="49755"/>
    <cellStyle name="Percent 9 2 2 2 10" xfId="49756"/>
    <cellStyle name="Percent 9 2 2 2 2" xfId="49757"/>
    <cellStyle name="Percent 9 2 2 2 2 2" xfId="49758"/>
    <cellStyle name="Percent 9 2 2 2 2 2 2" xfId="49759"/>
    <cellStyle name="Percent 9 2 2 2 2 2 2 2" xfId="49760"/>
    <cellStyle name="Percent 9 2 2 2 2 2 2 3" xfId="49761"/>
    <cellStyle name="Percent 9 2 2 2 2 2 2 3 2" xfId="49762"/>
    <cellStyle name="Percent 9 2 2 2 2 2 2 3 2 2" xfId="49763"/>
    <cellStyle name="Percent 9 2 2 2 2 2 2 3 2 2 2" xfId="49764"/>
    <cellStyle name="Percent 9 2 2 2 2 2 2 3 2 2 3" xfId="49765"/>
    <cellStyle name="Percent 9 2 2 2 2 2 2 3 2 3" xfId="49766"/>
    <cellStyle name="Percent 9 2 2 2 2 2 2 3 2 4" xfId="49767"/>
    <cellStyle name="Percent 9 2 2 2 2 2 2 3 3" xfId="49768"/>
    <cellStyle name="Percent 9 2 2 2 2 2 2 3 3 2" xfId="49769"/>
    <cellStyle name="Percent 9 2 2 2 2 2 2 3 3 3" xfId="49770"/>
    <cellStyle name="Percent 9 2 2 2 2 2 2 3 4" xfId="49771"/>
    <cellStyle name="Percent 9 2 2 2 2 2 2 3 5" xfId="49772"/>
    <cellStyle name="Percent 9 2 2 2 2 2 2 4" xfId="49773"/>
    <cellStyle name="Percent 9 2 2 2 2 2 2 4 2" xfId="49774"/>
    <cellStyle name="Percent 9 2 2 2 2 2 2 4 2 2" xfId="49775"/>
    <cellStyle name="Percent 9 2 2 2 2 2 2 4 2 3" xfId="49776"/>
    <cellStyle name="Percent 9 2 2 2 2 2 2 4 3" xfId="49777"/>
    <cellStyle name="Percent 9 2 2 2 2 2 2 4 4" xfId="49778"/>
    <cellStyle name="Percent 9 2 2 2 2 2 2 5" xfId="49779"/>
    <cellStyle name="Percent 9 2 2 2 2 2 2 5 2" xfId="49780"/>
    <cellStyle name="Percent 9 2 2 2 2 2 2 5 3" xfId="49781"/>
    <cellStyle name="Percent 9 2 2 2 2 2 2 6" xfId="49782"/>
    <cellStyle name="Percent 9 2 2 2 2 2 2 7" xfId="49783"/>
    <cellStyle name="Percent 9 2 2 2 2 2 2_Schs" xfId="49784"/>
    <cellStyle name="Percent 9 2 2 2 2 2 3" xfId="49785"/>
    <cellStyle name="Percent 9 2 2 2 2 2 4" xfId="49786"/>
    <cellStyle name="Percent 9 2 2 2 2 2 4 2" xfId="49787"/>
    <cellStyle name="Percent 9 2 2 2 2 2 4 2 2" xfId="49788"/>
    <cellStyle name="Percent 9 2 2 2 2 2 4 2 2 2" xfId="49789"/>
    <cellStyle name="Percent 9 2 2 2 2 2 4 2 2 3" xfId="49790"/>
    <cellStyle name="Percent 9 2 2 2 2 2 4 2 3" xfId="49791"/>
    <cellStyle name="Percent 9 2 2 2 2 2 4 2 4" xfId="49792"/>
    <cellStyle name="Percent 9 2 2 2 2 2 4 3" xfId="49793"/>
    <cellStyle name="Percent 9 2 2 2 2 2 4 3 2" xfId="49794"/>
    <cellStyle name="Percent 9 2 2 2 2 2 4 3 3" xfId="49795"/>
    <cellStyle name="Percent 9 2 2 2 2 2 4 4" xfId="49796"/>
    <cellStyle name="Percent 9 2 2 2 2 2 4 5" xfId="49797"/>
    <cellStyle name="Percent 9 2 2 2 2 2 5" xfId="49798"/>
    <cellStyle name="Percent 9 2 2 2 2 2 5 2" xfId="49799"/>
    <cellStyle name="Percent 9 2 2 2 2 2 5 2 2" xfId="49800"/>
    <cellStyle name="Percent 9 2 2 2 2 2 5 2 3" xfId="49801"/>
    <cellStyle name="Percent 9 2 2 2 2 2 5 3" xfId="49802"/>
    <cellStyle name="Percent 9 2 2 2 2 2 5 4" xfId="49803"/>
    <cellStyle name="Percent 9 2 2 2 2 2 6" xfId="49804"/>
    <cellStyle name="Percent 9 2 2 2 2 2 6 2" xfId="49805"/>
    <cellStyle name="Percent 9 2 2 2 2 2 6 3" xfId="49806"/>
    <cellStyle name="Percent 9 2 2 2 2 2 7" xfId="49807"/>
    <cellStyle name="Percent 9 2 2 2 2 2 8" xfId="49808"/>
    <cellStyle name="Percent 9 2 2 2 2 2_Schs" xfId="49809"/>
    <cellStyle name="Percent 9 2 2 2 2 3" xfId="49810"/>
    <cellStyle name="Percent 9 2 2 2 2 3 2" xfId="49811"/>
    <cellStyle name="Percent 9 2 2 2 2 3 3" xfId="49812"/>
    <cellStyle name="Percent 9 2 2 2 2 3 3 2" xfId="49813"/>
    <cellStyle name="Percent 9 2 2 2 2 3 3 2 2" xfId="49814"/>
    <cellStyle name="Percent 9 2 2 2 2 3 3 2 2 2" xfId="49815"/>
    <cellStyle name="Percent 9 2 2 2 2 3 3 2 2 3" xfId="49816"/>
    <cellStyle name="Percent 9 2 2 2 2 3 3 2 3" xfId="49817"/>
    <cellStyle name="Percent 9 2 2 2 2 3 3 2 4" xfId="49818"/>
    <cellStyle name="Percent 9 2 2 2 2 3 3 3" xfId="49819"/>
    <cellStyle name="Percent 9 2 2 2 2 3 3 3 2" xfId="49820"/>
    <cellStyle name="Percent 9 2 2 2 2 3 3 3 3" xfId="49821"/>
    <cellStyle name="Percent 9 2 2 2 2 3 3 4" xfId="49822"/>
    <cellStyle name="Percent 9 2 2 2 2 3 3 5" xfId="49823"/>
    <cellStyle name="Percent 9 2 2 2 2 3 4" xfId="49824"/>
    <cellStyle name="Percent 9 2 2 2 2 3 4 2" xfId="49825"/>
    <cellStyle name="Percent 9 2 2 2 2 3 4 2 2" xfId="49826"/>
    <cellStyle name="Percent 9 2 2 2 2 3 4 2 3" xfId="49827"/>
    <cellStyle name="Percent 9 2 2 2 2 3 4 3" xfId="49828"/>
    <cellStyle name="Percent 9 2 2 2 2 3 4 4" xfId="49829"/>
    <cellStyle name="Percent 9 2 2 2 2 3 5" xfId="49830"/>
    <cellStyle name="Percent 9 2 2 2 2 3 5 2" xfId="49831"/>
    <cellStyle name="Percent 9 2 2 2 2 3 5 3" xfId="49832"/>
    <cellStyle name="Percent 9 2 2 2 2 3 6" xfId="49833"/>
    <cellStyle name="Percent 9 2 2 2 2 3 7" xfId="49834"/>
    <cellStyle name="Percent 9 2 2 2 2 3_Schs" xfId="49835"/>
    <cellStyle name="Percent 9 2 2 2 2 4" xfId="49836"/>
    <cellStyle name="Percent 9 2 2 2 2 5" xfId="49837"/>
    <cellStyle name="Percent 9 2 2 2 2 5 2" xfId="49838"/>
    <cellStyle name="Percent 9 2 2 2 2 5 2 2" xfId="49839"/>
    <cellStyle name="Percent 9 2 2 2 2 5 2 2 2" xfId="49840"/>
    <cellStyle name="Percent 9 2 2 2 2 5 2 2 3" xfId="49841"/>
    <cellStyle name="Percent 9 2 2 2 2 5 2 3" xfId="49842"/>
    <cellStyle name="Percent 9 2 2 2 2 5 2 4" xfId="49843"/>
    <cellStyle name="Percent 9 2 2 2 2 5 3" xfId="49844"/>
    <cellStyle name="Percent 9 2 2 2 2 5 3 2" xfId="49845"/>
    <cellStyle name="Percent 9 2 2 2 2 5 3 3" xfId="49846"/>
    <cellStyle name="Percent 9 2 2 2 2 5 4" xfId="49847"/>
    <cellStyle name="Percent 9 2 2 2 2 5 5" xfId="49848"/>
    <cellStyle name="Percent 9 2 2 2 2 6" xfId="49849"/>
    <cellStyle name="Percent 9 2 2 2 2 6 2" xfId="49850"/>
    <cellStyle name="Percent 9 2 2 2 2 6 2 2" xfId="49851"/>
    <cellStyle name="Percent 9 2 2 2 2 6 2 3" xfId="49852"/>
    <cellStyle name="Percent 9 2 2 2 2 6 3" xfId="49853"/>
    <cellStyle name="Percent 9 2 2 2 2 6 4" xfId="49854"/>
    <cellStyle name="Percent 9 2 2 2 2 7" xfId="49855"/>
    <cellStyle name="Percent 9 2 2 2 2 7 2" xfId="49856"/>
    <cellStyle name="Percent 9 2 2 2 2 7 3" xfId="49857"/>
    <cellStyle name="Percent 9 2 2 2 2 8" xfId="49858"/>
    <cellStyle name="Percent 9 2 2 2 2 9" xfId="49859"/>
    <cellStyle name="Percent 9 2 2 2 2_Schs" xfId="49860"/>
    <cellStyle name="Percent 9 2 2 2 3" xfId="49861"/>
    <cellStyle name="Percent 9 2 2 2 3 2" xfId="49862"/>
    <cellStyle name="Percent 9 2 2 2 3 2 2" xfId="49863"/>
    <cellStyle name="Percent 9 2 2 2 3 2 3" xfId="49864"/>
    <cellStyle name="Percent 9 2 2 2 3 2 3 2" xfId="49865"/>
    <cellStyle name="Percent 9 2 2 2 3 2 3 2 2" xfId="49866"/>
    <cellStyle name="Percent 9 2 2 2 3 2 3 2 2 2" xfId="49867"/>
    <cellStyle name="Percent 9 2 2 2 3 2 3 2 2 3" xfId="49868"/>
    <cellStyle name="Percent 9 2 2 2 3 2 3 2 3" xfId="49869"/>
    <cellStyle name="Percent 9 2 2 2 3 2 3 2 4" xfId="49870"/>
    <cellStyle name="Percent 9 2 2 2 3 2 3 3" xfId="49871"/>
    <cellStyle name="Percent 9 2 2 2 3 2 3 3 2" xfId="49872"/>
    <cellStyle name="Percent 9 2 2 2 3 2 3 3 3" xfId="49873"/>
    <cellStyle name="Percent 9 2 2 2 3 2 3 4" xfId="49874"/>
    <cellStyle name="Percent 9 2 2 2 3 2 3 5" xfId="49875"/>
    <cellStyle name="Percent 9 2 2 2 3 2 4" xfId="49876"/>
    <cellStyle name="Percent 9 2 2 2 3 2 4 2" xfId="49877"/>
    <cellStyle name="Percent 9 2 2 2 3 2 4 2 2" xfId="49878"/>
    <cellStyle name="Percent 9 2 2 2 3 2 4 2 3" xfId="49879"/>
    <cellStyle name="Percent 9 2 2 2 3 2 4 3" xfId="49880"/>
    <cellStyle name="Percent 9 2 2 2 3 2 4 4" xfId="49881"/>
    <cellStyle name="Percent 9 2 2 2 3 2 5" xfId="49882"/>
    <cellStyle name="Percent 9 2 2 2 3 2 5 2" xfId="49883"/>
    <cellStyle name="Percent 9 2 2 2 3 2 5 3" xfId="49884"/>
    <cellStyle name="Percent 9 2 2 2 3 2 6" xfId="49885"/>
    <cellStyle name="Percent 9 2 2 2 3 2 7" xfId="49886"/>
    <cellStyle name="Percent 9 2 2 2 3 2_Schs" xfId="49887"/>
    <cellStyle name="Percent 9 2 2 2 3 3" xfId="49888"/>
    <cellStyle name="Percent 9 2 2 2 3 4" xfId="49889"/>
    <cellStyle name="Percent 9 2 2 2 3 4 2" xfId="49890"/>
    <cellStyle name="Percent 9 2 2 2 3 4 2 2" xfId="49891"/>
    <cellStyle name="Percent 9 2 2 2 3 4 2 2 2" xfId="49892"/>
    <cellStyle name="Percent 9 2 2 2 3 4 2 2 3" xfId="49893"/>
    <cellStyle name="Percent 9 2 2 2 3 4 2 3" xfId="49894"/>
    <cellStyle name="Percent 9 2 2 2 3 4 2 4" xfId="49895"/>
    <cellStyle name="Percent 9 2 2 2 3 4 3" xfId="49896"/>
    <cellStyle name="Percent 9 2 2 2 3 4 3 2" xfId="49897"/>
    <cellStyle name="Percent 9 2 2 2 3 4 3 3" xfId="49898"/>
    <cellStyle name="Percent 9 2 2 2 3 4 4" xfId="49899"/>
    <cellStyle name="Percent 9 2 2 2 3 4 5" xfId="49900"/>
    <cellStyle name="Percent 9 2 2 2 3 5" xfId="49901"/>
    <cellStyle name="Percent 9 2 2 2 3 5 2" xfId="49902"/>
    <cellStyle name="Percent 9 2 2 2 3 5 2 2" xfId="49903"/>
    <cellStyle name="Percent 9 2 2 2 3 5 2 3" xfId="49904"/>
    <cellStyle name="Percent 9 2 2 2 3 5 3" xfId="49905"/>
    <cellStyle name="Percent 9 2 2 2 3 5 4" xfId="49906"/>
    <cellStyle name="Percent 9 2 2 2 3 6" xfId="49907"/>
    <cellStyle name="Percent 9 2 2 2 3 6 2" xfId="49908"/>
    <cellStyle name="Percent 9 2 2 2 3 6 3" xfId="49909"/>
    <cellStyle name="Percent 9 2 2 2 3 7" xfId="49910"/>
    <cellStyle name="Percent 9 2 2 2 3 8" xfId="49911"/>
    <cellStyle name="Percent 9 2 2 2 3_Schs" xfId="49912"/>
    <cellStyle name="Percent 9 2 2 2 4" xfId="49913"/>
    <cellStyle name="Percent 9 2 2 2 4 2" xfId="49914"/>
    <cellStyle name="Percent 9 2 2 2 4 3" xfId="49915"/>
    <cellStyle name="Percent 9 2 2 2 4 3 2" xfId="49916"/>
    <cellStyle name="Percent 9 2 2 2 4 3 2 2" xfId="49917"/>
    <cellStyle name="Percent 9 2 2 2 4 3 2 2 2" xfId="49918"/>
    <cellStyle name="Percent 9 2 2 2 4 3 2 2 3" xfId="49919"/>
    <cellStyle name="Percent 9 2 2 2 4 3 2 3" xfId="49920"/>
    <cellStyle name="Percent 9 2 2 2 4 3 2 4" xfId="49921"/>
    <cellStyle name="Percent 9 2 2 2 4 3 3" xfId="49922"/>
    <cellStyle name="Percent 9 2 2 2 4 3 3 2" xfId="49923"/>
    <cellStyle name="Percent 9 2 2 2 4 3 3 3" xfId="49924"/>
    <cellStyle name="Percent 9 2 2 2 4 3 4" xfId="49925"/>
    <cellStyle name="Percent 9 2 2 2 4 3 5" xfId="49926"/>
    <cellStyle name="Percent 9 2 2 2 4 4" xfId="49927"/>
    <cellStyle name="Percent 9 2 2 2 4 4 2" xfId="49928"/>
    <cellStyle name="Percent 9 2 2 2 4 4 2 2" xfId="49929"/>
    <cellStyle name="Percent 9 2 2 2 4 4 2 3" xfId="49930"/>
    <cellStyle name="Percent 9 2 2 2 4 4 3" xfId="49931"/>
    <cellStyle name="Percent 9 2 2 2 4 4 4" xfId="49932"/>
    <cellStyle name="Percent 9 2 2 2 4 5" xfId="49933"/>
    <cellStyle name="Percent 9 2 2 2 4 5 2" xfId="49934"/>
    <cellStyle name="Percent 9 2 2 2 4 5 3" xfId="49935"/>
    <cellStyle name="Percent 9 2 2 2 4 6" xfId="49936"/>
    <cellStyle name="Percent 9 2 2 2 4 7" xfId="49937"/>
    <cellStyle name="Percent 9 2 2 2 4_Schs" xfId="49938"/>
    <cellStyle name="Percent 9 2 2 2 5" xfId="49939"/>
    <cellStyle name="Percent 9 2 2 2 6" xfId="49940"/>
    <cellStyle name="Percent 9 2 2 2 6 2" xfId="49941"/>
    <cellStyle name="Percent 9 2 2 2 6 2 2" xfId="49942"/>
    <cellStyle name="Percent 9 2 2 2 6 2 2 2" xfId="49943"/>
    <cellStyle name="Percent 9 2 2 2 6 2 2 3" xfId="49944"/>
    <cellStyle name="Percent 9 2 2 2 6 2 3" xfId="49945"/>
    <cellStyle name="Percent 9 2 2 2 6 2 4" xfId="49946"/>
    <cellStyle name="Percent 9 2 2 2 6 3" xfId="49947"/>
    <cellStyle name="Percent 9 2 2 2 6 3 2" xfId="49948"/>
    <cellStyle name="Percent 9 2 2 2 6 3 3" xfId="49949"/>
    <cellStyle name="Percent 9 2 2 2 6 4" xfId="49950"/>
    <cellStyle name="Percent 9 2 2 2 6 5" xfId="49951"/>
    <cellStyle name="Percent 9 2 2 2 7" xfId="49952"/>
    <cellStyle name="Percent 9 2 2 2 7 2" xfId="49953"/>
    <cellStyle name="Percent 9 2 2 2 7 2 2" xfId="49954"/>
    <cellStyle name="Percent 9 2 2 2 7 2 3" xfId="49955"/>
    <cellStyle name="Percent 9 2 2 2 7 3" xfId="49956"/>
    <cellStyle name="Percent 9 2 2 2 7 4" xfId="49957"/>
    <cellStyle name="Percent 9 2 2 2 8" xfId="49958"/>
    <cellStyle name="Percent 9 2 2 2 8 2" xfId="49959"/>
    <cellStyle name="Percent 9 2 2 2 8 3" xfId="49960"/>
    <cellStyle name="Percent 9 2 2 2 9" xfId="49961"/>
    <cellStyle name="Percent 9 2 2 2_Schs" xfId="49962"/>
    <cellStyle name="Percent 9 2 2 3" xfId="49963"/>
    <cellStyle name="Percent 9 2 2 3 2" xfId="49964"/>
    <cellStyle name="Percent 9 2 2 3 2 2" xfId="49965"/>
    <cellStyle name="Percent 9 2 2 3 2 2 2" xfId="49966"/>
    <cellStyle name="Percent 9 2 2 3 2 2 3" xfId="49967"/>
    <cellStyle name="Percent 9 2 2 3 2 2 3 2" xfId="49968"/>
    <cellStyle name="Percent 9 2 2 3 2 2 3 2 2" xfId="49969"/>
    <cellStyle name="Percent 9 2 2 3 2 2 3 2 2 2" xfId="49970"/>
    <cellStyle name="Percent 9 2 2 3 2 2 3 2 2 3" xfId="49971"/>
    <cellStyle name="Percent 9 2 2 3 2 2 3 2 3" xfId="49972"/>
    <cellStyle name="Percent 9 2 2 3 2 2 3 2 4" xfId="49973"/>
    <cellStyle name="Percent 9 2 2 3 2 2 3 3" xfId="49974"/>
    <cellStyle name="Percent 9 2 2 3 2 2 3 3 2" xfId="49975"/>
    <cellStyle name="Percent 9 2 2 3 2 2 3 3 3" xfId="49976"/>
    <cellStyle name="Percent 9 2 2 3 2 2 3 4" xfId="49977"/>
    <cellStyle name="Percent 9 2 2 3 2 2 3 5" xfId="49978"/>
    <cellStyle name="Percent 9 2 2 3 2 2 4" xfId="49979"/>
    <cellStyle name="Percent 9 2 2 3 2 2 4 2" xfId="49980"/>
    <cellStyle name="Percent 9 2 2 3 2 2 4 2 2" xfId="49981"/>
    <cellStyle name="Percent 9 2 2 3 2 2 4 2 3" xfId="49982"/>
    <cellStyle name="Percent 9 2 2 3 2 2 4 3" xfId="49983"/>
    <cellStyle name="Percent 9 2 2 3 2 2 4 4" xfId="49984"/>
    <cellStyle name="Percent 9 2 2 3 2 2 5" xfId="49985"/>
    <cellStyle name="Percent 9 2 2 3 2 2 5 2" xfId="49986"/>
    <cellStyle name="Percent 9 2 2 3 2 2 5 3" xfId="49987"/>
    <cellStyle name="Percent 9 2 2 3 2 2 6" xfId="49988"/>
    <cellStyle name="Percent 9 2 2 3 2 2 7" xfId="49989"/>
    <cellStyle name="Percent 9 2 2 3 2 2_Schs" xfId="49990"/>
    <cellStyle name="Percent 9 2 2 3 2 3" xfId="49991"/>
    <cellStyle name="Percent 9 2 2 3 2 4" xfId="49992"/>
    <cellStyle name="Percent 9 2 2 3 2 4 2" xfId="49993"/>
    <cellStyle name="Percent 9 2 2 3 2 4 2 2" xfId="49994"/>
    <cellStyle name="Percent 9 2 2 3 2 4 2 2 2" xfId="49995"/>
    <cellStyle name="Percent 9 2 2 3 2 4 2 2 3" xfId="49996"/>
    <cellStyle name="Percent 9 2 2 3 2 4 2 3" xfId="49997"/>
    <cellStyle name="Percent 9 2 2 3 2 4 2 4" xfId="49998"/>
    <cellStyle name="Percent 9 2 2 3 2 4 3" xfId="49999"/>
    <cellStyle name="Percent 9 2 2 3 2 4 3 2" xfId="50000"/>
    <cellStyle name="Percent 9 2 2 3 2 4 3 3" xfId="50001"/>
    <cellStyle name="Percent 9 2 2 3 2 4 4" xfId="50002"/>
    <cellStyle name="Percent 9 2 2 3 2 4 5" xfId="50003"/>
    <cellStyle name="Percent 9 2 2 3 2 5" xfId="50004"/>
    <cellStyle name="Percent 9 2 2 3 2 5 2" xfId="50005"/>
    <cellStyle name="Percent 9 2 2 3 2 5 2 2" xfId="50006"/>
    <cellStyle name="Percent 9 2 2 3 2 5 2 3" xfId="50007"/>
    <cellStyle name="Percent 9 2 2 3 2 5 3" xfId="50008"/>
    <cellStyle name="Percent 9 2 2 3 2 5 4" xfId="50009"/>
    <cellStyle name="Percent 9 2 2 3 2 6" xfId="50010"/>
    <cellStyle name="Percent 9 2 2 3 2 6 2" xfId="50011"/>
    <cellStyle name="Percent 9 2 2 3 2 6 3" xfId="50012"/>
    <cellStyle name="Percent 9 2 2 3 2 7" xfId="50013"/>
    <cellStyle name="Percent 9 2 2 3 2 8" xfId="50014"/>
    <cellStyle name="Percent 9 2 2 3 2_Schs" xfId="50015"/>
    <cellStyle name="Percent 9 2 2 3 3" xfId="50016"/>
    <cellStyle name="Percent 9 2 2 3 3 2" xfId="50017"/>
    <cellStyle name="Percent 9 2 2 3 3 3" xfId="50018"/>
    <cellStyle name="Percent 9 2 2 3 3 3 2" xfId="50019"/>
    <cellStyle name="Percent 9 2 2 3 3 3 2 2" xfId="50020"/>
    <cellStyle name="Percent 9 2 2 3 3 3 2 2 2" xfId="50021"/>
    <cellStyle name="Percent 9 2 2 3 3 3 2 2 3" xfId="50022"/>
    <cellStyle name="Percent 9 2 2 3 3 3 2 3" xfId="50023"/>
    <cellStyle name="Percent 9 2 2 3 3 3 2 4" xfId="50024"/>
    <cellStyle name="Percent 9 2 2 3 3 3 3" xfId="50025"/>
    <cellStyle name="Percent 9 2 2 3 3 3 3 2" xfId="50026"/>
    <cellStyle name="Percent 9 2 2 3 3 3 3 3" xfId="50027"/>
    <cellStyle name="Percent 9 2 2 3 3 3 4" xfId="50028"/>
    <cellStyle name="Percent 9 2 2 3 3 3 5" xfId="50029"/>
    <cellStyle name="Percent 9 2 2 3 3 4" xfId="50030"/>
    <cellStyle name="Percent 9 2 2 3 3 4 2" xfId="50031"/>
    <cellStyle name="Percent 9 2 2 3 3 4 2 2" xfId="50032"/>
    <cellStyle name="Percent 9 2 2 3 3 4 2 3" xfId="50033"/>
    <cellStyle name="Percent 9 2 2 3 3 4 3" xfId="50034"/>
    <cellStyle name="Percent 9 2 2 3 3 4 4" xfId="50035"/>
    <cellStyle name="Percent 9 2 2 3 3 5" xfId="50036"/>
    <cellStyle name="Percent 9 2 2 3 3 5 2" xfId="50037"/>
    <cellStyle name="Percent 9 2 2 3 3 5 3" xfId="50038"/>
    <cellStyle name="Percent 9 2 2 3 3 6" xfId="50039"/>
    <cellStyle name="Percent 9 2 2 3 3 7" xfId="50040"/>
    <cellStyle name="Percent 9 2 2 3 3_Schs" xfId="50041"/>
    <cellStyle name="Percent 9 2 2 3 4" xfId="50042"/>
    <cellStyle name="Percent 9 2 2 3 5" xfId="50043"/>
    <cellStyle name="Percent 9 2 2 3 5 2" xfId="50044"/>
    <cellStyle name="Percent 9 2 2 3 5 2 2" xfId="50045"/>
    <cellStyle name="Percent 9 2 2 3 5 2 2 2" xfId="50046"/>
    <cellStyle name="Percent 9 2 2 3 5 2 2 3" xfId="50047"/>
    <cellStyle name="Percent 9 2 2 3 5 2 3" xfId="50048"/>
    <cellStyle name="Percent 9 2 2 3 5 2 4" xfId="50049"/>
    <cellStyle name="Percent 9 2 2 3 5 3" xfId="50050"/>
    <cellStyle name="Percent 9 2 2 3 5 3 2" xfId="50051"/>
    <cellStyle name="Percent 9 2 2 3 5 3 3" xfId="50052"/>
    <cellStyle name="Percent 9 2 2 3 5 4" xfId="50053"/>
    <cellStyle name="Percent 9 2 2 3 5 5" xfId="50054"/>
    <cellStyle name="Percent 9 2 2 3 6" xfId="50055"/>
    <cellStyle name="Percent 9 2 2 3 6 2" xfId="50056"/>
    <cellStyle name="Percent 9 2 2 3 6 2 2" xfId="50057"/>
    <cellStyle name="Percent 9 2 2 3 6 2 3" xfId="50058"/>
    <cellStyle name="Percent 9 2 2 3 6 3" xfId="50059"/>
    <cellStyle name="Percent 9 2 2 3 6 4" xfId="50060"/>
    <cellStyle name="Percent 9 2 2 3 7" xfId="50061"/>
    <cellStyle name="Percent 9 2 2 3 7 2" xfId="50062"/>
    <cellStyle name="Percent 9 2 2 3 7 3" xfId="50063"/>
    <cellStyle name="Percent 9 2 2 3 8" xfId="50064"/>
    <cellStyle name="Percent 9 2 2 3 9" xfId="50065"/>
    <cellStyle name="Percent 9 2 2 3_Schs" xfId="50066"/>
    <cellStyle name="Percent 9 2 2 4" xfId="50067"/>
    <cellStyle name="Percent 9 2 2 4 2" xfId="50068"/>
    <cellStyle name="Percent 9 2 2 4 2 2" xfId="50069"/>
    <cellStyle name="Percent 9 2 2 4 2 3" xfId="50070"/>
    <cellStyle name="Percent 9 2 2 4 2 3 2" xfId="50071"/>
    <cellStyle name="Percent 9 2 2 4 2 3 2 2" xfId="50072"/>
    <cellStyle name="Percent 9 2 2 4 2 3 2 2 2" xfId="50073"/>
    <cellStyle name="Percent 9 2 2 4 2 3 2 2 3" xfId="50074"/>
    <cellStyle name="Percent 9 2 2 4 2 3 2 3" xfId="50075"/>
    <cellStyle name="Percent 9 2 2 4 2 3 2 4" xfId="50076"/>
    <cellStyle name="Percent 9 2 2 4 2 3 3" xfId="50077"/>
    <cellStyle name="Percent 9 2 2 4 2 3 3 2" xfId="50078"/>
    <cellStyle name="Percent 9 2 2 4 2 3 3 3" xfId="50079"/>
    <cellStyle name="Percent 9 2 2 4 2 3 4" xfId="50080"/>
    <cellStyle name="Percent 9 2 2 4 2 3 5" xfId="50081"/>
    <cellStyle name="Percent 9 2 2 4 2 4" xfId="50082"/>
    <cellStyle name="Percent 9 2 2 4 2 4 2" xfId="50083"/>
    <cellStyle name="Percent 9 2 2 4 2 4 2 2" xfId="50084"/>
    <cellStyle name="Percent 9 2 2 4 2 4 2 3" xfId="50085"/>
    <cellStyle name="Percent 9 2 2 4 2 4 3" xfId="50086"/>
    <cellStyle name="Percent 9 2 2 4 2 4 4" xfId="50087"/>
    <cellStyle name="Percent 9 2 2 4 2 5" xfId="50088"/>
    <cellStyle name="Percent 9 2 2 4 2 5 2" xfId="50089"/>
    <cellStyle name="Percent 9 2 2 4 2 5 3" xfId="50090"/>
    <cellStyle name="Percent 9 2 2 4 2 6" xfId="50091"/>
    <cellStyle name="Percent 9 2 2 4 2 7" xfId="50092"/>
    <cellStyle name="Percent 9 2 2 4 2_Schs" xfId="50093"/>
    <cellStyle name="Percent 9 2 2 4 3" xfId="50094"/>
    <cellStyle name="Percent 9 2 2 4 4" xfId="50095"/>
    <cellStyle name="Percent 9 2 2 4 4 2" xfId="50096"/>
    <cellStyle name="Percent 9 2 2 4 4 2 2" xfId="50097"/>
    <cellStyle name="Percent 9 2 2 4 4 2 2 2" xfId="50098"/>
    <cellStyle name="Percent 9 2 2 4 4 2 2 3" xfId="50099"/>
    <cellStyle name="Percent 9 2 2 4 4 2 3" xfId="50100"/>
    <cellStyle name="Percent 9 2 2 4 4 2 4" xfId="50101"/>
    <cellStyle name="Percent 9 2 2 4 4 3" xfId="50102"/>
    <cellStyle name="Percent 9 2 2 4 4 3 2" xfId="50103"/>
    <cellStyle name="Percent 9 2 2 4 4 3 3" xfId="50104"/>
    <cellStyle name="Percent 9 2 2 4 4 4" xfId="50105"/>
    <cellStyle name="Percent 9 2 2 4 4 5" xfId="50106"/>
    <cellStyle name="Percent 9 2 2 4 5" xfId="50107"/>
    <cellStyle name="Percent 9 2 2 4 5 2" xfId="50108"/>
    <cellStyle name="Percent 9 2 2 4 5 2 2" xfId="50109"/>
    <cellStyle name="Percent 9 2 2 4 5 2 3" xfId="50110"/>
    <cellStyle name="Percent 9 2 2 4 5 3" xfId="50111"/>
    <cellStyle name="Percent 9 2 2 4 5 4" xfId="50112"/>
    <cellStyle name="Percent 9 2 2 4 6" xfId="50113"/>
    <cellStyle name="Percent 9 2 2 4 6 2" xfId="50114"/>
    <cellStyle name="Percent 9 2 2 4 6 3" xfId="50115"/>
    <cellStyle name="Percent 9 2 2 4 7" xfId="50116"/>
    <cellStyle name="Percent 9 2 2 4 8" xfId="50117"/>
    <cellStyle name="Percent 9 2 2 4_Schs" xfId="50118"/>
    <cellStyle name="Percent 9 2 2 5" xfId="50119"/>
    <cellStyle name="Percent 9 2 2 5 2" xfId="50120"/>
    <cellStyle name="Percent 9 2 2 5 3" xfId="50121"/>
    <cellStyle name="Percent 9 2 2 5 3 2" xfId="50122"/>
    <cellStyle name="Percent 9 2 2 5 3 2 2" xfId="50123"/>
    <cellStyle name="Percent 9 2 2 5 3 2 2 2" xfId="50124"/>
    <cellStyle name="Percent 9 2 2 5 3 2 2 3" xfId="50125"/>
    <cellStyle name="Percent 9 2 2 5 3 2 3" xfId="50126"/>
    <cellStyle name="Percent 9 2 2 5 3 2 4" xfId="50127"/>
    <cellStyle name="Percent 9 2 2 5 3 3" xfId="50128"/>
    <cellStyle name="Percent 9 2 2 5 3 3 2" xfId="50129"/>
    <cellStyle name="Percent 9 2 2 5 3 3 3" xfId="50130"/>
    <cellStyle name="Percent 9 2 2 5 3 4" xfId="50131"/>
    <cellStyle name="Percent 9 2 2 5 3 5" xfId="50132"/>
    <cellStyle name="Percent 9 2 2 5 4" xfId="50133"/>
    <cellStyle name="Percent 9 2 2 5 4 2" xfId="50134"/>
    <cellStyle name="Percent 9 2 2 5 4 2 2" xfId="50135"/>
    <cellStyle name="Percent 9 2 2 5 4 2 3" xfId="50136"/>
    <cellStyle name="Percent 9 2 2 5 4 3" xfId="50137"/>
    <cellStyle name="Percent 9 2 2 5 4 4" xfId="50138"/>
    <cellStyle name="Percent 9 2 2 5 5" xfId="50139"/>
    <cellStyle name="Percent 9 2 2 5 5 2" xfId="50140"/>
    <cellStyle name="Percent 9 2 2 5 5 3" xfId="50141"/>
    <cellStyle name="Percent 9 2 2 5 6" xfId="50142"/>
    <cellStyle name="Percent 9 2 2 5 7" xfId="50143"/>
    <cellStyle name="Percent 9 2 2 5_Schs" xfId="50144"/>
    <cellStyle name="Percent 9 2 2 6" xfId="50145"/>
    <cellStyle name="Percent 9 2 2 7" xfId="50146"/>
    <cellStyle name="Percent 9 2 2 7 2" xfId="50147"/>
    <cellStyle name="Percent 9 2 2 7 2 2" xfId="50148"/>
    <cellStyle name="Percent 9 2 2 7 2 2 2" xfId="50149"/>
    <cellStyle name="Percent 9 2 2 7 2 2 3" xfId="50150"/>
    <cellStyle name="Percent 9 2 2 7 2 3" xfId="50151"/>
    <cellStyle name="Percent 9 2 2 7 2 4" xfId="50152"/>
    <cellStyle name="Percent 9 2 2 7 3" xfId="50153"/>
    <cellStyle name="Percent 9 2 2 7 3 2" xfId="50154"/>
    <cellStyle name="Percent 9 2 2 7 3 3" xfId="50155"/>
    <cellStyle name="Percent 9 2 2 7 4" xfId="50156"/>
    <cellStyle name="Percent 9 2 2 7 5" xfId="50157"/>
    <cellStyle name="Percent 9 2 2 8" xfId="50158"/>
    <cellStyle name="Percent 9 2 2 8 2" xfId="50159"/>
    <cellStyle name="Percent 9 2 2 8 2 2" xfId="50160"/>
    <cellStyle name="Percent 9 2 2 8 2 3" xfId="50161"/>
    <cellStyle name="Percent 9 2 2 8 3" xfId="50162"/>
    <cellStyle name="Percent 9 2 2 8 4" xfId="50163"/>
    <cellStyle name="Percent 9 2 2 9" xfId="50164"/>
    <cellStyle name="Percent 9 2 2 9 2" xfId="50165"/>
    <cellStyle name="Percent 9 2 2 9 3" xfId="50166"/>
    <cellStyle name="Percent 9 2 2_Schs" xfId="50167"/>
    <cellStyle name="Percent 9 2 3" xfId="50168"/>
    <cellStyle name="Percent 9 2 3 10" xfId="50169"/>
    <cellStyle name="Percent 9 2 3 2" xfId="50170"/>
    <cellStyle name="Percent 9 2 3 2 2" xfId="50171"/>
    <cellStyle name="Percent 9 2 3 2 2 2" xfId="50172"/>
    <cellStyle name="Percent 9 2 3 2 2 2 2" xfId="50173"/>
    <cellStyle name="Percent 9 2 3 2 2 2 3" xfId="50174"/>
    <cellStyle name="Percent 9 2 3 2 2 2 3 2" xfId="50175"/>
    <cellStyle name="Percent 9 2 3 2 2 2 3 2 2" xfId="50176"/>
    <cellStyle name="Percent 9 2 3 2 2 2 3 2 2 2" xfId="50177"/>
    <cellStyle name="Percent 9 2 3 2 2 2 3 2 2 3" xfId="50178"/>
    <cellStyle name="Percent 9 2 3 2 2 2 3 2 3" xfId="50179"/>
    <cellStyle name="Percent 9 2 3 2 2 2 3 2 4" xfId="50180"/>
    <cellStyle name="Percent 9 2 3 2 2 2 3 3" xfId="50181"/>
    <cellStyle name="Percent 9 2 3 2 2 2 3 3 2" xfId="50182"/>
    <cellStyle name="Percent 9 2 3 2 2 2 3 3 3" xfId="50183"/>
    <cellStyle name="Percent 9 2 3 2 2 2 3 4" xfId="50184"/>
    <cellStyle name="Percent 9 2 3 2 2 2 3 5" xfId="50185"/>
    <cellStyle name="Percent 9 2 3 2 2 2 4" xfId="50186"/>
    <cellStyle name="Percent 9 2 3 2 2 2 4 2" xfId="50187"/>
    <cellStyle name="Percent 9 2 3 2 2 2 4 2 2" xfId="50188"/>
    <cellStyle name="Percent 9 2 3 2 2 2 4 2 3" xfId="50189"/>
    <cellStyle name="Percent 9 2 3 2 2 2 4 3" xfId="50190"/>
    <cellStyle name="Percent 9 2 3 2 2 2 4 4" xfId="50191"/>
    <cellStyle name="Percent 9 2 3 2 2 2 5" xfId="50192"/>
    <cellStyle name="Percent 9 2 3 2 2 2 5 2" xfId="50193"/>
    <cellStyle name="Percent 9 2 3 2 2 2 5 3" xfId="50194"/>
    <cellStyle name="Percent 9 2 3 2 2 2 6" xfId="50195"/>
    <cellStyle name="Percent 9 2 3 2 2 2 7" xfId="50196"/>
    <cellStyle name="Percent 9 2 3 2 2 2_Schs" xfId="50197"/>
    <cellStyle name="Percent 9 2 3 2 2 3" xfId="50198"/>
    <cellStyle name="Percent 9 2 3 2 2 4" xfId="50199"/>
    <cellStyle name="Percent 9 2 3 2 2 4 2" xfId="50200"/>
    <cellStyle name="Percent 9 2 3 2 2 4 2 2" xfId="50201"/>
    <cellStyle name="Percent 9 2 3 2 2 4 2 2 2" xfId="50202"/>
    <cellStyle name="Percent 9 2 3 2 2 4 2 2 3" xfId="50203"/>
    <cellStyle name="Percent 9 2 3 2 2 4 2 3" xfId="50204"/>
    <cellStyle name="Percent 9 2 3 2 2 4 2 4" xfId="50205"/>
    <cellStyle name="Percent 9 2 3 2 2 4 3" xfId="50206"/>
    <cellStyle name="Percent 9 2 3 2 2 4 3 2" xfId="50207"/>
    <cellStyle name="Percent 9 2 3 2 2 4 3 3" xfId="50208"/>
    <cellStyle name="Percent 9 2 3 2 2 4 4" xfId="50209"/>
    <cellStyle name="Percent 9 2 3 2 2 4 5" xfId="50210"/>
    <cellStyle name="Percent 9 2 3 2 2 5" xfId="50211"/>
    <cellStyle name="Percent 9 2 3 2 2 5 2" xfId="50212"/>
    <cellStyle name="Percent 9 2 3 2 2 5 2 2" xfId="50213"/>
    <cellStyle name="Percent 9 2 3 2 2 5 2 3" xfId="50214"/>
    <cellStyle name="Percent 9 2 3 2 2 5 3" xfId="50215"/>
    <cellStyle name="Percent 9 2 3 2 2 5 4" xfId="50216"/>
    <cellStyle name="Percent 9 2 3 2 2 6" xfId="50217"/>
    <cellStyle name="Percent 9 2 3 2 2 6 2" xfId="50218"/>
    <cellStyle name="Percent 9 2 3 2 2 6 3" xfId="50219"/>
    <cellStyle name="Percent 9 2 3 2 2 7" xfId="50220"/>
    <cellStyle name="Percent 9 2 3 2 2 8" xfId="50221"/>
    <cellStyle name="Percent 9 2 3 2 2_Schs" xfId="50222"/>
    <cellStyle name="Percent 9 2 3 2 3" xfId="50223"/>
    <cellStyle name="Percent 9 2 3 2 3 2" xfId="50224"/>
    <cellStyle name="Percent 9 2 3 2 3 3" xfId="50225"/>
    <cellStyle name="Percent 9 2 3 2 3 3 2" xfId="50226"/>
    <cellStyle name="Percent 9 2 3 2 3 3 2 2" xfId="50227"/>
    <cellStyle name="Percent 9 2 3 2 3 3 2 2 2" xfId="50228"/>
    <cellStyle name="Percent 9 2 3 2 3 3 2 2 3" xfId="50229"/>
    <cellStyle name="Percent 9 2 3 2 3 3 2 3" xfId="50230"/>
    <cellStyle name="Percent 9 2 3 2 3 3 2 4" xfId="50231"/>
    <cellStyle name="Percent 9 2 3 2 3 3 3" xfId="50232"/>
    <cellStyle name="Percent 9 2 3 2 3 3 3 2" xfId="50233"/>
    <cellStyle name="Percent 9 2 3 2 3 3 3 3" xfId="50234"/>
    <cellStyle name="Percent 9 2 3 2 3 3 4" xfId="50235"/>
    <cellStyle name="Percent 9 2 3 2 3 3 5" xfId="50236"/>
    <cellStyle name="Percent 9 2 3 2 3 4" xfId="50237"/>
    <cellStyle name="Percent 9 2 3 2 3 4 2" xfId="50238"/>
    <cellStyle name="Percent 9 2 3 2 3 4 2 2" xfId="50239"/>
    <cellStyle name="Percent 9 2 3 2 3 4 2 3" xfId="50240"/>
    <cellStyle name="Percent 9 2 3 2 3 4 3" xfId="50241"/>
    <cellStyle name="Percent 9 2 3 2 3 4 4" xfId="50242"/>
    <cellStyle name="Percent 9 2 3 2 3 5" xfId="50243"/>
    <cellStyle name="Percent 9 2 3 2 3 5 2" xfId="50244"/>
    <cellStyle name="Percent 9 2 3 2 3 5 3" xfId="50245"/>
    <cellStyle name="Percent 9 2 3 2 3 6" xfId="50246"/>
    <cellStyle name="Percent 9 2 3 2 3 7" xfId="50247"/>
    <cellStyle name="Percent 9 2 3 2 3_Schs" xfId="50248"/>
    <cellStyle name="Percent 9 2 3 2 4" xfId="50249"/>
    <cellStyle name="Percent 9 2 3 2 5" xfId="50250"/>
    <cellStyle name="Percent 9 2 3 2 5 2" xfId="50251"/>
    <cellStyle name="Percent 9 2 3 2 5 2 2" xfId="50252"/>
    <cellStyle name="Percent 9 2 3 2 5 2 2 2" xfId="50253"/>
    <cellStyle name="Percent 9 2 3 2 5 2 2 3" xfId="50254"/>
    <cellStyle name="Percent 9 2 3 2 5 2 3" xfId="50255"/>
    <cellStyle name="Percent 9 2 3 2 5 2 4" xfId="50256"/>
    <cellStyle name="Percent 9 2 3 2 5 3" xfId="50257"/>
    <cellStyle name="Percent 9 2 3 2 5 3 2" xfId="50258"/>
    <cellStyle name="Percent 9 2 3 2 5 3 3" xfId="50259"/>
    <cellStyle name="Percent 9 2 3 2 5 4" xfId="50260"/>
    <cellStyle name="Percent 9 2 3 2 5 5" xfId="50261"/>
    <cellStyle name="Percent 9 2 3 2 6" xfId="50262"/>
    <cellStyle name="Percent 9 2 3 2 6 2" xfId="50263"/>
    <cellStyle name="Percent 9 2 3 2 6 2 2" xfId="50264"/>
    <cellStyle name="Percent 9 2 3 2 6 2 3" xfId="50265"/>
    <cellStyle name="Percent 9 2 3 2 6 3" xfId="50266"/>
    <cellStyle name="Percent 9 2 3 2 6 4" xfId="50267"/>
    <cellStyle name="Percent 9 2 3 2 7" xfId="50268"/>
    <cellStyle name="Percent 9 2 3 2 7 2" xfId="50269"/>
    <cellStyle name="Percent 9 2 3 2 7 3" xfId="50270"/>
    <cellStyle name="Percent 9 2 3 2 8" xfId="50271"/>
    <cellStyle name="Percent 9 2 3 2 9" xfId="50272"/>
    <cellStyle name="Percent 9 2 3 2_Schs" xfId="50273"/>
    <cellStyle name="Percent 9 2 3 3" xfId="50274"/>
    <cellStyle name="Percent 9 2 3 3 2" xfId="50275"/>
    <cellStyle name="Percent 9 2 3 3 2 2" xfId="50276"/>
    <cellStyle name="Percent 9 2 3 3 2 3" xfId="50277"/>
    <cellStyle name="Percent 9 2 3 3 2 3 2" xfId="50278"/>
    <cellStyle name="Percent 9 2 3 3 2 3 2 2" xfId="50279"/>
    <cellStyle name="Percent 9 2 3 3 2 3 2 2 2" xfId="50280"/>
    <cellStyle name="Percent 9 2 3 3 2 3 2 2 3" xfId="50281"/>
    <cellStyle name="Percent 9 2 3 3 2 3 2 3" xfId="50282"/>
    <cellStyle name="Percent 9 2 3 3 2 3 2 4" xfId="50283"/>
    <cellStyle name="Percent 9 2 3 3 2 3 3" xfId="50284"/>
    <cellStyle name="Percent 9 2 3 3 2 3 3 2" xfId="50285"/>
    <cellStyle name="Percent 9 2 3 3 2 3 3 3" xfId="50286"/>
    <cellStyle name="Percent 9 2 3 3 2 3 4" xfId="50287"/>
    <cellStyle name="Percent 9 2 3 3 2 3 5" xfId="50288"/>
    <cellStyle name="Percent 9 2 3 3 2 4" xfId="50289"/>
    <cellStyle name="Percent 9 2 3 3 2 4 2" xfId="50290"/>
    <cellStyle name="Percent 9 2 3 3 2 4 2 2" xfId="50291"/>
    <cellStyle name="Percent 9 2 3 3 2 4 2 3" xfId="50292"/>
    <cellStyle name="Percent 9 2 3 3 2 4 3" xfId="50293"/>
    <cellStyle name="Percent 9 2 3 3 2 4 4" xfId="50294"/>
    <cellStyle name="Percent 9 2 3 3 2 5" xfId="50295"/>
    <cellStyle name="Percent 9 2 3 3 2 5 2" xfId="50296"/>
    <cellStyle name="Percent 9 2 3 3 2 5 3" xfId="50297"/>
    <cellStyle name="Percent 9 2 3 3 2 6" xfId="50298"/>
    <cellStyle name="Percent 9 2 3 3 2 7" xfId="50299"/>
    <cellStyle name="Percent 9 2 3 3 2_Schs" xfId="50300"/>
    <cellStyle name="Percent 9 2 3 3 3" xfId="50301"/>
    <cellStyle name="Percent 9 2 3 3 4" xfId="50302"/>
    <cellStyle name="Percent 9 2 3 3 4 2" xfId="50303"/>
    <cellStyle name="Percent 9 2 3 3 4 2 2" xfId="50304"/>
    <cellStyle name="Percent 9 2 3 3 4 2 2 2" xfId="50305"/>
    <cellStyle name="Percent 9 2 3 3 4 2 2 3" xfId="50306"/>
    <cellStyle name="Percent 9 2 3 3 4 2 3" xfId="50307"/>
    <cellStyle name="Percent 9 2 3 3 4 2 4" xfId="50308"/>
    <cellStyle name="Percent 9 2 3 3 4 3" xfId="50309"/>
    <cellStyle name="Percent 9 2 3 3 4 3 2" xfId="50310"/>
    <cellStyle name="Percent 9 2 3 3 4 3 3" xfId="50311"/>
    <cellStyle name="Percent 9 2 3 3 4 4" xfId="50312"/>
    <cellStyle name="Percent 9 2 3 3 4 5" xfId="50313"/>
    <cellStyle name="Percent 9 2 3 3 5" xfId="50314"/>
    <cellStyle name="Percent 9 2 3 3 5 2" xfId="50315"/>
    <cellStyle name="Percent 9 2 3 3 5 2 2" xfId="50316"/>
    <cellStyle name="Percent 9 2 3 3 5 2 3" xfId="50317"/>
    <cellStyle name="Percent 9 2 3 3 5 3" xfId="50318"/>
    <cellStyle name="Percent 9 2 3 3 5 4" xfId="50319"/>
    <cellStyle name="Percent 9 2 3 3 6" xfId="50320"/>
    <cellStyle name="Percent 9 2 3 3 6 2" xfId="50321"/>
    <cellStyle name="Percent 9 2 3 3 6 3" xfId="50322"/>
    <cellStyle name="Percent 9 2 3 3 7" xfId="50323"/>
    <cellStyle name="Percent 9 2 3 3 8" xfId="50324"/>
    <cellStyle name="Percent 9 2 3 3_Schs" xfId="50325"/>
    <cellStyle name="Percent 9 2 3 4" xfId="50326"/>
    <cellStyle name="Percent 9 2 3 4 2" xfId="50327"/>
    <cellStyle name="Percent 9 2 3 4 3" xfId="50328"/>
    <cellStyle name="Percent 9 2 3 4 3 2" xfId="50329"/>
    <cellStyle name="Percent 9 2 3 4 3 2 2" xfId="50330"/>
    <cellStyle name="Percent 9 2 3 4 3 2 2 2" xfId="50331"/>
    <cellStyle name="Percent 9 2 3 4 3 2 2 3" xfId="50332"/>
    <cellStyle name="Percent 9 2 3 4 3 2 3" xfId="50333"/>
    <cellStyle name="Percent 9 2 3 4 3 2 4" xfId="50334"/>
    <cellStyle name="Percent 9 2 3 4 3 3" xfId="50335"/>
    <cellStyle name="Percent 9 2 3 4 3 3 2" xfId="50336"/>
    <cellStyle name="Percent 9 2 3 4 3 3 3" xfId="50337"/>
    <cellStyle name="Percent 9 2 3 4 3 4" xfId="50338"/>
    <cellStyle name="Percent 9 2 3 4 3 5" xfId="50339"/>
    <cellStyle name="Percent 9 2 3 4 4" xfId="50340"/>
    <cellStyle name="Percent 9 2 3 4 4 2" xfId="50341"/>
    <cellStyle name="Percent 9 2 3 4 4 2 2" xfId="50342"/>
    <cellStyle name="Percent 9 2 3 4 4 2 3" xfId="50343"/>
    <cellStyle name="Percent 9 2 3 4 4 3" xfId="50344"/>
    <cellStyle name="Percent 9 2 3 4 4 4" xfId="50345"/>
    <cellStyle name="Percent 9 2 3 4 5" xfId="50346"/>
    <cellStyle name="Percent 9 2 3 4 5 2" xfId="50347"/>
    <cellStyle name="Percent 9 2 3 4 5 3" xfId="50348"/>
    <cellStyle name="Percent 9 2 3 4 6" xfId="50349"/>
    <cellStyle name="Percent 9 2 3 4 7" xfId="50350"/>
    <cellStyle name="Percent 9 2 3 4_Schs" xfId="50351"/>
    <cellStyle name="Percent 9 2 3 5" xfId="50352"/>
    <cellStyle name="Percent 9 2 3 6" xfId="50353"/>
    <cellStyle name="Percent 9 2 3 6 2" xfId="50354"/>
    <cellStyle name="Percent 9 2 3 6 2 2" xfId="50355"/>
    <cellStyle name="Percent 9 2 3 6 2 2 2" xfId="50356"/>
    <cellStyle name="Percent 9 2 3 6 2 2 3" xfId="50357"/>
    <cellStyle name="Percent 9 2 3 6 2 3" xfId="50358"/>
    <cellStyle name="Percent 9 2 3 6 2 4" xfId="50359"/>
    <cellStyle name="Percent 9 2 3 6 3" xfId="50360"/>
    <cellStyle name="Percent 9 2 3 6 3 2" xfId="50361"/>
    <cellStyle name="Percent 9 2 3 6 3 3" xfId="50362"/>
    <cellStyle name="Percent 9 2 3 6 4" xfId="50363"/>
    <cellStyle name="Percent 9 2 3 6 5" xfId="50364"/>
    <cellStyle name="Percent 9 2 3 7" xfId="50365"/>
    <cellStyle name="Percent 9 2 3 7 2" xfId="50366"/>
    <cellStyle name="Percent 9 2 3 7 2 2" xfId="50367"/>
    <cellStyle name="Percent 9 2 3 7 2 3" xfId="50368"/>
    <cellStyle name="Percent 9 2 3 7 3" xfId="50369"/>
    <cellStyle name="Percent 9 2 3 7 4" xfId="50370"/>
    <cellStyle name="Percent 9 2 3 8" xfId="50371"/>
    <cellStyle name="Percent 9 2 3 8 2" xfId="50372"/>
    <cellStyle name="Percent 9 2 3 8 3" xfId="50373"/>
    <cellStyle name="Percent 9 2 3 9" xfId="50374"/>
    <cellStyle name="Percent 9 2 3_Schs" xfId="50375"/>
    <cellStyle name="Percent 9 2 4" xfId="50376"/>
    <cellStyle name="Percent 9 2 4 2" xfId="50377"/>
    <cellStyle name="Percent 9 2 4 2 2" xfId="50378"/>
    <cellStyle name="Percent 9 2 4 2 2 2" xfId="50379"/>
    <cellStyle name="Percent 9 2 4 2 2 3" xfId="50380"/>
    <cellStyle name="Percent 9 2 4 2 2 3 2" xfId="50381"/>
    <cellStyle name="Percent 9 2 4 2 2 3 2 2" xfId="50382"/>
    <cellStyle name="Percent 9 2 4 2 2 3 2 2 2" xfId="50383"/>
    <cellStyle name="Percent 9 2 4 2 2 3 2 2 3" xfId="50384"/>
    <cellStyle name="Percent 9 2 4 2 2 3 2 3" xfId="50385"/>
    <cellStyle name="Percent 9 2 4 2 2 3 2 4" xfId="50386"/>
    <cellStyle name="Percent 9 2 4 2 2 3 3" xfId="50387"/>
    <cellStyle name="Percent 9 2 4 2 2 3 3 2" xfId="50388"/>
    <cellStyle name="Percent 9 2 4 2 2 3 3 3" xfId="50389"/>
    <cellStyle name="Percent 9 2 4 2 2 3 4" xfId="50390"/>
    <cellStyle name="Percent 9 2 4 2 2 3 5" xfId="50391"/>
    <cellStyle name="Percent 9 2 4 2 2 4" xfId="50392"/>
    <cellStyle name="Percent 9 2 4 2 2 4 2" xfId="50393"/>
    <cellStyle name="Percent 9 2 4 2 2 4 2 2" xfId="50394"/>
    <cellStyle name="Percent 9 2 4 2 2 4 2 3" xfId="50395"/>
    <cellStyle name="Percent 9 2 4 2 2 4 3" xfId="50396"/>
    <cellStyle name="Percent 9 2 4 2 2 4 4" xfId="50397"/>
    <cellStyle name="Percent 9 2 4 2 2 5" xfId="50398"/>
    <cellStyle name="Percent 9 2 4 2 2 5 2" xfId="50399"/>
    <cellStyle name="Percent 9 2 4 2 2 5 3" xfId="50400"/>
    <cellStyle name="Percent 9 2 4 2 2 6" xfId="50401"/>
    <cellStyle name="Percent 9 2 4 2 2 7" xfId="50402"/>
    <cellStyle name="Percent 9 2 4 2 2_Schs" xfId="50403"/>
    <cellStyle name="Percent 9 2 4 2 3" xfId="50404"/>
    <cellStyle name="Percent 9 2 4 2 4" xfId="50405"/>
    <cellStyle name="Percent 9 2 4 2 4 2" xfId="50406"/>
    <cellStyle name="Percent 9 2 4 2 4 2 2" xfId="50407"/>
    <cellStyle name="Percent 9 2 4 2 4 2 2 2" xfId="50408"/>
    <cellStyle name="Percent 9 2 4 2 4 2 2 3" xfId="50409"/>
    <cellStyle name="Percent 9 2 4 2 4 2 3" xfId="50410"/>
    <cellStyle name="Percent 9 2 4 2 4 2 4" xfId="50411"/>
    <cellStyle name="Percent 9 2 4 2 4 3" xfId="50412"/>
    <cellStyle name="Percent 9 2 4 2 4 3 2" xfId="50413"/>
    <cellStyle name="Percent 9 2 4 2 4 3 3" xfId="50414"/>
    <cellStyle name="Percent 9 2 4 2 4 4" xfId="50415"/>
    <cellStyle name="Percent 9 2 4 2 4 5" xfId="50416"/>
    <cellStyle name="Percent 9 2 4 2 5" xfId="50417"/>
    <cellStyle name="Percent 9 2 4 2 5 2" xfId="50418"/>
    <cellStyle name="Percent 9 2 4 2 5 2 2" xfId="50419"/>
    <cellStyle name="Percent 9 2 4 2 5 2 3" xfId="50420"/>
    <cellStyle name="Percent 9 2 4 2 5 3" xfId="50421"/>
    <cellStyle name="Percent 9 2 4 2 5 4" xfId="50422"/>
    <cellStyle name="Percent 9 2 4 2 6" xfId="50423"/>
    <cellStyle name="Percent 9 2 4 2 6 2" xfId="50424"/>
    <cellStyle name="Percent 9 2 4 2 6 3" xfId="50425"/>
    <cellStyle name="Percent 9 2 4 2 7" xfId="50426"/>
    <cellStyle name="Percent 9 2 4 2 8" xfId="50427"/>
    <cellStyle name="Percent 9 2 4 2_Schs" xfId="50428"/>
    <cellStyle name="Percent 9 2 4 3" xfId="50429"/>
    <cellStyle name="Percent 9 2 4 3 2" xfId="50430"/>
    <cellStyle name="Percent 9 2 4 3 3" xfId="50431"/>
    <cellStyle name="Percent 9 2 4 3 3 2" xfId="50432"/>
    <cellStyle name="Percent 9 2 4 3 3 2 2" xfId="50433"/>
    <cellStyle name="Percent 9 2 4 3 3 2 2 2" xfId="50434"/>
    <cellStyle name="Percent 9 2 4 3 3 2 2 3" xfId="50435"/>
    <cellStyle name="Percent 9 2 4 3 3 2 3" xfId="50436"/>
    <cellStyle name="Percent 9 2 4 3 3 2 4" xfId="50437"/>
    <cellStyle name="Percent 9 2 4 3 3 3" xfId="50438"/>
    <cellStyle name="Percent 9 2 4 3 3 3 2" xfId="50439"/>
    <cellStyle name="Percent 9 2 4 3 3 3 3" xfId="50440"/>
    <cellStyle name="Percent 9 2 4 3 3 4" xfId="50441"/>
    <cellStyle name="Percent 9 2 4 3 3 5" xfId="50442"/>
    <cellStyle name="Percent 9 2 4 3 4" xfId="50443"/>
    <cellStyle name="Percent 9 2 4 3 4 2" xfId="50444"/>
    <cellStyle name="Percent 9 2 4 3 4 2 2" xfId="50445"/>
    <cellStyle name="Percent 9 2 4 3 4 2 3" xfId="50446"/>
    <cellStyle name="Percent 9 2 4 3 4 3" xfId="50447"/>
    <cellStyle name="Percent 9 2 4 3 4 4" xfId="50448"/>
    <cellStyle name="Percent 9 2 4 3 5" xfId="50449"/>
    <cellStyle name="Percent 9 2 4 3 5 2" xfId="50450"/>
    <cellStyle name="Percent 9 2 4 3 5 3" xfId="50451"/>
    <cellStyle name="Percent 9 2 4 3 6" xfId="50452"/>
    <cellStyle name="Percent 9 2 4 3 7" xfId="50453"/>
    <cellStyle name="Percent 9 2 4 3_Schs" xfId="50454"/>
    <cellStyle name="Percent 9 2 4 4" xfId="50455"/>
    <cellStyle name="Percent 9 2 4 5" xfId="50456"/>
    <cellStyle name="Percent 9 2 4 5 2" xfId="50457"/>
    <cellStyle name="Percent 9 2 4 5 2 2" xfId="50458"/>
    <cellStyle name="Percent 9 2 4 5 2 2 2" xfId="50459"/>
    <cellStyle name="Percent 9 2 4 5 2 2 3" xfId="50460"/>
    <cellStyle name="Percent 9 2 4 5 2 3" xfId="50461"/>
    <cellStyle name="Percent 9 2 4 5 2 4" xfId="50462"/>
    <cellStyle name="Percent 9 2 4 5 3" xfId="50463"/>
    <cellStyle name="Percent 9 2 4 5 3 2" xfId="50464"/>
    <cellStyle name="Percent 9 2 4 5 3 3" xfId="50465"/>
    <cellStyle name="Percent 9 2 4 5 4" xfId="50466"/>
    <cellStyle name="Percent 9 2 4 5 5" xfId="50467"/>
    <cellStyle name="Percent 9 2 4 6" xfId="50468"/>
    <cellStyle name="Percent 9 2 4 6 2" xfId="50469"/>
    <cellStyle name="Percent 9 2 4 6 2 2" xfId="50470"/>
    <cellStyle name="Percent 9 2 4 6 2 3" xfId="50471"/>
    <cellStyle name="Percent 9 2 4 6 3" xfId="50472"/>
    <cellStyle name="Percent 9 2 4 6 4" xfId="50473"/>
    <cellStyle name="Percent 9 2 4 7" xfId="50474"/>
    <cellStyle name="Percent 9 2 4 7 2" xfId="50475"/>
    <cellStyle name="Percent 9 2 4 7 3" xfId="50476"/>
    <cellStyle name="Percent 9 2 4 8" xfId="50477"/>
    <cellStyle name="Percent 9 2 4 9" xfId="50478"/>
    <cellStyle name="Percent 9 2 4_Schs" xfId="50479"/>
    <cellStyle name="Percent 9 2 5" xfId="50480"/>
    <cellStyle name="Percent 9 2 5 2" xfId="50481"/>
    <cellStyle name="Percent 9 2 5_Schs" xfId="50482"/>
    <cellStyle name="Percent 9 2 6" xfId="50483"/>
    <cellStyle name="Percent 9 2 6 2" xfId="50484"/>
    <cellStyle name="Percent 9 2 6 2 2" xfId="50485"/>
    <cellStyle name="Percent 9 2 6 2 3" xfId="50486"/>
    <cellStyle name="Percent 9 2 6 2 3 2" xfId="50487"/>
    <cellStyle name="Percent 9 2 6 2 3 2 2" xfId="50488"/>
    <cellStyle name="Percent 9 2 6 2 3 2 2 2" xfId="50489"/>
    <cellStyle name="Percent 9 2 6 2 3 2 2 3" xfId="50490"/>
    <cellStyle name="Percent 9 2 6 2 3 2 3" xfId="50491"/>
    <cellStyle name="Percent 9 2 6 2 3 2 4" xfId="50492"/>
    <cellStyle name="Percent 9 2 6 2 3 3" xfId="50493"/>
    <cellStyle name="Percent 9 2 6 2 3 3 2" xfId="50494"/>
    <cellStyle name="Percent 9 2 6 2 3 3 3" xfId="50495"/>
    <cellStyle name="Percent 9 2 6 2 3 4" xfId="50496"/>
    <cellStyle name="Percent 9 2 6 2 3 5" xfId="50497"/>
    <cellStyle name="Percent 9 2 6 2 4" xfId="50498"/>
    <cellStyle name="Percent 9 2 6 2 4 2" xfId="50499"/>
    <cellStyle name="Percent 9 2 6 2 4 2 2" xfId="50500"/>
    <cellStyle name="Percent 9 2 6 2 4 2 3" xfId="50501"/>
    <cellStyle name="Percent 9 2 6 2 4 3" xfId="50502"/>
    <cellStyle name="Percent 9 2 6 2 4 4" xfId="50503"/>
    <cellStyle name="Percent 9 2 6 2 5" xfId="50504"/>
    <cellStyle name="Percent 9 2 6 2 5 2" xfId="50505"/>
    <cellStyle name="Percent 9 2 6 2 5 3" xfId="50506"/>
    <cellStyle name="Percent 9 2 6 2 6" xfId="50507"/>
    <cellStyle name="Percent 9 2 6 2 7" xfId="50508"/>
    <cellStyle name="Percent 9 2 6 2_Schs" xfId="50509"/>
    <cellStyle name="Percent 9 2 6 3" xfId="50510"/>
    <cellStyle name="Percent 9 2 6 4" xfId="50511"/>
    <cellStyle name="Percent 9 2 6 4 2" xfId="50512"/>
    <cellStyle name="Percent 9 2 6 4 2 2" xfId="50513"/>
    <cellStyle name="Percent 9 2 6 4 2 2 2" xfId="50514"/>
    <cellStyle name="Percent 9 2 6 4 2 2 3" xfId="50515"/>
    <cellStyle name="Percent 9 2 6 4 2 3" xfId="50516"/>
    <cellStyle name="Percent 9 2 6 4 2 4" xfId="50517"/>
    <cellStyle name="Percent 9 2 6 4 3" xfId="50518"/>
    <cellStyle name="Percent 9 2 6 4 3 2" xfId="50519"/>
    <cellStyle name="Percent 9 2 6 4 3 3" xfId="50520"/>
    <cellStyle name="Percent 9 2 6 4 4" xfId="50521"/>
    <cellStyle name="Percent 9 2 6 4 5" xfId="50522"/>
    <cellStyle name="Percent 9 2 6 5" xfId="50523"/>
    <cellStyle name="Percent 9 2 6 5 2" xfId="50524"/>
    <cellStyle name="Percent 9 2 6 5 2 2" xfId="50525"/>
    <cellStyle name="Percent 9 2 6 5 2 3" xfId="50526"/>
    <cellStyle name="Percent 9 2 6 5 3" xfId="50527"/>
    <cellStyle name="Percent 9 2 6 5 4" xfId="50528"/>
    <cellStyle name="Percent 9 2 6 6" xfId="50529"/>
    <cellStyle name="Percent 9 2 6 6 2" xfId="50530"/>
    <cellStyle name="Percent 9 2 6 6 3" xfId="50531"/>
    <cellStyle name="Percent 9 2 6 7" xfId="50532"/>
    <cellStyle name="Percent 9 2 6 8" xfId="50533"/>
    <cellStyle name="Percent 9 2 6_Schs" xfId="50534"/>
    <cellStyle name="Percent 9 2 7" xfId="50535"/>
    <cellStyle name="Percent 9 2 7 2" xfId="50536"/>
    <cellStyle name="Percent 9 2 7 3" xfId="50537"/>
    <cellStyle name="Percent 9 2 7 3 2" xfId="50538"/>
    <cellStyle name="Percent 9 2 7 3 2 2" xfId="50539"/>
    <cellStyle name="Percent 9 2 7 3 2 2 2" xfId="50540"/>
    <cellStyle name="Percent 9 2 7 3 2 2 3" xfId="50541"/>
    <cellStyle name="Percent 9 2 7 3 2 3" xfId="50542"/>
    <cellStyle name="Percent 9 2 7 3 2 4" xfId="50543"/>
    <cellStyle name="Percent 9 2 7 3 3" xfId="50544"/>
    <cellStyle name="Percent 9 2 7 3 3 2" xfId="50545"/>
    <cellStyle name="Percent 9 2 7 3 3 3" xfId="50546"/>
    <cellStyle name="Percent 9 2 7 3 4" xfId="50547"/>
    <cellStyle name="Percent 9 2 7 3 5" xfId="50548"/>
    <cellStyle name="Percent 9 2 7 4" xfId="50549"/>
    <cellStyle name="Percent 9 2 7 4 2" xfId="50550"/>
    <cellStyle name="Percent 9 2 7 4 2 2" xfId="50551"/>
    <cellStyle name="Percent 9 2 7 4 2 3" xfId="50552"/>
    <cellStyle name="Percent 9 2 7 4 3" xfId="50553"/>
    <cellStyle name="Percent 9 2 7 4 4" xfId="50554"/>
    <cellStyle name="Percent 9 2 7 5" xfId="50555"/>
    <cellStyle name="Percent 9 2 7 5 2" xfId="50556"/>
    <cellStyle name="Percent 9 2 7 5 3" xfId="50557"/>
    <cellStyle name="Percent 9 2 7 6" xfId="50558"/>
    <cellStyle name="Percent 9 2 7 7" xfId="50559"/>
    <cellStyle name="Percent 9 2 7_Schs" xfId="50560"/>
    <cellStyle name="Percent 9 2 8" xfId="50561"/>
    <cellStyle name="Percent 9 2 9" xfId="50562"/>
    <cellStyle name="Percent 9 2 9 2" xfId="50563"/>
    <cellStyle name="Percent 9 2 9 2 2" xfId="50564"/>
    <cellStyle name="Percent 9 2 9 2 2 2" xfId="50565"/>
    <cellStyle name="Percent 9 2 9 2 2 3" xfId="50566"/>
    <cellStyle name="Percent 9 2 9 2 3" xfId="50567"/>
    <cellStyle name="Percent 9 2 9 2 4" xfId="50568"/>
    <cellStyle name="Percent 9 2 9 3" xfId="50569"/>
    <cellStyle name="Percent 9 2 9 3 2" xfId="50570"/>
    <cellStyle name="Percent 9 2 9 3 3" xfId="50571"/>
    <cellStyle name="Percent 9 2 9 4" xfId="50572"/>
    <cellStyle name="Percent 9 2 9 5" xfId="50573"/>
    <cellStyle name="Percent 9 2_Schs" xfId="50574"/>
    <cellStyle name="Percent 9 3" xfId="50575"/>
    <cellStyle name="Percent 9 3 10" xfId="50576"/>
    <cellStyle name="Percent 9 3 11" xfId="50577"/>
    <cellStyle name="Percent 9 3 12" xfId="50578"/>
    <cellStyle name="Percent 9 3 2" xfId="50579"/>
    <cellStyle name="Percent 9 3 2 10" xfId="50580"/>
    <cellStyle name="Percent 9 3 2 2" xfId="50581"/>
    <cellStyle name="Percent 9 3 2 2 2" xfId="50582"/>
    <cellStyle name="Percent 9 3 2 2 2 2" xfId="50583"/>
    <cellStyle name="Percent 9 3 2 2 2 2 2" xfId="50584"/>
    <cellStyle name="Percent 9 3 2 2 2 2 3" xfId="50585"/>
    <cellStyle name="Percent 9 3 2 2 2 2 3 2" xfId="50586"/>
    <cellStyle name="Percent 9 3 2 2 2 2 3 2 2" xfId="50587"/>
    <cellStyle name="Percent 9 3 2 2 2 2 3 2 2 2" xfId="50588"/>
    <cellStyle name="Percent 9 3 2 2 2 2 3 2 2 3" xfId="50589"/>
    <cellStyle name="Percent 9 3 2 2 2 2 3 2 3" xfId="50590"/>
    <cellStyle name="Percent 9 3 2 2 2 2 3 2 4" xfId="50591"/>
    <cellStyle name="Percent 9 3 2 2 2 2 3 3" xfId="50592"/>
    <cellStyle name="Percent 9 3 2 2 2 2 3 3 2" xfId="50593"/>
    <cellStyle name="Percent 9 3 2 2 2 2 3 3 3" xfId="50594"/>
    <cellStyle name="Percent 9 3 2 2 2 2 3 4" xfId="50595"/>
    <cellStyle name="Percent 9 3 2 2 2 2 3 5" xfId="50596"/>
    <cellStyle name="Percent 9 3 2 2 2 2 4" xfId="50597"/>
    <cellStyle name="Percent 9 3 2 2 2 2 4 2" xfId="50598"/>
    <cellStyle name="Percent 9 3 2 2 2 2 4 2 2" xfId="50599"/>
    <cellStyle name="Percent 9 3 2 2 2 2 4 2 3" xfId="50600"/>
    <cellStyle name="Percent 9 3 2 2 2 2 4 3" xfId="50601"/>
    <cellStyle name="Percent 9 3 2 2 2 2 4 4" xfId="50602"/>
    <cellStyle name="Percent 9 3 2 2 2 2 5" xfId="50603"/>
    <cellStyle name="Percent 9 3 2 2 2 2 5 2" xfId="50604"/>
    <cellStyle name="Percent 9 3 2 2 2 2 5 3" xfId="50605"/>
    <cellStyle name="Percent 9 3 2 2 2 2 6" xfId="50606"/>
    <cellStyle name="Percent 9 3 2 2 2 2 7" xfId="50607"/>
    <cellStyle name="Percent 9 3 2 2 2 2_Schs" xfId="50608"/>
    <cellStyle name="Percent 9 3 2 2 2 3" xfId="50609"/>
    <cellStyle name="Percent 9 3 2 2 2 4" xfId="50610"/>
    <cellStyle name="Percent 9 3 2 2 2 4 2" xfId="50611"/>
    <cellStyle name="Percent 9 3 2 2 2 4 2 2" xfId="50612"/>
    <cellStyle name="Percent 9 3 2 2 2 4 2 2 2" xfId="50613"/>
    <cellStyle name="Percent 9 3 2 2 2 4 2 2 3" xfId="50614"/>
    <cellStyle name="Percent 9 3 2 2 2 4 2 3" xfId="50615"/>
    <cellStyle name="Percent 9 3 2 2 2 4 2 4" xfId="50616"/>
    <cellStyle name="Percent 9 3 2 2 2 4 3" xfId="50617"/>
    <cellStyle name="Percent 9 3 2 2 2 4 3 2" xfId="50618"/>
    <cellStyle name="Percent 9 3 2 2 2 4 3 3" xfId="50619"/>
    <cellStyle name="Percent 9 3 2 2 2 4 4" xfId="50620"/>
    <cellStyle name="Percent 9 3 2 2 2 4 5" xfId="50621"/>
    <cellStyle name="Percent 9 3 2 2 2 5" xfId="50622"/>
    <cellStyle name="Percent 9 3 2 2 2 5 2" xfId="50623"/>
    <cellStyle name="Percent 9 3 2 2 2 5 2 2" xfId="50624"/>
    <cellStyle name="Percent 9 3 2 2 2 5 2 3" xfId="50625"/>
    <cellStyle name="Percent 9 3 2 2 2 5 3" xfId="50626"/>
    <cellStyle name="Percent 9 3 2 2 2 5 4" xfId="50627"/>
    <cellStyle name="Percent 9 3 2 2 2 6" xfId="50628"/>
    <cellStyle name="Percent 9 3 2 2 2 6 2" xfId="50629"/>
    <cellStyle name="Percent 9 3 2 2 2 6 3" xfId="50630"/>
    <cellStyle name="Percent 9 3 2 2 2 7" xfId="50631"/>
    <cellStyle name="Percent 9 3 2 2 2 8" xfId="50632"/>
    <cellStyle name="Percent 9 3 2 2 2_Schs" xfId="50633"/>
    <cellStyle name="Percent 9 3 2 2 3" xfId="50634"/>
    <cellStyle name="Percent 9 3 2 2 3 2" xfId="50635"/>
    <cellStyle name="Percent 9 3 2 2 3 3" xfId="50636"/>
    <cellStyle name="Percent 9 3 2 2 3 3 2" xfId="50637"/>
    <cellStyle name="Percent 9 3 2 2 3 3 2 2" xfId="50638"/>
    <cellStyle name="Percent 9 3 2 2 3 3 2 2 2" xfId="50639"/>
    <cellStyle name="Percent 9 3 2 2 3 3 2 2 3" xfId="50640"/>
    <cellStyle name="Percent 9 3 2 2 3 3 2 3" xfId="50641"/>
    <cellStyle name="Percent 9 3 2 2 3 3 2 4" xfId="50642"/>
    <cellStyle name="Percent 9 3 2 2 3 3 3" xfId="50643"/>
    <cellStyle name="Percent 9 3 2 2 3 3 3 2" xfId="50644"/>
    <cellStyle name="Percent 9 3 2 2 3 3 3 3" xfId="50645"/>
    <cellStyle name="Percent 9 3 2 2 3 3 4" xfId="50646"/>
    <cellStyle name="Percent 9 3 2 2 3 3 5" xfId="50647"/>
    <cellStyle name="Percent 9 3 2 2 3 4" xfId="50648"/>
    <cellStyle name="Percent 9 3 2 2 3 4 2" xfId="50649"/>
    <cellStyle name="Percent 9 3 2 2 3 4 2 2" xfId="50650"/>
    <cellStyle name="Percent 9 3 2 2 3 4 2 3" xfId="50651"/>
    <cellStyle name="Percent 9 3 2 2 3 4 3" xfId="50652"/>
    <cellStyle name="Percent 9 3 2 2 3 4 4" xfId="50653"/>
    <cellStyle name="Percent 9 3 2 2 3 5" xfId="50654"/>
    <cellStyle name="Percent 9 3 2 2 3 5 2" xfId="50655"/>
    <cellStyle name="Percent 9 3 2 2 3 5 3" xfId="50656"/>
    <cellStyle name="Percent 9 3 2 2 3 6" xfId="50657"/>
    <cellStyle name="Percent 9 3 2 2 3 7" xfId="50658"/>
    <cellStyle name="Percent 9 3 2 2 3_Schs" xfId="50659"/>
    <cellStyle name="Percent 9 3 2 2 4" xfId="50660"/>
    <cellStyle name="Percent 9 3 2 2 5" xfId="50661"/>
    <cellStyle name="Percent 9 3 2 2 5 2" xfId="50662"/>
    <cellStyle name="Percent 9 3 2 2 5 2 2" xfId="50663"/>
    <cellStyle name="Percent 9 3 2 2 5 2 2 2" xfId="50664"/>
    <cellStyle name="Percent 9 3 2 2 5 2 2 3" xfId="50665"/>
    <cellStyle name="Percent 9 3 2 2 5 2 3" xfId="50666"/>
    <cellStyle name="Percent 9 3 2 2 5 2 4" xfId="50667"/>
    <cellStyle name="Percent 9 3 2 2 5 3" xfId="50668"/>
    <cellStyle name="Percent 9 3 2 2 5 3 2" xfId="50669"/>
    <cellStyle name="Percent 9 3 2 2 5 3 3" xfId="50670"/>
    <cellStyle name="Percent 9 3 2 2 5 4" xfId="50671"/>
    <cellStyle name="Percent 9 3 2 2 5 5" xfId="50672"/>
    <cellStyle name="Percent 9 3 2 2 6" xfId="50673"/>
    <cellStyle name="Percent 9 3 2 2 6 2" xfId="50674"/>
    <cellStyle name="Percent 9 3 2 2 6 2 2" xfId="50675"/>
    <cellStyle name="Percent 9 3 2 2 6 2 3" xfId="50676"/>
    <cellStyle name="Percent 9 3 2 2 6 3" xfId="50677"/>
    <cellStyle name="Percent 9 3 2 2 6 4" xfId="50678"/>
    <cellStyle name="Percent 9 3 2 2 7" xfId="50679"/>
    <cellStyle name="Percent 9 3 2 2 7 2" xfId="50680"/>
    <cellStyle name="Percent 9 3 2 2 7 3" xfId="50681"/>
    <cellStyle name="Percent 9 3 2 2 8" xfId="50682"/>
    <cellStyle name="Percent 9 3 2 2 9" xfId="50683"/>
    <cellStyle name="Percent 9 3 2 2_Schs" xfId="50684"/>
    <cellStyle name="Percent 9 3 2 3" xfId="50685"/>
    <cellStyle name="Percent 9 3 2 3 2" xfId="50686"/>
    <cellStyle name="Percent 9 3 2 3 2 2" xfId="50687"/>
    <cellStyle name="Percent 9 3 2 3 2 3" xfId="50688"/>
    <cellStyle name="Percent 9 3 2 3 2 3 2" xfId="50689"/>
    <cellStyle name="Percent 9 3 2 3 2 3 2 2" xfId="50690"/>
    <cellStyle name="Percent 9 3 2 3 2 3 2 2 2" xfId="50691"/>
    <cellStyle name="Percent 9 3 2 3 2 3 2 2 3" xfId="50692"/>
    <cellStyle name="Percent 9 3 2 3 2 3 2 3" xfId="50693"/>
    <cellStyle name="Percent 9 3 2 3 2 3 2 4" xfId="50694"/>
    <cellStyle name="Percent 9 3 2 3 2 3 3" xfId="50695"/>
    <cellStyle name="Percent 9 3 2 3 2 3 3 2" xfId="50696"/>
    <cellStyle name="Percent 9 3 2 3 2 3 3 3" xfId="50697"/>
    <cellStyle name="Percent 9 3 2 3 2 3 4" xfId="50698"/>
    <cellStyle name="Percent 9 3 2 3 2 3 5" xfId="50699"/>
    <cellStyle name="Percent 9 3 2 3 2 4" xfId="50700"/>
    <cellStyle name="Percent 9 3 2 3 2 4 2" xfId="50701"/>
    <cellStyle name="Percent 9 3 2 3 2 4 2 2" xfId="50702"/>
    <cellStyle name="Percent 9 3 2 3 2 4 2 3" xfId="50703"/>
    <cellStyle name="Percent 9 3 2 3 2 4 3" xfId="50704"/>
    <cellStyle name="Percent 9 3 2 3 2 4 4" xfId="50705"/>
    <cellStyle name="Percent 9 3 2 3 2 5" xfId="50706"/>
    <cellStyle name="Percent 9 3 2 3 2 5 2" xfId="50707"/>
    <cellStyle name="Percent 9 3 2 3 2 5 3" xfId="50708"/>
    <cellStyle name="Percent 9 3 2 3 2 6" xfId="50709"/>
    <cellStyle name="Percent 9 3 2 3 2 7" xfId="50710"/>
    <cellStyle name="Percent 9 3 2 3 2_Schs" xfId="50711"/>
    <cellStyle name="Percent 9 3 2 3 3" xfId="50712"/>
    <cellStyle name="Percent 9 3 2 3 4" xfId="50713"/>
    <cellStyle name="Percent 9 3 2 3 4 2" xfId="50714"/>
    <cellStyle name="Percent 9 3 2 3 4 2 2" xfId="50715"/>
    <cellStyle name="Percent 9 3 2 3 4 2 2 2" xfId="50716"/>
    <cellStyle name="Percent 9 3 2 3 4 2 2 3" xfId="50717"/>
    <cellStyle name="Percent 9 3 2 3 4 2 3" xfId="50718"/>
    <cellStyle name="Percent 9 3 2 3 4 2 4" xfId="50719"/>
    <cellStyle name="Percent 9 3 2 3 4 3" xfId="50720"/>
    <cellStyle name="Percent 9 3 2 3 4 3 2" xfId="50721"/>
    <cellStyle name="Percent 9 3 2 3 4 3 3" xfId="50722"/>
    <cellStyle name="Percent 9 3 2 3 4 4" xfId="50723"/>
    <cellStyle name="Percent 9 3 2 3 4 5" xfId="50724"/>
    <cellStyle name="Percent 9 3 2 3 5" xfId="50725"/>
    <cellStyle name="Percent 9 3 2 3 5 2" xfId="50726"/>
    <cellStyle name="Percent 9 3 2 3 5 2 2" xfId="50727"/>
    <cellStyle name="Percent 9 3 2 3 5 2 3" xfId="50728"/>
    <cellStyle name="Percent 9 3 2 3 5 3" xfId="50729"/>
    <cellStyle name="Percent 9 3 2 3 5 4" xfId="50730"/>
    <cellStyle name="Percent 9 3 2 3 6" xfId="50731"/>
    <cellStyle name="Percent 9 3 2 3 6 2" xfId="50732"/>
    <cellStyle name="Percent 9 3 2 3 6 3" xfId="50733"/>
    <cellStyle name="Percent 9 3 2 3 7" xfId="50734"/>
    <cellStyle name="Percent 9 3 2 3 8" xfId="50735"/>
    <cellStyle name="Percent 9 3 2 3_Schs" xfId="50736"/>
    <cellStyle name="Percent 9 3 2 4" xfId="50737"/>
    <cellStyle name="Percent 9 3 2 4 2" xfId="50738"/>
    <cellStyle name="Percent 9 3 2 4 3" xfId="50739"/>
    <cellStyle name="Percent 9 3 2 4 3 2" xfId="50740"/>
    <cellStyle name="Percent 9 3 2 4 3 2 2" xfId="50741"/>
    <cellStyle name="Percent 9 3 2 4 3 2 2 2" xfId="50742"/>
    <cellStyle name="Percent 9 3 2 4 3 2 2 3" xfId="50743"/>
    <cellStyle name="Percent 9 3 2 4 3 2 3" xfId="50744"/>
    <cellStyle name="Percent 9 3 2 4 3 2 4" xfId="50745"/>
    <cellStyle name="Percent 9 3 2 4 3 3" xfId="50746"/>
    <cellStyle name="Percent 9 3 2 4 3 3 2" xfId="50747"/>
    <cellStyle name="Percent 9 3 2 4 3 3 3" xfId="50748"/>
    <cellStyle name="Percent 9 3 2 4 3 4" xfId="50749"/>
    <cellStyle name="Percent 9 3 2 4 3 5" xfId="50750"/>
    <cellStyle name="Percent 9 3 2 4 4" xfId="50751"/>
    <cellStyle name="Percent 9 3 2 4 4 2" xfId="50752"/>
    <cellStyle name="Percent 9 3 2 4 4 2 2" xfId="50753"/>
    <cellStyle name="Percent 9 3 2 4 4 2 3" xfId="50754"/>
    <cellStyle name="Percent 9 3 2 4 4 3" xfId="50755"/>
    <cellStyle name="Percent 9 3 2 4 4 4" xfId="50756"/>
    <cellStyle name="Percent 9 3 2 4 5" xfId="50757"/>
    <cellStyle name="Percent 9 3 2 4 5 2" xfId="50758"/>
    <cellStyle name="Percent 9 3 2 4 5 3" xfId="50759"/>
    <cellStyle name="Percent 9 3 2 4 6" xfId="50760"/>
    <cellStyle name="Percent 9 3 2 4 7" xfId="50761"/>
    <cellStyle name="Percent 9 3 2 4_Schs" xfId="50762"/>
    <cellStyle name="Percent 9 3 2 5" xfId="50763"/>
    <cellStyle name="Percent 9 3 2 6" xfId="50764"/>
    <cellStyle name="Percent 9 3 2 6 2" xfId="50765"/>
    <cellStyle name="Percent 9 3 2 6 2 2" xfId="50766"/>
    <cellStyle name="Percent 9 3 2 6 2 2 2" xfId="50767"/>
    <cellStyle name="Percent 9 3 2 6 2 2 3" xfId="50768"/>
    <cellStyle name="Percent 9 3 2 6 2 3" xfId="50769"/>
    <cellStyle name="Percent 9 3 2 6 2 4" xfId="50770"/>
    <cellStyle name="Percent 9 3 2 6 3" xfId="50771"/>
    <cellStyle name="Percent 9 3 2 6 3 2" xfId="50772"/>
    <cellStyle name="Percent 9 3 2 6 3 3" xfId="50773"/>
    <cellStyle name="Percent 9 3 2 6 4" xfId="50774"/>
    <cellStyle name="Percent 9 3 2 6 5" xfId="50775"/>
    <cellStyle name="Percent 9 3 2 7" xfId="50776"/>
    <cellStyle name="Percent 9 3 2 7 2" xfId="50777"/>
    <cellStyle name="Percent 9 3 2 7 2 2" xfId="50778"/>
    <cellStyle name="Percent 9 3 2 7 2 3" xfId="50779"/>
    <cellStyle name="Percent 9 3 2 7 3" xfId="50780"/>
    <cellStyle name="Percent 9 3 2 7 4" xfId="50781"/>
    <cellStyle name="Percent 9 3 2 8" xfId="50782"/>
    <cellStyle name="Percent 9 3 2 8 2" xfId="50783"/>
    <cellStyle name="Percent 9 3 2 8 3" xfId="50784"/>
    <cellStyle name="Percent 9 3 2 9" xfId="50785"/>
    <cellStyle name="Percent 9 3 2_Schs" xfId="50786"/>
    <cellStyle name="Percent 9 3 3" xfId="50787"/>
    <cellStyle name="Percent 9 3 3 2" xfId="50788"/>
    <cellStyle name="Percent 9 3 3 2 2" xfId="50789"/>
    <cellStyle name="Percent 9 3 3 2 2 2" xfId="50790"/>
    <cellStyle name="Percent 9 3 3 2 2 3" xfId="50791"/>
    <cellStyle name="Percent 9 3 3 2 2 3 2" xfId="50792"/>
    <cellStyle name="Percent 9 3 3 2 2 3 2 2" xfId="50793"/>
    <cellStyle name="Percent 9 3 3 2 2 3 2 2 2" xfId="50794"/>
    <cellStyle name="Percent 9 3 3 2 2 3 2 2 3" xfId="50795"/>
    <cellStyle name="Percent 9 3 3 2 2 3 2 3" xfId="50796"/>
    <cellStyle name="Percent 9 3 3 2 2 3 2 4" xfId="50797"/>
    <cellStyle name="Percent 9 3 3 2 2 3 3" xfId="50798"/>
    <cellStyle name="Percent 9 3 3 2 2 3 3 2" xfId="50799"/>
    <cellStyle name="Percent 9 3 3 2 2 3 3 3" xfId="50800"/>
    <cellStyle name="Percent 9 3 3 2 2 3 4" xfId="50801"/>
    <cellStyle name="Percent 9 3 3 2 2 3 5" xfId="50802"/>
    <cellStyle name="Percent 9 3 3 2 2 4" xfId="50803"/>
    <cellStyle name="Percent 9 3 3 2 2 4 2" xfId="50804"/>
    <cellStyle name="Percent 9 3 3 2 2 4 2 2" xfId="50805"/>
    <cellStyle name="Percent 9 3 3 2 2 4 2 3" xfId="50806"/>
    <cellStyle name="Percent 9 3 3 2 2 4 3" xfId="50807"/>
    <cellStyle name="Percent 9 3 3 2 2 4 4" xfId="50808"/>
    <cellStyle name="Percent 9 3 3 2 2 5" xfId="50809"/>
    <cellStyle name="Percent 9 3 3 2 2 5 2" xfId="50810"/>
    <cellStyle name="Percent 9 3 3 2 2 5 3" xfId="50811"/>
    <cellStyle name="Percent 9 3 3 2 2 6" xfId="50812"/>
    <cellStyle name="Percent 9 3 3 2 2 7" xfId="50813"/>
    <cellStyle name="Percent 9 3 3 2 2_Schs" xfId="50814"/>
    <cellStyle name="Percent 9 3 3 2 3" xfId="50815"/>
    <cellStyle name="Percent 9 3 3 2 4" xfId="50816"/>
    <cellStyle name="Percent 9 3 3 2 4 2" xfId="50817"/>
    <cellStyle name="Percent 9 3 3 2 4 2 2" xfId="50818"/>
    <cellStyle name="Percent 9 3 3 2 4 2 2 2" xfId="50819"/>
    <cellStyle name="Percent 9 3 3 2 4 2 2 3" xfId="50820"/>
    <cellStyle name="Percent 9 3 3 2 4 2 3" xfId="50821"/>
    <cellStyle name="Percent 9 3 3 2 4 2 4" xfId="50822"/>
    <cellStyle name="Percent 9 3 3 2 4 3" xfId="50823"/>
    <cellStyle name="Percent 9 3 3 2 4 3 2" xfId="50824"/>
    <cellStyle name="Percent 9 3 3 2 4 3 3" xfId="50825"/>
    <cellStyle name="Percent 9 3 3 2 4 4" xfId="50826"/>
    <cellStyle name="Percent 9 3 3 2 4 5" xfId="50827"/>
    <cellStyle name="Percent 9 3 3 2 5" xfId="50828"/>
    <cellStyle name="Percent 9 3 3 2 5 2" xfId="50829"/>
    <cellStyle name="Percent 9 3 3 2 5 2 2" xfId="50830"/>
    <cellStyle name="Percent 9 3 3 2 5 2 3" xfId="50831"/>
    <cellStyle name="Percent 9 3 3 2 5 3" xfId="50832"/>
    <cellStyle name="Percent 9 3 3 2 5 4" xfId="50833"/>
    <cellStyle name="Percent 9 3 3 2 6" xfId="50834"/>
    <cellStyle name="Percent 9 3 3 2 6 2" xfId="50835"/>
    <cellStyle name="Percent 9 3 3 2 6 3" xfId="50836"/>
    <cellStyle name="Percent 9 3 3 2 7" xfId="50837"/>
    <cellStyle name="Percent 9 3 3 2 8" xfId="50838"/>
    <cellStyle name="Percent 9 3 3 2_Schs" xfId="50839"/>
    <cellStyle name="Percent 9 3 3 3" xfId="50840"/>
    <cellStyle name="Percent 9 3 3 3 2" xfId="50841"/>
    <cellStyle name="Percent 9 3 3 3 3" xfId="50842"/>
    <cellStyle name="Percent 9 3 3 3 3 2" xfId="50843"/>
    <cellStyle name="Percent 9 3 3 3 3 2 2" xfId="50844"/>
    <cellStyle name="Percent 9 3 3 3 3 2 2 2" xfId="50845"/>
    <cellStyle name="Percent 9 3 3 3 3 2 2 3" xfId="50846"/>
    <cellStyle name="Percent 9 3 3 3 3 2 3" xfId="50847"/>
    <cellStyle name="Percent 9 3 3 3 3 2 4" xfId="50848"/>
    <cellStyle name="Percent 9 3 3 3 3 3" xfId="50849"/>
    <cellStyle name="Percent 9 3 3 3 3 3 2" xfId="50850"/>
    <cellStyle name="Percent 9 3 3 3 3 3 3" xfId="50851"/>
    <cellStyle name="Percent 9 3 3 3 3 4" xfId="50852"/>
    <cellStyle name="Percent 9 3 3 3 3 5" xfId="50853"/>
    <cellStyle name="Percent 9 3 3 3 4" xfId="50854"/>
    <cellStyle name="Percent 9 3 3 3 4 2" xfId="50855"/>
    <cellStyle name="Percent 9 3 3 3 4 2 2" xfId="50856"/>
    <cellStyle name="Percent 9 3 3 3 4 2 3" xfId="50857"/>
    <cellStyle name="Percent 9 3 3 3 4 3" xfId="50858"/>
    <cellStyle name="Percent 9 3 3 3 4 4" xfId="50859"/>
    <cellStyle name="Percent 9 3 3 3 5" xfId="50860"/>
    <cellStyle name="Percent 9 3 3 3 5 2" xfId="50861"/>
    <cellStyle name="Percent 9 3 3 3 5 3" xfId="50862"/>
    <cellStyle name="Percent 9 3 3 3 6" xfId="50863"/>
    <cellStyle name="Percent 9 3 3 3 7" xfId="50864"/>
    <cellStyle name="Percent 9 3 3 3_Schs" xfId="50865"/>
    <cellStyle name="Percent 9 3 3 4" xfId="50866"/>
    <cellStyle name="Percent 9 3 3 5" xfId="50867"/>
    <cellStyle name="Percent 9 3 3 5 2" xfId="50868"/>
    <cellStyle name="Percent 9 3 3 5 2 2" xfId="50869"/>
    <cellStyle name="Percent 9 3 3 5 2 2 2" xfId="50870"/>
    <cellStyle name="Percent 9 3 3 5 2 2 3" xfId="50871"/>
    <cellStyle name="Percent 9 3 3 5 2 3" xfId="50872"/>
    <cellStyle name="Percent 9 3 3 5 2 4" xfId="50873"/>
    <cellStyle name="Percent 9 3 3 5 3" xfId="50874"/>
    <cellStyle name="Percent 9 3 3 5 3 2" xfId="50875"/>
    <cellStyle name="Percent 9 3 3 5 3 3" xfId="50876"/>
    <cellStyle name="Percent 9 3 3 5 4" xfId="50877"/>
    <cellStyle name="Percent 9 3 3 5 5" xfId="50878"/>
    <cellStyle name="Percent 9 3 3 6" xfId="50879"/>
    <cellStyle name="Percent 9 3 3 6 2" xfId="50880"/>
    <cellStyle name="Percent 9 3 3 6 2 2" xfId="50881"/>
    <cellStyle name="Percent 9 3 3 6 2 3" xfId="50882"/>
    <cellStyle name="Percent 9 3 3 6 3" xfId="50883"/>
    <cellStyle name="Percent 9 3 3 6 4" xfId="50884"/>
    <cellStyle name="Percent 9 3 3 7" xfId="50885"/>
    <cellStyle name="Percent 9 3 3 7 2" xfId="50886"/>
    <cellStyle name="Percent 9 3 3 7 3" xfId="50887"/>
    <cellStyle name="Percent 9 3 3 8" xfId="50888"/>
    <cellStyle name="Percent 9 3 3 9" xfId="50889"/>
    <cellStyle name="Percent 9 3 3_Schs" xfId="50890"/>
    <cellStyle name="Percent 9 3 4" xfId="50891"/>
    <cellStyle name="Percent 9 3 4 2" xfId="50892"/>
    <cellStyle name="Percent 9 3 4 2 2" xfId="50893"/>
    <cellStyle name="Percent 9 3 4 2 3" xfId="50894"/>
    <cellStyle name="Percent 9 3 4 2 3 2" xfId="50895"/>
    <cellStyle name="Percent 9 3 4 2 3 2 2" xfId="50896"/>
    <cellStyle name="Percent 9 3 4 2 3 2 2 2" xfId="50897"/>
    <cellStyle name="Percent 9 3 4 2 3 2 2 3" xfId="50898"/>
    <cellStyle name="Percent 9 3 4 2 3 2 3" xfId="50899"/>
    <cellStyle name="Percent 9 3 4 2 3 2 4" xfId="50900"/>
    <cellStyle name="Percent 9 3 4 2 3 3" xfId="50901"/>
    <cellStyle name="Percent 9 3 4 2 3 3 2" xfId="50902"/>
    <cellStyle name="Percent 9 3 4 2 3 3 3" xfId="50903"/>
    <cellStyle name="Percent 9 3 4 2 3 4" xfId="50904"/>
    <cellStyle name="Percent 9 3 4 2 3 5" xfId="50905"/>
    <cellStyle name="Percent 9 3 4 2 4" xfId="50906"/>
    <cellStyle name="Percent 9 3 4 2 4 2" xfId="50907"/>
    <cellStyle name="Percent 9 3 4 2 4 2 2" xfId="50908"/>
    <cellStyle name="Percent 9 3 4 2 4 2 3" xfId="50909"/>
    <cellStyle name="Percent 9 3 4 2 4 3" xfId="50910"/>
    <cellStyle name="Percent 9 3 4 2 4 4" xfId="50911"/>
    <cellStyle name="Percent 9 3 4 2 5" xfId="50912"/>
    <cellStyle name="Percent 9 3 4 2 5 2" xfId="50913"/>
    <cellStyle name="Percent 9 3 4 2 5 3" xfId="50914"/>
    <cellStyle name="Percent 9 3 4 2 6" xfId="50915"/>
    <cellStyle name="Percent 9 3 4 2 7" xfId="50916"/>
    <cellStyle name="Percent 9 3 4 2_Schs" xfId="50917"/>
    <cellStyle name="Percent 9 3 4 3" xfId="50918"/>
    <cellStyle name="Percent 9 3 4 4" xfId="50919"/>
    <cellStyle name="Percent 9 3 4 4 2" xfId="50920"/>
    <cellStyle name="Percent 9 3 4 4 2 2" xfId="50921"/>
    <cellStyle name="Percent 9 3 4 4 2 2 2" xfId="50922"/>
    <cellStyle name="Percent 9 3 4 4 2 2 3" xfId="50923"/>
    <cellStyle name="Percent 9 3 4 4 2 3" xfId="50924"/>
    <cellStyle name="Percent 9 3 4 4 2 4" xfId="50925"/>
    <cellStyle name="Percent 9 3 4 4 3" xfId="50926"/>
    <cellStyle name="Percent 9 3 4 4 3 2" xfId="50927"/>
    <cellStyle name="Percent 9 3 4 4 3 3" xfId="50928"/>
    <cellStyle name="Percent 9 3 4 4 4" xfId="50929"/>
    <cellStyle name="Percent 9 3 4 4 5" xfId="50930"/>
    <cellStyle name="Percent 9 3 4 5" xfId="50931"/>
    <cellStyle name="Percent 9 3 4 5 2" xfId="50932"/>
    <cellStyle name="Percent 9 3 4 5 2 2" xfId="50933"/>
    <cellStyle name="Percent 9 3 4 5 2 3" xfId="50934"/>
    <cellStyle name="Percent 9 3 4 5 3" xfId="50935"/>
    <cellStyle name="Percent 9 3 4 5 4" xfId="50936"/>
    <cellStyle name="Percent 9 3 4 6" xfId="50937"/>
    <cellStyle name="Percent 9 3 4 6 2" xfId="50938"/>
    <cellStyle name="Percent 9 3 4 6 3" xfId="50939"/>
    <cellStyle name="Percent 9 3 4 7" xfId="50940"/>
    <cellStyle name="Percent 9 3 4 8" xfId="50941"/>
    <cellStyle name="Percent 9 3 4_Schs" xfId="50942"/>
    <cellStyle name="Percent 9 3 5" xfId="50943"/>
    <cellStyle name="Percent 9 3 5 2" xfId="50944"/>
    <cellStyle name="Percent 9 3 5 3" xfId="50945"/>
    <cellStyle name="Percent 9 3 5 3 2" xfId="50946"/>
    <cellStyle name="Percent 9 3 5 3 2 2" xfId="50947"/>
    <cellStyle name="Percent 9 3 5 3 2 2 2" xfId="50948"/>
    <cellStyle name="Percent 9 3 5 3 2 2 3" xfId="50949"/>
    <cellStyle name="Percent 9 3 5 3 2 3" xfId="50950"/>
    <cellStyle name="Percent 9 3 5 3 2 4" xfId="50951"/>
    <cellStyle name="Percent 9 3 5 3 3" xfId="50952"/>
    <cellStyle name="Percent 9 3 5 3 3 2" xfId="50953"/>
    <cellStyle name="Percent 9 3 5 3 3 3" xfId="50954"/>
    <cellStyle name="Percent 9 3 5 3 4" xfId="50955"/>
    <cellStyle name="Percent 9 3 5 3 5" xfId="50956"/>
    <cellStyle name="Percent 9 3 5 4" xfId="50957"/>
    <cellStyle name="Percent 9 3 5 4 2" xfId="50958"/>
    <cellStyle name="Percent 9 3 5 4 2 2" xfId="50959"/>
    <cellStyle name="Percent 9 3 5 4 2 3" xfId="50960"/>
    <cellStyle name="Percent 9 3 5 4 3" xfId="50961"/>
    <cellStyle name="Percent 9 3 5 4 4" xfId="50962"/>
    <cellStyle name="Percent 9 3 5 5" xfId="50963"/>
    <cellStyle name="Percent 9 3 5 5 2" xfId="50964"/>
    <cellStyle name="Percent 9 3 5 5 3" xfId="50965"/>
    <cellStyle name="Percent 9 3 5 6" xfId="50966"/>
    <cellStyle name="Percent 9 3 5 7" xfId="50967"/>
    <cellStyle name="Percent 9 3 5_Schs" xfId="50968"/>
    <cellStyle name="Percent 9 3 6" xfId="50969"/>
    <cellStyle name="Percent 9 3 7" xfId="50970"/>
    <cellStyle name="Percent 9 3 7 2" xfId="50971"/>
    <cellStyle name="Percent 9 3 7 2 2" xfId="50972"/>
    <cellStyle name="Percent 9 3 7 2 2 2" xfId="50973"/>
    <cellStyle name="Percent 9 3 7 2 2 3" xfId="50974"/>
    <cellStyle name="Percent 9 3 7 2 3" xfId="50975"/>
    <cellStyle name="Percent 9 3 7 2 4" xfId="50976"/>
    <cellStyle name="Percent 9 3 7 3" xfId="50977"/>
    <cellStyle name="Percent 9 3 7 3 2" xfId="50978"/>
    <cellStyle name="Percent 9 3 7 3 3" xfId="50979"/>
    <cellStyle name="Percent 9 3 7 4" xfId="50980"/>
    <cellStyle name="Percent 9 3 7 5" xfId="50981"/>
    <cellStyle name="Percent 9 3 8" xfId="50982"/>
    <cellStyle name="Percent 9 3 8 2" xfId="50983"/>
    <cellStyle name="Percent 9 3 8 2 2" xfId="50984"/>
    <cellStyle name="Percent 9 3 8 2 3" xfId="50985"/>
    <cellStyle name="Percent 9 3 8 3" xfId="50986"/>
    <cellStyle name="Percent 9 3 8 4" xfId="50987"/>
    <cellStyle name="Percent 9 3 9" xfId="50988"/>
    <cellStyle name="Percent 9 3 9 2" xfId="50989"/>
    <cellStyle name="Percent 9 3 9 3" xfId="50990"/>
    <cellStyle name="Percent 9 3_Schs" xfId="50991"/>
    <cellStyle name="Percent 9 4" xfId="50992"/>
    <cellStyle name="Percent 9 4 10" xfId="50993"/>
    <cellStyle name="Percent 9 4 2" xfId="50994"/>
    <cellStyle name="Percent 9 4 2 2" xfId="50995"/>
    <cellStyle name="Percent 9 4 2 2 2" xfId="50996"/>
    <cellStyle name="Percent 9 4 2 2 2 2" xfId="50997"/>
    <cellStyle name="Percent 9 4 2 2 2 3" xfId="50998"/>
    <cellStyle name="Percent 9 4 2 2 2 3 2" xfId="50999"/>
    <cellStyle name="Percent 9 4 2 2 2 3 2 2" xfId="51000"/>
    <cellStyle name="Percent 9 4 2 2 2 3 2 2 2" xfId="51001"/>
    <cellStyle name="Percent 9 4 2 2 2 3 2 2 3" xfId="51002"/>
    <cellStyle name="Percent 9 4 2 2 2 3 2 3" xfId="51003"/>
    <cellStyle name="Percent 9 4 2 2 2 3 2 4" xfId="51004"/>
    <cellStyle name="Percent 9 4 2 2 2 3 3" xfId="51005"/>
    <cellStyle name="Percent 9 4 2 2 2 3 3 2" xfId="51006"/>
    <cellStyle name="Percent 9 4 2 2 2 3 3 3" xfId="51007"/>
    <cellStyle name="Percent 9 4 2 2 2 3 4" xfId="51008"/>
    <cellStyle name="Percent 9 4 2 2 2 3 5" xfId="51009"/>
    <cellStyle name="Percent 9 4 2 2 2 4" xfId="51010"/>
    <cellStyle name="Percent 9 4 2 2 2 4 2" xfId="51011"/>
    <cellStyle name="Percent 9 4 2 2 2 4 2 2" xfId="51012"/>
    <cellStyle name="Percent 9 4 2 2 2 4 2 3" xfId="51013"/>
    <cellStyle name="Percent 9 4 2 2 2 4 3" xfId="51014"/>
    <cellStyle name="Percent 9 4 2 2 2 4 4" xfId="51015"/>
    <cellStyle name="Percent 9 4 2 2 2 5" xfId="51016"/>
    <cellStyle name="Percent 9 4 2 2 2 5 2" xfId="51017"/>
    <cellStyle name="Percent 9 4 2 2 2 5 3" xfId="51018"/>
    <cellStyle name="Percent 9 4 2 2 2 6" xfId="51019"/>
    <cellStyle name="Percent 9 4 2 2 2 7" xfId="51020"/>
    <cellStyle name="Percent 9 4 2 2 2_Schs" xfId="51021"/>
    <cellStyle name="Percent 9 4 2 2 3" xfId="51022"/>
    <cellStyle name="Percent 9 4 2 2 4" xfId="51023"/>
    <cellStyle name="Percent 9 4 2 2 4 2" xfId="51024"/>
    <cellStyle name="Percent 9 4 2 2 4 2 2" xfId="51025"/>
    <cellStyle name="Percent 9 4 2 2 4 2 2 2" xfId="51026"/>
    <cellStyle name="Percent 9 4 2 2 4 2 2 3" xfId="51027"/>
    <cellStyle name="Percent 9 4 2 2 4 2 3" xfId="51028"/>
    <cellStyle name="Percent 9 4 2 2 4 2 4" xfId="51029"/>
    <cellStyle name="Percent 9 4 2 2 4 3" xfId="51030"/>
    <cellStyle name="Percent 9 4 2 2 4 3 2" xfId="51031"/>
    <cellStyle name="Percent 9 4 2 2 4 3 3" xfId="51032"/>
    <cellStyle name="Percent 9 4 2 2 4 4" xfId="51033"/>
    <cellStyle name="Percent 9 4 2 2 4 5" xfId="51034"/>
    <cellStyle name="Percent 9 4 2 2 5" xfId="51035"/>
    <cellStyle name="Percent 9 4 2 2 5 2" xfId="51036"/>
    <cellStyle name="Percent 9 4 2 2 5 2 2" xfId="51037"/>
    <cellStyle name="Percent 9 4 2 2 5 2 3" xfId="51038"/>
    <cellStyle name="Percent 9 4 2 2 5 3" xfId="51039"/>
    <cellStyle name="Percent 9 4 2 2 5 4" xfId="51040"/>
    <cellStyle name="Percent 9 4 2 2 6" xfId="51041"/>
    <cellStyle name="Percent 9 4 2 2 6 2" xfId="51042"/>
    <cellStyle name="Percent 9 4 2 2 6 3" xfId="51043"/>
    <cellStyle name="Percent 9 4 2 2 7" xfId="51044"/>
    <cellStyle name="Percent 9 4 2 2 8" xfId="51045"/>
    <cellStyle name="Percent 9 4 2 2_Schs" xfId="51046"/>
    <cellStyle name="Percent 9 4 2 3" xfId="51047"/>
    <cellStyle name="Percent 9 4 2 3 2" xfId="51048"/>
    <cellStyle name="Percent 9 4 2 3 3" xfId="51049"/>
    <cellStyle name="Percent 9 4 2 3 3 2" xfId="51050"/>
    <cellStyle name="Percent 9 4 2 3 3 2 2" xfId="51051"/>
    <cellStyle name="Percent 9 4 2 3 3 2 2 2" xfId="51052"/>
    <cellStyle name="Percent 9 4 2 3 3 2 2 3" xfId="51053"/>
    <cellStyle name="Percent 9 4 2 3 3 2 3" xfId="51054"/>
    <cellStyle name="Percent 9 4 2 3 3 2 4" xfId="51055"/>
    <cellStyle name="Percent 9 4 2 3 3 3" xfId="51056"/>
    <cellStyle name="Percent 9 4 2 3 3 3 2" xfId="51057"/>
    <cellStyle name="Percent 9 4 2 3 3 3 3" xfId="51058"/>
    <cellStyle name="Percent 9 4 2 3 3 4" xfId="51059"/>
    <cellStyle name="Percent 9 4 2 3 3 5" xfId="51060"/>
    <cellStyle name="Percent 9 4 2 3 4" xfId="51061"/>
    <cellStyle name="Percent 9 4 2 3 4 2" xfId="51062"/>
    <cellStyle name="Percent 9 4 2 3 4 2 2" xfId="51063"/>
    <cellStyle name="Percent 9 4 2 3 4 2 3" xfId="51064"/>
    <cellStyle name="Percent 9 4 2 3 4 3" xfId="51065"/>
    <cellStyle name="Percent 9 4 2 3 4 4" xfId="51066"/>
    <cellStyle name="Percent 9 4 2 3 5" xfId="51067"/>
    <cellStyle name="Percent 9 4 2 3 5 2" xfId="51068"/>
    <cellStyle name="Percent 9 4 2 3 5 3" xfId="51069"/>
    <cellStyle name="Percent 9 4 2 3 6" xfId="51070"/>
    <cellStyle name="Percent 9 4 2 3 7" xfId="51071"/>
    <cellStyle name="Percent 9 4 2 3_Schs" xfId="51072"/>
    <cellStyle name="Percent 9 4 2 4" xfId="51073"/>
    <cellStyle name="Percent 9 4 2 5" xfId="51074"/>
    <cellStyle name="Percent 9 4 2 5 2" xfId="51075"/>
    <cellStyle name="Percent 9 4 2 5 2 2" xfId="51076"/>
    <cellStyle name="Percent 9 4 2 5 2 2 2" xfId="51077"/>
    <cellStyle name="Percent 9 4 2 5 2 2 3" xfId="51078"/>
    <cellStyle name="Percent 9 4 2 5 2 3" xfId="51079"/>
    <cellStyle name="Percent 9 4 2 5 2 4" xfId="51080"/>
    <cellStyle name="Percent 9 4 2 5 3" xfId="51081"/>
    <cellStyle name="Percent 9 4 2 5 3 2" xfId="51082"/>
    <cellStyle name="Percent 9 4 2 5 3 3" xfId="51083"/>
    <cellStyle name="Percent 9 4 2 5 4" xfId="51084"/>
    <cellStyle name="Percent 9 4 2 5 5" xfId="51085"/>
    <cellStyle name="Percent 9 4 2 6" xfId="51086"/>
    <cellStyle name="Percent 9 4 2 6 2" xfId="51087"/>
    <cellStyle name="Percent 9 4 2 6 2 2" xfId="51088"/>
    <cellStyle name="Percent 9 4 2 6 2 3" xfId="51089"/>
    <cellStyle name="Percent 9 4 2 6 3" xfId="51090"/>
    <cellStyle name="Percent 9 4 2 6 4" xfId="51091"/>
    <cellStyle name="Percent 9 4 2 7" xfId="51092"/>
    <cellStyle name="Percent 9 4 2 7 2" xfId="51093"/>
    <cellStyle name="Percent 9 4 2 7 3" xfId="51094"/>
    <cellStyle name="Percent 9 4 2 8" xfId="51095"/>
    <cellStyle name="Percent 9 4 2 9" xfId="51096"/>
    <cellStyle name="Percent 9 4 2_Schs" xfId="51097"/>
    <cellStyle name="Percent 9 4 3" xfId="51098"/>
    <cellStyle name="Percent 9 4 3 2" xfId="51099"/>
    <cellStyle name="Percent 9 4 3 2 2" xfId="51100"/>
    <cellStyle name="Percent 9 4 3 2 3" xfId="51101"/>
    <cellStyle name="Percent 9 4 3 2 3 2" xfId="51102"/>
    <cellStyle name="Percent 9 4 3 2 3 2 2" xfId="51103"/>
    <cellStyle name="Percent 9 4 3 2 3 2 2 2" xfId="51104"/>
    <cellStyle name="Percent 9 4 3 2 3 2 2 3" xfId="51105"/>
    <cellStyle name="Percent 9 4 3 2 3 2 3" xfId="51106"/>
    <cellStyle name="Percent 9 4 3 2 3 2 4" xfId="51107"/>
    <cellStyle name="Percent 9 4 3 2 3 3" xfId="51108"/>
    <cellStyle name="Percent 9 4 3 2 3 3 2" xfId="51109"/>
    <cellStyle name="Percent 9 4 3 2 3 3 3" xfId="51110"/>
    <cellStyle name="Percent 9 4 3 2 3 4" xfId="51111"/>
    <cellStyle name="Percent 9 4 3 2 3 5" xfId="51112"/>
    <cellStyle name="Percent 9 4 3 2 4" xfId="51113"/>
    <cellStyle name="Percent 9 4 3 2 4 2" xfId="51114"/>
    <cellStyle name="Percent 9 4 3 2 4 2 2" xfId="51115"/>
    <cellStyle name="Percent 9 4 3 2 4 2 3" xfId="51116"/>
    <cellStyle name="Percent 9 4 3 2 4 3" xfId="51117"/>
    <cellStyle name="Percent 9 4 3 2 4 4" xfId="51118"/>
    <cellStyle name="Percent 9 4 3 2 5" xfId="51119"/>
    <cellStyle name="Percent 9 4 3 2 5 2" xfId="51120"/>
    <cellStyle name="Percent 9 4 3 2 5 3" xfId="51121"/>
    <cellStyle name="Percent 9 4 3 2 6" xfId="51122"/>
    <cellStyle name="Percent 9 4 3 2 7" xfId="51123"/>
    <cellStyle name="Percent 9 4 3 2_Schs" xfId="51124"/>
    <cellStyle name="Percent 9 4 3 3" xfId="51125"/>
    <cellStyle name="Percent 9 4 3 4" xfId="51126"/>
    <cellStyle name="Percent 9 4 3 4 2" xfId="51127"/>
    <cellStyle name="Percent 9 4 3 4 2 2" xfId="51128"/>
    <cellStyle name="Percent 9 4 3 4 2 2 2" xfId="51129"/>
    <cellStyle name="Percent 9 4 3 4 2 2 3" xfId="51130"/>
    <cellStyle name="Percent 9 4 3 4 2 3" xfId="51131"/>
    <cellStyle name="Percent 9 4 3 4 2 4" xfId="51132"/>
    <cellStyle name="Percent 9 4 3 4 3" xfId="51133"/>
    <cellStyle name="Percent 9 4 3 4 3 2" xfId="51134"/>
    <cellStyle name="Percent 9 4 3 4 3 3" xfId="51135"/>
    <cellStyle name="Percent 9 4 3 4 4" xfId="51136"/>
    <cellStyle name="Percent 9 4 3 4 5" xfId="51137"/>
    <cellStyle name="Percent 9 4 3 5" xfId="51138"/>
    <cellStyle name="Percent 9 4 3 5 2" xfId="51139"/>
    <cellStyle name="Percent 9 4 3 5 2 2" xfId="51140"/>
    <cellStyle name="Percent 9 4 3 5 2 3" xfId="51141"/>
    <cellStyle name="Percent 9 4 3 5 3" xfId="51142"/>
    <cellStyle name="Percent 9 4 3 5 4" xfId="51143"/>
    <cellStyle name="Percent 9 4 3 6" xfId="51144"/>
    <cellStyle name="Percent 9 4 3 6 2" xfId="51145"/>
    <cellStyle name="Percent 9 4 3 6 3" xfId="51146"/>
    <cellStyle name="Percent 9 4 3 7" xfId="51147"/>
    <cellStyle name="Percent 9 4 3 8" xfId="51148"/>
    <cellStyle name="Percent 9 4 3_Schs" xfId="51149"/>
    <cellStyle name="Percent 9 4 4" xfId="51150"/>
    <cellStyle name="Percent 9 4 4 2" xfId="51151"/>
    <cellStyle name="Percent 9 4 4 3" xfId="51152"/>
    <cellStyle name="Percent 9 4 4 3 2" xfId="51153"/>
    <cellStyle name="Percent 9 4 4 3 2 2" xfId="51154"/>
    <cellStyle name="Percent 9 4 4 3 2 2 2" xfId="51155"/>
    <cellStyle name="Percent 9 4 4 3 2 2 3" xfId="51156"/>
    <cellStyle name="Percent 9 4 4 3 2 3" xfId="51157"/>
    <cellStyle name="Percent 9 4 4 3 2 4" xfId="51158"/>
    <cellStyle name="Percent 9 4 4 3 3" xfId="51159"/>
    <cellStyle name="Percent 9 4 4 3 3 2" xfId="51160"/>
    <cellStyle name="Percent 9 4 4 3 3 3" xfId="51161"/>
    <cellStyle name="Percent 9 4 4 3 4" xfId="51162"/>
    <cellStyle name="Percent 9 4 4 3 5" xfId="51163"/>
    <cellStyle name="Percent 9 4 4 4" xfId="51164"/>
    <cellStyle name="Percent 9 4 4 4 2" xfId="51165"/>
    <cellStyle name="Percent 9 4 4 4 2 2" xfId="51166"/>
    <cellStyle name="Percent 9 4 4 4 2 3" xfId="51167"/>
    <cellStyle name="Percent 9 4 4 4 3" xfId="51168"/>
    <cellStyle name="Percent 9 4 4 4 4" xfId="51169"/>
    <cellStyle name="Percent 9 4 4 5" xfId="51170"/>
    <cellStyle name="Percent 9 4 4 5 2" xfId="51171"/>
    <cellStyle name="Percent 9 4 4 5 3" xfId="51172"/>
    <cellStyle name="Percent 9 4 4 6" xfId="51173"/>
    <cellStyle name="Percent 9 4 4 7" xfId="51174"/>
    <cellStyle name="Percent 9 4 4_Schs" xfId="51175"/>
    <cellStyle name="Percent 9 4 5" xfId="51176"/>
    <cellStyle name="Percent 9 4 6" xfId="51177"/>
    <cellStyle name="Percent 9 4 6 2" xfId="51178"/>
    <cellStyle name="Percent 9 4 6 2 2" xfId="51179"/>
    <cellStyle name="Percent 9 4 6 2 2 2" xfId="51180"/>
    <cellStyle name="Percent 9 4 6 2 2 3" xfId="51181"/>
    <cellStyle name="Percent 9 4 6 2 3" xfId="51182"/>
    <cellStyle name="Percent 9 4 6 2 4" xfId="51183"/>
    <cellStyle name="Percent 9 4 6 3" xfId="51184"/>
    <cellStyle name="Percent 9 4 6 3 2" xfId="51185"/>
    <cellStyle name="Percent 9 4 6 3 3" xfId="51186"/>
    <cellStyle name="Percent 9 4 6 4" xfId="51187"/>
    <cellStyle name="Percent 9 4 6 5" xfId="51188"/>
    <cellStyle name="Percent 9 4 7" xfId="51189"/>
    <cellStyle name="Percent 9 4 7 2" xfId="51190"/>
    <cellStyle name="Percent 9 4 7 2 2" xfId="51191"/>
    <cellStyle name="Percent 9 4 7 2 3" xfId="51192"/>
    <cellStyle name="Percent 9 4 7 3" xfId="51193"/>
    <cellStyle name="Percent 9 4 7 4" xfId="51194"/>
    <cellStyle name="Percent 9 4 8" xfId="51195"/>
    <cellStyle name="Percent 9 4 8 2" xfId="51196"/>
    <cellStyle name="Percent 9 4 8 3" xfId="51197"/>
    <cellStyle name="Percent 9 4 9" xfId="51198"/>
    <cellStyle name="Percent 9 4_Schs" xfId="51199"/>
    <cellStyle name="Percent 9 5" xfId="51200"/>
    <cellStyle name="Percent 9 5 2" xfId="51201"/>
    <cellStyle name="Percent 9 5 2 2" xfId="51202"/>
    <cellStyle name="Percent 9 5 2 2 2" xfId="51203"/>
    <cellStyle name="Percent 9 5 2 2 3" xfId="51204"/>
    <cellStyle name="Percent 9 5 2 2 3 2" xfId="51205"/>
    <cellStyle name="Percent 9 5 2 2 3 2 2" xfId="51206"/>
    <cellStyle name="Percent 9 5 2 2 3 2 2 2" xfId="51207"/>
    <cellStyle name="Percent 9 5 2 2 3 2 2 3" xfId="51208"/>
    <cellStyle name="Percent 9 5 2 2 3 2 3" xfId="51209"/>
    <cellStyle name="Percent 9 5 2 2 3 2 4" xfId="51210"/>
    <cellStyle name="Percent 9 5 2 2 3 3" xfId="51211"/>
    <cellStyle name="Percent 9 5 2 2 3 3 2" xfId="51212"/>
    <cellStyle name="Percent 9 5 2 2 3 3 3" xfId="51213"/>
    <cellStyle name="Percent 9 5 2 2 3 4" xfId="51214"/>
    <cellStyle name="Percent 9 5 2 2 3 5" xfId="51215"/>
    <cellStyle name="Percent 9 5 2 2 4" xfId="51216"/>
    <cellStyle name="Percent 9 5 2 2 4 2" xfId="51217"/>
    <cellStyle name="Percent 9 5 2 2 4 2 2" xfId="51218"/>
    <cellStyle name="Percent 9 5 2 2 4 2 3" xfId="51219"/>
    <cellStyle name="Percent 9 5 2 2 4 3" xfId="51220"/>
    <cellStyle name="Percent 9 5 2 2 4 4" xfId="51221"/>
    <cellStyle name="Percent 9 5 2 2 5" xfId="51222"/>
    <cellStyle name="Percent 9 5 2 2 5 2" xfId="51223"/>
    <cellStyle name="Percent 9 5 2 2 5 3" xfId="51224"/>
    <cellStyle name="Percent 9 5 2 2 6" xfId="51225"/>
    <cellStyle name="Percent 9 5 2 2 7" xfId="51226"/>
    <cellStyle name="Percent 9 5 2 2_Schs" xfId="51227"/>
    <cellStyle name="Percent 9 5 2 3" xfId="51228"/>
    <cellStyle name="Percent 9 5 2 4" xfId="51229"/>
    <cellStyle name="Percent 9 5 2 4 2" xfId="51230"/>
    <cellStyle name="Percent 9 5 2 4 2 2" xfId="51231"/>
    <cellStyle name="Percent 9 5 2 4 2 2 2" xfId="51232"/>
    <cellStyle name="Percent 9 5 2 4 2 2 3" xfId="51233"/>
    <cellStyle name="Percent 9 5 2 4 2 3" xfId="51234"/>
    <cellStyle name="Percent 9 5 2 4 2 4" xfId="51235"/>
    <cellStyle name="Percent 9 5 2 4 3" xfId="51236"/>
    <cellStyle name="Percent 9 5 2 4 3 2" xfId="51237"/>
    <cellStyle name="Percent 9 5 2 4 3 3" xfId="51238"/>
    <cellStyle name="Percent 9 5 2 4 4" xfId="51239"/>
    <cellStyle name="Percent 9 5 2 4 5" xfId="51240"/>
    <cellStyle name="Percent 9 5 2 5" xfId="51241"/>
    <cellStyle name="Percent 9 5 2 5 2" xfId="51242"/>
    <cellStyle name="Percent 9 5 2 5 2 2" xfId="51243"/>
    <cellStyle name="Percent 9 5 2 5 2 3" xfId="51244"/>
    <cellStyle name="Percent 9 5 2 5 3" xfId="51245"/>
    <cellStyle name="Percent 9 5 2 5 4" xfId="51246"/>
    <cellStyle name="Percent 9 5 2 6" xfId="51247"/>
    <cellStyle name="Percent 9 5 2 6 2" xfId="51248"/>
    <cellStyle name="Percent 9 5 2 6 3" xfId="51249"/>
    <cellStyle name="Percent 9 5 2 7" xfId="51250"/>
    <cellStyle name="Percent 9 5 2 8" xfId="51251"/>
    <cellStyle name="Percent 9 5 2_Schs" xfId="51252"/>
    <cellStyle name="Percent 9 5 3" xfId="51253"/>
    <cellStyle name="Percent 9 5 3 2" xfId="51254"/>
    <cellStyle name="Percent 9 5 3 3" xfId="51255"/>
    <cellStyle name="Percent 9 5 3 3 2" xfId="51256"/>
    <cellStyle name="Percent 9 5 3 3 2 2" xfId="51257"/>
    <cellStyle name="Percent 9 5 3 3 2 2 2" xfId="51258"/>
    <cellStyle name="Percent 9 5 3 3 2 2 3" xfId="51259"/>
    <cellStyle name="Percent 9 5 3 3 2 3" xfId="51260"/>
    <cellStyle name="Percent 9 5 3 3 2 4" xfId="51261"/>
    <cellStyle name="Percent 9 5 3 3 3" xfId="51262"/>
    <cellStyle name="Percent 9 5 3 3 3 2" xfId="51263"/>
    <cellStyle name="Percent 9 5 3 3 3 3" xfId="51264"/>
    <cellStyle name="Percent 9 5 3 3 4" xfId="51265"/>
    <cellStyle name="Percent 9 5 3 3 5" xfId="51266"/>
    <cellStyle name="Percent 9 5 3 4" xfId="51267"/>
    <cellStyle name="Percent 9 5 3 4 2" xfId="51268"/>
    <cellStyle name="Percent 9 5 3 4 2 2" xfId="51269"/>
    <cellStyle name="Percent 9 5 3 4 2 3" xfId="51270"/>
    <cellStyle name="Percent 9 5 3 4 3" xfId="51271"/>
    <cellStyle name="Percent 9 5 3 4 4" xfId="51272"/>
    <cellStyle name="Percent 9 5 3 5" xfId="51273"/>
    <cellStyle name="Percent 9 5 3 5 2" xfId="51274"/>
    <cellStyle name="Percent 9 5 3 5 3" xfId="51275"/>
    <cellStyle name="Percent 9 5 3 6" xfId="51276"/>
    <cellStyle name="Percent 9 5 3 7" xfId="51277"/>
    <cellStyle name="Percent 9 5 3_Schs" xfId="51278"/>
    <cellStyle name="Percent 9 5 4" xfId="51279"/>
    <cellStyle name="Percent 9 5 5" xfId="51280"/>
    <cellStyle name="Percent 9 5 5 2" xfId="51281"/>
    <cellStyle name="Percent 9 5 5 2 2" xfId="51282"/>
    <cellStyle name="Percent 9 5 5 2 2 2" xfId="51283"/>
    <cellStyle name="Percent 9 5 5 2 2 3" xfId="51284"/>
    <cellStyle name="Percent 9 5 5 2 3" xfId="51285"/>
    <cellStyle name="Percent 9 5 5 2 4" xfId="51286"/>
    <cellStyle name="Percent 9 5 5 3" xfId="51287"/>
    <cellStyle name="Percent 9 5 5 3 2" xfId="51288"/>
    <cellStyle name="Percent 9 5 5 3 3" xfId="51289"/>
    <cellStyle name="Percent 9 5 5 4" xfId="51290"/>
    <cellStyle name="Percent 9 5 5 5" xfId="51291"/>
    <cellStyle name="Percent 9 5 6" xfId="51292"/>
    <cellStyle name="Percent 9 5 6 2" xfId="51293"/>
    <cellStyle name="Percent 9 5 6 2 2" xfId="51294"/>
    <cellStyle name="Percent 9 5 6 2 3" xfId="51295"/>
    <cellStyle name="Percent 9 5 6 3" xfId="51296"/>
    <cellStyle name="Percent 9 5 6 4" xfId="51297"/>
    <cellStyle name="Percent 9 5 7" xfId="51298"/>
    <cellStyle name="Percent 9 5 7 2" xfId="51299"/>
    <cellStyle name="Percent 9 5 7 3" xfId="51300"/>
    <cellStyle name="Percent 9 5 8" xfId="51301"/>
    <cellStyle name="Percent 9 5 9" xfId="51302"/>
    <cellStyle name="Percent 9 5_Schs" xfId="51303"/>
    <cellStyle name="Percent 9 6" xfId="51304"/>
    <cellStyle name="Percent 9 6 2" xfId="51305"/>
    <cellStyle name="Percent 9 6_Schs" xfId="51306"/>
    <cellStyle name="Percent 9 7" xfId="51307"/>
    <cellStyle name="Percent 9 7 2" xfId="51308"/>
    <cellStyle name="Percent 9 7 2 2" xfId="51309"/>
    <cellStyle name="Percent 9 7 2 3" xfId="51310"/>
    <cellStyle name="Percent 9 7 2 3 2" xfId="51311"/>
    <cellStyle name="Percent 9 7 2 3 2 2" xfId="51312"/>
    <cellStyle name="Percent 9 7 2 3 2 2 2" xfId="51313"/>
    <cellStyle name="Percent 9 7 2 3 2 2 3" xfId="51314"/>
    <cellStyle name="Percent 9 7 2 3 2 3" xfId="51315"/>
    <cellStyle name="Percent 9 7 2 3 2 4" xfId="51316"/>
    <cellStyle name="Percent 9 7 2 3 3" xfId="51317"/>
    <cellStyle name="Percent 9 7 2 3 3 2" xfId="51318"/>
    <cellStyle name="Percent 9 7 2 3 3 3" xfId="51319"/>
    <cellStyle name="Percent 9 7 2 3 4" xfId="51320"/>
    <cellStyle name="Percent 9 7 2 3 5" xfId="51321"/>
    <cellStyle name="Percent 9 7 2 4" xfId="51322"/>
    <cellStyle name="Percent 9 7 2 4 2" xfId="51323"/>
    <cellStyle name="Percent 9 7 2 4 2 2" xfId="51324"/>
    <cellStyle name="Percent 9 7 2 4 2 3" xfId="51325"/>
    <cellStyle name="Percent 9 7 2 4 3" xfId="51326"/>
    <cellStyle name="Percent 9 7 2 4 4" xfId="51327"/>
    <cellStyle name="Percent 9 7 2 5" xfId="51328"/>
    <cellStyle name="Percent 9 7 2 5 2" xfId="51329"/>
    <cellStyle name="Percent 9 7 2 5 3" xfId="51330"/>
    <cellStyle name="Percent 9 7 2 6" xfId="51331"/>
    <cellStyle name="Percent 9 7 2 7" xfId="51332"/>
    <cellStyle name="Percent 9 7 2_Schs" xfId="51333"/>
    <cellStyle name="Percent 9 7 3" xfId="51334"/>
    <cellStyle name="Percent 9 7 4" xfId="51335"/>
    <cellStyle name="Percent 9 7 4 2" xfId="51336"/>
    <cellStyle name="Percent 9 7 4 2 2" xfId="51337"/>
    <cellStyle name="Percent 9 7 4 2 2 2" xfId="51338"/>
    <cellStyle name="Percent 9 7 4 2 2 3" xfId="51339"/>
    <cellStyle name="Percent 9 7 4 2 3" xfId="51340"/>
    <cellStyle name="Percent 9 7 4 2 4" xfId="51341"/>
    <cellStyle name="Percent 9 7 4 3" xfId="51342"/>
    <cellStyle name="Percent 9 7 4 3 2" xfId="51343"/>
    <cellStyle name="Percent 9 7 4 3 3" xfId="51344"/>
    <cellStyle name="Percent 9 7 4 4" xfId="51345"/>
    <cellStyle name="Percent 9 7 4 5" xfId="51346"/>
    <cellStyle name="Percent 9 7 5" xfId="51347"/>
    <cellStyle name="Percent 9 7 5 2" xfId="51348"/>
    <cellStyle name="Percent 9 7 5 2 2" xfId="51349"/>
    <cellStyle name="Percent 9 7 5 2 3" xfId="51350"/>
    <cellStyle name="Percent 9 7 5 3" xfId="51351"/>
    <cellStyle name="Percent 9 7 5 4" xfId="51352"/>
    <cellStyle name="Percent 9 7 6" xfId="51353"/>
    <cellStyle name="Percent 9 7 6 2" xfId="51354"/>
    <cellStyle name="Percent 9 7 6 3" xfId="51355"/>
    <cellStyle name="Percent 9 7 7" xfId="51356"/>
    <cellStyle name="Percent 9 7 8" xfId="51357"/>
    <cellStyle name="Percent 9 7_Schs" xfId="51358"/>
    <cellStyle name="Percent 9 8" xfId="51359"/>
    <cellStyle name="Percent 9 8 2" xfId="51360"/>
    <cellStyle name="Percent 9 8 3" xfId="51361"/>
    <cellStyle name="Percent 9 8 3 2" xfId="51362"/>
    <cellStyle name="Percent 9 8 3 2 2" xfId="51363"/>
    <cellStyle name="Percent 9 8 3 2 2 2" xfId="51364"/>
    <cellStyle name="Percent 9 8 3 2 2 3" xfId="51365"/>
    <cellStyle name="Percent 9 8 3 2 3" xfId="51366"/>
    <cellStyle name="Percent 9 8 3 2 4" xfId="51367"/>
    <cellStyle name="Percent 9 8 3 3" xfId="51368"/>
    <cellStyle name="Percent 9 8 3 3 2" xfId="51369"/>
    <cellStyle name="Percent 9 8 3 3 3" xfId="51370"/>
    <cellStyle name="Percent 9 8 3 4" xfId="51371"/>
    <cellStyle name="Percent 9 8 3 5" xfId="51372"/>
    <cellStyle name="Percent 9 8 4" xfId="51373"/>
    <cellStyle name="Percent 9 8 4 2" xfId="51374"/>
    <cellStyle name="Percent 9 8 4 2 2" xfId="51375"/>
    <cellStyle name="Percent 9 8 4 2 3" xfId="51376"/>
    <cellStyle name="Percent 9 8 4 3" xfId="51377"/>
    <cellStyle name="Percent 9 8 4 4" xfId="51378"/>
    <cellStyle name="Percent 9 8 5" xfId="51379"/>
    <cellStyle name="Percent 9 8 5 2" xfId="51380"/>
    <cellStyle name="Percent 9 8 5 3" xfId="51381"/>
    <cellStyle name="Percent 9 8 6" xfId="51382"/>
    <cellStyle name="Percent 9 8 7" xfId="51383"/>
    <cellStyle name="Percent 9 8_Schs" xfId="51384"/>
    <cellStyle name="Percent 9 9" xfId="51385"/>
    <cellStyle name="Percent 9_Schs" xfId="51386"/>
    <cellStyle name="Pourcentage 2" xfId="266"/>
    <cellStyle name="Pourcentage 3" xfId="267"/>
    <cellStyle name="Premium by broker and UW Year[D08436844FCBCFF6E1486CBD00D87FCC]0c1" xfId="51387"/>
    <cellStyle name="Premium by broker and UW Year[D08436844FCBCFF6E1486CBD00D87FCC]0c1 2" xfId="51388"/>
    <cellStyle name="Premium by broker and UW Year[D08436844FCBCFF6E1486CBD00D87FCC]0c1 2 2" xfId="51389"/>
    <cellStyle name="Premium by broker and UW Year[D08436844FCBCFF6E1486CBD00D87FCC]0c1 2_Schs" xfId="51390"/>
    <cellStyle name="Premium by broker and UW Year[D08436844FCBCFF6E1486CBD00D87FCC]0c1 3" xfId="51391"/>
    <cellStyle name="Premium by broker and UW Year[D08436844FCBCFF6E1486CBD00D87FCC]0c1_Schs" xfId="51392"/>
    <cellStyle name="Premium by broker and UW Year[D08436844FCBCFF6E1486CBD00D87FCC]0c11" xfId="51393"/>
    <cellStyle name="Premium by broker and UW Year[D08436844FCBCFF6E1486CBD00D87FCC]0c11 2" xfId="51394"/>
    <cellStyle name="Premium by broker and UW Year[D08436844FCBCFF6E1486CBD00D87FCC]0c11_Schs" xfId="51395"/>
    <cellStyle name="Premium by broker and UW Year[D08436844FCBCFF6E1486CBD00D87FCC]0c13" xfId="51396"/>
    <cellStyle name="Premium by broker and UW Year[D08436844FCBCFF6E1486CBD00D87FCC]0c13 2" xfId="51397"/>
    <cellStyle name="Premium by broker and UW Year[D08436844FCBCFF6E1486CBD00D87FCC]0c13_Schs" xfId="51398"/>
    <cellStyle name="Premium by broker and UW Year[D08436844FCBCFF6E1486CBD00D87FCC]0c14" xfId="51399"/>
    <cellStyle name="Premium by broker and UW Year[D08436844FCBCFF6E1486CBD00D87FCC]0c14 2" xfId="51400"/>
    <cellStyle name="Premium by broker and UW Year[D08436844FCBCFF6E1486CBD00D87FCC]0c14_Schs" xfId="51401"/>
    <cellStyle name="Premium by broker and UW Year[D08436844FCBCFF6E1486CBD00D87FCC]0c15" xfId="51402"/>
    <cellStyle name="Premium by broker and UW Year[D08436844FCBCFF6E1486CBD00D87FCC]0c15 2" xfId="51403"/>
    <cellStyle name="Premium by broker and UW Year[D08436844FCBCFF6E1486CBD00D87FCC]0c15_Schs" xfId="51404"/>
    <cellStyle name="Premium by broker and UW Year[D08436844FCBCFF6E1486CBD00D87FCC]0c2" xfId="51405"/>
    <cellStyle name="Premium by broker and UW Year[D08436844FCBCFF6E1486CBD00D87FCC]0c2 2" xfId="51406"/>
    <cellStyle name="Premium by broker and UW Year[D08436844FCBCFF6E1486CBD00D87FCC]0c2_Schs" xfId="51407"/>
    <cellStyle name="Premium by broker and UW Year[D08436844FCBCFF6E1486CBD00D87FCC]0c3" xfId="51408"/>
    <cellStyle name="Premium by broker and UW Year[D08436844FCBCFF6E1486CBD00D87FCC]0c3 2" xfId="51409"/>
    <cellStyle name="Premium by broker and UW Year[D08436844FCBCFF6E1486CBD00D87FCC]0c3_Schs" xfId="51410"/>
    <cellStyle name="Premium by broker and UW Year[D08436844FCBCFF6E1486CBD00D87FCC]0c6" xfId="51411"/>
    <cellStyle name="Premium by broker and UW Year[D08436844FCBCFF6E1486CBD00D87FCC]0c6 2" xfId="51412"/>
    <cellStyle name="Premium by broker and UW Year[D08436844FCBCFF6E1486CBD00D87FCC]0c6_Schs" xfId="51413"/>
    <cellStyle name="Premium by broker and UW Year[D08436844FCBCFF6E1486CBD00D87FCC]0c7" xfId="51414"/>
    <cellStyle name="Premium by broker and UW Year[D08436844FCBCFF6E1486CBD00D87FCC]0c7 2" xfId="51415"/>
    <cellStyle name="Premium by broker and UW Year[D08436844FCBCFF6E1486CBD00D87FCC]0c7_Schs" xfId="51416"/>
    <cellStyle name="Procentowy 2" xfId="268"/>
    <cellStyle name="Procentowy 3" xfId="269"/>
    <cellStyle name="Procentowy 3 2" xfId="270"/>
    <cellStyle name="Procentowy 3 2 2" xfId="51417"/>
    <cellStyle name="Procentowy 3 3" xfId="51418"/>
    <cellStyle name="Procentowy 3 3 2" xfId="51419"/>
    <cellStyle name="Procentowy 3_Schs" xfId="51420"/>
    <cellStyle name="Procentowy 4" xfId="271"/>
    <cellStyle name="Procentowy 5" xfId="272"/>
    <cellStyle name="Procentowy 5 2" xfId="51421"/>
    <cellStyle name="Procentowy 6" xfId="273"/>
    <cellStyle name="Procentowy 6 2" xfId="51422"/>
    <cellStyle name="Procentowy 7" xfId="51423"/>
    <cellStyle name="Proportional Summary[20B8CCFC4405091DD97ADBA1027EA047]0c1" xfId="51424"/>
    <cellStyle name="Proportional Summary[20B8CCFC4405091DD97ADBA1027EA047]0c1 2" xfId="51425"/>
    <cellStyle name="Proportional Summary[20B8CCFC4405091DD97ADBA1027EA047]0c1 2 2" xfId="51426"/>
    <cellStyle name="Proportional Summary[20B8CCFC4405091DD97ADBA1027EA047]0c1 2_Schs" xfId="51427"/>
    <cellStyle name="Proportional Summary[20B8CCFC4405091DD97ADBA1027EA047]0c1 3" xfId="51428"/>
    <cellStyle name="Proportional Summary[20B8CCFC4405091DD97ADBA1027EA047]0c1_Schs" xfId="51429"/>
    <cellStyle name="Proportional Summary[20B8CCFC4405091DD97ADBA1027EA047]0c10" xfId="51430"/>
    <cellStyle name="Proportional Summary[20B8CCFC4405091DD97ADBA1027EA047]0c10 2" xfId="51431"/>
    <cellStyle name="Proportional Summary[20B8CCFC4405091DD97ADBA1027EA047]0c10_Schs" xfId="51432"/>
    <cellStyle name="Proportional Summary[20B8CCFC4405091DD97ADBA1027EA047]0c11" xfId="51433"/>
    <cellStyle name="Proportional Summary[20B8CCFC4405091DD97ADBA1027EA047]0c11 2" xfId="51434"/>
    <cellStyle name="Proportional Summary[20B8CCFC4405091DD97ADBA1027EA047]0c11_Schs" xfId="51435"/>
    <cellStyle name="Proportional Summary[20B8CCFC4405091DD97ADBA1027EA047]0c14" xfId="51436"/>
    <cellStyle name="Proportional Summary[20B8CCFC4405091DD97ADBA1027EA047]0c14 2" xfId="51437"/>
    <cellStyle name="Proportional Summary[20B8CCFC4405091DD97ADBA1027EA047]0c14_Schs" xfId="51438"/>
    <cellStyle name="Proportional Summary[20B8CCFC4405091DD97ADBA1027EA047]0c15" xfId="51439"/>
    <cellStyle name="Proportional Summary[20B8CCFC4405091DD97ADBA1027EA047]0c15 2" xfId="51440"/>
    <cellStyle name="Proportional Summary[20B8CCFC4405091DD97ADBA1027EA047]0c15_Schs" xfId="51441"/>
    <cellStyle name="Proportional Summary[20B8CCFC4405091DD97ADBA1027EA047]0c16" xfId="51442"/>
    <cellStyle name="Proportional Summary[20B8CCFC4405091DD97ADBA1027EA047]0c16 2" xfId="51443"/>
    <cellStyle name="Proportional Summary[20B8CCFC4405091DD97ADBA1027EA047]0c16_Schs" xfId="51444"/>
    <cellStyle name="Proportional Summary[20B8CCFC4405091DD97ADBA1027EA047]0c17" xfId="51445"/>
    <cellStyle name="Proportional Summary[20B8CCFC4405091DD97ADBA1027EA047]0c17 2" xfId="51446"/>
    <cellStyle name="Proportional Summary[20B8CCFC4405091DD97ADBA1027EA047]0c17_Schs" xfId="51447"/>
    <cellStyle name="Proportional Summary[20B8CCFC4405091DD97ADBA1027EA047]0c2" xfId="51448"/>
    <cellStyle name="Proportional Summary[20B8CCFC4405091DD97ADBA1027EA047]0c2 2" xfId="51449"/>
    <cellStyle name="Proportional Summary[20B8CCFC4405091DD97ADBA1027EA047]0c2_Schs" xfId="51450"/>
    <cellStyle name="Proportional Summary[20B8CCFC4405091DD97ADBA1027EA047]0c3" xfId="51451"/>
    <cellStyle name="Proportional Summary[20B8CCFC4405091DD97ADBA1027EA047]0c3 2" xfId="51452"/>
    <cellStyle name="Proportional Summary[20B8CCFC4405091DD97ADBA1027EA047]0c3_Schs" xfId="51453"/>
    <cellStyle name="Proportional Summary[20B8CCFC4405091DD97ADBA1027EA047]0c7" xfId="51454"/>
    <cellStyle name="Proportional Summary[20B8CCFC4405091DD97ADBA1027EA047]0c7 2" xfId="51455"/>
    <cellStyle name="Proportional Summary[20B8CCFC4405091DD97ADBA1027EA047]0c7_Schs" xfId="51456"/>
    <cellStyle name="Proportional Summary[20B8CCFC4405091DD97ADBA1027EA047]0c9" xfId="51457"/>
    <cellStyle name="Proportional Summary[20B8CCFC4405091DD97ADBA1027EA047]0c9 2" xfId="51458"/>
    <cellStyle name="Proportional Summary[20B8CCFC4405091DD97ADBA1027EA047]0c9_Schs" xfId="51459"/>
    <cellStyle name="Proportional Summary[20B8CCFC4405091DD97ADBA1027EA047]1c1" xfId="51460"/>
    <cellStyle name="Proportional Summary[20B8CCFC4405091DD97ADBA1027EA047]1c1 2" xfId="51461"/>
    <cellStyle name="Proportional Summary[20B8CCFC4405091DD97ADBA1027EA047]1c1 2 2" xfId="51462"/>
    <cellStyle name="Proportional Summary[20B8CCFC4405091DD97ADBA1027EA047]1c1 2_Schs" xfId="51463"/>
    <cellStyle name="Proportional Summary[20B8CCFC4405091DD97ADBA1027EA047]1c1 3" xfId="51464"/>
    <cellStyle name="Proportional Summary[20B8CCFC4405091DD97ADBA1027EA047]1c1_Schs" xfId="51465"/>
    <cellStyle name="Proportional Summary[20B8CCFC4405091DD97ADBA1027EA047]1c10" xfId="51466"/>
    <cellStyle name="Proportional Summary[20B8CCFC4405091DD97ADBA1027EA047]1c10 2" xfId="51467"/>
    <cellStyle name="Proportional Summary[20B8CCFC4405091DD97ADBA1027EA047]1c10_Schs" xfId="51468"/>
    <cellStyle name="Proportional Summary[20B8CCFC4405091DD97ADBA1027EA047]1c11" xfId="51469"/>
    <cellStyle name="Proportional Summary[20B8CCFC4405091DD97ADBA1027EA047]1c11 2" xfId="51470"/>
    <cellStyle name="Proportional Summary[20B8CCFC4405091DD97ADBA1027EA047]1c11_Schs" xfId="51471"/>
    <cellStyle name="Proportional Summary[20B8CCFC4405091DD97ADBA1027EA047]1c14" xfId="51472"/>
    <cellStyle name="Proportional Summary[20B8CCFC4405091DD97ADBA1027EA047]1c14 2" xfId="51473"/>
    <cellStyle name="Proportional Summary[20B8CCFC4405091DD97ADBA1027EA047]1c14_Schs" xfId="51474"/>
    <cellStyle name="Proportional Summary[20B8CCFC4405091DD97ADBA1027EA047]1c15" xfId="51475"/>
    <cellStyle name="Proportional Summary[20B8CCFC4405091DD97ADBA1027EA047]1c15 2" xfId="51476"/>
    <cellStyle name="Proportional Summary[20B8CCFC4405091DD97ADBA1027EA047]1c15_Schs" xfId="51477"/>
    <cellStyle name="Proportional Summary[20B8CCFC4405091DD97ADBA1027EA047]1c16" xfId="51478"/>
    <cellStyle name="Proportional Summary[20B8CCFC4405091DD97ADBA1027EA047]1c16 2" xfId="51479"/>
    <cellStyle name="Proportional Summary[20B8CCFC4405091DD97ADBA1027EA047]1c16_Schs" xfId="51480"/>
    <cellStyle name="Proportional Summary[20B8CCFC4405091DD97ADBA1027EA047]1c17" xfId="51481"/>
    <cellStyle name="Proportional Summary[20B8CCFC4405091DD97ADBA1027EA047]1c17 2" xfId="51482"/>
    <cellStyle name="Proportional Summary[20B8CCFC4405091DD97ADBA1027EA047]1c17_Schs" xfId="51483"/>
    <cellStyle name="Proportional Summary[20B8CCFC4405091DD97ADBA1027EA047]1c2" xfId="51484"/>
    <cellStyle name="Proportional Summary[20B8CCFC4405091DD97ADBA1027EA047]1c2 2" xfId="51485"/>
    <cellStyle name="Proportional Summary[20B8CCFC4405091DD97ADBA1027EA047]1c2_Schs" xfId="51486"/>
    <cellStyle name="Proportional Summary[20B8CCFC4405091DD97ADBA1027EA047]1c3" xfId="51487"/>
    <cellStyle name="Proportional Summary[20B8CCFC4405091DD97ADBA1027EA047]1c3 2" xfId="51488"/>
    <cellStyle name="Proportional Summary[20B8CCFC4405091DD97ADBA1027EA047]1c3_Schs" xfId="51489"/>
    <cellStyle name="Proportional Summary[20B8CCFC4405091DD97ADBA1027EA047]1c7" xfId="51490"/>
    <cellStyle name="Proportional Summary[20B8CCFC4405091DD97ADBA1027EA047]1c7 2" xfId="51491"/>
    <cellStyle name="Proportional Summary[20B8CCFC4405091DD97ADBA1027EA047]1c7_Schs" xfId="51492"/>
    <cellStyle name="Proportional Summary[20B8CCFC4405091DD97ADBA1027EA047]1c9" xfId="51493"/>
    <cellStyle name="Proportional Summary[20B8CCFC4405091DD97ADBA1027EA047]1c9 2" xfId="51494"/>
    <cellStyle name="Proportional Summary[20B8CCFC4405091DD97ADBA1027EA047]1c9_Schs" xfId="51495"/>
    <cellStyle name="Proportional Summary[20B8CCFC4405091DD97ADBA1027EA047]2c1" xfId="51496"/>
    <cellStyle name="Proportional Summary[20B8CCFC4405091DD97ADBA1027EA047]2c1 2" xfId="51497"/>
    <cellStyle name="Proportional Summary[20B8CCFC4405091DD97ADBA1027EA047]2c1 2 2" xfId="51498"/>
    <cellStyle name="Proportional Summary[20B8CCFC4405091DD97ADBA1027EA047]2c1 2_Schs" xfId="51499"/>
    <cellStyle name="Proportional Summary[20B8CCFC4405091DD97ADBA1027EA047]2c1 3" xfId="51500"/>
    <cellStyle name="Proportional Summary[20B8CCFC4405091DD97ADBA1027EA047]2c1_Schs" xfId="51501"/>
    <cellStyle name="Proportional Summary[20B8CCFC4405091DD97ADBA1027EA047]2c10" xfId="51502"/>
    <cellStyle name="Proportional Summary[20B8CCFC4405091DD97ADBA1027EA047]2c10 2" xfId="51503"/>
    <cellStyle name="Proportional Summary[20B8CCFC4405091DD97ADBA1027EA047]2c10_Schs" xfId="51504"/>
    <cellStyle name="Proportional Summary[20B8CCFC4405091DD97ADBA1027EA047]2c11" xfId="51505"/>
    <cellStyle name="Proportional Summary[20B8CCFC4405091DD97ADBA1027EA047]2c11 2" xfId="51506"/>
    <cellStyle name="Proportional Summary[20B8CCFC4405091DD97ADBA1027EA047]2c11_Schs" xfId="51507"/>
    <cellStyle name="Proportional Summary[20B8CCFC4405091DD97ADBA1027EA047]2c14" xfId="51508"/>
    <cellStyle name="Proportional Summary[20B8CCFC4405091DD97ADBA1027EA047]2c14 2" xfId="51509"/>
    <cellStyle name="Proportional Summary[20B8CCFC4405091DD97ADBA1027EA047]2c14_Schs" xfId="51510"/>
    <cellStyle name="Proportional Summary[20B8CCFC4405091DD97ADBA1027EA047]2c15" xfId="51511"/>
    <cellStyle name="Proportional Summary[20B8CCFC4405091DD97ADBA1027EA047]2c15 2" xfId="51512"/>
    <cellStyle name="Proportional Summary[20B8CCFC4405091DD97ADBA1027EA047]2c15_Schs" xfId="51513"/>
    <cellStyle name="Proportional Summary[20B8CCFC4405091DD97ADBA1027EA047]2c16" xfId="51514"/>
    <cellStyle name="Proportional Summary[20B8CCFC4405091DD97ADBA1027EA047]2c16 2" xfId="51515"/>
    <cellStyle name="Proportional Summary[20B8CCFC4405091DD97ADBA1027EA047]2c16_Schs" xfId="51516"/>
    <cellStyle name="Proportional Summary[20B8CCFC4405091DD97ADBA1027EA047]2c17" xfId="51517"/>
    <cellStyle name="Proportional Summary[20B8CCFC4405091DD97ADBA1027EA047]2c17 2" xfId="51518"/>
    <cellStyle name="Proportional Summary[20B8CCFC4405091DD97ADBA1027EA047]2c17_Schs" xfId="51519"/>
    <cellStyle name="Proportional Summary[20B8CCFC4405091DD97ADBA1027EA047]2c2" xfId="51520"/>
    <cellStyle name="Proportional Summary[20B8CCFC4405091DD97ADBA1027EA047]2c2 2" xfId="51521"/>
    <cellStyle name="Proportional Summary[20B8CCFC4405091DD97ADBA1027EA047]2c2_Schs" xfId="51522"/>
    <cellStyle name="Proportional Summary[20B8CCFC4405091DD97ADBA1027EA047]2c3" xfId="51523"/>
    <cellStyle name="Proportional Summary[20B8CCFC4405091DD97ADBA1027EA047]2c3 2" xfId="51524"/>
    <cellStyle name="Proportional Summary[20B8CCFC4405091DD97ADBA1027EA047]2c3_Schs" xfId="51525"/>
    <cellStyle name="Proportional Summary[20B8CCFC4405091DD97ADBA1027EA047]2c7" xfId="51526"/>
    <cellStyle name="Proportional Summary[20B8CCFC4405091DD97ADBA1027EA047]2c7 2" xfId="51527"/>
    <cellStyle name="Proportional Summary[20B8CCFC4405091DD97ADBA1027EA047]2c7_Schs" xfId="51528"/>
    <cellStyle name="Proportional Summary[20B8CCFC4405091DD97ADBA1027EA047]2c9" xfId="51529"/>
    <cellStyle name="Proportional Summary[20B8CCFC4405091DD97ADBA1027EA047]2c9 2" xfId="51530"/>
    <cellStyle name="Proportional Summary[20B8CCFC4405091DD97ADBA1027EA047]2c9_Schs" xfId="51531"/>
    <cellStyle name="QIS2CalcCell" xfId="274"/>
    <cellStyle name="QIS2Filler" xfId="275"/>
    <cellStyle name="QIS2Heading" xfId="276"/>
    <cellStyle name="QIS2InputCell" xfId="277"/>
    <cellStyle name="QIS2Locked" xfId="278"/>
    <cellStyle name="QIS2Para" xfId="279"/>
    <cellStyle name="QIS2Param" xfId="280"/>
    <cellStyle name="QIS5Area" xfId="281"/>
    <cellStyle name="QIS5Area 2" xfId="282"/>
    <cellStyle name="QIS5CalcCell" xfId="283"/>
    <cellStyle name="QIS5Check" xfId="284"/>
    <cellStyle name="QIS5Empty" xfId="285"/>
    <cellStyle name="QIS5EmptyCell" xfId="286"/>
    <cellStyle name="QIS5Fix" xfId="287"/>
    <cellStyle name="QIS5Header" xfId="288"/>
    <cellStyle name="QIS5InputCell" xfId="289"/>
    <cellStyle name="QIS5Label" xfId="290"/>
    <cellStyle name="QIS5Label 2" xfId="291"/>
    <cellStyle name="QIS5Locked" xfId="292"/>
    <cellStyle name="QIS5Output" xfId="293"/>
    <cellStyle name="QIS5Param" xfId="294"/>
    <cellStyle name="QIS5SheetHeader" xfId="295"/>
    <cellStyle name="QIS5XLink" xfId="296"/>
    <cellStyle name="RevList" xfId="25"/>
    <cellStyle name="RevList 10" xfId="51532"/>
    <cellStyle name="RevList 10 2" xfId="51533"/>
    <cellStyle name="RevList 10_Schs" xfId="51534"/>
    <cellStyle name="RevList 11" xfId="51535"/>
    <cellStyle name="RevList 11 2" xfId="51536"/>
    <cellStyle name="RevList 12" xfId="51537"/>
    <cellStyle name="RevList 13" xfId="51538"/>
    <cellStyle name="RevList 14" xfId="51539"/>
    <cellStyle name="RevList 15" xfId="51540"/>
    <cellStyle name="RevList 2" xfId="297"/>
    <cellStyle name="RevList 2 2" xfId="51541"/>
    <cellStyle name="RevList 2 2 2" xfId="51542"/>
    <cellStyle name="RevList 2 2_Schs" xfId="51543"/>
    <cellStyle name="RevList 2 3" xfId="51544"/>
    <cellStyle name="RevList 2_Schs" xfId="51545"/>
    <cellStyle name="RevList 3" xfId="298"/>
    <cellStyle name="RevList 3 2" xfId="51546"/>
    <cellStyle name="RevList 3 3" xfId="51547"/>
    <cellStyle name="RevList 3_Schs" xfId="51548"/>
    <cellStyle name="RevList 4" xfId="51549"/>
    <cellStyle name="RevList 4 2" xfId="51550"/>
    <cellStyle name="RevList 4_Schs" xfId="51551"/>
    <cellStyle name="RevList 5" xfId="51552"/>
    <cellStyle name="RevList 5 2" xfId="51553"/>
    <cellStyle name="RevList 5_Schs" xfId="51554"/>
    <cellStyle name="RevList 6" xfId="51555"/>
    <cellStyle name="RevList 6 2" xfId="51556"/>
    <cellStyle name="RevList 6_Schs" xfId="51557"/>
    <cellStyle name="RevList 7" xfId="51558"/>
    <cellStyle name="RevList 7 2" xfId="51559"/>
    <cellStyle name="RevList 7_Schs" xfId="51560"/>
    <cellStyle name="RevList 8" xfId="51561"/>
    <cellStyle name="RevList 8 2" xfId="51562"/>
    <cellStyle name="RevList 8_Schs" xfId="51563"/>
    <cellStyle name="RevList 9" xfId="51564"/>
    <cellStyle name="RevList 9 2" xfId="51565"/>
    <cellStyle name="RevList 9_Schs" xfId="51566"/>
    <cellStyle name="RevList_Schs" xfId="51567"/>
    <cellStyle name="S2000 Contracts for Coda[5E24B8D147A7899A4C9B3A8708535CEB]0c1" xfId="51568"/>
    <cellStyle name="S2000 Contracts for Coda[5E24B8D147A7899A4C9B3A8708535CEB]0c1 2" xfId="51569"/>
    <cellStyle name="S2000 Contracts for Coda[5E24B8D147A7899A4C9B3A8708535CEB]0c1 2 2" xfId="51570"/>
    <cellStyle name="S2000 Contracts for Coda[5E24B8D147A7899A4C9B3A8708535CEB]0c1 2_Schs" xfId="51571"/>
    <cellStyle name="S2000 Contracts for Coda[5E24B8D147A7899A4C9B3A8708535CEB]0c1 3" xfId="51572"/>
    <cellStyle name="S2000 Contracts for Coda[5E24B8D147A7899A4C9B3A8708535CEB]0c1_Schs" xfId="51573"/>
    <cellStyle name="S2000 Contracts for Coda[5E24B8D147A7899A4C9B3A8708535CEB]0c2" xfId="51574"/>
    <cellStyle name="S2000 Contracts for Coda[5E24B8D147A7899A4C9B3A8708535CEB]0c2 2" xfId="51575"/>
    <cellStyle name="S2000 Contracts for Coda[5E24B8D147A7899A4C9B3A8708535CEB]0c2_Schs" xfId="51576"/>
    <cellStyle name="S2000 Contracts for Coda[5E24B8D147A7899A4C9B3A8708535CEB]0c3" xfId="51577"/>
    <cellStyle name="S2000 Contracts for Coda[5E24B8D147A7899A4C9B3A8708535CEB]0c3 2" xfId="51578"/>
    <cellStyle name="S2000 Contracts for Coda[5E24B8D147A7899A4C9B3A8708535CEB]0c3_Schs" xfId="51579"/>
    <cellStyle name="S2000 Contracts for Coda[5E24B8D147A7899A4C9B3A8708535CEB]0c6" xfId="51580"/>
    <cellStyle name="S2000 Contracts for Coda[5E24B8D147A7899A4C9B3A8708535CEB]0c6 2" xfId="51581"/>
    <cellStyle name="S2000 Contracts for Coda[5E24B8D147A7899A4C9B3A8708535CEB]0c6_Schs" xfId="51582"/>
    <cellStyle name="S2000 Contracts for Coda[5E24B8D147A7899A4C9B3A8708535CEB]0c7" xfId="51583"/>
    <cellStyle name="S2000 Contracts for Coda[5E24B8D147A7899A4C9B3A8708535CEB]0c7 2" xfId="51584"/>
    <cellStyle name="S2000 Contracts for Coda[5E24B8D147A7899A4C9B3A8708535CEB]0c7_Schs" xfId="51585"/>
    <cellStyle name="S2000 Contracts for Coda[5E24B8D147A7899A4C9B3A8708535CEB]1c1" xfId="51586"/>
    <cellStyle name="S2000 Contracts for Coda[5E24B8D147A7899A4C9B3A8708535CEB]1c1 2" xfId="51587"/>
    <cellStyle name="S2000 Contracts for Coda[5E24B8D147A7899A4C9B3A8708535CEB]1c1 2 2" xfId="51588"/>
    <cellStyle name="S2000 Contracts for Coda[5E24B8D147A7899A4C9B3A8708535CEB]1c1 2_Schs" xfId="51589"/>
    <cellStyle name="S2000 Contracts for Coda[5E24B8D147A7899A4C9B3A8708535CEB]1c1 3" xfId="51590"/>
    <cellStyle name="S2000 Contracts for Coda[5E24B8D147A7899A4C9B3A8708535CEB]1c1_Schs" xfId="51591"/>
    <cellStyle name="S2000 Contracts for Coda[5E24B8D147A7899A4C9B3A8708535CEB]1c2" xfId="51592"/>
    <cellStyle name="S2000 Contracts for Coda[5E24B8D147A7899A4C9B3A8708535CEB]1c2 2" xfId="51593"/>
    <cellStyle name="S2000 Contracts for Coda[5E24B8D147A7899A4C9B3A8708535CEB]1c2_Schs" xfId="51594"/>
    <cellStyle name="S2000 Contracts for Coda[5E24B8D147A7899A4C9B3A8708535CEB]1c3" xfId="51595"/>
    <cellStyle name="S2000 Contracts for Coda[5E24B8D147A7899A4C9B3A8708535CEB]1c3 2" xfId="51596"/>
    <cellStyle name="S2000 Contracts for Coda[5E24B8D147A7899A4C9B3A8708535CEB]1c3_Schs" xfId="51597"/>
    <cellStyle name="S2000 Contracts for Coda[5E24B8D147A7899A4C9B3A8708535CEB]1c6" xfId="51598"/>
    <cellStyle name="S2000 Contracts for Coda[5E24B8D147A7899A4C9B3A8708535CEB]1c6 2" xfId="51599"/>
    <cellStyle name="S2000 Contracts for Coda[5E24B8D147A7899A4C9B3A8708535CEB]1c6_Schs" xfId="51600"/>
    <cellStyle name="S2000 Contracts for Coda[5E24B8D147A7899A4C9B3A8708535CEB]1c7" xfId="51601"/>
    <cellStyle name="S2000 Contracts for Coda[5E24B8D147A7899A4C9B3A8708535CEB]1c7 2" xfId="51602"/>
    <cellStyle name="S2000 Contracts for Coda[5E24B8D147A7899A4C9B3A8708535CEB]1c7_Schs" xfId="51603"/>
    <cellStyle name="Section 10 - Deferred Acquisition Costs Direct[C73DE18B47E2DAFC67AB9A8040E8FD70]0c1" xfId="51604"/>
    <cellStyle name="Section 10 - Deferred Acquisition Costs Direct[C73DE18B47E2DAFC67AB9A8040E8FD70]0c1 2" xfId="51605"/>
    <cellStyle name="Section 10 - Deferred Acquisition Costs Direct[C73DE18B47E2DAFC67AB9A8040E8FD70]0c1 2 2" xfId="51606"/>
    <cellStyle name="Section 10 - Deferred Acquisition Costs Direct[C73DE18B47E2DAFC67AB9A8040E8FD70]0c1 2_Schs" xfId="51607"/>
    <cellStyle name="Section 10 - Deferred Acquisition Costs Direct[C73DE18B47E2DAFC67AB9A8040E8FD70]0c1 3" xfId="51608"/>
    <cellStyle name="Section 10 - Deferred Acquisition Costs Direct[C73DE18B47E2DAFC67AB9A8040E8FD70]0c1_Schs" xfId="51609"/>
    <cellStyle name="Section 10 - Deferred Acquisition Costs Direct[C73DE18B47E2DAFC67AB9A8040E8FD70]0c11" xfId="51610"/>
    <cellStyle name="Section 10 - Deferred Acquisition Costs Direct[C73DE18B47E2DAFC67AB9A8040E8FD70]0c11 2" xfId="51611"/>
    <cellStyle name="Section 10 - Deferred Acquisition Costs Direct[C73DE18B47E2DAFC67AB9A8040E8FD70]0c11_Schs" xfId="51612"/>
    <cellStyle name="Section 10 - Deferred Acquisition Costs Direct[C73DE18B47E2DAFC67AB9A8040E8FD70]0c13" xfId="51613"/>
    <cellStyle name="Section 10 - Deferred Acquisition Costs Direct[C73DE18B47E2DAFC67AB9A8040E8FD70]0c13 2" xfId="51614"/>
    <cellStyle name="Section 10 - Deferred Acquisition Costs Direct[C73DE18B47E2DAFC67AB9A8040E8FD70]0c13_Schs" xfId="51615"/>
    <cellStyle name="Section 10 - Deferred Acquisition Costs Direct[C73DE18B47E2DAFC67AB9A8040E8FD70]0c14" xfId="51616"/>
    <cellStyle name="Section 10 - Deferred Acquisition Costs Direct[C73DE18B47E2DAFC67AB9A8040E8FD70]0c14 2" xfId="51617"/>
    <cellStyle name="Section 10 - Deferred Acquisition Costs Direct[C73DE18B47E2DAFC67AB9A8040E8FD70]0c14_Schs" xfId="51618"/>
    <cellStyle name="Section 10 - Deferred Acquisition Costs Direct[C73DE18B47E2DAFC67AB9A8040E8FD70]0c15" xfId="51619"/>
    <cellStyle name="Section 10 - Deferred Acquisition Costs Direct[C73DE18B47E2DAFC67AB9A8040E8FD70]0c15 2" xfId="51620"/>
    <cellStyle name="Section 10 - Deferred Acquisition Costs Direct[C73DE18B47E2DAFC67AB9A8040E8FD70]0c15_Schs" xfId="51621"/>
    <cellStyle name="Section 10 - Deferred Acquisition Costs Direct[C73DE18B47E2DAFC67AB9A8040E8FD70]0c2" xfId="51622"/>
    <cellStyle name="Section 10 - Deferred Acquisition Costs Direct[C73DE18B47E2DAFC67AB9A8040E8FD70]0c2 2" xfId="51623"/>
    <cellStyle name="Section 10 - Deferred Acquisition Costs Direct[C73DE18B47E2DAFC67AB9A8040E8FD70]0c2_Schs" xfId="51624"/>
    <cellStyle name="Section 10 - Deferred Acquisition Costs Direct[C73DE18B47E2DAFC67AB9A8040E8FD70]0c3" xfId="51625"/>
    <cellStyle name="Section 10 - Deferred Acquisition Costs Direct[C73DE18B47E2DAFC67AB9A8040E8FD70]0c3 2" xfId="51626"/>
    <cellStyle name="Section 10 - Deferred Acquisition Costs Direct[C73DE18B47E2DAFC67AB9A8040E8FD70]0c3_Schs" xfId="51627"/>
    <cellStyle name="Section 10 - Deferred Acquisition Costs Direct[C73DE18B47E2DAFC67AB9A8040E8FD70]0c6" xfId="51628"/>
    <cellStyle name="Section 10 - Deferred Acquisition Costs Direct[C73DE18B47E2DAFC67AB9A8040E8FD70]0c6 2" xfId="51629"/>
    <cellStyle name="Section 10 - Deferred Acquisition Costs Direct[C73DE18B47E2DAFC67AB9A8040E8FD70]0c6_Schs" xfId="51630"/>
    <cellStyle name="Section 10 - Deferred Acquisition Costs Direct[C73DE18B47E2DAFC67AB9A8040E8FD70]0c7" xfId="51631"/>
    <cellStyle name="Section 10 - Deferred Acquisition Costs Direct[C73DE18B47E2DAFC67AB9A8040E8FD70]0c7 2" xfId="51632"/>
    <cellStyle name="Section 10 - Deferred Acquisition Costs Direct[C73DE18B47E2DAFC67AB9A8040E8FD70]0c7_Schs" xfId="51633"/>
    <cellStyle name="Section 10 - Deferred Acquisition Costs Intercompany[252E6142402EB0937452B4B1D51922FA]0c1" xfId="51634"/>
    <cellStyle name="Section 10 - Deferred Acquisition Costs Intercompany[252E6142402EB0937452B4B1D51922FA]0c1 2" xfId="51635"/>
    <cellStyle name="Section 10 - Deferred Acquisition Costs Intercompany[252E6142402EB0937452B4B1D51922FA]0c1 2 2" xfId="51636"/>
    <cellStyle name="Section 10 - Deferred Acquisition Costs Intercompany[252E6142402EB0937452B4B1D51922FA]0c1 2_Schs" xfId="51637"/>
    <cellStyle name="Section 10 - Deferred Acquisition Costs Intercompany[252E6142402EB0937452B4B1D51922FA]0c1 3" xfId="51638"/>
    <cellStyle name="Section 10 - Deferred Acquisition Costs Intercompany[252E6142402EB0937452B4B1D51922FA]0c1_Schs" xfId="51639"/>
    <cellStyle name="Section 10 - Deferred Acquisition Costs Intercompany[252E6142402EB0937452B4B1D51922FA]0c11" xfId="51640"/>
    <cellStyle name="Section 10 - Deferred Acquisition Costs Intercompany[252E6142402EB0937452B4B1D51922FA]0c11 2" xfId="51641"/>
    <cellStyle name="Section 10 - Deferred Acquisition Costs Intercompany[252E6142402EB0937452B4B1D51922FA]0c11_Schs" xfId="51642"/>
    <cellStyle name="Section 10 - Deferred Acquisition Costs Intercompany[252E6142402EB0937452B4B1D51922FA]0c13" xfId="51643"/>
    <cellStyle name="Section 10 - Deferred Acquisition Costs Intercompany[252E6142402EB0937452B4B1D51922FA]0c13 2" xfId="51644"/>
    <cellStyle name="Section 10 - Deferred Acquisition Costs Intercompany[252E6142402EB0937452B4B1D51922FA]0c13_Schs" xfId="51645"/>
    <cellStyle name="Section 10 - Deferred Acquisition Costs Intercompany[252E6142402EB0937452B4B1D51922FA]0c14" xfId="51646"/>
    <cellStyle name="Section 10 - Deferred Acquisition Costs Intercompany[252E6142402EB0937452B4B1D51922FA]0c14 2" xfId="51647"/>
    <cellStyle name="Section 10 - Deferred Acquisition Costs Intercompany[252E6142402EB0937452B4B1D51922FA]0c14_Schs" xfId="51648"/>
    <cellStyle name="Section 10 - Deferred Acquisition Costs Intercompany[252E6142402EB0937452B4B1D51922FA]0c15" xfId="51649"/>
    <cellStyle name="Section 10 - Deferred Acquisition Costs Intercompany[252E6142402EB0937452B4B1D51922FA]0c15 2" xfId="51650"/>
    <cellStyle name="Section 10 - Deferred Acquisition Costs Intercompany[252E6142402EB0937452B4B1D51922FA]0c15_Schs" xfId="51651"/>
    <cellStyle name="Section 10 - Deferred Acquisition Costs Intercompany[252E6142402EB0937452B4B1D51922FA]0c2" xfId="51652"/>
    <cellStyle name="Section 10 - Deferred Acquisition Costs Intercompany[252E6142402EB0937452B4B1D51922FA]0c2 2" xfId="51653"/>
    <cellStyle name="Section 10 - Deferred Acquisition Costs Intercompany[252E6142402EB0937452B4B1D51922FA]0c2_Schs" xfId="51654"/>
    <cellStyle name="Section 10 - Deferred Acquisition Costs Intercompany[252E6142402EB0937452B4B1D51922FA]0c3" xfId="51655"/>
    <cellStyle name="Section 10 - Deferred Acquisition Costs Intercompany[252E6142402EB0937452B4B1D51922FA]0c3 2" xfId="51656"/>
    <cellStyle name="Section 10 - Deferred Acquisition Costs Intercompany[252E6142402EB0937452B4B1D51922FA]0c3_Schs" xfId="51657"/>
    <cellStyle name="Section 10 - Deferred Acquisition Costs Intercompany[252E6142402EB0937452B4B1D51922FA]0c6" xfId="51658"/>
    <cellStyle name="Section 10 - Deferred Acquisition Costs Intercompany[252E6142402EB0937452B4B1D51922FA]0c6 2" xfId="51659"/>
    <cellStyle name="Section 10 - Deferred Acquisition Costs Intercompany[252E6142402EB0937452B4B1D51922FA]0c6_Schs" xfId="51660"/>
    <cellStyle name="Section 10 - Deferred Acquisition Costs Intercompany[252E6142402EB0937452B4B1D51922FA]0c7" xfId="51661"/>
    <cellStyle name="Section 10 - Deferred Acquisition Costs Intercompany[252E6142402EB0937452B4B1D51922FA]0c7 2" xfId="51662"/>
    <cellStyle name="Section 10 - Deferred Acquisition Costs Intercompany[252E6142402EB0937452B4B1D51922FA]0c7_Schs" xfId="51663"/>
    <cellStyle name="Section 12 -  Unearned Premium Intercompany[6DCC46CD420B4930911BF78AEFD88AC2]0c1" xfId="51664"/>
    <cellStyle name="Section 12 -  Unearned Premium Intercompany[6DCC46CD420B4930911BF78AEFD88AC2]0c1 2" xfId="51665"/>
    <cellStyle name="Section 12 -  Unearned Premium Intercompany[6DCC46CD420B4930911BF78AEFD88AC2]0c1 2 2" xfId="51666"/>
    <cellStyle name="Section 12 -  Unearned Premium Intercompany[6DCC46CD420B4930911BF78AEFD88AC2]0c1 2_Schs" xfId="51667"/>
    <cellStyle name="Section 12 -  Unearned Premium Intercompany[6DCC46CD420B4930911BF78AEFD88AC2]0c1 3" xfId="51668"/>
    <cellStyle name="Section 12 -  Unearned Premium Intercompany[6DCC46CD420B4930911BF78AEFD88AC2]0c1_Schs" xfId="51669"/>
    <cellStyle name="Section 12 -  Unearned Premium Intercompany[6DCC46CD420B4930911BF78AEFD88AC2]0c11" xfId="51670"/>
    <cellStyle name="Section 12 -  Unearned Premium Intercompany[6DCC46CD420B4930911BF78AEFD88AC2]0c11 2" xfId="51671"/>
    <cellStyle name="Section 12 -  Unearned Premium Intercompany[6DCC46CD420B4930911BF78AEFD88AC2]0c11_Schs" xfId="51672"/>
    <cellStyle name="Section 12 -  Unearned Premium Intercompany[6DCC46CD420B4930911BF78AEFD88AC2]0c13" xfId="51673"/>
    <cellStyle name="Section 12 -  Unearned Premium Intercompany[6DCC46CD420B4930911BF78AEFD88AC2]0c13 2" xfId="51674"/>
    <cellStyle name="Section 12 -  Unearned Premium Intercompany[6DCC46CD420B4930911BF78AEFD88AC2]0c13_Schs" xfId="51675"/>
    <cellStyle name="Section 12 -  Unearned Premium Intercompany[6DCC46CD420B4930911BF78AEFD88AC2]0c14" xfId="51676"/>
    <cellStyle name="Section 12 -  Unearned Premium Intercompany[6DCC46CD420B4930911BF78AEFD88AC2]0c14 2" xfId="51677"/>
    <cellStyle name="Section 12 -  Unearned Premium Intercompany[6DCC46CD420B4930911BF78AEFD88AC2]0c14_Schs" xfId="51678"/>
    <cellStyle name="Section 12 -  Unearned Premium Intercompany[6DCC46CD420B4930911BF78AEFD88AC2]0c15" xfId="51679"/>
    <cellStyle name="Section 12 -  Unearned Premium Intercompany[6DCC46CD420B4930911BF78AEFD88AC2]0c15 2" xfId="51680"/>
    <cellStyle name="Section 12 -  Unearned Premium Intercompany[6DCC46CD420B4930911BF78AEFD88AC2]0c15_Schs" xfId="51681"/>
    <cellStyle name="Section 12 -  Unearned Premium Intercompany[6DCC46CD420B4930911BF78AEFD88AC2]0c2" xfId="51682"/>
    <cellStyle name="Section 12 -  Unearned Premium Intercompany[6DCC46CD420B4930911BF78AEFD88AC2]0c2 2" xfId="51683"/>
    <cellStyle name="Section 12 -  Unearned Premium Intercompany[6DCC46CD420B4930911BF78AEFD88AC2]0c2_Schs" xfId="51684"/>
    <cellStyle name="Section 12 -  Unearned Premium Intercompany[6DCC46CD420B4930911BF78AEFD88AC2]0c3" xfId="51685"/>
    <cellStyle name="Section 12 -  Unearned Premium Intercompany[6DCC46CD420B4930911BF78AEFD88AC2]0c3 2" xfId="51686"/>
    <cellStyle name="Section 12 -  Unearned Premium Intercompany[6DCC46CD420B4930911BF78AEFD88AC2]0c3_Schs" xfId="51687"/>
    <cellStyle name="Section 12 -  Unearned Premium Intercompany[6DCC46CD420B4930911BF78AEFD88AC2]0c6" xfId="51688"/>
    <cellStyle name="Section 12 -  Unearned Premium Intercompany[6DCC46CD420B4930911BF78AEFD88AC2]0c6 2" xfId="51689"/>
    <cellStyle name="Section 12 -  Unearned Premium Intercompany[6DCC46CD420B4930911BF78AEFD88AC2]0c6_Schs" xfId="51690"/>
    <cellStyle name="Section 12 -  Unearned Premium Intercompany[6DCC46CD420B4930911BF78AEFD88AC2]0c7" xfId="51691"/>
    <cellStyle name="Section 12 -  Unearned Premium Intercompany[6DCC46CD420B4930911BF78AEFD88AC2]0c7 2" xfId="51692"/>
    <cellStyle name="Section 12 -  Unearned Premium Intercompany[6DCC46CD420B4930911BF78AEFD88AC2]0c7_Schs" xfId="51693"/>
    <cellStyle name="Section 12 - Unearned Premium Direct[ADCEF278411A1C1A03FAA8AA5806ABD1]0c1" xfId="51694"/>
    <cellStyle name="Section 12 - Unearned Premium Direct[ADCEF278411A1C1A03FAA8AA5806ABD1]0c1 2" xfId="51695"/>
    <cellStyle name="Section 12 - Unearned Premium Direct[ADCEF278411A1C1A03FAA8AA5806ABD1]0c1 2 2" xfId="51696"/>
    <cellStyle name="Section 12 - Unearned Premium Direct[ADCEF278411A1C1A03FAA8AA5806ABD1]0c1 2_Schs" xfId="51697"/>
    <cellStyle name="Section 12 - Unearned Premium Direct[ADCEF278411A1C1A03FAA8AA5806ABD1]0c1 3" xfId="51698"/>
    <cellStyle name="Section 12 - Unearned Premium Direct[ADCEF278411A1C1A03FAA8AA5806ABD1]0c1_Schs" xfId="51699"/>
    <cellStyle name="Section 12 - Unearned Premium Direct[ADCEF278411A1C1A03FAA8AA5806ABD1]0c11" xfId="51700"/>
    <cellStyle name="Section 12 - Unearned Premium Direct[ADCEF278411A1C1A03FAA8AA5806ABD1]0c11 2" xfId="51701"/>
    <cellStyle name="Section 12 - Unearned Premium Direct[ADCEF278411A1C1A03FAA8AA5806ABD1]0c11_Schs" xfId="51702"/>
    <cellStyle name="Section 12 - Unearned Premium Direct[ADCEF278411A1C1A03FAA8AA5806ABD1]0c13" xfId="51703"/>
    <cellStyle name="Section 12 - Unearned Premium Direct[ADCEF278411A1C1A03FAA8AA5806ABD1]0c13 2" xfId="51704"/>
    <cellStyle name="Section 12 - Unearned Premium Direct[ADCEF278411A1C1A03FAA8AA5806ABD1]0c13_Schs" xfId="51705"/>
    <cellStyle name="Section 12 - Unearned Premium Direct[ADCEF278411A1C1A03FAA8AA5806ABD1]0c14" xfId="51706"/>
    <cellStyle name="Section 12 - Unearned Premium Direct[ADCEF278411A1C1A03FAA8AA5806ABD1]0c14 2" xfId="51707"/>
    <cellStyle name="Section 12 - Unearned Premium Direct[ADCEF278411A1C1A03FAA8AA5806ABD1]0c14_Schs" xfId="51708"/>
    <cellStyle name="Section 12 - Unearned Premium Direct[ADCEF278411A1C1A03FAA8AA5806ABD1]0c15" xfId="51709"/>
    <cellStyle name="Section 12 - Unearned Premium Direct[ADCEF278411A1C1A03FAA8AA5806ABD1]0c15 2" xfId="51710"/>
    <cellStyle name="Section 12 - Unearned Premium Direct[ADCEF278411A1C1A03FAA8AA5806ABD1]0c15_Schs" xfId="51711"/>
    <cellStyle name="Section 12 - Unearned Premium Direct[ADCEF278411A1C1A03FAA8AA5806ABD1]0c2" xfId="51712"/>
    <cellStyle name="Section 12 - Unearned Premium Direct[ADCEF278411A1C1A03FAA8AA5806ABD1]0c2 2" xfId="51713"/>
    <cellStyle name="Section 12 - Unearned Premium Direct[ADCEF278411A1C1A03FAA8AA5806ABD1]0c2_Schs" xfId="51714"/>
    <cellStyle name="Section 12 - Unearned Premium Direct[ADCEF278411A1C1A03FAA8AA5806ABD1]0c3" xfId="51715"/>
    <cellStyle name="Section 12 - Unearned Premium Direct[ADCEF278411A1C1A03FAA8AA5806ABD1]0c3 2" xfId="51716"/>
    <cellStyle name="Section 12 - Unearned Premium Direct[ADCEF278411A1C1A03FAA8AA5806ABD1]0c3_Schs" xfId="51717"/>
    <cellStyle name="Section 12 - Unearned Premium Direct[ADCEF278411A1C1A03FAA8AA5806ABD1]0c6" xfId="51718"/>
    <cellStyle name="Section 12 - Unearned Premium Direct[ADCEF278411A1C1A03FAA8AA5806ABD1]0c6 2" xfId="51719"/>
    <cellStyle name="Section 12 - Unearned Premium Direct[ADCEF278411A1C1A03FAA8AA5806ABD1]0c6_Schs" xfId="51720"/>
    <cellStyle name="Section 12 - Unearned Premium Direct[ADCEF278411A1C1A03FAA8AA5806ABD1]0c7" xfId="51721"/>
    <cellStyle name="Section 12 - Unearned Premium Direct[ADCEF278411A1C1A03FAA8AA5806ABD1]0c7 2" xfId="51722"/>
    <cellStyle name="Section 12 - Unearned Premium Direct[ADCEF278411A1C1A03FAA8AA5806ABD1]0c7_Schs" xfId="51723"/>
    <cellStyle name="Section 14 - IBNR Direct[1C2E822444875ADD01F34299E4140AD0]0c1" xfId="51724"/>
    <cellStyle name="Section 14 - IBNR Direct[1C2E822444875ADD01F34299E4140AD0]0c1 2" xfId="51725"/>
    <cellStyle name="Section 14 - IBNR Direct[1C2E822444875ADD01F34299E4140AD0]0c1 2 2" xfId="51726"/>
    <cellStyle name="Section 14 - IBNR Direct[1C2E822444875ADD01F34299E4140AD0]0c1 2_Schs" xfId="51727"/>
    <cellStyle name="Section 14 - IBNR Direct[1C2E822444875ADD01F34299E4140AD0]0c1 3" xfId="51728"/>
    <cellStyle name="Section 14 - IBNR Direct[1C2E822444875ADD01F34299E4140AD0]0c1_Schs" xfId="51729"/>
    <cellStyle name="Section 14 - IBNR Direct[1C2E822444875ADD01F34299E4140AD0]0c11" xfId="51730"/>
    <cellStyle name="Section 14 - IBNR Direct[1C2E822444875ADD01F34299E4140AD0]0c11 2" xfId="51731"/>
    <cellStyle name="Section 14 - IBNR Direct[1C2E822444875ADD01F34299E4140AD0]0c11_Schs" xfId="51732"/>
    <cellStyle name="Section 14 - IBNR Direct[1C2E822444875ADD01F34299E4140AD0]0c13" xfId="51733"/>
    <cellStyle name="Section 14 - IBNR Direct[1C2E822444875ADD01F34299E4140AD0]0c13 2" xfId="51734"/>
    <cellStyle name="Section 14 - IBNR Direct[1C2E822444875ADD01F34299E4140AD0]0c13_Schs" xfId="51735"/>
    <cellStyle name="Section 14 - IBNR Direct[1C2E822444875ADD01F34299E4140AD0]0c14" xfId="51736"/>
    <cellStyle name="Section 14 - IBNR Direct[1C2E822444875ADD01F34299E4140AD0]0c14 2" xfId="51737"/>
    <cellStyle name="Section 14 - IBNR Direct[1C2E822444875ADD01F34299E4140AD0]0c14_Schs" xfId="51738"/>
    <cellStyle name="Section 14 - IBNR Direct[1C2E822444875ADD01F34299E4140AD0]0c15" xfId="51739"/>
    <cellStyle name="Section 14 - IBNR Direct[1C2E822444875ADD01F34299E4140AD0]0c15 2" xfId="51740"/>
    <cellStyle name="Section 14 - IBNR Direct[1C2E822444875ADD01F34299E4140AD0]0c15_Schs" xfId="51741"/>
    <cellStyle name="Section 14 - IBNR Direct[1C2E822444875ADD01F34299E4140AD0]0c2" xfId="51742"/>
    <cellStyle name="Section 14 - IBNR Direct[1C2E822444875ADD01F34299E4140AD0]0c2 2" xfId="51743"/>
    <cellStyle name="Section 14 - IBNR Direct[1C2E822444875ADD01F34299E4140AD0]0c2_Schs" xfId="51744"/>
    <cellStyle name="Section 14 - IBNR Direct[1C2E822444875ADD01F34299E4140AD0]0c3" xfId="51745"/>
    <cellStyle name="Section 14 - IBNR Direct[1C2E822444875ADD01F34299E4140AD0]0c3 2" xfId="51746"/>
    <cellStyle name="Section 14 - IBNR Direct[1C2E822444875ADD01F34299E4140AD0]0c3_Schs" xfId="51747"/>
    <cellStyle name="Section 14 - IBNR Direct[1C2E822444875ADD01F34299E4140AD0]0c6" xfId="51748"/>
    <cellStyle name="Section 14 - IBNR Direct[1C2E822444875ADD01F34299E4140AD0]0c6 2" xfId="51749"/>
    <cellStyle name="Section 14 - IBNR Direct[1C2E822444875ADD01F34299E4140AD0]0c6_Schs" xfId="51750"/>
    <cellStyle name="Section 14 - IBNR Direct[1C2E822444875ADD01F34299E4140AD0]0c7" xfId="51751"/>
    <cellStyle name="Section 14 - IBNR Direct[1C2E822444875ADD01F34299E4140AD0]0c7 2" xfId="51752"/>
    <cellStyle name="Section 14 - IBNR Direct[1C2E822444875ADD01F34299E4140AD0]0c7_Schs" xfId="51753"/>
    <cellStyle name="Section 14 - IBNR Intercompany[FB08BF0545136FD5B618CD99B01D8B8F]0c1" xfId="51754"/>
    <cellStyle name="Section 14 - IBNR Intercompany[FB08BF0545136FD5B618CD99B01D8B8F]0c1 2" xfId="51755"/>
    <cellStyle name="Section 14 - IBNR Intercompany[FB08BF0545136FD5B618CD99B01D8B8F]0c1 2 2" xfId="51756"/>
    <cellStyle name="Section 14 - IBNR Intercompany[FB08BF0545136FD5B618CD99B01D8B8F]0c1 2_Schs" xfId="51757"/>
    <cellStyle name="Section 14 - IBNR Intercompany[FB08BF0545136FD5B618CD99B01D8B8F]0c1 3" xfId="51758"/>
    <cellStyle name="Section 14 - IBNR Intercompany[FB08BF0545136FD5B618CD99B01D8B8F]0c1_Schs" xfId="51759"/>
    <cellStyle name="Section 14 - IBNR Intercompany[FB08BF0545136FD5B618CD99B01D8B8F]0c11" xfId="51760"/>
    <cellStyle name="Section 14 - IBNR Intercompany[FB08BF0545136FD5B618CD99B01D8B8F]0c11 2" xfId="51761"/>
    <cellStyle name="Section 14 - IBNR Intercompany[FB08BF0545136FD5B618CD99B01D8B8F]0c11_Schs" xfId="51762"/>
    <cellStyle name="Section 14 - IBNR Intercompany[FB08BF0545136FD5B618CD99B01D8B8F]0c13" xfId="51763"/>
    <cellStyle name="Section 14 - IBNR Intercompany[FB08BF0545136FD5B618CD99B01D8B8F]0c13 2" xfId="51764"/>
    <cellStyle name="Section 14 - IBNR Intercompany[FB08BF0545136FD5B618CD99B01D8B8F]0c13_Schs" xfId="51765"/>
    <cellStyle name="Section 14 - IBNR Intercompany[FB08BF0545136FD5B618CD99B01D8B8F]0c14" xfId="51766"/>
    <cellStyle name="Section 14 - IBNR Intercompany[FB08BF0545136FD5B618CD99B01D8B8F]0c14 2" xfId="51767"/>
    <cellStyle name="Section 14 - IBNR Intercompany[FB08BF0545136FD5B618CD99B01D8B8F]0c14_Schs" xfId="51768"/>
    <cellStyle name="Section 14 - IBNR Intercompany[FB08BF0545136FD5B618CD99B01D8B8F]0c15" xfId="51769"/>
    <cellStyle name="Section 14 - IBNR Intercompany[FB08BF0545136FD5B618CD99B01D8B8F]0c15 2" xfId="51770"/>
    <cellStyle name="Section 14 - IBNR Intercompany[FB08BF0545136FD5B618CD99B01D8B8F]0c15_Schs" xfId="51771"/>
    <cellStyle name="Section 14 - IBNR Intercompany[FB08BF0545136FD5B618CD99B01D8B8F]0c2" xfId="51772"/>
    <cellStyle name="Section 14 - IBNR Intercompany[FB08BF0545136FD5B618CD99B01D8B8F]0c2 2" xfId="51773"/>
    <cellStyle name="Section 14 - IBNR Intercompany[FB08BF0545136FD5B618CD99B01D8B8F]0c2_Schs" xfId="51774"/>
    <cellStyle name="Section 14 - IBNR Intercompany[FB08BF0545136FD5B618CD99B01D8B8F]0c3" xfId="51775"/>
    <cellStyle name="Section 14 - IBNR Intercompany[FB08BF0545136FD5B618CD99B01D8B8F]0c3 2" xfId="51776"/>
    <cellStyle name="Section 14 - IBNR Intercompany[FB08BF0545136FD5B618CD99B01D8B8F]0c3_Schs" xfId="51777"/>
    <cellStyle name="Section 14 - IBNR Intercompany[FB08BF0545136FD5B618CD99B01D8B8F]0c6" xfId="51778"/>
    <cellStyle name="Section 14 - IBNR Intercompany[FB08BF0545136FD5B618CD99B01D8B8F]0c6 2" xfId="51779"/>
    <cellStyle name="Section 14 - IBNR Intercompany[FB08BF0545136FD5B618CD99B01D8B8F]0c6_Schs" xfId="51780"/>
    <cellStyle name="Section 14 - IBNR Intercompany[FB08BF0545136FD5B618CD99B01D8B8F]0c7" xfId="51781"/>
    <cellStyle name="Section 14 - IBNR Intercompany[FB08BF0545136FD5B618CD99B01D8B8F]0c7 2" xfId="51782"/>
    <cellStyle name="Section 14 - IBNR Intercompany[FB08BF0545136FD5B618CD99B01D8B8F]0c7_Schs" xfId="51783"/>
    <cellStyle name="Standard_Tabelle1" xfId="51784"/>
    <cellStyle name="Style 1" xfId="26"/>
    <cellStyle name="Style 1 2" xfId="51785"/>
    <cellStyle name="Style 1_Schs" xfId="51786"/>
    <cellStyle name="STYLE1" xfId="27"/>
    <cellStyle name="STYLE1 2" xfId="51787"/>
    <cellStyle name="STYLE1_Schs" xfId="51788"/>
    <cellStyle name="STYLE2" xfId="51789"/>
    <cellStyle name="STYLE2 2" xfId="51790"/>
    <cellStyle name="STYLE2_Schs" xfId="51791"/>
    <cellStyle name="STYLE3" xfId="51792"/>
    <cellStyle name="STYLE3 2" xfId="51793"/>
    <cellStyle name="STYLE3_Schs" xfId="51794"/>
    <cellStyle name="STYLE4" xfId="51795"/>
    <cellStyle name="STYLE4 2" xfId="51796"/>
    <cellStyle name="STYLE4_Schs" xfId="51797"/>
    <cellStyle name="STYLE5" xfId="51798"/>
    <cellStyle name="STYLE5 2" xfId="51799"/>
    <cellStyle name="STYLE5_Schs" xfId="51800"/>
    <cellStyle name="STYLE6" xfId="51801"/>
    <cellStyle name="STYLE6 2" xfId="51802"/>
    <cellStyle name="STYLE6_Schs" xfId="51803"/>
    <cellStyle name="Subtotal" xfId="28"/>
    <cellStyle name="Subtotal 10" xfId="51804"/>
    <cellStyle name="Subtotal 10 2" xfId="51805"/>
    <cellStyle name="Subtotal 10_Schs" xfId="51806"/>
    <cellStyle name="Subtotal 11" xfId="51807"/>
    <cellStyle name="Subtotal 11 2" xfId="51808"/>
    <cellStyle name="Subtotal 12" xfId="51809"/>
    <cellStyle name="Subtotal 13" xfId="51810"/>
    <cellStyle name="Subtotal 14" xfId="51811"/>
    <cellStyle name="Subtotal 15" xfId="51812"/>
    <cellStyle name="Subtotal 2" xfId="299"/>
    <cellStyle name="Subtotal 2 2" xfId="51813"/>
    <cellStyle name="Subtotal 2 2 2" xfId="51814"/>
    <cellStyle name="Subtotal 2 2_Schs" xfId="51815"/>
    <cellStyle name="Subtotal 2 3" xfId="51816"/>
    <cellStyle name="Subtotal 2_Schs" xfId="51817"/>
    <cellStyle name="Subtotal 3" xfId="300"/>
    <cellStyle name="Subtotal 3 2" xfId="51818"/>
    <cellStyle name="Subtotal 3 3" xfId="51819"/>
    <cellStyle name="Subtotal 3_Schs" xfId="51820"/>
    <cellStyle name="Subtotal 4" xfId="51821"/>
    <cellStyle name="Subtotal 4 2" xfId="51822"/>
    <cellStyle name="Subtotal 4_Schs" xfId="51823"/>
    <cellStyle name="Subtotal 5" xfId="51824"/>
    <cellStyle name="Subtotal 5 2" xfId="51825"/>
    <cellStyle name="Subtotal 5_Schs" xfId="51826"/>
    <cellStyle name="Subtotal 6" xfId="51827"/>
    <cellStyle name="Subtotal 6 2" xfId="51828"/>
    <cellStyle name="Subtotal 6_Schs" xfId="51829"/>
    <cellStyle name="Subtotal 7" xfId="51830"/>
    <cellStyle name="Subtotal 7 2" xfId="51831"/>
    <cellStyle name="Subtotal 7_Schs" xfId="51832"/>
    <cellStyle name="Subtotal 8" xfId="51833"/>
    <cellStyle name="Subtotal 8 2" xfId="51834"/>
    <cellStyle name="Subtotal 8_Schs" xfId="51835"/>
    <cellStyle name="Subtotal 9" xfId="51836"/>
    <cellStyle name="Subtotal 9 2" xfId="51837"/>
    <cellStyle name="Subtotal 9_Schs" xfId="51838"/>
    <cellStyle name="Subtotal_Schs" xfId="51839"/>
    <cellStyle name="Title 10" xfId="51840"/>
    <cellStyle name="Title 10 2" xfId="51841"/>
    <cellStyle name="Title 10 2 2" xfId="51842"/>
    <cellStyle name="Title 10 2 2 2" xfId="51843"/>
    <cellStyle name="Title 10 2 2 2 2" xfId="51844"/>
    <cellStyle name="Title 10 2 2 2_Schs" xfId="51845"/>
    <cellStyle name="Title 10 2 2 3" xfId="51846"/>
    <cellStyle name="Title 10 2 2_Schs" xfId="51847"/>
    <cellStyle name="Title 10 2 3" xfId="51848"/>
    <cellStyle name="Title 10 2 3 2" xfId="51849"/>
    <cellStyle name="Title 10 2 3_Schs" xfId="51850"/>
    <cellStyle name="Title 10 2 4" xfId="51851"/>
    <cellStyle name="Title 10 2_Schs" xfId="51852"/>
    <cellStyle name="Title 10 3" xfId="51853"/>
    <cellStyle name="Title 10 3 2" xfId="51854"/>
    <cellStyle name="Title 10 3 2 2" xfId="51855"/>
    <cellStyle name="Title 10 3 2_Schs" xfId="51856"/>
    <cellStyle name="Title 10 3 3" xfId="51857"/>
    <cellStyle name="Title 10 3_Schs" xfId="51858"/>
    <cellStyle name="Title 10 4" xfId="51859"/>
    <cellStyle name="Title 10_Schs" xfId="51860"/>
    <cellStyle name="Title 11" xfId="51861"/>
    <cellStyle name="Title 11 2" xfId="51862"/>
    <cellStyle name="Title 11 2 2" xfId="51863"/>
    <cellStyle name="Title 11 2 2 2" xfId="51864"/>
    <cellStyle name="Title 11 2 2 2 2" xfId="51865"/>
    <cellStyle name="Title 11 2 2 2_Schs" xfId="51866"/>
    <cellStyle name="Title 11 2 2 3" xfId="51867"/>
    <cellStyle name="Title 11 2 2_Schs" xfId="51868"/>
    <cellStyle name="Title 11 2 3" xfId="51869"/>
    <cellStyle name="Title 11 2 3 2" xfId="51870"/>
    <cellStyle name="Title 11 2 3_Schs" xfId="51871"/>
    <cellStyle name="Title 11 2 4" xfId="51872"/>
    <cellStyle name="Title 11 2_Schs" xfId="51873"/>
    <cellStyle name="Title 11 3" xfId="51874"/>
    <cellStyle name="Title 11 3 2" xfId="51875"/>
    <cellStyle name="Title 11 3 2 2" xfId="51876"/>
    <cellStyle name="Title 11 3 2_Schs" xfId="51877"/>
    <cellStyle name="Title 11 3 3" xfId="51878"/>
    <cellStyle name="Title 11 3_Schs" xfId="51879"/>
    <cellStyle name="Title 11 4" xfId="51880"/>
    <cellStyle name="Title 11_Schs" xfId="51881"/>
    <cellStyle name="Title 12" xfId="51882"/>
    <cellStyle name="Title 12 2" xfId="51883"/>
    <cellStyle name="Title 12 2 2" xfId="51884"/>
    <cellStyle name="Title 12 2 2 2" xfId="51885"/>
    <cellStyle name="Title 12 2 2 2 2" xfId="51886"/>
    <cellStyle name="Title 12 2 2 2_Schs" xfId="51887"/>
    <cellStyle name="Title 12 2 2 3" xfId="51888"/>
    <cellStyle name="Title 12 2 2_Schs" xfId="51889"/>
    <cellStyle name="Title 12 2 3" xfId="51890"/>
    <cellStyle name="Title 12 2 3 2" xfId="51891"/>
    <cellStyle name="Title 12 2 3_Schs" xfId="51892"/>
    <cellStyle name="Title 12 2 4" xfId="51893"/>
    <cellStyle name="Title 12 2_Schs" xfId="51894"/>
    <cellStyle name="Title 12 3" xfId="51895"/>
    <cellStyle name="Title 12 3 2" xfId="51896"/>
    <cellStyle name="Title 12 3 2 2" xfId="51897"/>
    <cellStyle name="Title 12 3 2_Schs" xfId="51898"/>
    <cellStyle name="Title 12 3 3" xfId="51899"/>
    <cellStyle name="Title 12 3_Schs" xfId="51900"/>
    <cellStyle name="Title 12 4" xfId="51901"/>
    <cellStyle name="Title 12_Schs" xfId="51902"/>
    <cellStyle name="Title 13" xfId="51903"/>
    <cellStyle name="Title 13 2" xfId="51904"/>
    <cellStyle name="Title 13 2 2" xfId="51905"/>
    <cellStyle name="Title 13 2_Schs" xfId="51906"/>
    <cellStyle name="Title 13 3" xfId="51907"/>
    <cellStyle name="Title 13 3 2" xfId="51908"/>
    <cellStyle name="Title 13 3_Schs" xfId="51909"/>
    <cellStyle name="Title 13 4" xfId="51910"/>
    <cellStyle name="Title 13_Schs" xfId="51911"/>
    <cellStyle name="Title 14" xfId="51912"/>
    <cellStyle name="Title 14 2" xfId="51913"/>
    <cellStyle name="Title 14 2 2" xfId="51914"/>
    <cellStyle name="Title 14 2 2 2" xfId="51915"/>
    <cellStyle name="Title 14 2 2 2 2" xfId="51916"/>
    <cellStyle name="Title 14 2 2 2_Schs" xfId="51917"/>
    <cellStyle name="Title 14 2 2 3" xfId="51918"/>
    <cellStyle name="Title 14 2 2_Schs" xfId="51919"/>
    <cellStyle name="Title 14 2 3" xfId="51920"/>
    <cellStyle name="Title 14 2 3 2" xfId="51921"/>
    <cellStyle name="Title 14 2 3_Schs" xfId="51922"/>
    <cellStyle name="Title 14 2 4" xfId="51923"/>
    <cellStyle name="Title 14 2_Schs" xfId="51924"/>
    <cellStyle name="Title 14 3" xfId="51925"/>
    <cellStyle name="Title 14 3 2" xfId="51926"/>
    <cellStyle name="Title 14 3 2 2" xfId="51927"/>
    <cellStyle name="Title 14 3 2_Schs" xfId="51928"/>
    <cellStyle name="Title 14 3 3" xfId="51929"/>
    <cellStyle name="Title 14 3_Schs" xfId="51930"/>
    <cellStyle name="Title 14 4" xfId="51931"/>
    <cellStyle name="Title 14_Schs" xfId="51932"/>
    <cellStyle name="Title 15" xfId="51933"/>
    <cellStyle name="Title 15 2" xfId="51934"/>
    <cellStyle name="Title 15_Schs" xfId="51935"/>
    <cellStyle name="Title 16" xfId="51936"/>
    <cellStyle name="Title 16 2" xfId="51937"/>
    <cellStyle name="Title 16_Schs" xfId="51938"/>
    <cellStyle name="Title 17" xfId="51939"/>
    <cellStyle name="Title 17 2" xfId="51940"/>
    <cellStyle name="Title 17_Schs" xfId="51941"/>
    <cellStyle name="Title 18" xfId="51942"/>
    <cellStyle name="Title 18 2" xfId="51943"/>
    <cellStyle name="Title 18_Schs" xfId="51944"/>
    <cellStyle name="Title 19" xfId="51945"/>
    <cellStyle name="Title 19 2" xfId="51946"/>
    <cellStyle name="Title 2" xfId="301"/>
    <cellStyle name="Title 2 2" xfId="51947"/>
    <cellStyle name="Title 2 2 2" xfId="51948"/>
    <cellStyle name="Title 2 2 2 2" xfId="51949"/>
    <cellStyle name="Title 2 2 2_Schs" xfId="51950"/>
    <cellStyle name="Title 2 2 3" xfId="51951"/>
    <cellStyle name="Title 2 2_Schs" xfId="51952"/>
    <cellStyle name="Title 2 3" xfId="51953"/>
    <cellStyle name="Title 2 3 2" xfId="51954"/>
    <cellStyle name="Title 2 3 2 2" xfId="51955"/>
    <cellStyle name="Title 2 3 2_Schs" xfId="51956"/>
    <cellStyle name="Title 2 3 3" xfId="51957"/>
    <cellStyle name="Title 2 3_Schs" xfId="51958"/>
    <cellStyle name="Title 2 4" xfId="51959"/>
    <cellStyle name="Title 2 4 2" xfId="51960"/>
    <cellStyle name="Title 2 4_Schs" xfId="51961"/>
    <cellStyle name="Title 2 5" xfId="51962"/>
    <cellStyle name="Title 2 5 2" xfId="51963"/>
    <cellStyle name="Title 2 5_Schs" xfId="51964"/>
    <cellStyle name="Title 2 6" xfId="51965"/>
    <cellStyle name="Title 2 6 2" xfId="51966"/>
    <cellStyle name="Title 2 6_Schs" xfId="51967"/>
    <cellStyle name="Title 2 7" xfId="51968"/>
    <cellStyle name="Title 2_Schs" xfId="51969"/>
    <cellStyle name="Title 20" xfId="51970"/>
    <cellStyle name="Title 20 2" xfId="51971"/>
    <cellStyle name="Title 20 2 2" xfId="51972"/>
    <cellStyle name="Title 20 2 3" xfId="51973"/>
    <cellStyle name="Title 20 3" xfId="51974"/>
    <cellStyle name="Title 20 4" xfId="51975"/>
    <cellStyle name="Title 3" xfId="51976"/>
    <cellStyle name="Title 3 2" xfId="51977"/>
    <cellStyle name="Title 3 2 2" xfId="51978"/>
    <cellStyle name="Title 3 2 2 2" xfId="51979"/>
    <cellStyle name="Title 3 2 2 2 2" xfId="51980"/>
    <cellStyle name="Title 3 2 2 2 2 2" xfId="51981"/>
    <cellStyle name="Title 3 2 2 2 2_Schs" xfId="51982"/>
    <cellStyle name="Title 3 2 2 2 3" xfId="51983"/>
    <cellStyle name="Title 3 2 2 2_Schs" xfId="51984"/>
    <cellStyle name="Title 3 2 2 3" xfId="51985"/>
    <cellStyle name="Title 3 2 2 3 2" xfId="51986"/>
    <cellStyle name="Title 3 2 2 3_Schs" xfId="51987"/>
    <cellStyle name="Title 3 2 2 4" xfId="51988"/>
    <cellStyle name="Title 3 2 2_Schs" xfId="51989"/>
    <cellStyle name="Title 3 2 3" xfId="51990"/>
    <cellStyle name="Title 3 2 3 2" xfId="51991"/>
    <cellStyle name="Title 3 2 3 2 2" xfId="51992"/>
    <cellStyle name="Title 3 2 3 2_Schs" xfId="51993"/>
    <cellStyle name="Title 3 2 3 3" xfId="51994"/>
    <cellStyle name="Title 3 2 3_Schs" xfId="51995"/>
    <cellStyle name="Title 3 2 4" xfId="51996"/>
    <cellStyle name="Title 3 2_Schs" xfId="51997"/>
    <cellStyle name="Title 3 3" xfId="51998"/>
    <cellStyle name="Title 3 3 2" xfId="51999"/>
    <cellStyle name="Title 3 3_Schs" xfId="52000"/>
    <cellStyle name="Title 3 4" xfId="52001"/>
    <cellStyle name="Title 3 4 2" xfId="52002"/>
    <cellStyle name="Title 3 4 2 2" xfId="52003"/>
    <cellStyle name="Title 3 4 2_Schs" xfId="52004"/>
    <cellStyle name="Title 3 4 3" xfId="52005"/>
    <cellStyle name="Title 3 4_Schs" xfId="52006"/>
    <cellStyle name="Title 3 5" xfId="52007"/>
    <cellStyle name="Title 3 5 2" xfId="52008"/>
    <cellStyle name="Title 3 5_Schs" xfId="52009"/>
    <cellStyle name="Title 3 6" xfId="52010"/>
    <cellStyle name="Title 3 6 2" xfId="52011"/>
    <cellStyle name="Title 3 6_Schs" xfId="52012"/>
    <cellStyle name="Title 3 7" xfId="52013"/>
    <cellStyle name="Title 3_Schs" xfId="52014"/>
    <cellStyle name="Title 4" xfId="52015"/>
    <cellStyle name="Title 4 2" xfId="52016"/>
    <cellStyle name="Title 4 2 2" xfId="52017"/>
    <cellStyle name="Title 4 2 2 2" xfId="52018"/>
    <cellStyle name="Title 4 2 2 2 2" xfId="52019"/>
    <cellStyle name="Title 4 2 2 2 2 2" xfId="52020"/>
    <cellStyle name="Title 4 2 2 2 2_Schs" xfId="52021"/>
    <cellStyle name="Title 4 2 2 2 3" xfId="52022"/>
    <cellStyle name="Title 4 2 2 2_Schs" xfId="52023"/>
    <cellStyle name="Title 4 2 2 3" xfId="52024"/>
    <cellStyle name="Title 4 2 2 3 2" xfId="52025"/>
    <cellStyle name="Title 4 2 2 3_Schs" xfId="52026"/>
    <cellStyle name="Title 4 2 2 4" xfId="52027"/>
    <cellStyle name="Title 4 2 2_Schs" xfId="52028"/>
    <cellStyle name="Title 4 2 3" xfId="52029"/>
    <cellStyle name="Title 4 2 3 2" xfId="52030"/>
    <cellStyle name="Title 4 2 3 2 2" xfId="52031"/>
    <cellStyle name="Title 4 2 3 2_Schs" xfId="52032"/>
    <cellStyle name="Title 4 2 3 3" xfId="52033"/>
    <cellStyle name="Title 4 2 3_Schs" xfId="52034"/>
    <cellStyle name="Title 4 2 4" xfId="52035"/>
    <cellStyle name="Title 4 2_Schs" xfId="52036"/>
    <cellStyle name="Title 4 3" xfId="52037"/>
    <cellStyle name="Title 4 3 2" xfId="52038"/>
    <cellStyle name="Title 4 3 2 2" xfId="52039"/>
    <cellStyle name="Title 4 3 2_Schs" xfId="52040"/>
    <cellStyle name="Title 4 3 3" xfId="52041"/>
    <cellStyle name="Title 4 3_Schs" xfId="52042"/>
    <cellStyle name="Title 4 4" xfId="52043"/>
    <cellStyle name="Title 4 4 2" xfId="52044"/>
    <cellStyle name="Title 4 4_Schs" xfId="52045"/>
    <cellStyle name="Title 4 5" xfId="52046"/>
    <cellStyle name="Title 4_Schs" xfId="52047"/>
    <cellStyle name="Title 5" xfId="52048"/>
    <cellStyle name="Title 5 2" xfId="52049"/>
    <cellStyle name="Title 5 2 2" xfId="52050"/>
    <cellStyle name="Title 5 2 2 2" xfId="52051"/>
    <cellStyle name="Title 5 2 2 2 2" xfId="52052"/>
    <cellStyle name="Title 5 2 2 2 2 2" xfId="52053"/>
    <cellStyle name="Title 5 2 2 2 2_Schs" xfId="52054"/>
    <cellStyle name="Title 5 2 2 2 3" xfId="52055"/>
    <cellStyle name="Title 5 2 2 2_Schs" xfId="52056"/>
    <cellStyle name="Title 5 2 2 3" xfId="52057"/>
    <cellStyle name="Title 5 2 2 3 2" xfId="52058"/>
    <cellStyle name="Title 5 2 2 3_Schs" xfId="52059"/>
    <cellStyle name="Title 5 2 2 4" xfId="52060"/>
    <cellStyle name="Title 5 2 2_Schs" xfId="52061"/>
    <cellStyle name="Title 5 2 3" xfId="52062"/>
    <cellStyle name="Title 5 2 3 2" xfId="52063"/>
    <cellStyle name="Title 5 2 3 2 2" xfId="52064"/>
    <cellStyle name="Title 5 2 3 2_Schs" xfId="52065"/>
    <cellStyle name="Title 5 2 3 3" xfId="52066"/>
    <cellStyle name="Title 5 2 3_Schs" xfId="52067"/>
    <cellStyle name="Title 5 2 4" xfId="52068"/>
    <cellStyle name="Title 5 2_Schs" xfId="52069"/>
    <cellStyle name="Title 5 3" xfId="52070"/>
    <cellStyle name="Title 5 3 2" xfId="52071"/>
    <cellStyle name="Title 5 3 2 2" xfId="52072"/>
    <cellStyle name="Title 5 3 2_Schs" xfId="52073"/>
    <cellStyle name="Title 5 3 3" xfId="52074"/>
    <cellStyle name="Title 5 3_Schs" xfId="52075"/>
    <cellStyle name="Title 5 4" xfId="52076"/>
    <cellStyle name="Title 5 4 2" xfId="52077"/>
    <cellStyle name="Title 5 4_Schs" xfId="52078"/>
    <cellStyle name="Title 5 5" xfId="52079"/>
    <cellStyle name="Title 5 5 2" xfId="52080"/>
    <cellStyle name="Title 5 5_Schs" xfId="52081"/>
    <cellStyle name="Title 5 6" xfId="52082"/>
    <cellStyle name="Title 5_Schs" xfId="52083"/>
    <cellStyle name="Title 6" xfId="52084"/>
    <cellStyle name="Title 6 2" xfId="52085"/>
    <cellStyle name="Title 6 2 2" xfId="52086"/>
    <cellStyle name="Title 6 2 2 2" xfId="52087"/>
    <cellStyle name="Title 6 2 2 2 2" xfId="52088"/>
    <cellStyle name="Title 6 2 2 2 2 2" xfId="52089"/>
    <cellStyle name="Title 6 2 2 2 2_Schs" xfId="52090"/>
    <cellStyle name="Title 6 2 2 2 3" xfId="52091"/>
    <cellStyle name="Title 6 2 2 2_Schs" xfId="52092"/>
    <cellStyle name="Title 6 2 2 3" xfId="52093"/>
    <cellStyle name="Title 6 2 2 3 2" xfId="52094"/>
    <cellStyle name="Title 6 2 2 3_Schs" xfId="52095"/>
    <cellStyle name="Title 6 2 2 4" xfId="52096"/>
    <cellStyle name="Title 6 2 2_Schs" xfId="52097"/>
    <cellStyle name="Title 6 2 3" xfId="52098"/>
    <cellStyle name="Title 6 2 3 2" xfId="52099"/>
    <cellStyle name="Title 6 2 3 2 2" xfId="52100"/>
    <cellStyle name="Title 6 2 3 2_Schs" xfId="52101"/>
    <cellStyle name="Title 6 2 3 3" xfId="52102"/>
    <cellStyle name="Title 6 2 3_Schs" xfId="52103"/>
    <cellStyle name="Title 6 2 4" xfId="52104"/>
    <cellStyle name="Title 6 2_Schs" xfId="52105"/>
    <cellStyle name="Title 6 3" xfId="52106"/>
    <cellStyle name="Title 6 3 2" xfId="52107"/>
    <cellStyle name="Title 6 3 2 2" xfId="52108"/>
    <cellStyle name="Title 6 3 2_Schs" xfId="52109"/>
    <cellStyle name="Title 6 3 3" xfId="52110"/>
    <cellStyle name="Title 6 3_Schs" xfId="52111"/>
    <cellStyle name="Title 6 4" xfId="52112"/>
    <cellStyle name="Title 6 4 2" xfId="52113"/>
    <cellStyle name="Title 6 4_Schs" xfId="52114"/>
    <cellStyle name="Title 6 5" xfId="52115"/>
    <cellStyle name="Title 6_Schs" xfId="52116"/>
    <cellStyle name="Title 7" xfId="52117"/>
    <cellStyle name="Title 7 2" xfId="52118"/>
    <cellStyle name="Title 7 2 2" xfId="52119"/>
    <cellStyle name="Title 7 2 2 2" xfId="52120"/>
    <cellStyle name="Title 7 2 2 2 2" xfId="52121"/>
    <cellStyle name="Title 7 2 2 2_Schs" xfId="52122"/>
    <cellStyle name="Title 7 2 2 3" xfId="52123"/>
    <cellStyle name="Title 7 2 2_Schs" xfId="52124"/>
    <cellStyle name="Title 7 2 3" xfId="52125"/>
    <cellStyle name="Title 7 2 3 2" xfId="52126"/>
    <cellStyle name="Title 7 2 3_Schs" xfId="52127"/>
    <cellStyle name="Title 7 2 4" xfId="52128"/>
    <cellStyle name="Title 7 2_Schs" xfId="52129"/>
    <cellStyle name="Title 7 3" xfId="52130"/>
    <cellStyle name="Title 7 3 2" xfId="52131"/>
    <cellStyle name="Title 7 3 2 2" xfId="52132"/>
    <cellStyle name="Title 7 3 2_Schs" xfId="52133"/>
    <cellStyle name="Title 7 3 3" xfId="52134"/>
    <cellStyle name="Title 7 3_Schs" xfId="52135"/>
    <cellStyle name="Title 7 4" xfId="52136"/>
    <cellStyle name="Title 7_Schs" xfId="52137"/>
    <cellStyle name="Title 8" xfId="52138"/>
    <cellStyle name="Title 8 2" xfId="52139"/>
    <cellStyle name="Title 8 2 2" xfId="52140"/>
    <cellStyle name="Title 8 2 2 2" xfId="52141"/>
    <cellStyle name="Title 8 2 2 2 2" xfId="52142"/>
    <cellStyle name="Title 8 2 2 2_Schs" xfId="52143"/>
    <cellStyle name="Title 8 2 2 3" xfId="52144"/>
    <cellStyle name="Title 8 2 2_Schs" xfId="52145"/>
    <cellStyle name="Title 8 2 3" xfId="52146"/>
    <cellStyle name="Title 8 2 3 2" xfId="52147"/>
    <cellStyle name="Title 8 2 3_Schs" xfId="52148"/>
    <cellStyle name="Title 8 2 4" xfId="52149"/>
    <cellStyle name="Title 8 2_Schs" xfId="52150"/>
    <cellStyle name="Title 8 3" xfId="52151"/>
    <cellStyle name="Title 8 3 2" xfId="52152"/>
    <cellStyle name="Title 8 3 2 2" xfId="52153"/>
    <cellStyle name="Title 8 3 2_Schs" xfId="52154"/>
    <cellStyle name="Title 8 3 3" xfId="52155"/>
    <cellStyle name="Title 8 3_Schs" xfId="52156"/>
    <cellStyle name="Title 8 4" xfId="52157"/>
    <cellStyle name="Title 8_Schs" xfId="52158"/>
    <cellStyle name="Title 9" xfId="52159"/>
    <cellStyle name="Title 9 2" xfId="52160"/>
    <cellStyle name="Title 9 2 2" xfId="52161"/>
    <cellStyle name="Title 9 2 2 2" xfId="52162"/>
    <cellStyle name="Title 9 2 2 2 2" xfId="52163"/>
    <cellStyle name="Title 9 2 2 2_Schs" xfId="52164"/>
    <cellStyle name="Title 9 2 2 3" xfId="52165"/>
    <cellStyle name="Title 9 2 2_Schs" xfId="52166"/>
    <cellStyle name="Title 9 2 3" xfId="52167"/>
    <cellStyle name="Title 9 2 3 2" xfId="52168"/>
    <cellStyle name="Title 9 2 3_Schs" xfId="52169"/>
    <cellStyle name="Title 9 2 4" xfId="52170"/>
    <cellStyle name="Title 9 2_Schs" xfId="52171"/>
    <cellStyle name="Title 9 3" xfId="52172"/>
    <cellStyle name="Title 9 3 2" xfId="52173"/>
    <cellStyle name="Title 9 3 2 2" xfId="52174"/>
    <cellStyle name="Title 9 3 2_Schs" xfId="52175"/>
    <cellStyle name="Title 9 3 3" xfId="52176"/>
    <cellStyle name="Title 9 3_Schs" xfId="52177"/>
    <cellStyle name="Title 9 4" xfId="52178"/>
    <cellStyle name="Title 9_Schs" xfId="52179"/>
    <cellStyle name="Titre 1" xfId="302"/>
    <cellStyle name="Total 10" xfId="52180"/>
    <cellStyle name="Total 10 2" xfId="52181"/>
    <cellStyle name="Total 10_Schs" xfId="52182"/>
    <cellStyle name="Total 11" xfId="52183"/>
    <cellStyle name="Total 11 2" xfId="52184"/>
    <cellStyle name="Total 11_Schs" xfId="52185"/>
    <cellStyle name="Total 12" xfId="52186"/>
    <cellStyle name="Total 12 2" xfId="52187"/>
    <cellStyle name="Total 12_Schs" xfId="52188"/>
    <cellStyle name="Total 13" xfId="52189"/>
    <cellStyle name="Total 13 2" xfId="52190"/>
    <cellStyle name="Total 13_Schs" xfId="52191"/>
    <cellStyle name="Total 14" xfId="52192"/>
    <cellStyle name="Total 14 2" xfId="52193"/>
    <cellStyle name="Total 14_Schs" xfId="52194"/>
    <cellStyle name="Total 15" xfId="52195"/>
    <cellStyle name="Total 15 2" xfId="52196"/>
    <cellStyle name="Total 15_Schs" xfId="52197"/>
    <cellStyle name="Total 16" xfId="52198"/>
    <cellStyle name="Total 16 2" xfId="52199"/>
    <cellStyle name="Total 16_Schs" xfId="52200"/>
    <cellStyle name="Total 17" xfId="52201"/>
    <cellStyle name="Total 17 2" xfId="52202"/>
    <cellStyle name="Total 17_Schs" xfId="52203"/>
    <cellStyle name="Total 18" xfId="52204"/>
    <cellStyle name="Total 19" xfId="52205"/>
    <cellStyle name="Total 19 2" xfId="52206"/>
    <cellStyle name="Total 19 2 2" xfId="52207"/>
    <cellStyle name="Total 19 2 3" xfId="52208"/>
    <cellStyle name="Total 19 3" xfId="52209"/>
    <cellStyle name="Total 19 4" xfId="52210"/>
    <cellStyle name="Total 2" xfId="303"/>
    <cellStyle name="Total 2 2" xfId="52211"/>
    <cellStyle name="Total 2 2 2" xfId="52212"/>
    <cellStyle name="Total 2 2_Schs" xfId="52213"/>
    <cellStyle name="Total 2 3" xfId="52214"/>
    <cellStyle name="Total 2 3 2" xfId="52215"/>
    <cellStyle name="Total 2 3_Schs" xfId="52216"/>
    <cellStyle name="Total 2 4" xfId="52217"/>
    <cellStyle name="Total 2_Schs" xfId="52218"/>
    <cellStyle name="Total 3" xfId="52219"/>
    <cellStyle name="Total 3 2" xfId="52220"/>
    <cellStyle name="Total 3 2 2" xfId="52221"/>
    <cellStyle name="Total 3 2_Schs" xfId="52222"/>
    <cellStyle name="Total 3 3" xfId="52223"/>
    <cellStyle name="Total 3_Schs" xfId="52224"/>
    <cellStyle name="Total 4" xfId="52225"/>
    <cellStyle name="Total 4 2" xfId="52226"/>
    <cellStyle name="Total 4 2 2" xfId="52227"/>
    <cellStyle name="Total 4 2_Schs" xfId="52228"/>
    <cellStyle name="Total 4 3" xfId="52229"/>
    <cellStyle name="Total 4_Schs" xfId="52230"/>
    <cellStyle name="Total 5" xfId="52231"/>
    <cellStyle name="Total 5 2" xfId="52232"/>
    <cellStyle name="Total 5 2 2" xfId="52233"/>
    <cellStyle name="Total 5 2_Schs" xfId="52234"/>
    <cellStyle name="Total 5 3" xfId="52235"/>
    <cellStyle name="Total 5 3 2" xfId="52236"/>
    <cellStyle name="Total 5 3_Schs" xfId="52237"/>
    <cellStyle name="Total 5 4" xfId="52238"/>
    <cellStyle name="Total 5_Schs" xfId="52239"/>
    <cellStyle name="Total 6" xfId="52240"/>
    <cellStyle name="Total 6 2" xfId="52241"/>
    <cellStyle name="Total 6 2 2" xfId="52242"/>
    <cellStyle name="Total 6 2_Schs" xfId="52243"/>
    <cellStyle name="Total 6 3" xfId="52244"/>
    <cellStyle name="Total 6_Schs" xfId="52245"/>
    <cellStyle name="Total 7" xfId="52246"/>
    <cellStyle name="Total 7 2" xfId="52247"/>
    <cellStyle name="Total 7_Schs" xfId="52248"/>
    <cellStyle name="Total 8" xfId="52249"/>
    <cellStyle name="Total 8 2" xfId="52250"/>
    <cellStyle name="Total 8_Schs" xfId="52251"/>
    <cellStyle name="Total 9" xfId="52252"/>
    <cellStyle name="Total 9 2" xfId="52253"/>
    <cellStyle name="Total 9_Schs" xfId="52254"/>
    <cellStyle name="Walutowy 2" xfId="304"/>
    <cellStyle name="Walutowy 3" xfId="305"/>
    <cellStyle name="Walutowy 3 2" xfId="306"/>
    <cellStyle name="Walutowy 3 2 2" xfId="52255"/>
    <cellStyle name="Walutowy 3 3" xfId="52256"/>
    <cellStyle name="Walutowy 3 3 2" xfId="52257"/>
    <cellStyle name="Walutowy 3_Schs" xfId="52258"/>
    <cellStyle name="Walutowy 4" xfId="307"/>
    <cellStyle name="Walutowy 4 2" xfId="52259"/>
    <cellStyle name="Walutowy 5" xfId="308"/>
    <cellStyle name="Walutowy 5 2" xfId="52260"/>
    <cellStyle name="Walutowy 6" xfId="52261"/>
    <cellStyle name="Warning Text 10" xfId="52262"/>
    <cellStyle name="Warning Text 10 2" xfId="52263"/>
    <cellStyle name="Warning Text 10_Schs" xfId="52264"/>
    <cellStyle name="Warning Text 11" xfId="52265"/>
    <cellStyle name="Warning Text 11 2" xfId="52266"/>
    <cellStyle name="Warning Text 11_Schs" xfId="52267"/>
    <cellStyle name="Warning Text 12" xfId="52268"/>
    <cellStyle name="Warning Text 12 2" xfId="52269"/>
    <cellStyle name="Warning Text 12_Schs" xfId="52270"/>
    <cellStyle name="Warning Text 13" xfId="52271"/>
    <cellStyle name="Warning Text 13 2" xfId="52272"/>
    <cellStyle name="Warning Text 13_Schs" xfId="52273"/>
    <cellStyle name="Warning Text 14" xfId="52274"/>
    <cellStyle name="Warning Text 14 2" xfId="52275"/>
    <cellStyle name="Warning Text 14_Schs" xfId="52276"/>
    <cellStyle name="Warning Text 15" xfId="52277"/>
    <cellStyle name="Warning Text 15 2" xfId="52278"/>
    <cellStyle name="Warning Text 15_Schs" xfId="52279"/>
    <cellStyle name="Warning Text 16" xfId="52280"/>
    <cellStyle name="Warning Text 16 2" xfId="52281"/>
    <cellStyle name="Warning Text 16_Schs" xfId="52282"/>
    <cellStyle name="Warning Text 17" xfId="52283"/>
    <cellStyle name="Warning Text 17 2" xfId="52284"/>
    <cellStyle name="Warning Text 17_Schs" xfId="52285"/>
    <cellStyle name="Warning Text 18" xfId="52286"/>
    <cellStyle name="Warning Text 19" xfId="52287"/>
    <cellStyle name="Warning Text 19 2" xfId="52288"/>
    <cellStyle name="Warning Text 19 2 2" xfId="52289"/>
    <cellStyle name="Warning Text 19 2 3" xfId="52290"/>
    <cellStyle name="Warning Text 19 3" xfId="52291"/>
    <cellStyle name="Warning Text 19 4" xfId="52292"/>
    <cellStyle name="Warning Text 2" xfId="309"/>
    <cellStyle name="Warning Text 2 2" xfId="52293"/>
    <cellStyle name="Warning Text 2 2 2" xfId="52294"/>
    <cellStyle name="Warning Text 2 2_Schs" xfId="52295"/>
    <cellStyle name="Warning Text 2 3" xfId="52296"/>
    <cellStyle name="Warning Text 2 3 2" xfId="52297"/>
    <cellStyle name="Warning Text 2 3_Schs" xfId="52298"/>
    <cellStyle name="Warning Text 2 4" xfId="52299"/>
    <cellStyle name="Warning Text 2_Schs" xfId="52300"/>
    <cellStyle name="Warning Text 3" xfId="52301"/>
    <cellStyle name="Warning Text 3 2" xfId="52302"/>
    <cellStyle name="Warning Text 3 2 2" xfId="52303"/>
    <cellStyle name="Warning Text 3 2_Schs" xfId="52304"/>
    <cellStyle name="Warning Text 3 3" xfId="52305"/>
    <cellStyle name="Warning Text 3_Schs" xfId="52306"/>
    <cellStyle name="Warning Text 4" xfId="52307"/>
    <cellStyle name="Warning Text 4 2" xfId="52308"/>
    <cellStyle name="Warning Text 4 2 2" xfId="52309"/>
    <cellStyle name="Warning Text 4 2_Schs" xfId="52310"/>
    <cellStyle name="Warning Text 4 3" xfId="52311"/>
    <cellStyle name="Warning Text 4_Schs" xfId="52312"/>
    <cellStyle name="Warning Text 5" xfId="52313"/>
    <cellStyle name="Warning Text 5 2" xfId="52314"/>
    <cellStyle name="Warning Text 5 2 2" xfId="52315"/>
    <cellStyle name="Warning Text 5 2_Schs" xfId="52316"/>
    <cellStyle name="Warning Text 5 3" xfId="52317"/>
    <cellStyle name="Warning Text 5 3 2" xfId="52318"/>
    <cellStyle name="Warning Text 5 3_Schs" xfId="52319"/>
    <cellStyle name="Warning Text 5 4" xfId="52320"/>
    <cellStyle name="Warning Text 5_Schs" xfId="52321"/>
    <cellStyle name="Warning Text 6" xfId="52322"/>
    <cellStyle name="Warning Text 6 2" xfId="52323"/>
    <cellStyle name="Warning Text 6 2 2" xfId="52324"/>
    <cellStyle name="Warning Text 6 2_Schs" xfId="52325"/>
    <cellStyle name="Warning Text 6 3" xfId="52326"/>
    <cellStyle name="Warning Text 6_Schs" xfId="52327"/>
    <cellStyle name="Warning Text 7" xfId="52328"/>
    <cellStyle name="Warning Text 7 2" xfId="52329"/>
    <cellStyle name="Warning Text 7_Schs" xfId="52330"/>
    <cellStyle name="Warning Text 8" xfId="52331"/>
    <cellStyle name="Warning Text 8 2" xfId="52332"/>
    <cellStyle name="Warning Text 8_Schs" xfId="52333"/>
    <cellStyle name="Warning Text 9" xfId="52334"/>
    <cellStyle name="Warning Text 9 2" xfId="52335"/>
    <cellStyle name="Warning Text 9_Schs" xfId="52336"/>
  </cellStyles>
  <dxfs count="0"/>
  <tableStyles count="0" defaultTableStyle="TableStyleMedium9" defaultPivotStyle="PivotStyleLight16"/>
  <colors>
    <mruColors>
      <color rgb="FFCCCCFF"/>
      <color rgb="FF000080"/>
      <color rgb="FF4F8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customXml" Target="../customXml/item1.xml"/><Relationship Id="rId50"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358774</xdr:colOff>
      <xdr:row>0</xdr:row>
      <xdr:rowOff>9525</xdr:rowOff>
    </xdr:from>
    <xdr:to>
      <xdr:col>11</xdr:col>
      <xdr:colOff>777876</xdr:colOff>
      <xdr:row>4</xdr:row>
      <xdr:rowOff>85725</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50424" y="9525"/>
          <a:ext cx="1266826" cy="7239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358774</xdr:colOff>
      <xdr:row>0</xdr:row>
      <xdr:rowOff>9525</xdr:rowOff>
    </xdr:from>
    <xdr:to>
      <xdr:col>11</xdr:col>
      <xdr:colOff>777876</xdr:colOff>
      <xdr:row>4</xdr:row>
      <xdr:rowOff>85725</xdr:rowOff>
    </xdr:to>
    <xdr:pic>
      <xdr:nvPicPr>
        <xdr:cNvPr id="3"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45474" y="9525"/>
          <a:ext cx="1308102" cy="7112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358774</xdr:colOff>
      <xdr:row>0</xdr:row>
      <xdr:rowOff>9525</xdr:rowOff>
    </xdr:from>
    <xdr:to>
      <xdr:col>11</xdr:col>
      <xdr:colOff>777876</xdr:colOff>
      <xdr:row>4</xdr:row>
      <xdr:rowOff>85725</xdr:rowOff>
    </xdr:to>
    <xdr:pic>
      <xdr:nvPicPr>
        <xdr:cNvPr id="4"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45474" y="9525"/>
          <a:ext cx="1308102" cy="7112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307974</xdr:colOff>
      <xdr:row>0</xdr:row>
      <xdr:rowOff>3175</xdr:rowOff>
    </xdr:from>
    <xdr:to>
      <xdr:col>11</xdr:col>
      <xdr:colOff>727075</xdr:colOff>
      <xdr:row>4</xdr:row>
      <xdr:rowOff>79375</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99624" y="3175"/>
          <a:ext cx="1266826" cy="723900"/>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184784</xdr:colOff>
      <xdr:row>7</xdr:row>
      <xdr:rowOff>57150</xdr:rowOff>
    </xdr:from>
    <xdr:to>
      <xdr:col>4</xdr:col>
      <xdr:colOff>422542</xdr:colOff>
      <xdr:row>9</xdr:row>
      <xdr:rowOff>0</xdr:rowOff>
    </xdr:to>
    <xdr:sp macro="[0]!LossReserves" textlink="">
      <xdr:nvSpPr>
        <xdr:cNvPr id="3" name="Rounded Rectangle 1"/>
        <xdr:cNvSpPr>
          <a:spLocks noChangeAspect="1" noChangeArrowheads="1"/>
        </xdr:cNvSpPr>
      </xdr:nvSpPr>
      <xdr:spPr bwMode="auto">
        <a:xfrm>
          <a:off x="4880609" y="1190625"/>
          <a:ext cx="1161683" cy="266700"/>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000" b="1" i="0" u="none" strike="noStrike" baseline="0">
              <a:solidFill>
                <a:srgbClr val="FFFFFF"/>
              </a:solidFill>
              <a:latin typeface="Calibri"/>
            </a:rPr>
            <a:t>Loss Reserve Macro</a:t>
          </a:r>
        </a:p>
      </xdr:txBody>
    </xdr:sp>
    <xdr:clientData/>
  </xdr:twoCellAnchor>
  <xdr:twoCellAnchor editAs="oneCell">
    <xdr:from>
      <xdr:col>3</xdr:col>
      <xdr:colOff>171450</xdr:colOff>
      <xdr:row>9</xdr:row>
      <xdr:rowOff>76200</xdr:rowOff>
    </xdr:from>
    <xdr:to>
      <xdr:col>4</xdr:col>
      <xdr:colOff>409208</xdr:colOff>
      <xdr:row>11</xdr:row>
      <xdr:rowOff>19050</xdr:rowOff>
    </xdr:to>
    <xdr:sp macro="[0]!PremiumProvisions" textlink="">
      <xdr:nvSpPr>
        <xdr:cNvPr id="4" name="Rounded Rectangle 1"/>
        <xdr:cNvSpPr>
          <a:spLocks noChangeAspect="1" noChangeArrowheads="1"/>
        </xdr:cNvSpPr>
      </xdr:nvSpPr>
      <xdr:spPr bwMode="auto">
        <a:xfrm>
          <a:off x="4867275" y="1533525"/>
          <a:ext cx="1161683" cy="266700"/>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000" b="1" i="0" u="none" strike="noStrike" baseline="0">
              <a:solidFill>
                <a:srgbClr val="FFFFFF"/>
              </a:solidFill>
              <a:latin typeface="Calibri"/>
            </a:rPr>
            <a:t>Prem. Prov. Macro</a:t>
          </a:r>
        </a:p>
      </xdr:txBody>
    </xdr:sp>
    <xdr:clientData/>
  </xdr:twoCellAnchor>
  <xdr:twoCellAnchor editAs="oneCell">
    <xdr:from>
      <xdr:col>4</xdr:col>
      <xdr:colOff>628650</xdr:colOff>
      <xdr:row>7</xdr:row>
      <xdr:rowOff>76199</xdr:rowOff>
    </xdr:from>
    <xdr:to>
      <xdr:col>5</xdr:col>
      <xdr:colOff>171450</xdr:colOff>
      <xdr:row>11</xdr:row>
      <xdr:rowOff>28574</xdr:rowOff>
    </xdr:to>
    <xdr:sp macro="[0]!sbClearCellsOnlyData" textlink="">
      <xdr:nvSpPr>
        <xdr:cNvPr id="5" name="Rounded Rectangle 1"/>
        <xdr:cNvSpPr>
          <a:spLocks noChangeAspect="1" noChangeArrowheads="1"/>
        </xdr:cNvSpPr>
      </xdr:nvSpPr>
      <xdr:spPr bwMode="auto">
        <a:xfrm>
          <a:off x="6172200" y="1209674"/>
          <a:ext cx="752475" cy="600075"/>
        </a:xfrm>
        <a:prstGeom prst="rect">
          <a:avLst/>
        </a:prstGeom>
        <a:solidFill>
          <a:srgbClr val="7F7F7F"/>
        </a:solidFill>
        <a:ln w="38100" algn="ctr">
          <a:solidFill>
            <a:srgbClr val="FFFFFF"/>
          </a:solidFill>
          <a:round/>
          <a:headEnd/>
          <a:tailEnd/>
        </a:ln>
        <a:effectLst>
          <a:outerShdw dist="20000" dir="5400000" rotWithShape="0">
            <a:srgbClr val="000000">
              <a:alpha val="37999"/>
            </a:srgbClr>
          </a:outerShdw>
        </a:effectLst>
      </xdr:spPr>
      <xdr:txBody>
        <a:bodyPr vertOverflow="clip" wrap="square" lIns="27432" tIns="27432" rIns="27432" bIns="27432" anchor="ctr" upright="1"/>
        <a:lstStyle/>
        <a:p>
          <a:pPr algn="ctr" rtl="0">
            <a:defRPr sz="1000"/>
          </a:pPr>
          <a:r>
            <a:rPr lang="en-US" sz="1000" b="1" i="0" u="none" strike="noStrike" baseline="0">
              <a:solidFill>
                <a:srgbClr val="FFFFFF"/>
              </a:solidFill>
              <a:latin typeface="Calibri"/>
            </a:rPr>
            <a:t>Clear Data</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304800</xdr:colOff>
      <xdr:row>0</xdr:row>
      <xdr:rowOff>0</xdr:rowOff>
    </xdr:from>
    <xdr:to>
      <xdr:col>18</xdr:col>
      <xdr:colOff>546100</xdr:colOff>
      <xdr:row>2</xdr:row>
      <xdr:rowOff>141514</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82200" y="0"/>
          <a:ext cx="825500" cy="471714"/>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25</xdr:col>
      <xdr:colOff>448235</xdr:colOff>
      <xdr:row>0</xdr:row>
      <xdr:rowOff>11206</xdr:rowOff>
    </xdr:from>
    <xdr:to>
      <xdr:col>26</xdr:col>
      <xdr:colOff>568697</xdr:colOff>
      <xdr:row>3</xdr:row>
      <xdr:rowOff>0</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55085" y="11206"/>
          <a:ext cx="806263"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25</xdr:col>
      <xdr:colOff>369794</xdr:colOff>
      <xdr:row>0</xdr:row>
      <xdr:rowOff>22411</xdr:rowOff>
    </xdr:from>
    <xdr:to>
      <xdr:col>26</xdr:col>
      <xdr:colOff>490257</xdr:colOff>
      <xdr:row>3</xdr:row>
      <xdr:rowOff>11205</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57594" y="22411"/>
          <a:ext cx="806263"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25</xdr:col>
      <xdr:colOff>448235</xdr:colOff>
      <xdr:row>0</xdr:row>
      <xdr:rowOff>11206</xdr:rowOff>
    </xdr:from>
    <xdr:to>
      <xdr:col>26</xdr:col>
      <xdr:colOff>568699</xdr:colOff>
      <xdr:row>3</xdr:row>
      <xdr:rowOff>0</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74135" y="11206"/>
          <a:ext cx="806264"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25</xdr:col>
      <xdr:colOff>369794</xdr:colOff>
      <xdr:row>0</xdr:row>
      <xdr:rowOff>22411</xdr:rowOff>
    </xdr:from>
    <xdr:to>
      <xdr:col>26</xdr:col>
      <xdr:colOff>490257</xdr:colOff>
      <xdr:row>3</xdr:row>
      <xdr:rowOff>11205</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57594" y="22411"/>
          <a:ext cx="806263"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25</xdr:col>
      <xdr:colOff>448235</xdr:colOff>
      <xdr:row>0</xdr:row>
      <xdr:rowOff>11206</xdr:rowOff>
    </xdr:from>
    <xdr:to>
      <xdr:col>26</xdr:col>
      <xdr:colOff>568699</xdr:colOff>
      <xdr:row>3</xdr:row>
      <xdr:rowOff>0</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74135" y="11206"/>
          <a:ext cx="806264"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25</xdr:col>
      <xdr:colOff>448235</xdr:colOff>
      <xdr:row>0</xdr:row>
      <xdr:rowOff>11206</xdr:rowOff>
    </xdr:from>
    <xdr:to>
      <xdr:col>26</xdr:col>
      <xdr:colOff>568699</xdr:colOff>
      <xdr:row>3</xdr:row>
      <xdr:rowOff>0</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74135" y="11206"/>
          <a:ext cx="806264"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25</xdr:col>
      <xdr:colOff>369794</xdr:colOff>
      <xdr:row>0</xdr:row>
      <xdr:rowOff>22411</xdr:rowOff>
    </xdr:from>
    <xdr:to>
      <xdr:col>26</xdr:col>
      <xdr:colOff>490257</xdr:colOff>
      <xdr:row>3</xdr:row>
      <xdr:rowOff>11205</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57594" y="22411"/>
          <a:ext cx="806263"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25</xdr:col>
      <xdr:colOff>448235</xdr:colOff>
      <xdr:row>0</xdr:row>
      <xdr:rowOff>11206</xdr:rowOff>
    </xdr:from>
    <xdr:to>
      <xdr:col>26</xdr:col>
      <xdr:colOff>568699</xdr:colOff>
      <xdr:row>3</xdr:row>
      <xdr:rowOff>0</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74135" y="11206"/>
          <a:ext cx="806264" cy="474569"/>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16</xdr:col>
      <xdr:colOff>88900</xdr:colOff>
      <xdr:row>0</xdr:row>
      <xdr:rowOff>38100</xdr:rowOff>
    </xdr:from>
    <xdr:to>
      <xdr:col>16</xdr:col>
      <xdr:colOff>892922</xdr:colOff>
      <xdr:row>3</xdr:row>
      <xdr:rowOff>2241</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80100" y="38100"/>
          <a:ext cx="804022" cy="459441"/>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20</xdr:col>
      <xdr:colOff>88900</xdr:colOff>
      <xdr:row>0</xdr:row>
      <xdr:rowOff>38100</xdr:rowOff>
    </xdr:from>
    <xdr:to>
      <xdr:col>20</xdr:col>
      <xdr:colOff>892922</xdr:colOff>
      <xdr:row>3</xdr:row>
      <xdr:rowOff>2241</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24075" y="38100"/>
          <a:ext cx="804022" cy="449916"/>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400050</xdr:colOff>
      <xdr:row>0</xdr:row>
      <xdr:rowOff>28575</xdr:rowOff>
    </xdr:from>
    <xdr:to>
      <xdr:col>8</xdr:col>
      <xdr:colOff>594472</xdr:colOff>
      <xdr:row>2</xdr:row>
      <xdr:rowOff>145116</xdr:rowOff>
    </xdr:to>
    <xdr:pic>
      <xdr:nvPicPr>
        <xdr:cNvPr id="2" name="Picture 80" descr="BMA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44050" y="28575"/>
          <a:ext cx="804022" cy="440391"/>
        </a:xfrm>
        <a:prstGeom prst="rect">
          <a:avLst/>
        </a:prstGeom>
        <a:noFill/>
        <a:ln w="25400">
          <a:solidFill>
            <a:srgbClr val="FFFFFF"/>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vid/AppData/Local/Temp/P+C%20EBS%20Risk%20Margin%20Template.GS.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Summary"/>
      <sheetName val="Yield Curves &amp; Factor Charges"/>
      <sheetName val="Loss reserves - From --&gt;"/>
      <sheetName val="Loss Reserves - Currency 1"/>
      <sheetName val="Loss Reserves - Currency 2"/>
      <sheetName val="Loss Reserves - Currency 3"/>
      <sheetName val="Loss Reserves - Currency 4"/>
      <sheetName val="Loss Reserves - Currency 5"/>
      <sheetName val="Loss Reserves - Currency 6"/>
      <sheetName val="Loss Reserves - Currency 7"/>
      <sheetName val="Loss Reserves - Currency 8"/>
      <sheetName val="&lt;-- Loss reserves - To"/>
      <sheetName val="Loss Reserves - Total"/>
      <sheetName val=" Losses Prem Prov - From --&gt;"/>
      <sheetName val="LossPremProv - Currency 1"/>
      <sheetName val=" &lt;-- Losses Prem Prov - To"/>
      <sheetName val="Premiums - From --&gt;"/>
      <sheetName val="Premiums - USD"/>
      <sheetName val="Premiums - GBP"/>
      <sheetName val="Premiums - EURO"/>
      <sheetName val="Premiums - AUD"/>
      <sheetName val="Premiums - CAD"/>
      <sheetName val="Premiums - CHF"/>
      <sheetName val="Premiums - JPY"/>
      <sheetName val="Premiums - NZD"/>
      <sheetName val="&lt;-- Premiums - To"/>
      <sheetName val="Premium Provision and Risk"/>
      <sheetName val="Premium provisions"/>
      <sheetName val="Risk margin"/>
      <sheetName val="Orig.RMSheet.Values.Adjusted"/>
    </sheetNames>
    <sheetDataSet>
      <sheetData sheetId="0">
        <row r="5">
          <cell r="A5" t="str">
            <v>Bermuda Economic Balance Sheet Simplification Calculations Template</v>
          </cell>
        </row>
      </sheetData>
      <sheetData sheetId="1">
        <row r="16">
          <cell r="D16">
            <v>2</v>
          </cell>
        </row>
        <row r="19">
          <cell r="D19">
            <v>0.1</v>
          </cell>
        </row>
        <row r="24">
          <cell r="D24">
            <v>1.4842300556586271E-2</v>
          </cell>
        </row>
      </sheetData>
      <sheetData sheetId="2">
        <row r="43">
          <cell r="B43">
            <v>0.5</v>
          </cell>
          <cell r="C43">
            <v>2.0074398580618436E-3</v>
          </cell>
          <cell r="D43">
            <v>1.4763469400350004E-2</v>
          </cell>
          <cell r="E43">
            <v>4.3844285100931302E-3</v>
          </cell>
          <cell r="F43">
            <v>2.5646426947787404E-2</v>
          </cell>
          <cell r="G43">
            <v>8.5483441216638312E-3</v>
          </cell>
          <cell r="H43">
            <v>3.5040283182752319E-3</v>
          </cell>
          <cell r="I43">
            <v>1.0314684070181102E-2</v>
          </cell>
          <cell r="J43">
            <v>3.7095657560712425E-2</v>
          </cell>
          <cell r="K43">
            <v>0</v>
          </cell>
          <cell r="L43">
            <v>0.99899778872794209</v>
          </cell>
          <cell r="M43">
            <v>0.99269900755344098</v>
          </cell>
          <cell r="N43">
            <v>0.99781496821223381</v>
          </cell>
          <cell r="O43">
            <v>0.98741828290233713</v>
          </cell>
          <cell r="P43">
            <v>0.9957530370010611</v>
          </cell>
          <cell r="Q43">
            <v>0.99825257676762191</v>
          </cell>
          <cell r="R43">
            <v>0.99488221535715771</v>
          </cell>
          <cell r="S43">
            <v>0.98195275306515017</v>
          </cell>
        </row>
        <row r="44">
          <cell r="B44">
            <v>1.5</v>
          </cell>
          <cell r="C44">
            <v>7.2965397175721591E-3</v>
          </cell>
          <cell r="D44">
            <v>1.4078065694775432E-2</v>
          </cell>
          <cell r="E44">
            <v>2.481165443896316E-3</v>
          </cell>
          <cell r="F44">
            <v>2.5372556177899241E-2</v>
          </cell>
          <cell r="G44">
            <v>9.4219221646199003E-3</v>
          </cell>
          <cell r="H44">
            <v>4.6896296480554156E-3</v>
          </cell>
          <cell r="I44">
            <v>7.5102749397046864E-3</v>
          </cell>
          <cell r="J44">
            <v>3.8663226168864639E-2</v>
          </cell>
          <cell r="K44">
            <v>0</v>
          </cell>
          <cell r="L44">
            <v>0.98915417162555608</v>
          </cell>
          <cell r="M44">
            <v>0.97924850305185407</v>
          </cell>
          <cell r="N44">
            <v>0.99628976135536096</v>
          </cell>
          <cell r="O44">
            <v>0.96311348968287547</v>
          </cell>
          <cell r="P44">
            <v>0.98603175496109519</v>
          </cell>
          <cell r="Q44">
            <v>0.99300656727351289</v>
          </cell>
          <cell r="R44">
            <v>0.98883942663657509</v>
          </cell>
          <cell r="S44">
            <v>0.94468684215053744</v>
          </cell>
        </row>
        <row r="45">
          <cell r="B45">
            <v>2.5</v>
          </cell>
          <cell r="C45">
            <v>1.2357494588286499E-2</v>
          </cell>
          <cell r="D45">
            <v>1.5357150958152488E-2</v>
          </cell>
          <cell r="E45">
            <v>2.0467835820454638E-3</v>
          </cell>
          <cell r="F45">
            <v>2.5173397501930594E-2</v>
          </cell>
          <cell r="G45">
            <v>1.1574215004657162E-2</v>
          </cell>
          <cell r="H45">
            <v>6.2403321644524112E-3</v>
          </cell>
          <cell r="I45">
            <v>5.6357295152338338E-3</v>
          </cell>
          <cell r="J45">
            <v>4.0119323912222171E-2</v>
          </cell>
          <cell r="K45">
            <v>0</v>
          </cell>
          <cell r="L45">
            <v>0.96976218270046899</v>
          </cell>
          <cell r="M45">
            <v>0.96261565532202154</v>
          </cell>
          <cell r="N45">
            <v>0.99490131322003572</v>
          </cell>
          <cell r="O45">
            <v>0.93973776462285752</v>
          </cell>
          <cell r="P45">
            <v>0.97164053252899485</v>
          </cell>
          <cell r="Q45">
            <v>0.9845679585496947</v>
          </cell>
          <cell r="R45">
            <v>0.98604846689935721</v>
          </cell>
          <cell r="S45">
            <v>0.90634196190417748</v>
          </cell>
        </row>
        <row r="46">
          <cell r="B46">
            <v>3.5</v>
          </cell>
          <cell r="C46">
            <v>1.6523276688531041E-2</v>
          </cell>
          <cell r="D46">
            <v>1.7947499671663536E-2</v>
          </cell>
          <cell r="E46">
            <v>2.8305781197559554E-3</v>
          </cell>
          <cell r="F46">
            <v>2.6890641252975911E-2</v>
          </cell>
          <cell r="G46">
            <v>1.4715669764882477E-2</v>
          </cell>
          <cell r="H46">
            <v>8.3967606151418295E-3</v>
          </cell>
          <cell r="I46">
            <v>4.6904874880056013E-3</v>
          </cell>
          <cell r="J46">
            <v>4.1370100686151545E-2</v>
          </cell>
          <cell r="K46">
            <v>0</v>
          </cell>
          <cell r="L46">
            <v>0.94425513012835294</v>
          </cell>
          <cell r="M46">
            <v>0.93963929443697414</v>
          </cell>
          <cell r="N46">
            <v>0.99015574650971305</v>
          </cell>
          <cell r="O46">
            <v>0.91130827638942613</v>
          </cell>
          <cell r="P46">
            <v>0.95015556297795434</v>
          </cell>
          <cell r="Q46">
            <v>0.97115813726476641</v>
          </cell>
          <cell r="R46">
            <v>0.98375507050563704</v>
          </cell>
          <cell r="S46">
            <v>0.8677250499332233</v>
          </cell>
        </row>
        <row r="47">
          <cell r="B47">
            <v>4.5</v>
          </cell>
          <cell r="C47">
            <v>1.9532279513441608E-2</v>
          </cell>
          <cell r="D47">
            <v>1.9808011679288029E-2</v>
          </cell>
          <cell r="E47">
            <v>3.5580171067977062E-3</v>
          </cell>
          <cell r="F47">
            <v>2.9109173337928951E-2</v>
          </cell>
          <cell r="G47">
            <v>1.74714370118636E-2</v>
          </cell>
          <cell r="H47">
            <v>1.0840524391824147E-2</v>
          </cell>
          <cell r="I47">
            <v>3.7232069735182449E-3</v>
          </cell>
          <cell r="J47">
            <v>4.2515465043550194E-2</v>
          </cell>
          <cell r="K47">
            <v>0</v>
          </cell>
          <cell r="L47">
            <v>0.91663320907090007</v>
          </cell>
          <cell r="M47">
            <v>0.91551847411171428</v>
          </cell>
          <cell r="N47">
            <v>0.98414438445733388</v>
          </cell>
          <cell r="O47">
            <v>0.87886764695124331</v>
          </cell>
          <cell r="P47">
            <v>0.9250175691864394</v>
          </cell>
          <cell r="Q47">
            <v>0.95263843677296067</v>
          </cell>
          <cell r="R47">
            <v>0.98341573996291864</v>
          </cell>
          <cell r="S47">
            <v>0.8291416323639107</v>
          </cell>
        </row>
        <row r="48">
          <cell r="B48">
            <v>5.5</v>
          </cell>
          <cell r="C48">
            <v>2.1891294863962685E-2</v>
          </cell>
          <cell r="D48">
            <v>2.1412757791040349E-2</v>
          </cell>
          <cell r="E48">
            <v>4.4648793052601832E-3</v>
          </cell>
          <cell r="F48">
            <v>3.0597006671087001E-2</v>
          </cell>
          <cell r="G48">
            <v>2.0155249232175265E-2</v>
          </cell>
          <cell r="H48">
            <v>1.3315493375557708E-2</v>
          </cell>
          <cell r="I48">
            <v>2.9637691932293819E-3</v>
          </cell>
          <cell r="J48">
            <v>4.3581674054166797E-2</v>
          </cell>
          <cell r="K48">
            <v>0</v>
          </cell>
          <cell r="L48">
            <v>0.88771621425011538</v>
          </cell>
          <cell r="M48">
            <v>0.89000607444225255</v>
          </cell>
          <cell r="N48">
            <v>0.97579556445205828</v>
          </cell>
          <cell r="O48">
            <v>0.84724922052348384</v>
          </cell>
          <cell r="P48">
            <v>0.89605676462255657</v>
          </cell>
          <cell r="Q48">
            <v>0.92983147628144192</v>
          </cell>
          <cell r="R48">
            <v>0.98385512605952252</v>
          </cell>
          <cell r="S48">
            <v>0.79086900958665707</v>
          </cell>
        </row>
        <row r="49">
          <cell r="B49">
            <v>6.5</v>
          </cell>
          <cell r="C49">
            <v>2.3848418445368225E-2</v>
          </cell>
          <cell r="D49">
            <v>2.2780198352847947E-2</v>
          </cell>
          <cell r="E49">
            <v>5.383033828366024E-3</v>
          </cell>
          <cell r="F49">
            <v>3.250798827411927E-2</v>
          </cell>
          <cell r="G49">
            <v>2.3087029407179216E-2</v>
          </cell>
          <cell r="H49">
            <v>1.6027910514821997E-2</v>
          </cell>
          <cell r="I49">
            <v>2.3037168557493715E-3</v>
          </cell>
          <cell r="J49">
            <v>4.4614173235004273E-2</v>
          </cell>
          <cell r="K49">
            <v>0</v>
          </cell>
          <cell r="L49">
            <v>0.85796226196341174</v>
          </cell>
          <cell r="M49">
            <v>0.86380353499361839</v>
          </cell>
          <cell r="N49">
            <v>0.96570595929520853</v>
          </cell>
          <cell r="O49">
            <v>0.81225569974525846</v>
          </cell>
          <cell r="P49">
            <v>0.862121027920146</v>
          </cell>
          <cell r="Q49">
            <v>0.90180647906610123</v>
          </cell>
          <cell r="R49">
            <v>0.98515436151058089</v>
          </cell>
          <cell r="S49">
            <v>0.75298540588260499</v>
          </cell>
        </row>
        <row r="50">
          <cell r="B50">
            <v>7.5</v>
          </cell>
          <cell r="C50">
            <v>2.555900123002175E-2</v>
          </cell>
          <cell r="D50">
            <v>2.3785044414381673E-2</v>
          </cell>
          <cell r="E50">
            <v>6.281541758653475E-3</v>
          </cell>
          <cell r="F50">
            <v>3.4176730322542426E-2</v>
          </cell>
          <cell r="G50">
            <v>2.5456448714976432E-2</v>
          </cell>
          <cell r="H50">
            <v>1.8066384334815666E-2</v>
          </cell>
          <cell r="I50">
            <v>1.8367893080721842E-3</v>
          </cell>
          <cell r="J50">
            <v>4.5511131475450384E-2</v>
          </cell>
          <cell r="K50">
            <v>0</v>
          </cell>
          <cell r="L50">
            <v>0.82755167016677078</v>
          </cell>
          <cell r="M50">
            <v>0.83836693649041982</v>
          </cell>
          <cell r="N50">
            <v>0.95412154184217024</v>
          </cell>
          <cell r="O50">
            <v>0.77721162491167906</v>
          </cell>
          <cell r="P50">
            <v>0.82817257728128246</v>
          </cell>
          <cell r="Q50">
            <v>0.87433782626340206</v>
          </cell>
          <cell r="R50">
            <v>0.98633099740241115</v>
          </cell>
          <cell r="S50">
            <v>0.71620119600393206</v>
          </cell>
        </row>
        <row r="51">
          <cell r="B51">
            <v>8.5</v>
          </cell>
          <cell r="C51">
            <v>2.7071834802882222E-2</v>
          </cell>
          <cell r="D51">
            <v>2.4473495199373474E-2</v>
          </cell>
          <cell r="E51">
            <v>7.1720102739618596E-3</v>
          </cell>
          <cell r="F51">
            <v>3.5586443587817485E-2</v>
          </cell>
          <cell r="G51">
            <v>2.7344337902832194E-2</v>
          </cell>
          <cell r="H51">
            <v>1.9247321724833455E-2</v>
          </cell>
          <cell r="I51">
            <v>1.7648242101131473E-3</v>
          </cell>
          <cell r="J51">
            <v>4.6284562871420576E-2</v>
          </cell>
          <cell r="K51">
            <v>0</v>
          </cell>
          <cell r="L51">
            <v>0.79688019183574266</v>
          </cell>
          <cell r="M51">
            <v>0.81422385234846406</v>
          </cell>
          <cell r="N51">
            <v>0.94106363517461555</v>
          </cell>
          <cell r="O51">
            <v>0.74287538537711928</v>
          </cell>
          <cell r="P51">
            <v>0.79508531183350539</v>
          </cell>
          <cell r="Q51">
            <v>0.85040064143155392</v>
          </cell>
          <cell r="R51">
            <v>0.98512397353769343</v>
          </cell>
          <cell r="S51">
            <v>0.68073260063452268</v>
          </cell>
        </row>
        <row r="52">
          <cell r="B52">
            <v>9.5</v>
          </cell>
          <cell r="C52">
            <v>2.8395793659910851E-2</v>
          </cell>
          <cell r="D52">
            <v>2.5158554802374056E-2</v>
          </cell>
          <cell r="E52">
            <v>8.0798397027592728E-3</v>
          </cell>
          <cell r="F52">
            <v>3.7090270638145739E-2</v>
          </cell>
          <cell r="G52">
            <v>2.940714552278223E-2</v>
          </cell>
          <cell r="H52">
            <v>2.0641953618905973E-2</v>
          </cell>
          <cell r="I52">
            <v>1.6023576226871228E-3</v>
          </cell>
          <cell r="J52">
            <v>4.7093098827787117E-2</v>
          </cell>
          <cell r="K52">
            <v>0</v>
          </cell>
          <cell r="L52">
            <v>0.76643835407913374</v>
          </cell>
          <cell r="M52">
            <v>0.7897417874515863</v>
          </cell>
          <cell r="N52">
            <v>0.92639919660603898</v>
          </cell>
          <cell r="O52">
            <v>0.70752645006153259</v>
          </cell>
          <cell r="P52">
            <v>0.75931469337459379</v>
          </cell>
          <cell r="Q52">
            <v>0.82357384734807459</v>
          </cell>
          <cell r="R52">
            <v>0.98490487648910474</v>
          </cell>
          <cell r="S52">
            <v>0.64586191517640668</v>
          </cell>
        </row>
        <row r="53">
          <cell r="B53">
            <v>10.5</v>
          </cell>
          <cell r="C53">
            <v>2.9361485604113113E-2</v>
          </cell>
          <cell r="D53">
            <v>2.561947893082106E-2</v>
          </cell>
          <cell r="E53">
            <v>8.8589831248100381E-3</v>
          </cell>
          <cell r="F53">
            <v>3.8250478697591461E-2</v>
          </cell>
          <cell r="G53">
            <v>3.069771961366996E-2</v>
          </cell>
          <cell r="H53">
            <v>2.1174472680286271E-2</v>
          </cell>
          <cell r="I53">
            <v>2.3064085871737916E-3</v>
          </cell>
          <cell r="J53">
            <v>4.7629143752601522E-2</v>
          </cell>
          <cell r="K53">
            <v>0</v>
          </cell>
          <cell r="L53">
            <v>0.73796692105396577</v>
          </cell>
          <cell r="M53">
            <v>0.76673319219268921</v>
          </cell>
          <cell r="N53">
            <v>0.91154919769754095</v>
          </cell>
          <cell r="O53">
            <v>0.67426020738693226</v>
          </cell>
          <cell r="P53">
            <v>0.72798292098803741</v>
          </cell>
          <cell r="Q53">
            <v>0.80251013776991864</v>
          </cell>
          <cell r="R53">
            <v>0.97610081333720256</v>
          </cell>
          <cell r="S53">
            <v>0.61350838068765479</v>
          </cell>
        </row>
        <row r="54">
          <cell r="B54">
            <v>11.5</v>
          </cell>
          <cell r="C54">
            <v>2.9916384066837054E-2</v>
          </cell>
          <cell r="D54">
            <v>2.5735499649272242E-2</v>
          </cell>
          <cell r="E54">
            <v>9.6418354687557439E-3</v>
          </cell>
          <cell r="F54">
            <v>3.8902785256141215E-2</v>
          </cell>
          <cell r="G54">
            <v>3.1316053233069852E-2</v>
          </cell>
          <cell r="H54">
            <v>2.0914120015731896E-2</v>
          </cell>
          <cell r="I54">
            <v>3.7385081359389005E-3</v>
          </cell>
          <cell r="J54">
            <v>4.7998816141898715E-2</v>
          </cell>
          <cell r="K54">
            <v>0</v>
          </cell>
          <cell r="L54">
            <v>0.71248771297967806</v>
          </cell>
          <cell r="M54">
            <v>0.74660872007656454</v>
          </cell>
          <cell r="N54">
            <v>0.89552067458154894</v>
          </cell>
          <cell r="O54">
            <v>0.64474580950081128</v>
          </cell>
          <cell r="P54">
            <v>0.7014465019542433</v>
          </cell>
          <cell r="Q54">
            <v>0.78817758445558295</v>
          </cell>
          <cell r="R54">
            <v>0.95799503973788047</v>
          </cell>
          <cell r="S54">
            <v>0.58324482138151112</v>
          </cell>
        </row>
        <row r="55">
          <cell r="B55">
            <v>12.5</v>
          </cell>
          <cell r="C55">
            <v>3.0445749836871983E-2</v>
          </cell>
          <cell r="D55">
            <v>2.5779873946703447E-2</v>
          </cell>
          <cell r="E55">
            <v>1.0469690926356634E-2</v>
          </cell>
          <cell r="F55">
            <v>3.9619809801251904E-2</v>
          </cell>
          <cell r="G55">
            <v>3.1896484154799509E-2</v>
          </cell>
          <cell r="H55">
            <v>2.0729888311137756E-2</v>
          </cell>
          <cell r="I55">
            <v>4.9814901412901236E-3</v>
          </cell>
          <cell r="J55">
            <v>4.842086344388008E-2</v>
          </cell>
          <cell r="K55">
            <v>0</v>
          </cell>
          <cell r="L55">
            <v>0.6873625180314451</v>
          </cell>
          <cell r="M55">
            <v>0.72748296283376479</v>
          </cell>
          <cell r="N55">
            <v>0.87792791423465666</v>
          </cell>
          <cell r="O55">
            <v>0.61527344422859764</v>
          </cell>
          <cell r="P55">
            <v>0.67538022546920018</v>
          </cell>
          <cell r="Q55">
            <v>0.77377483999680463</v>
          </cell>
          <cell r="R55">
            <v>0.93977570429319501</v>
          </cell>
          <cell r="S55">
            <v>0.55373798423949794</v>
          </cell>
        </row>
        <row r="56">
          <cell r="B56">
            <v>13.5</v>
          </cell>
          <cell r="C56">
            <v>3.089966820925838E-2</v>
          </cell>
          <cell r="D56">
            <v>2.5771613855113173E-2</v>
          </cell>
          <cell r="E56">
            <v>1.1213136363721787E-2</v>
          </cell>
          <cell r="F56">
            <v>4.0240513189701232E-2</v>
          </cell>
          <cell r="G56">
            <v>3.2405540654053766E-2</v>
          </cell>
          <cell r="H56">
            <v>2.0391202321292212E-2</v>
          </cell>
          <cell r="I56">
            <v>6.1866580417699879E-3</v>
          </cell>
          <cell r="J56">
            <v>4.8789455714086216E-2</v>
          </cell>
          <cell r="K56">
            <v>0</v>
          </cell>
          <cell r="L56">
            <v>0.66309934976602491</v>
          </cell>
          <cell r="M56">
            <v>0.70927698006693995</v>
          </cell>
          <cell r="N56">
            <v>0.86024768525207362</v>
          </cell>
          <cell r="O56">
            <v>0.58707581378704177</v>
          </cell>
          <cell r="P56">
            <v>0.65016051472279279</v>
          </cell>
          <cell r="Q56">
            <v>0.76146417456339011</v>
          </cell>
          <cell r="R56">
            <v>0.92010950418729609</v>
          </cell>
          <cell r="S56">
            <v>0.52566345173293882</v>
          </cell>
        </row>
        <row r="57">
          <cell r="B57">
            <v>14.5</v>
          </cell>
          <cell r="C57">
            <v>3.1290539887322666E-2</v>
          </cell>
          <cell r="D57">
            <v>2.56654910792804E-2</v>
          </cell>
          <cell r="E57">
            <v>1.1989562539383769E-2</v>
          </cell>
          <cell r="F57">
            <v>4.0820690833243134E-2</v>
          </cell>
          <cell r="G57">
            <v>3.2812040863518632E-2</v>
          </cell>
          <cell r="H57">
            <v>1.9918695850719814E-2</v>
          </cell>
          <cell r="I57">
            <v>7.3811075726553099E-3</v>
          </cell>
          <cell r="J57">
            <v>4.9179557322986511E-2</v>
          </cell>
          <cell r="K57">
            <v>0</v>
          </cell>
          <cell r="L57">
            <v>0.63969802184370961</v>
          </cell>
          <cell r="M57">
            <v>0.69249511729688951</v>
          </cell>
          <cell r="N57">
            <v>0.84129346837902186</v>
          </cell>
          <cell r="O57">
            <v>0.55982102055087224</v>
          </cell>
          <cell r="P57">
            <v>0.62616856263187237</v>
          </cell>
          <cell r="Q57">
            <v>0.75127594688294752</v>
          </cell>
          <cell r="R57">
            <v>0.89885548587167174</v>
          </cell>
          <cell r="S57">
            <v>0.4985142874971874</v>
          </cell>
        </row>
        <row r="58">
          <cell r="B58">
            <v>15.5</v>
          </cell>
          <cell r="C58">
            <v>3.1615515847988718E-2</v>
          </cell>
          <cell r="D58">
            <v>2.5872735792290769E-2</v>
          </cell>
          <cell r="E58">
            <v>1.2558016013827E-2</v>
          </cell>
          <cell r="F58">
            <v>4.1311030592169118E-2</v>
          </cell>
          <cell r="G58">
            <v>3.327287058255024E-2</v>
          </cell>
          <cell r="H58">
            <v>2.0061157629243098E-2</v>
          </cell>
          <cell r="I58">
            <v>8.2650364984147018E-3</v>
          </cell>
          <cell r="J58">
            <v>4.9423503220168641E-2</v>
          </cell>
          <cell r="K58">
            <v>0</v>
          </cell>
          <cell r="L58">
            <v>0.61726703685802387</v>
          </cell>
          <cell r="M58">
            <v>0.67305559304496665</v>
          </cell>
          <cell r="N58">
            <v>0.82412160513188637</v>
          </cell>
          <cell r="O58">
            <v>0.53395263272399474</v>
          </cell>
          <cell r="P58">
            <v>0.60209786167682711</v>
          </cell>
          <cell r="Q58">
            <v>0.73501082545969443</v>
          </cell>
          <cell r="R58">
            <v>0.88022162564121376</v>
          </cell>
          <cell r="S58">
            <v>0.47343766753532668</v>
          </cell>
        </row>
        <row r="59">
          <cell r="B59">
            <v>16.5</v>
          </cell>
          <cell r="C59">
            <v>3.1916972260660259E-2</v>
          </cell>
          <cell r="D59">
            <v>2.6275450336470385E-2</v>
          </cell>
          <cell r="E59">
            <v>1.2921738376775238E-2</v>
          </cell>
          <cell r="F59">
            <v>4.1756443781650887E-2</v>
          </cell>
          <cell r="G59">
            <v>3.3733213225332292E-2</v>
          </cell>
          <cell r="H59">
            <v>2.0713993125355046E-2</v>
          </cell>
          <cell r="I59">
            <v>8.8167069552582689E-3</v>
          </cell>
          <cell r="J59">
            <v>4.9559597331608529E-2</v>
          </cell>
          <cell r="K59">
            <v>0</v>
          </cell>
          <cell r="L59">
            <v>0.59547225957674776</v>
          </cell>
          <cell r="M59">
            <v>0.65184597234276853</v>
          </cell>
          <cell r="N59">
            <v>0.80909177765322937</v>
          </cell>
          <cell r="O59">
            <v>0.50916409986044531</v>
          </cell>
          <cell r="P59">
            <v>0.57844256474323608</v>
          </cell>
          <cell r="Q59">
            <v>0.71298906261046335</v>
          </cell>
          <cell r="R59">
            <v>0.86516235039651723</v>
          </cell>
          <cell r="S59">
            <v>0.45017645823515939</v>
          </cell>
        </row>
        <row r="60">
          <cell r="B60">
            <v>17.5</v>
          </cell>
          <cell r="C60">
            <v>3.2112518605572404E-2</v>
          </cell>
          <cell r="D60">
            <v>2.6492590178349928E-2</v>
          </cell>
          <cell r="E60">
            <v>1.3340589005878201E-2</v>
          </cell>
          <cell r="F60">
            <v>4.2139255179108659E-2</v>
          </cell>
          <cell r="G60">
            <v>3.411922013003732E-2</v>
          </cell>
          <cell r="H60">
            <v>2.1129739906655232E-2</v>
          </cell>
          <cell r="I60">
            <v>9.3837528143012605E-3</v>
          </cell>
          <cell r="J60">
            <v>4.9668010566165322E-2</v>
          </cell>
          <cell r="K60">
            <v>0</v>
          </cell>
          <cell r="L60">
            <v>0.57514414162040861</v>
          </cell>
          <cell r="M60">
            <v>0.63280976508111741</v>
          </cell>
          <cell r="N60">
            <v>0.79301212198189364</v>
          </cell>
          <cell r="O60">
            <v>0.48562304158281216</v>
          </cell>
          <cell r="P60">
            <v>0.55592259390943066</v>
          </cell>
          <cell r="Q60">
            <v>0.69355964022457528</v>
          </cell>
          <cell r="R60">
            <v>0.84920897458519506</v>
          </cell>
          <cell r="S60">
            <v>0.42814479231385616</v>
          </cell>
        </row>
        <row r="61">
          <cell r="B61">
            <v>18.5</v>
          </cell>
          <cell r="C61">
            <v>3.2264589599435567E-2</v>
          </cell>
          <cell r="D61">
            <v>2.6746319028461585E-2</v>
          </cell>
          <cell r="E61">
            <v>1.3688965422147703E-2</v>
          </cell>
          <cell r="F61">
            <v>4.2444705978596176E-2</v>
          </cell>
          <cell r="G61">
            <v>3.4527346471918463E-2</v>
          </cell>
          <cell r="H61">
            <v>2.1526418270013892E-2</v>
          </cell>
          <cell r="I61">
            <v>9.863898893854639E-3</v>
          </cell>
          <cell r="J61">
            <v>4.9720124826308165E-2</v>
          </cell>
          <cell r="K61">
            <v>0</v>
          </cell>
          <cell r="L61">
            <v>0.55573269752679388</v>
          </cell>
          <cell r="M61">
            <v>0.61366540499306932</v>
          </cell>
          <cell r="N61">
            <v>0.77761154331711302</v>
          </cell>
          <cell r="O61">
            <v>0.46346717379813257</v>
          </cell>
          <cell r="P61">
            <v>0.53367082204149552</v>
          </cell>
          <cell r="Q61">
            <v>0.67434532496083055</v>
          </cell>
          <cell r="R61">
            <v>0.83394484512909284</v>
          </cell>
          <cell r="S61">
            <v>0.40751145110959597</v>
          </cell>
        </row>
        <row r="62">
          <cell r="B62">
            <v>19.5</v>
          </cell>
          <cell r="C62">
            <v>3.2465918500548696E-2</v>
          </cell>
          <cell r="D62">
            <v>2.701426146745689E-2</v>
          </cell>
          <cell r="E62">
            <v>1.3976608470443352E-2</v>
          </cell>
          <cell r="F62">
            <v>4.2762442227967767E-2</v>
          </cell>
          <cell r="G62">
            <v>3.4896340622253774E-2</v>
          </cell>
          <cell r="H62">
            <v>2.1936459525022656E-2</v>
          </cell>
          <cell r="I62">
            <v>1.0388769187102298E-2</v>
          </cell>
          <cell r="J62">
            <v>4.9751283281693759E-2</v>
          </cell>
          <cell r="K62">
            <v>0</v>
          </cell>
          <cell r="L62">
            <v>0.53631923176666529</v>
          </cell>
          <cell r="M62">
            <v>0.59464633867809424</v>
          </cell>
          <cell r="N62">
            <v>0.76287826482028787</v>
          </cell>
          <cell r="O62">
            <v>0.44196215179818743</v>
          </cell>
          <cell r="P62">
            <v>0.51228471710233792</v>
          </cell>
          <cell r="Q62">
            <v>0.65498909989576282</v>
          </cell>
          <cell r="R62">
            <v>0.8174741911520933</v>
          </cell>
          <cell r="S62">
            <v>0.38798498855921087</v>
          </cell>
        </row>
        <row r="63">
          <cell r="B63">
            <v>20.5</v>
          </cell>
          <cell r="C63">
            <v>3.2570955822084358E-2</v>
          </cell>
          <cell r="D63">
            <v>2.7163760353005273E-2</v>
          </cell>
          <cell r="E63">
            <v>1.4290159576603401E-2</v>
          </cell>
          <cell r="F63">
            <v>4.3056042508339942E-2</v>
          </cell>
          <cell r="G63">
            <v>3.5087239738459175E-2</v>
          </cell>
          <cell r="H63">
            <v>2.2287117440100701E-2</v>
          </cell>
          <cell r="I63">
            <v>1.0784142459669965E-2</v>
          </cell>
          <cell r="J63">
            <v>4.9976203924416041E-2</v>
          </cell>
          <cell r="K63">
            <v>0</v>
          </cell>
          <cell r="L63">
            <v>0.51837249145690723</v>
          </cell>
          <cell r="M63">
            <v>0.57727983194042465</v>
          </cell>
          <cell r="N63">
            <v>0.74760922641188432</v>
          </cell>
          <cell r="O63">
            <v>0.4213988167890188</v>
          </cell>
          <cell r="P63">
            <v>0.49314249423895118</v>
          </cell>
          <cell r="Q63">
            <v>0.63643755177569028</v>
          </cell>
          <cell r="R63">
            <v>0.80260598019290297</v>
          </cell>
          <cell r="S63">
            <v>0.36797739469408497</v>
          </cell>
        </row>
        <row r="64">
          <cell r="B64">
            <v>21.5</v>
          </cell>
          <cell r="C64">
            <v>3.2670822362965701E-2</v>
          </cell>
          <cell r="D64">
            <v>2.7197820842047804E-2</v>
          </cell>
          <cell r="E64">
            <v>1.4535811860696413E-2</v>
          </cell>
          <cell r="F64">
            <v>4.33245294864264E-2</v>
          </cell>
          <cell r="G64">
            <v>3.5167147295851464E-2</v>
          </cell>
          <cell r="H64">
            <v>2.2574441190727157E-2</v>
          </cell>
          <cell r="I64">
            <v>1.1077780469349818E-2</v>
          </cell>
          <cell r="J64">
            <v>5.0392682117944787E-2</v>
          </cell>
          <cell r="K64">
            <v>0</v>
          </cell>
          <cell r="L64">
            <v>0.50097841259360065</v>
          </cell>
          <cell r="M64">
            <v>0.56161290436101707</v>
          </cell>
          <cell r="N64">
            <v>0.7332486861585511</v>
          </cell>
          <cell r="O64">
            <v>0.40177462993880847</v>
          </cell>
          <cell r="P64">
            <v>0.47563594634310674</v>
          </cell>
          <cell r="Q64">
            <v>0.61881228829505552</v>
          </cell>
          <cell r="R64">
            <v>0.7890995984280792</v>
          </cell>
          <cell r="S64">
            <v>0.34748712663050246</v>
          </cell>
        </row>
        <row r="65">
          <cell r="B65">
            <v>22.5</v>
          </cell>
          <cell r="C65">
            <v>3.2770921386602758E-2</v>
          </cell>
          <cell r="D65">
            <v>2.7237079451367663E-2</v>
          </cell>
          <cell r="E65">
            <v>1.4739651865056658E-2</v>
          </cell>
          <cell r="F65">
            <v>4.3581526376385682E-2</v>
          </cell>
          <cell r="G65">
            <v>3.528161689200715E-2</v>
          </cell>
          <cell r="H65">
            <v>2.2886985427930995E-2</v>
          </cell>
          <cell r="I65">
            <v>1.1320355000862037E-2</v>
          </cell>
          <cell r="J65">
            <v>5.0754149429280915E-2</v>
          </cell>
          <cell r="K65">
            <v>0</v>
          </cell>
          <cell r="L65">
            <v>0.48407200477011186</v>
          </cell>
          <cell r="M65">
            <v>0.54627274487566968</v>
          </cell>
          <cell r="N65">
            <v>0.71948343436042472</v>
          </cell>
          <cell r="O65">
            <v>0.38296262602517517</v>
          </cell>
          <cell r="P65">
            <v>0.45833570879113328</v>
          </cell>
          <cell r="Q65">
            <v>0.60100461731253907</v>
          </cell>
          <cell r="R65">
            <v>0.77625276490638828</v>
          </cell>
          <cell r="S65">
            <v>0.32826527309901987</v>
          </cell>
        </row>
        <row r="66">
          <cell r="B66">
            <v>23.5</v>
          </cell>
          <cell r="C66">
            <v>3.2870658197580838E-2</v>
          </cell>
          <cell r="D66">
            <v>2.7358484230205704E-2</v>
          </cell>
          <cell r="E66">
            <v>1.4878640200549853E-2</v>
          </cell>
          <cell r="F66">
            <v>4.3817641855412148E-2</v>
          </cell>
          <cell r="G66">
            <v>3.5331330183794307E-2</v>
          </cell>
          <cell r="H66">
            <v>2.3136987046200375E-2</v>
          </cell>
          <cell r="I66">
            <v>1.1568919098863262E-2</v>
          </cell>
          <cell r="J66">
            <v>5.1115384466356772E-2</v>
          </cell>
          <cell r="K66">
            <v>0</v>
          </cell>
          <cell r="L66">
            <v>0.46764942675221211</v>
          </cell>
          <cell r="M66">
            <v>0.53031354819006959</v>
          </cell>
          <cell r="N66">
            <v>0.70675414507439316</v>
          </cell>
          <cell r="O66">
            <v>0.36502375738141402</v>
          </cell>
          <cell r="P66">
            <v>0.4422166848421058</v>
          </cell>
          <cell r="Q66">
            <v>0.58419260241754589</v>
          </cell>
          <cell r="R66">
            <v>0.76314364281198332</v>
          </cell>
          <cell r="S66">
            <v>0.30989585949273868</v>
          </cell>
        </row>
        <row r="67">
          <cell r="B67">
            <v>24.5</v>
          </cell>
          <cell r="C67">
            <v>3.2971621155382991E-2</v>
          </cell>
          <cell r="D67">
            <v>2.7408610883867368E-2</v>
          </cell>
          <cell r="E67">
            <v>1.5031345536044682E-2</v>
          </cell>
          <cell r="F67">
            <v>4.4066478609238402E-2</v>
          </cell>
          <cell r="G67">
            <v>3.5318012033599189E-2</v>
          </cell>
          <cell r="H67">
            <v>2.3324439142697884E-2</v>
          </cell>
          <cell r="I67">
            <v>1.1832088303890487E-2</v>
          </cell>
          <cell r="J67">
            <v>5.1461979198165864E-2</v>
          </cell>
          <cell r="K67">
            <v>0</v>
          </cell>
          <cell r="L67">
            <v>0.45168371992740558</v>
          </cell>
          <cell r="M67">
            <v>0.51557466491377046</v>
          </cell>
          <cell r="N67">
            <v>0.69383048183255336</v>
          </cell>
          <cell r="O67">
            <v>0.3476644375158181</v>
          </cell>
          <cell r="P67">
            <v>0.42726039835818547</v>
          </cell>
          <cell r="Q67">
            <v>0.56842480322475075</v>
          </cell>
          <cell r="R67">
            <v>0.74962320424097384</v>
          </cell>
          <cell r="S67">
            <v>0.2924539257772516</v>
          </cell>
        </row>
        <row r="68">
          <cell r="B68">
            <v>25.5</v>
          </cell>
          <cell r="C68">
            <v>3.3068031959714972E-2</v>
          </cell>
          <cell r="D68">
            <v>2.738670433700463E-2</v>
          </cell>
          <cell r="E68">
            <v>1.5181537006355939E-2</v>
          </cell>
          <cell r="F68">
            <v>4.4185119055782707E-2</v>
          </cell>
          <cell r="G68">
            <v>3.5334071554643742E-2</v>
          </cell>
          <cell r="H68">
            <v>2.3537127311783479E-2</v>
          </cell>
          <cell r="I68">
            <v>1.2018345084413795E-2</v>
          </cell>
          <cell r="J68">
            <v>5.1798218120950423E-2</v>
          </cell>
          <cell r="K68">
            <v>0</v>
          </cell>
          <cell r="L68">
            <v>0.43622693054013778</v>
          </cell>
          <cell r="M68">
            <v>0.50209338726153951</v>
          </cell>
          <cell r="N68">
            <v>0.68098159970878602</v>
          </cell>
          <cell r="O68">
            <v>0.33202727276927085</v>
          </cell>
          <cell r="P68">
            <v>0.41252197508713712</v>
          </cell>
          <cell r="Q68">
            <v>0.55253295074678832</v>
          </cell>
          <cell r="R68">
            <v>0.73738819261434796</v>
          </cell>
          <cell r="S68">
            <v>0.27588177810461217</v>
          </cell>
        </row>
        <row r="69">
          <cell r="B69">
            <v>26.5</v>
          </cell>
          <cell r="C69">
            <v>3.3181424766098644E-2</v>
          </cell>
          <cell r="D69">
            <v>2.7449204061667842E-2</v>
          </cell>
          <cell r="E69">
            <v>1.5328066935580864E-2</v>
          </cell>
          <cell r="F69">
            <v>4.417444538557902E-2</v>
          </cell>
          <cell r="G69">
            <v>3.5270651406790421E-2</v>
          </cell>
          <cell r="H69">
            <v>2.3686420520789397E-2</v>
          </cell>
          <cell r="I69">
            <v>1.2222649374052708E-2</v>
          </cell>
          <cell r="J69">
            <v>5.2123508200565993E-2</v>
          </cell>
          <cell r="K69">
            <v>0</v>
          </cell>
          <cell r="L69">
            <v>0.42103711134502908</v>
          </cell>
          <cell r="M69">
            <v>0.48792206544371008</v>
          </cell>
          <cell r="N69">
            <v>0.66823715798541727</v>
          </cell>
          <cell r="O69">
            <v>0.31806355020602389</v>
          </cell>
          <cell r="P69">
            <v>0.39909067825357764</v>
          </cell>
          <cell r="Q69">
            <v>0.53774456456663089</v>
          </cell>
          <cell r="R69">
            <v>0.72474404188646402</v>
          </cell>
          <cell r="S69">
            <v>0.26015477609640136</v>
          </cell>
        </row>
        <row r="70">
          <cell r="B70">
            <v>27.5</v>
          </cell>
          <cell r="C70">
            <v>3.3218941502127564E-2</v>
          </cell>
          <cell r="D70">
            <v>2.7508611222401669E-2</v>
          </cell>
          <cell r="E70">
            <v>1.5491754337290331E-2</v>
          </cell>
          <cell r="F70">
            <v>4.4178825264836519E-2</v>
          </cell>
          <cell r="G70">
            <v>3.5220767615101067E-2</v>
          </cell>
          <cell r="H70">
            <v>2.3776557986707303E-2</v>
          </cell>
          <cell r="I70">
            <v>1.2419176190462622E-2</v>
          </cell>
          <cell r="J70">
            <v>5.2438566666694442E-2</v>
          </cell>
          <cell r="K70">
            <v>0</v>
          </cell>
          <cell r="L70">
            <v>0.40710845274239399</v>
          </cell>
          <cell r="M70">
            <v>0.47413232817498574</v>
          </cell>
          <cell r="N70">
            <v>0.65523782968901878</v>
          </cell>
          <cell r="O70">
            <v>0.30457254036557174</v>
          </cell>
          <cell r="P70">
            <v>0.38600520875681965</v>
          </cell>
          <cell r="Q70">
            <v>0.52403165447070732</v>
          </cell>
          <cell r="R70">
            <v>0.71218042216202393</v>
          </cell>
          <cell r="S70">
            <v>0.24523883967783194</v>
          </cell>
        </row>
        <row r="71">
          <cell r="B71">
            <v>28.5</v>
          </cell>
          <cell r="C71">
            <v>3.3267976335082494E-2</v>
          </cell>
          <cell r="D71">
            <v>2.7495982365223881E-2</v>
          </cell>
          <cell r="E71">
            <v>1.5577973412291612E-2</v>
          </cell>
          <cell r="F71">
            <v>4.4167185899354422E-2</v>
          </cell>
          <cell r="G71">
            <v>3.5183718319558466E-2</v>
          </cell>
          <cell r="H71">
            <v>2.3879214107552116E-2</v>
          </cell>
          <cell r="I71">
            <v>1.2628765390900298E-2</v>
          </cell>
          <cell r="J71">
            <v>5.2744052232128524E-2</v>
          </cell>
          <cell r="K71">
            <v>0</v>
          </cell>
          <cell r="L71">
            <v>0.39348697766946183</v>
          </cell>
          <cell r="M71">
            <v>0.46160045305406783</v>
          </cell>
          <cell r="N71">
            <v>0.64368252545637505</v>
          </cell>
          <cell r="O71">
            <v>0.29177886737920289</v>
          </cell>
          <cell r="P71">
            <v>0.37325288143003071</v>
          </cell>
          <cell r="Q71">
            <v>0.51040074180181927</v>
          </cell>
          <cell r="R71">
            <v>0.6993065367156921</v>
          </cell>
          <cell r="S71">
            <v>0.23110018953677372</v>
          </cell>
        </row>
        <row r="72">
          <cell r="B72">
            <v>29.5</v>
          </cell>
          <cell r="C72">
            <v>3.333432488489052E-2</v>
          </cell>
          <cell r="D72">
            <v>2.7499590609920688E-2</v>
          </cell>
          <cell r="E72">
            <v>1.5681911349474831E-2</v>
          </cell>
          <cell r="F72">
            <v>4.4147912490927865E-2</v>
          </cell>
          <cell r="G72">
            <v>3.5069304710077631E-2</v>
          </cell>
          <cell r="H72">
            <v>2.3978456494234024E-2</v>
          </cell>
          <cell r="I72">
            <v>1.2781382434695843E-2</v>
          </cell>
          <cell r="J72">
            <v>5.3039736937421367E-2</v>
          </cell>
          <cell r="K72">
            <v>0</v>
          </cell>
          <cell r="L72">
            <v>0.38009727185139247</v>
          </cell>
          <cell r="M72">
            <v>0.44920140237995987</v>
          </cell>
          <cell r="N72">
            <v>0.63189849158871558</v>
          </cell>
          <cell r="O72">
            <v>0.2795891254397162</v>
          </cell>
          <cell r="P72">
            <v>0.36174440731668678</v>
          </cell>
          <cell r="Q72">
            <v>0.49707374153767586</v>
          </cell>
          <cell r="R72">
            <v>0.68752196283168987</v>
          </cell>
          <cell r="S72">
            <v>0.21771060567253681</v>
          </cell>
        </row>
        <row r="78">
          <cell r="B78">
            <v>1</v>
          </cell>
          <cell r="C78">
            <v>3.4248840932629178E-3</v>
          </cell>
          <cell r="D78">
            <v>8.7838144289058562E-3</v>
          </cell>
          <cell r="E78">
            <v>2.2526404011530016E-3</v>
          </cell>
          <cell r="F78">
            <v>2.4257502486678319E-2</v>
          </cell>
          <cell r="G78">
            <v>1.3884982588537542E-2</v>
          </cell>
          <cell r="H78">
            <v>-3.0789182358108968E-3</v>
          </cell>
          <cell r="I78">
            <v>1.6617690661190482E-3</v>
          </cell>
          <cell r="J78">
            <v>3.662744961264755E-2</v>
          </cell>
          <cell r="K78">
            <v>0</v>
          </cell>
          <cell r="L78">
            <v>0.99658680570159686</v>
          </cell>
          <cell r="M78">
            <v>0.99129266914945635</v>
          </cell>
          <cell r="N78">
            <v>0.99775242258254238</v>
          </cell>
          <cell r="O78">
            <v>0.97631698823021928</v>
          </cell>
          <cell r="P78">
            <v>0.9863051698891051</v>
          </cell>
          <cell r="Q78">
            <v>1.0030884272507934</v>
          </cell>
          <cell r="R78">
            <v>0.99834098782898695</v>
          </cell>
          <cell r="S78">
            <v>0.96466671837955487</v>
          </cell>
        </row>
        <row r="79">
          <cell r="B79">
            <v>2</v>
          </cell>
          <cell r="C79">
            <v>8.0410712240290838E-3</v>
          </cell>
          <cell r="D79">
            <v>8.3295603258486395E-3</v>
          </cell>
          <cell r="E79">
            <v>7.4945272292126219E-4</v>
          </cell>
          <cell r="F79">
            <v>2.3345568506128789E-2</v>
          </cell>
          <cell r="G79">
            <v>1.3408142476340368E-2</v>
          </cell>
          <cell r="H79">
            <v>-3.4280995122605296E-3</v>
          </cell>
          <cell r="I79">
            <v>4.396398994452877E-4</v>
          </cell>
          <cell r="J79">
            <v>3.7530940102982857E-2</v>
          </cell>
          <cell r="K79">
            <v>0</v>
          </cell>
          <cell r="L79">
            <v>0.9841097750303045</v>
          </cell>
          <cell r="M79">
            <v>0.98354673623265287</v>
          </cell>
          <cell r="N79">
            <v>0.99850277791007658</v>
          </cell>
          <cell r="O79">
            <v>0.95489445960712049</v>
          </cell>
          <cell r="P79">
            <v>0.97371356697098899</v>
          </cell>
          <cell r="Q79">
            <v>1.0068916164629709</v>
          </cell>
          <cell r="R79">
            <v>0.99912129971111951</v>
          </cell>
          <cell r="S79">
            <v>0.92896186648479195</v>
          </cell>
        </row>
        <row r="80">
          <cell r="B80">
            <v>3</v>
          </cell>
          <cell r="C80">
            <v>1.2105279431058547E-2</v>
          </cell>
          <cell r="D80">
            <v>1.0383590403775234E-2</v>
          </cell>
          <cell r="E80">
            <v>1.2011010218935247E-3</v>
          </cell>
          <cell r="F80">
            <v>2.3131588934220293E-2</v>
          </cell>
          <cell r="G80">
            <v>1.4708806557985676E-2</v>
          </cell>
          <cell r="H80">
            <v>-3.0794027220660825E-3</v>
          </cell>
          <cell r="I80">
            <v>5.4012059570074378E-4</v>
          </cell>
          <cell r="J80">
            <v>3.826733769144619E-2</v>
          </cell>
          <cell r="K80">
            <v>0</v>
          </cell>
          <cell r="L80">
            <v>0.96454596636634637</v>
          </cell>
          <cell r="M80">
            <v>0.96948511888224609</v>
          </cell>
          <cell r="N80">
            <v>0.99640533549986632</v>
          </cell>
          <cell r="O80">
            <v>0.93369604494634739</v>
          </cell>
          <cell r="P80">
            <v>0.95714053983734471</v>
          </cell>
          <cell r="Q80">
            <v>1.0092953978587877</v>
          </cell>
          <cell r="R80">
            <v>0.99838138702002543</v>
          </cell>
          <cell r="S80">
            <v>0.89345446602862222</v>
          </cell>
        </row>
        <row r="81">
          <cell r="B81">
            <v>4</v>
          </cell>
          <cell r="C81">
            <v>1.4967055496415416E-2</v>
          </cell>
          <cell r="D81">
            <v>1.2155976347355324E-2</v>
          </cell>
          <cell r="E81">
            <v>1.8345843316387445E-3</v>
          </cell>
          <cell r="F81">
            <v>2.51238004992691E-2</v>
          </cell>
          <cell r="G81">
            <v>1.5852956620356906E-2</v>
          </cell>
          <cell r="H81">
            <v>-2.4111654683940387E-3</v>
          </cell>
          <cell r="I81">
            <v>8.2117567121309243E-4</v>
          </cell>
          <cell r="J81">
            <v>3.8798791056941395E-2</v>
          </cell>
          <cell r="K81">
            <v>0</v>
          </cell>
          <cell r="L81">
            <v>0.94230656451573436</v>
          </cell>
          <cell r="M81">
            <v>0.95281859663025059</v>
          </cell>
          <cell r="N81">
            <v>0.99269519657226357</v>
          </cell>
          <cell r="O81">
            <v>0.90551309051996554</v>
          </cell>
          <cell r="P81">
            <v>0.93902380957502773</v>
          </cell>
          <cell r="Q81">
            <v>1.0097030806070586</v>
          </cell>
          <cell r="R81">
            <v>0.99672202955101263</v>
          </cell>
          <cell r="S81">
            <v>0.8587648456614182</v>
          </cell>
        </row>
        <row r="82">
          <cell r="B82">
            <v>5</v>
          </cell>
          <cell r="C82">
            <v>1.6992583211825174E-2</v>
          </cell>
          <cell r="D82">
            <v>1.3580636020765979E-2</v>
          </cell>
          <cell r="E82">
            <v>2.6114651340236605E-3</v>
          </cell>
          <cell r="F82">
            <v>2.5978501855792757E-2</v>
          </cell>
          <cell r="G82">
            <v>1.6881411903714172E-2</v>
          </cell>
          <cell r="H82">
            <v>-1.5113368408092853E-3</v>
          </cell>
          <cell r="I82">
            <v>1.2434877974041303E-3</v>
          </cell>
          <cell r="J82">
            <v>3.9306652739018677E-2</v>
          </cell>
          <cell r="K82">
            <v>0</v>
          </cell>
          <cell r="L82">
            <v>0.91920223485407226</v>
          </cell>
          <cell r="M82">
            <v>0.93477798377396382</v>
          </cell>
          <cell r="N82">
            <v>0.98704435048857675</v>
          </cell>
          <cell r="O82">
            <v>0.87964754757128383</v>
          </cell>
          <cell r="P82">
            <v>0.91970480703146784</v>
          </cell>
          <cell r="Q82">
            <v>1.0075910674795709</v>
          </cell>
          <cell r="R82">
            <v>0.99380568781198164</v>
          </cell>
          <cell r="S82">
            <v>0.82467240708776901</v>
          </cell>
        </row>
        <row r="83">
          <cell r="B83">
            <v>6</v>
          </cell>
          <cell r="C83">
            <v>1.8597028687667994E-2</v>
          </cell>
          <cell r="D83">
            <v>1.4714001170267554E-2</v>
          </cell>
          <cell r="E83">
            <v>3.4425040472254587E-3</v>
          </cell>
          <cell r="F83">
            <v>2.7260646002047473E-2</v>
          </cell>
          <cell r="G83">
            <v>1.7994936390857807E-2</v>
          </cell>
          <cell r="H83">
            <v>-5.7800895511128658E-4</v>
          </cell>
          <cell r="I83">
            <v>1.7678177835236397E-3</v>
          </cell>
          <cell r="J83">
            <v>3.9767045125171929E-2</v>
          </cell>
          <cell r="K83">
            <v>0</v>
          </cell>
          <cell r="L83">
            <v>0.89533501666278215</v>
          </cell>
          <cell r="M83">
            <v>0.9160898741335759</v>
          </cell>
          <cell r="N83">
            <v>0.97959157620123416</v>
          </cell>
          <cell r="O83">
            <v>0.85097361641179958</v>
          </cell>
          <cell r="P83">
            <v>0.8985169894635342</v>
          </cell>
          <cell r="Q83">
            <v>1.0034750805402775</v>
          </cell>
          <cell r="R83">
            <v>0.98945841391325862</v>
          </cell>
          <cell r="S83">
            <v>0.79137751829673231</v>
          </cell>
        </row>
        <row r="84">
          <cell r="B84">
            <v>7</v>
          </cell>
          <cell r="C84">
            <v>1.9822270438766498E-2</v>
          </cell>
          <cell r="D84">
            <v>1.563530160927229E-2</v>
          </cell>
          <cell r="E84">
            <v>4.3189525919633542E-3</v>
          </cell>
          <cell r="F84">
            <v>2.8450218239258085E-2</v>
          </cell>
          <cell r="G84">
            <v>1.9208058429081687E-2</v>
          </cell>
          <cell r="H84">
            <v>3.5964371011609764E-4</v>
          </cell>
          <cell r="I84">
            <v>2.3751263255704647E-3</v>
          </cell>
          <cell r="J84">
            <v>4.0189765595069593E-2</v>
          </cell>
          <cell r="K84">
            <v>0</v>
          </cell>
          <cell r="L84">
            <v>0.87162275236041697</v>
          </cell>
          <cell r="M84">
            <v>0.89708890578038347</v>
          </cell>
          <cell r="N84">
            <v>0.97028293079164685</v>
          </cell>
          <cell r="O84">
            <v>0.82170717144774852</v>
          </cell>
          <cell r="P84">
            <v>0.8753063085362115</v>
          </cell>
          <cell r="Q84">
            <v>0.9974861117459688</v>
          </cell>
          <cell r="R84">
            <v>0.98353095118665668</v>
          </cell>
          <cell r="S84">
            <v>0.75894790220695652</v>
          </cell>
        </row>
        <row r="85">
          <cell r="B85">
            <v>8</v>
          </cell>
          <cell r="C85">
            <v>2.0889705180481721E-2</v>
          </cell>
          <cell r="D85">
            <v>1.6448150892135249E-2</v>
          </cell>
          <cell r="E85">
            <v>5.304465152552007E-3</v>
          </cell>
          <cell r="F85">
            <v>2.946535736309186E-2</v>
          </cell>
          <cell r="G85">
            <v>2.0217005055439552E-2</v>
          </cell>
          <cell r="H85">
            <v>1.3534120345970457E-3</v>
          </cell>
          <cell r="I85">
            <v>2.9238171897836285E-3</v>
          </cell>
          <cell r="J85">
            <v>4.0430879822700216E-2</v>
          </cell>
          <cell r="K85">
            <v>0</v>
          </cell>
          <cell r="L85">
            <v>0.847557956652502</v>
          </cell>
          <cell r="M85">
            <v>0.87764353672137962</v>
          </cell>
          <cell r="N85">
            <v>0.95855957094429578</v>
          </cell>
          <cell r="O85">
            <v>0.79269497706185987</v>
          </cell>
          <cell r="P85">
            <v>0.85203911994407</v>
          </cell>
          <cell r="Q85">
            <v>0.98923834940643307</v>
          </cell>
          <cell r="R85">
            <v>0.97691424049786746</v>
          </cell>
          <cell r="S85">
            <v>0.72827287043501332</v>
          </cell>
        </row>
        <row r="86">
          <cell r="B86">
            <v>9</v>
          </cell>
          <cell r="C86">
            <v>2.1681363996836733E-2</v>
          </cell>
          <cell r="D86">
            <v>1.7128055450309265E-2</v>
          </cell>
          <cell r="E86">
            <v>6.3084258565120344E-3</v>
          </cell>
          <cell r="F86">
            <v>3.0241864378141692E-2</v>
          </cell>
          <cell r="G86">
            <v>2.1251488248903661E-2</v>
          </cell>
          <cell r="H86">
            <v>2.2717939870118276E-3</v>
          </cell>
          <cell r="I86">
            <v>3.6497941184816529E-3</v>
          </cell>
          <cell r="J86">
            <v>4.0654110890925743E-2</v>
          </cell>
          <cell r="K86">
            <v>0</v>
          </cell>
          <cell r="L86">
            <v>0.8244432274302278</v>
          </cell>
          <cell r="M86">
            <v>0.85826084003418823</v>
          </cell>
          <cell r="N86">
            <v>0.94497434571127559</v>
          </cell>
          <cell r="O86">
            <v>0.76479890412059848</v>
          </cell>
          <cell r="P86">
            <v>0.82757178996093417</v>
          </cell>
          <cell r="Q86">
            <v>0.97978417978261567</v>
          </cell>
          <cell r="R86">
            <v>0.96774336269625827</v>
          </cell>
          <cell r="S86">
            <v>0.69862216873448912</v>
          </cell>
        </row>
        <row r="87">
          <cell r="B87">
            <v>10</v>
          </cell>
          <cell r="C87">
            <v>2.2418180117880437E-2</v>
          </cell>
          <cell r="D87">
            <v>1.7749801579062474E-2</v>
          </cell>
          <cell r="E87">
            <v>7.2582227143578315E-3</v>
          </cell>
          <cell r="F87">
            <v>3.124880290921439E-2</v>
          </cell>
          <cell r="G87">
            <v>2.2244761972736171E-2</v>
          </cell>
          <cell r="H87">
            <v>3.1346199968076416E-3</v>
          </cell>
          <cell r="I87">
            <v>4.3182697345056642E-3</v>
          </cell>
          <cell r="J87">
            <v>4.0858231124178968E-2</v>
          </cell>
          <cell r="K87">
            <v>0</v>
          </cell>
          <cell r="L87">
            <v>0.80115097791911516</v>
          </cell>
          <cell r="M87">
            <v>0.83866735053629327</v>
          </cell>
          <cell r="N87">
            <v>0.93023309370424923</v>
          </cell>
          <cell r="O87">
            <v>0.7351321658086899</v>
          </cell>
          <cell r="P87">
            <v>0.80251112406066227</v>
          </cell>
          <cell r="Q87">
            <v>0.96918751373868983</v>
          </cell>
          <cell r="R87">
            <v>0.95782544280709259</v>
          </cell>
          <cell r="S87">
            <v>0.67001448274457021</v>
          </cell>
        </row>
        <row r="88">
          <cell r="B88">
            <v>11</v>
          </cell>
          <cell r="C88">
            <v>2.3109789265906011E-2</v>
          </cell>
          <cell r="D88">
            <v>1.836794228891514E-2</v>
          </cell>
          <cell r="E88">
            <v>8.0412114225196785E-3</v>
          </cell>
          <cell r="F88">
            <v>3.20014348069384E-2</v>
          </cell>
          <cell r="G88">
            <v>2.3054727086586624E-2</v>
          </cell>
          <cell r="H88">
            <v>3.8894835665645999E-3</v>
          </cell>
          <cell r="I88">
            <v>5.2022691821844713E-3</v>
          </cell>
          <cell r="J88">
            <v>4.1242118016652451E-2</v>
          </cell>
          <cell r="K88">
            <v>0</v>
          </cell>
          <cell r="L88">
            <v>0.77777747072580494</v>
          </cell>
          <cell r="M88">
            <v>0.8185554145889522</v>
          </cell>
          <cell r="N88">
            <v>0.91566968542509641</v>
          </cell>
          <cell r="O88">
            <v>0.70715837298020578</v>
          </cell>
          <cell r="P88">
            <v>0.77823806596960232</v>
          </cell>
          <cell r="Q88">
            <v>0.95819753228686233</v>
          </cell>
          <cell r="R88">
            <v>0.94452169223116877</v>
          </cell>
          <cell r="S88">
            <v>0.64110771624075857</v>
          </cell>
        </row>
        <row r="89">
          <cell r="B89">
            <v>12</v>
          </cell>
          <cell r="C89">
            <v>2.3611848522055778E-2</v>
          </cell>
          <cell r="D89">
            <v>1.8915919058523745E-2</v>
          </cell>
          <cell r="E89">
            <v>8.7896430872385078E-3</v>
          </cell>
          <cell r="F89">
            <v>3.2697573001532199E-2</v>
          </cell>
          <cell r="G89">
            <v>2.3791982917645393E-2</v>
          </cell>
          <cell r="H89">
            <v>4.5860554422456623E-3</v>
          </cell>
          <cell r="I89">
            <v>6.0346781203941546E-3</v>
          </cell>
          <cell r="J89">
            <v>4.1640854904103852E-2</v>
          </cell>
          <cell r="K89">
            <v>0</v>
          </cell>
          <cell r="L89">
            <v>0.75574685484505089</v>
          </cell>
          <cell r="M89">
            <v>0.79861935239600335</v>
          </cell>
          <cell r="N89">
            <v>0.90031113613248315</v>
          </cell>
          <cell r="O89">
            <v>0.67970759643988166</v>
          </cell>
          <cell r="P89">
            <v>0.75415273016121598</v>
          </cell>
          <cell r="Q89">
            <v>0.94657330922711924</v>
          </cell>
          <cell r="R89">
            <v>0.93034619583985423</v>
          </cell>
          <cell r="S89">
            <v>0.6128919768459935</v>
          </cell>
        </row>
        <row r="90">
          <cell r="B90">
            <v>13</v>
          </cell>
          <cell r="C90">
            <v>2.4076979150960298E-2</v>
          </cell>
          <cell r="D90">
            <v>1.9410459905833344E-2</v>
          </cell>
          <cell r="E90">
            <v>9.5059252265070615E-3</v>
          </cell>
          <cell r="F90">
            <v>3.3343356386454692E-2</v>
          </cell>
          <cell r="G90">
            <v>2.4461384331103897E-2</v>
          </cell>
          <cell r="H90">
            <v>5.1833565646794977E-3</v>
          </cell>
          <cell r="I90">
            <v>6.8108034531348949E-3</v>
          </cell>
          <cell r="J90">
            <v>4.2013462860249984E-2</v>
          </cell>
          <cell r="K90">
            <v>0</v>
          </cell>
          <cell r="L90">
            <v>0.73396635912619101</v>
          </cell>
          <cell r="M90">
            <v>0.7788644632960755</v>
          </cell>
          <cell r="N90">
            <v>0.88426952802374359</v>
          </cell>
          <cell r="O90">
            <v>0.65285920039654344</v>
          </cell>
          <cell r="P90">
            <v>0.73039416018639447</v>
          </cell>
          <cell r="Q90">
            <v>0.93499920517898638</v>
          </cell>
          <cell r="R90">
            <v>0.91554085388404205</v>
          </cell>
          <cell r="S90">
            <v>0.58566154473834853</v>
          </cell>
        </row>
        <row r="91">
          <cell r="B91">
            <v>14</v>
          </cell>
          <cell r="C91">
            <v>2.4502253851702349E-2</v>
          </cell>
          <cell r="D91">
            <v>1.9848924482195773E-2</v>
          </cell>
          <cell r="E91">
            <v>1.0192306676209073E-2</v>
          </cell>
          <cell r="F91">
            <v>3.3945100824622321E-2</v>
          </cell>
          <cell r="G91">
            <v>2.5067511234312168E-2</v>
          </cell>
          <cell r="H91">
            <v>5.7290594800964989E-3</v>
          </cell>
          <cell r="I91">
            <v>7.5307218455513691E-3</v>
          </cell>
          <cell r="J91">
            <v>4.2389982260336634E-2</v>
          </cell>
          <cell r="K91">
            <v>0</v>
          </cell>
          <cell r="L91">
            <v>0.71255623683589575</v>
          </cell>
          <cell r="M91">
            <v>0.7594482903797245</v>
          </cell>
          <cell r="N91">
            <v>0.86764727223873894</v>
          </cell>
          <cell r="O91">
            <v>0.62666477543539434</v>
          </cell>
          <cell r="P91">
            <v>0.70707491947251688</v>
          </cell>
          <cell r="Q91">
            <v>0.9231366998219197</v>
          </cell>
          <cell r="R91">
            <v>0.90029291698720049</v>
          </cell>
          <cell r="S91">
            <v>0.55921240141099093</v>
          </cell>
        </row>
        <row r="92">
          <cell r="B92">
            <v>15</v>
          </cell>
          <cell r="C92">
            <v>2.4896087883608864E-2</v>
          </cell>
          <cell r="D92">
            <v>2.0237328053067438E-2</v>
          </cell>
          <cell r="E92">
            <v>1.0850884053998699E-2</v>
          </cell>
          <cell r="F92">
            <v>3.4508640028285242E-2</v>
          </cell>
          <cell r="G92">
            <v>2.5614683700233121E-2</v>
          </cell>
          <cell r="H92">
            <v>6.2262549275891033E-3</v>
          </cell>
          <cell r="I92">
            <v>8.1971456549738697E-3</v>
          </cell>
          <cell r="J92">
            <v>4.2766121006281965E-2</v>
          </cell>
          <cell r="K92">
            <v>0</v>
          </cell>
          <cell r="L92">
            <v>0.69151637576142</v>
          </cell>
          <cell r="M92">
            <v>0.74042634122072148</v>
          </cell>
          <cell r="N92">
            <v>0.85053770563081721</v>
          </cell>
          <cell r="O92">
            <v>0.60115735854803232</v>
          </cell>
          <cell r="P92">
            <v>0.68428425929026693</v>
          </cell>
          <cell r="Q92">
            <v>0.91109848756753942</v>
          </cell>
          <cell r="R92">
            <v>0.88474485675723857</v>
          </cell>
          <cell r="S92">
            <v>0.53357602772419155</v>
          </cell>
        </row>
        <row r="93">
          <cell r="B93">
            <v>16</v>
          </cell>
          <cell r="C93">
            <v>2.51879152190575E-2</v>
          </cell>
          <cell r="D93">
            <v>2.0573069608356587E-2</v>
          </cell>
          <cell r="E93">
            <v>1.1275344584370961E-2</v>
          </cell>
          <cell r="F93">
            <v>3.4976281781290641E-2</v>
          </cell>
          <cell r="G93">
            <v>2.6106971742716034E-2</v>
          </cell>
          <cell r="H93">
            <v>6.7606828645676575E-3</v>
          </cell>
          <cell r="I93">
            <v>8.8140999689954036E-3</v>
          </cell>
          <cell r="J93">
            <v>4.2926824425794763E-2</v>
          </cell>
          <cell r="K93">
            <v>0</v>
          </cell>
          <cell r="L93">
            <v>0.67165205803449757</v>
          </cell>
          <cell r="M93">
            <v>0.72192874245246397</v>
          </cell>
          <cell r="N93">
            <v>0.83577484419245462</v>
          </cell>
          <cell r="O93">
            <v>0.57691740700672589</v>
          </cell>
          <cell r="P93">
            <v>0.6620911548704056</v>
          </cell>
          <cell r="Q93">
            <v>0.89780093526115634</v>
          </cell>
          <cell r="R93">
            <v>0.86900385231690425</v>
          </cell>
          <cell r="S93">
            <v>0.51043282488042396</v>
          </cell>
        </row>
        <row r="94">
          <cell r="B94">
            <v>17</v>
          </cell>
          <cell r="C94">
            <v>2.5459197586988891E-2</v>
          </cell>
          <cell r="D94">
            <v>2.0869031027237694E-2</v>
          </cell>
          <cell r="E94">
            <v>1.1675782467334805E-2</v>
          </cell>
          <cell r="F94">
            <v>3.5415177370717865E-2</v>
          </cell>
          <cell r="G94">
            <v>2.6548213745813953E-2</v>
          </cell>
          <cell r="H94">
            <v>7.252315538930576E-3</v>
          </cell>
          <cell r="I94">
            <v>9.3861212610713007E-3</v>
          </cell>
          <cell r="J94">
            <v>4.3080966870571835E-2</v>
          </cell>
          <cell r="K94">
            <v>0</v>
          </cell>
          <cell r="L94">
            <v>0.65221000943455965</v>
          </cell>
          <cell r="M94">
            <v>0.70389762816599755</v>
          </cell>
          <cell r="N94">
            <v>0.82091271541846744</v>
          </cell>
          <cell r="O94">
            <v>0.55341770153425418</v>
          </cell>
          <cell r="P94">
            <v>0.64054703055136364</v>
          </cell>
          <cell r="Q94">
            <v>0.88440122286028333</v>
          </cell>
          <cell r="R94">
            <v>0.85315002243789928</v>
          </cell>
          <cell r="S94">
            <v>0.48819535714363466</v>
          </cell>
        </row>
        <row r="95">
          <cell r="B95">
            <v>18</v>
          </cell>
          <cell r="C95">
            <v>2.5713504061879E-2</v>
          </cell>
          <cell r="D95">
            <v>2.1129584929789003E-2</v>
          </cell>
          <cell r="E95">
            <v>1.2053898225482973E-2</v>
          </cell>
          <cell r="F95">
            <v>3.5828967591726935E-2</v>
          </cell>
          <cell r="G95">
            <v>2.6942024951668087E-2</v>
          </cell>
          <cell r="H95">
            <v>7.7037896075131673E-3</v>
          </cell>
          <cell r="I95">
            <v>9.9177885704648805E-3</v>
          </cell>
          <cell r="J95">
            <v>4.322651781080733E-2</v>
          </cell>
          <cell r="K95">
            <v>0</v>
          </cell>
          <cell r="L95">
            <v>0.6331850920600558</v>
          </cell>
          <cell r="M95">
            <v>0.68634825931107379</v>
          </cell>
          <cell r="N95">
            <v>0.80599888960588417</v>
          </cell>
          <cell r="O95">
            <v>0.53065842178437195</v>
          </cell>
          <cell r="P95">
            <v>0.61968833512781063</v>
          </cell>
          <cell r="Q95">
            <v>0.87097952919017496</v>
          </cell>
          <cell r="R95">
            <v>0.8372431561569843</v>
          </cell>
          <cell r="S95">
            <v>0.46685807853199024</v>
          </cell>
        </row>
        <row r="96">
          <cell r="B96">
            <v>19</v>
          </cell>
          <cell r="C96">
            <v>2.5953593655978491E-2</v>
          </cell>
          <cell r="D96">
            <v>2.1358655660382198E-2</v>
          </cell>
          <cell r="E96">
            <v>1.2411276312291886E-2</v>
          </cell>
          <cell r="F96">
            <v>3.6220677049867644E-2</v>
          </cell>
          <cell r="G96">
            <v>2.7291810006317085E-2</v>
          </cell>
          <cell r="H96">
            <v>8.1176046450908146E-3</v>
          </cell>
          <cell r="I96">
            <v>1.0413463887255725E-2</v>
          </cell>
          <cell r="J96">
            <v>4.3362023535596261E-2</v>
          </cell>
          <cell r="K96">
            <v>0</v>
          </cell>
          <cell r="L96">
            <v>0.61457285816670448</v>
          </cell>
          <cell r="M96">
            <v>0.66928763084709275</v>
          </cell>
          <cell r="N96">
            <v>0.79107470756997678</v>
          </cell>
          <cell r="O96">
            <v>0.50863609056642145</v>
          </cell>
          <cell r="P96">
            <v>0.59953882258666491</v>
          </cell>
          <cell r="Q96">
            <v>0.85760483723269731</v>
          </cell>
          <cell r="R96">
            <v>0.82132800690304908</v>
          </cell>
          <cell r="S96">
            <v>0.44641062443371266</v>
          </cell>
        </row>
        <row r="97">
          <cell r="B97">
            <v>20</v>
          </cell>
          <cell r="C97">
            <v>2.6181623078566307E-2</v>
          </cell>
          <cell r="D97">
            <v>2.1559761545598244E-2</v>
          </cell>
          <cell r="E97">
            <v>1.2749392451734565E-2</v>
          </cell>
          <cell r="F97">
            <v>3.6592811840846062E-2</v>
          </cell>
          <cell r="G97">
            <v>2.7600774003686102E-2</v>
          </cell>
          <cell r="H97">
            <v>8.4961284659434977E-3</v>
          </cell>
          <cell r="I97">
            <v>1.0877162039415245E-2</v>
          </cell>
          <cell r="J97">
            <v>4.3486518533589535E-2</v>
          </cell>
          <cell r="K97">
            <v>0</v>
          </cell>
          <cell r="L97">
            <v>0.59636938373157689</v>
          </cell>
          <cell r="M97">
            <v>0.6527162705396542</v>
          </cell>
          <cell r="N97">
            <v>0.77617593509045235</v>
          </cell>
          <cell r="O97">
            <v>0.48734458091297039</v>
          </cell>
          <cell r="P97">
            <v>0.5801115946586255</v>
          </cell>
          <cell r="Q97">
            <v>0.84433597409205297</v>
          </cell>
          <cell r="R97">
            <v>0.80543834305080353</v>
          </cell>
          <cell r="S97">
            <v>0.42683807222003761</v>
          </cell>
        </row>
        <row r="98">
          <cell r="B98">
            <v>21</v>
          </cell>
          <cell r="C98">
            <v>2.6307906880495002E-2</v>
          </cell>
          <cell r="D98">
            <v>2.1664239639802574E-2</v>
          </cell>
          <cell r="E98">
            <v>1.2966094257334415E-2</v>
          </cell>
          <cell r="F98">
            <v>3.6871112369057268E-2</v>
          </cell>
          <cell r="G98">
            <v>2.77261563229807E-2</v>
          </cell>
          <cell r="H98">
            <v>8.8159716612545846E-3</v>
          </cell>
          <cell r="I98">
            <v>1.1189531321792678E-2</v>
          </cell>
          <cell r="J98">
            <v>4.387488367734349E-2</v>
          </cell>
          <cell r="K98">
            <v>0</v>
          </cell>
          <cell r="L98">
            <v>0.57965398916523914</v>
          </cell>
          <cell r="M98">
            <v>0.63757012475960506</v>
          </cell>
          <cell r="N98">
            <v>0.76296903196838184</v>
          </cell>
          <cell r="O98">
            <v>0.4674979645170107</v>
          </cell>
          <cell r="P98">
            <v>0.56308556632568108</v>
          </cell>
          <cell r="Q98">
            <v>0.83166622088181463</v>
          </cell>
          <cell r="R98">
            <v>0.7916188727925122</v>
          </cell>
          <cell r="S98">
            <v>0.40586592000674682</v>
          </cell>
        </row>
        <row r="99">
          <cell r="B99">
            <v>22</v>
          </cell>
          <cell r="C99">
            <v>2.642518846013564E-2</v>
          </cell>
          <cell r="D99">
            <v>2.174672285988466E-2</v>
          </cell>
          <cell r="E99">
            <v>1.3166186570924054E-2</v>
          </cell>
          <cell r="F99">
            <v>3.7133647091818212E-2</v>
          </cell>
          <cell r="G99">
            <v>2.7816570134390872E-2</v>
          </cell>
          <cell r="H99">
            <v>9.1048953236210206E-3</v>
          </cell>
          <cell r="I99">
            <v>1.1476749982319401E-2</v>
          </cell>
          <cell r="J99">
            <v>4.4251406164886653E-2</v>
          </cell>
          <cell r="K99">
            <v>0</v>
          </cell>
          <cell r="L99">
            <v>0.56337734174199128</v>
          </cell>
          <cell r="M99">
            <v>0.62294316411582107</v>
          </cell>
          <cell r="N99">
            <v>0.74993717322095199</v>
          </cell>
          <cell r="O99">
            <v>0.44836950902063294</v>
          </cell>
          <cell r="P99">
            <v>0.54683521042994487</v>
          </cell>
          <cell r="Q99">
            <v>0.81922107033933855</v>
          </cell>
          <cell r="R99">
            <v>0.77798299144282912</v>
          </cell>
          <cell r="S99">
            <v>0.38573450331904147</v>
          </cell>
        </row>
        <row r="100">
          <cell r="B100">
            <v>23</v>
          </cell>
          <cell r="C100">
            <v>2.6534555667972803E-2</v>
          </cell>
          <cell r="D100">
            <v>2.1809730090011303E-2</v>
          </cell>
          <cell r="E100">
            <v>1.3350858714169966E-2</v>
          </cell>
          <cell r="F100">
            <v>3.7381864782937813E-2</v>
          </cell>
          <cell r="G100">
            <v>2.7874683296117198E-2</v>
          </cell>
          <cell r="H100">
            <v>9.3649152133670199E-3</v>
          </cell>
          <cell r="I100">
            <v>1.1741642806348151E-2</v>
          </cell>
          <cell r="J100">
            <v>4.4616072379055183E-2</v>
          </cell>
          <cell r="K100">
            <v>0</v>
          </cell>
          <cell r="L100">
            <v>0.54752986472009779</v>
          </cell>
          <cell r="M100">
            <v>0.60882043407784936</v>
          </cell>
          <cell r="N100">
            <v>0.73709537025300476</v>
          </cell>
          <cell r="O100">
            <v>0.42994313143702745</v>
          </cell>
          <cell r="P100">
            <v>0.53134439360071795</v>
          </cell>
          <cell r="Q100">
            <v>0.80703298821401215</v>
          </cell>
          <cell r="R100">
            <v>0.76453717681981515</v>
          </cell>
          <cell r="S100">
            <v>0.36643404594699713</v>
          </cell>
        </row>
        <row r="101">
          <cell r="B101">
            <v>24</v>
          </cell>
          <cell r="C101">
            <v>2.6636886786167269E-2</v>
          </cell>
          <cell r="D101">
            <v>2.1855508989724104E-2</v>
          </cell>
          <cell r="E101">
            <v>1.3521216738550779E-2</v>
          </cell>
          <cell r="F101">
            <v>3.7616985191577301E-2</v>
          </cell>
          <cell r="G101">
            <v>2.790300310489835E-2</v>
          </cell>
          <cell r="H101">
            <v>9.5979391402183367E-3</v>
          </cell>
          <cell r="I101">
            <v>1.1986680161527818E-2</v>
          </cell>
          <cell r="J101">
            <v>4.4969053517838198E-2</v>
          </cell>
          <cell r="K101">
            <v>0</v>
          </cell>
          <cell r="L101">
            <v>0.53210244814990748</v>
          </cell>
          <cell r="M101">
            <v>0.59518533913205007</v>
          </cell>
          <cell r="N101">
            <v>0.72445552979747607</v>
          </cell>
          <cell r="O101">
            <v>0.41220216185884428</v>
          </cell>
          <cell r="P101">
            <v>0.51659329215881211</v>
          </cell>
          <cell r="Q101">
            <v>0.79512804298522066</v>
          </cell>
          <cell r="R101">
            <v>0.75128529451075554</v>
          </cell>
          <cell r="S101">
            <v>0.34795068922607703</v>
          </cell>
        </row>
        <row r="102">
          <cell r="B102">
            <v>25</v>
          </cell>
          <cell r="C102">
            <v>2.673289677987567E-2</v>
          </cell>
          <cell r="D102">
            <v>2.1886062693514896E-2</v>
          </cell>
          <cell r="E102">
            <v>1.3678287882585849E-2</v>
          </cell>
          <cell r="F102">
            <v>3.7840045731274197E-2</v>
          </cell>
          <cell r="G102">
            <v>2.7903883470094648E-2</v>
          </cell>
          <cell r="H102">
            <v>9.8057736173702281E-3</v>
          </cell>
          <cell r="I102">
            <v>1.221401495198382E-2</v>
          </cell>
          <cell r="J102">
            <v>4.5310660423673488E-2</v>
          </cell>
          <cell r="K102">
            <v>0</v>
          </cell>
          <cell r="L102">
            <v>0.51708634739535519</v>
          </cell>
          <cell r="M102">
            <v>0.58202025872062446</v>
          </cell>
          <cell r="N102">
            <v>0.71202688220008992</v>
          </cell>
          <cell r="O102">
            <v>0.39512944511545389</v>
          </cell>
          <cell r="P102">
            <v>0.50255931697002831</v>
          </cell>
          <cell r="Q102">
            <v>0.78352663310772497</v>
          </cell>
          <cell r="R102">
            <v>0.73822941422131871</v>
          </cell>
          <cell r="S102">
            <v>0.33026725175352778</v>
          </cell>
        </row>
        <row r="103">
          <cell r="B103">
            <v>26</v>
          </cell>
          <cell r="C103">
            <v>2.6802604316531253E-2</v>
          </cell>
          <cell r="D103">
            <v>2.1932332004631183E-2</v>
          </cell>
          <cell r="E103">
            <v>1.3823027031724999E-2</v>
          </cell>
          <cell r="F103">
            <v>3.7854491142586211E-2</v>
          </cell>
          <cell r="G103">
            <v>2.7879535852181947E-2</v>
          </cell>
          <cell r="H103">
            <v>9.9618115378616867E-3</v>
          </cell>
          <cell r="I103">
            <v>1.2425519958963127E-2</v>
          </cell>
          <cell r="J103">
            <v>4.5641298155503218E-2</v>
          </cell>
          <cell r="K103">
            <v>0</v>
          </cell>
          <cell r="L103">
            <v>0.50273485997236622</v>
          </cell>
          <cell r="M103">
            <v>0.56888485203867267</v>
          </cell>
          <cell r="N103">
            <v>0.69981632589847098</v>
          </cell>
          <cell r="O103">
            <v>0.38058512142007733</v>
          </cell>
          <cell r="P103">
            <v>0.48921784117652689</v>
          </cell>
          <cell r="Q103">
            <v>0.77280732757704618</v>
          </cell>
          <cell r="R103">
            <v>0.72537038717413282</v>
          </cell>
          <cell r="S103">
            <v>0.31336398567760715</v>
          </cell>
        </row>
        <row r="104">
          <cell r="B104">
            <v>27</v>
          </cell>
          <cell r="C104">
            <v>2.6867055669892448E-2</v>
          </cell>
          <cell r="D104">
            <v>2.1966742659680571E-2</v>
          </cell>
          <cell r="E104">
            <v>1.395632054306839E-2</v>
          </cell>
          <cell r="F104">
            <v>3.7858532950528323E-2</v>
          </cell>
          <cell r="G104">
            <v>2.783203513836896E-2</v>
          </cell>
          <cell r="H104">
            <v>1.0095990321863368E-2</v>
          </cell>
          <cell r="I104">
            <v>1.2622823092867774E-2</v>
          </cell>
          <cell r="J104">
            <v>4.5961437784769021E-2</v>
          </cell>
          <cell r="K104">
            <v>0</v>
          </cell>
          <cell r="L104">
            <v>0.4887829364152651</v>
          </cell>
          <cell r="M104">
            <v>0.55616979468688643</v>
          </cell>
          <cell r="N104">
            <v>0.68782877054311464</v>
          </cell>
          <cell r="O104">
            <v>0.36666518178160407</v>
          </cell>
          <cell r="P104">
            <v>0.47654285590861822</v>
          </cell>
          <cell r="Q104">
            <v>0.76244501161596168</v>
          </cell>
          <cell r="R104">
            <v>0.71270825359677537</v>
          </cell>
          <cell r="S104">
            <v>0.29721917118404667</v>
          </cell>
        </row>
        <row r="105">
          <cell r="B105">
            <v>28</v>
          </cell>
          <cell r="C105">
            <v>2.6926647806788662E-2</v>
          </cell>
          <cell r="D105">
            <v>2.1990699994614227E-2</v>
          </cell>
          <cell r="E105">
            <v>1.4078990945111336E-2</v>
          </cell>
          <cell r="F105">
            <v>3.7852840399902776E-2</v>
          </cell>
          <cell r="G105">
            <v>2.7763327459621179E-2</v>
          </cell>
          <cell r="H105">
            <v>1.0209842138559022E-2</v>
          </cell>
          <cell r="I105">
            <v>1.2807340039743709E-2</v>
          </cell>
          <cell r="J105">
            <v>4.6271590287664921E-2</v>
          </cell>
          <cell r="K105">
            <v>0</v>
          </cell>
          <cell r="L105">
            <v>0.47522156549762512</v>
          </cell>
          <cell r="M105">
            <v>0.54385806610981235</v>
          </cell>
          <cell r="N105">
            <v>0.67606742329721414</v>
          </cell>
          <cell r="O105">
            <v>0.35334439717261096</v>
          </cell>
          <cell r="P105">
            <v>0.46450748768934685</v>
          </cell>
          <cell r="Q105">
            <v>0.75244598514877048</v>
          </cell>
          <cell r="R105">
            <v>0.70024251749755839</v>
          </cell>
          <cell r="S105">
            <v>0.28180966080040826</v>
          </cell>
        </row>
        <row r="106">
          <cell r="B106">
            <v>29</v>
          </cell>
          <cell r="C106">
            <v>2.6981711029585131E-2</v>
          </cell>
          <cell r="D106">
            <v>2.2005447826658919E-2</v>
          </cell>
          <cell r="E106">
            <v>1.419180136510767E-2</v>
          </cell>
          <cell r="F106">
            <v>3.7838003746428983E-2</v>
          </cell>
          <cell r="G106">
            <v>2.767523763923263E-2</v>
          </cell>
          <cell r="H106">
            <v>1.0304816483798662E-2</v>
          </cell>
          <cell r="I106">
            <v>1.2980303022275708E-2</v>
          </cell>
          <cell r="J106">
            <v>4.6572287027035753E-2</v>
          </cell>
          <cell r="K106">
            <v>0</v>
          </cell>
          <cell r="L106">
            <v>0.46204196601866176</v>
          </cell>
          <cell r="M106">
            <v>0.53193294153524007</v>
          </cell>
          <cell r="N106">
            <v>0.66453404073263256</v>
          </cell>
          <cell r="O106">
            <v>0.34059830152886872</v>
          </cell>
          <cell r="P106">
            <v>0.4530844203852093</v>
          </cell>
          <cell r="Q106">
            <v>0.74281338442905864</v>
          </cell>
          <cell r="R106">
            <v>0.68797233999114893</v>
          </cell>
          <cell r="S106">
            <v>0.26711133268938103</v>
          </cell>
        </row>
        <row r="107">
          <cell r="B107">
            <v>30</v>
          </cell>
          <cell r="C107">
            <v>2.7032521160400558E-2</v>
          </cell>
          <cell r="D107">
            <v>2.201208618759054E-2</v>
          </cell>
          <cell r="E107">
            <v>1.4295458535704908E-2</v>
          </cell>
          <cell r="F107">
            <v>3.7814545637043784E-2</v>
          </cell>
          <cell r="G107">
            <v>2.7569473962245405E-2</v>
          </cell>
          <cell r="H107">
            <v>1.0382284290191945E-2</v>
          </cell>
          <cell r="I107">
            <v>1.3142786653918659E-2</v>
          </cell>
          <cell r="J107">
            <v>4.6864063969981773E-2</v>
          </cell>
          <cell r="K107">
            <v>0</v>
          </cell>
          <cell r="L107">
            <v>0.44923555898097101</v>
          </cell>
          <cell r="M107">
            <v>0.52037814393924109</v>
          </cell>
          <cell r="N107">
            <v>0.65322917210651965</v>
          </cell>
          <cell r="O107">
            <v>0.32840321526677763</v>
          </cell>
          <cell r="P107">
            <v>0.4422462656627929</v>
          </cell>
          <cell r="Q107">
            <v>0.73354762423237507</v>
          </cell>
          <cell r="R107">
            <v>0.67589665796148202</v>
          </cell>
          <cell r="S107">
            <v>0.2530994742713778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39997558519241921"/>
  </sheetPr>
  <dimension ref="A1:L218"/>
  <sheetViews>
    <sheetView tabSelected="1" zoomScaleNormal="100" zoomScaleSheetLayoutView="75" workbookViewId="0"/>
  </sheetViews>
  <sheetFormatPr defaultColWidth="9.109375" defaultRowHeight="13.2" x14ac:dyDescent="0.25"/>
  <cols>
    <col min="1" max="1" width="3.109375" style="267" customWidth="1"/>
    <col min="2" max="2" width="2.44140625" style="267" customWidth="1"/>
    <col min="3" max="3" width="2.21875" style="267" customWidth="1"/>
    <col min="4" max="4" width="32.109375" style="267" customWidth="1"/>
    <col min="5" max="5" width="9.109375" style="267" customWidth="1"/>
    <col min="6" max="12" width="12.77734375" style="267" customWidth="1"/>
    <col min="13" max="16384" width="9.109375" style="267"/>
  </cols>
  <sheetData>
    <row r="1" spans="1:12" x14ac:dyDescent="0.25">
      <c r="A1" s="12"/>
      <c r="B1" s="13"/>
      <c r="C1" s="13"/>
      <c r="D1" s="13"/>
      <c r="E1" s="13"/>
      <c r="F1" s="13"/>
      <c r="G1" s="13"/>
      <c r="H1" s="13"/>
      <c r="I1" s="13"/>
      <c r="J1" s="13"/>
      <c r="K1" s="13"/>
      <c r="L1" s="14"/>
    </row>
    <row r="2" spans="1:12" x14ac:dyDescent="0.25">
      <c r="A2" s="15"/>
      <c r="B2" s="16"/>
      <c r="C2" s="16"/>
      <c r="D2" s="16"/>
      <c r="E2" s="16"/>
      <c r="F2" s="16"/>
      <c r="G2" s="16"/>
      <c r="H2" s="16"/>
      <c r="I2" s="16"/>
      <c r="J2" s="16"/>
      <c r="K2" s="16"/>
      <c r="L2" s="17"/>
    </row>
    <row r="3" spans="1:12" x14ac:dyDescent="0.25">
      <c r="A3" s="15"/>
      <c r="B3" s="16"/>
      <c r="C3" s="16"/>
      <c r="D3" s="16"/>
      <c r="E3" s="16"/>
      <c r="F3" s="16"/>
      <c r="G3" s="16"/>
      <c r="H3" s="16"/>
      <c r="I3" s="16"/>
      <c r="J3" s="16"/>
      <c r="K3" s="16"/>
      <c r="L3" s="17"/>
    </row>
    <row r="4" spans="1:12" x14ac:dyDescent="0.25">
      <c r="A4" s="15"/>
      <c r="B4" s="16"/>
      <c r="C4" s="16"/>
      <c r="D4" s="16"/>
      <c r="E4" s="16"/>
      <c r="F4" s="16"/>
      <c r="G4" s="16"/>
      <c r="H4" s="16"/>
      <c r="I4" s="16"/>
      <c r="J4" s="16"/>
      <c r="K4" s="16"/>
      <c r="L4" s="17"/>
    </row>
    <row r="5" spans="1:12" x14ac:dyDescent="0.25">
      <c r="A5" s="18" t="s">
        <v>113</v>
      </c>
      <c r="B5" s="248"/>
      <c r="C5" s="16"/>
      <c r="D5" s="16"/>
      <c r="E5" s="16"/>
      <c r="F5" s="16"/>
      <c r="G5" s="16"/>
      <c r="H5" s="16"/>
      <c r="I5" s="16"/>
      <c r="J5" s="16"/>
      <c r="K5" s="16"/>
      <c r="L5" s="17"/>
    </row>
    <row r="6" spans="1:12" x14ac:dyDescent="0.25">
      <c r="A6" s="99"/>
      <c r="B6" s="94"/>
      <c r="C6" s="94"/>
      <c r="D6" s="94"/>
      <c r="E6" s="94"/>
      <c r="F6" s="94"/>
      <c r="G6" s="94"/>
      <c r="H6" s="94"/>
      <c r="I6" s="94"/>
      <c r="J6" s="94"/>
      <c r="K6" s="94"/>
      <c r="L6" s="100"/>
    </row>
    <row r="7" spans="1:12" x14ac:dyDescent="0.25">
      <c r="A7" s="24" t="s">
        <v>219</v>
      </c>
      <c r="B7" s="90"/>
      <c r="C7" s="142"/>
      <c r="D7" s="142"/>
      <c r="E7" s="142"/>
      <c r="F7" s="142"/>
      <c r="G7" s="142"/>
      <c r="H7" s="142"/>
      <c r="I7" s="142"/>
      <c r="J7" s="142"/>
      <c r="K7" s="142"/>
      <c r="L7" s="22"/>
    </row>
    <row r="8" spans="1:12" ht="6.6" customHeight="1" x14ac:dyDescent="0.25">
      <c r="A8" s="24"/>
      <c r="B8" s="90"/>
      <c r="C8" s="142"/>
      <c r="D8" s="142"/>
      <c r="E8" s="142"/>
      <c r="F8" s="142"/>
      <c r="G8" s="142"/>
      <c r="H8" s="142"/>
      <c r="I8" s="142"/>
      <c r="J8" s="142"/>
      <c r="K8" s="142"/>
      <c r="L8" s="22"/>
    </row>
    <row r="9" spans="1:12" ht="13.2" customHeight="1" x14ac:dyDescent="0.25">
      <c r="A9" s="359">
        <v>1</v>
      </c>
      <c r="B9" s="357" t="s">
        <v>220</v>
      </c>
      <c r="C9" s="357"/>
      <c r="D9" s="357"/>
      <c r="E9" s="357"/>
      <c r="F9" s="357"/>
      <c r="G9" s="357"/>
      <c r="H9" s="357"/>
      <c r="I9" s="357"/>
      <c r="J9" s="357"/>
      <c r="K9" s="357"/>
      <c r="L9" s="358"/>
    </row>
    <row r="10" spans="1:12" x14ac:dyDescent="0.25">
      <c r="A10" s="359"/>
      <c r="B10" s="357"/>
      <c r="C10" s="357"/>
      <c r="D10" s="357"/>
      <c r="E10" s="357"/>
      <c r="F10" s="357"/>
      <c r="G10" s="357"/>
      <c r="H10" s="357"/>
      <c r="I10" s="357"/>
      <c r="J10" s="357"/>
      <c r="K10" s="357"/>
      <c r="L10" s="358"/>
    </row>
    <row r="11" spans="1:12" ht="6.6" customHeight="1" x14ac:dyDescent="0.25">
      <c r="A11" s="24"/>
      <c r="B11" s="90"/>
      <c r="C11" s="142"/>
      <c r="D11" s="142"/>
      <c r="E11" s="142"/>
      <c r="F11" s="142"/>
      <c r="G11" s="142"/>
      <c r="H11" s="142"/>
      <c r="I11" s="142"/>
      <c r="J11" s="142"/>
      <c r="K11" s="142"/>
      <c r="L11" s="22"/>
    </row>
    <row r="12" spans="1:12" ht="13.2" customHeight="1" x14ac:dyDescent="0.25">
      <c r="A12" s="359">
        <f>A9+1</f>
        <v>2</v>
      </c>
      <c r="B12" s="355" t="s">
        <v>221</v>
      </c>
      <c r="C12" s="357"/>
      <c r="D12" s="357"/>
      <c r="E12" s="357"/>
      <c r="F12" s="357"/>
      <c r="G12" s="357"/>
      <c r="H12" s="357"/>
      <c r="I12" s="357"/>
      <c r="J12" s="357"/>
      <c r="K12" s="357"/>
      <c r="L12" s="358"/>
    </row>
    <row r="13" spans="1:12" x14ac:dyDescent="0.25">
      <c r="A13" s="359"/>
      <c r="B13" s="357"/>
      <c r="C13" s="357"/>
      <c r="D13" s="357"/>
      <c r="E13" s="357"/>
      <c r="F13" s="357"/>
      <c r="G13" s="357"/>
      <c r="H13" s="357"/>
      <c r="I13" s="357"/>
      <c r="J13" s="357"/>
      <c r="K13" s="357"/>
      <c r="L13" s="358"/>
    </row>
    <row r="14" spans="1:12" ht="6.6" customHeight="1" x14ac:dyDescent="0.25">
      <c r="A14" s="24"/>
      <c r="B14" s="90"/>
      <c r="C14" s="142"/>
      <c r="D14" s="142"/>
      <c r="E14" s="142"/>
      <c r="F14" s="142"/>
      <c r="G14" s="142"/>
      <c r="H14" s="142"/>
      <c r="I14" s="142"/>
      <c r="J14" s="142"/>
      <c r="K14" s="142"/>
      <c r="L14" s="22"/>
    </row>
    <row r="15" spans="1:12" x14ac:dyDescent="0.25">
      <c r="A15" s="298">
        <f>A12+1</f>
        <v>3</v>
      </c>
      <c r="B15" s="29" t="s">
        <v>372</v>
      </c>
      <c r="C15" s="90"/>
      <c r="D15" s="90"/>
      <c r="E15" s="90"/>
      <c r="F15" s="90"/>
      <c r="G15" s="90"/>
      <c r="H15" s="90"/>
      <c r="I15" s="90"/>
      <c r="J15" s="90"/>
      <c r="K15" s="90"/>
      <c r="L15" s="90"/>
    </row>
    <row r="16" spans="1:12" ht="6.6" customHeight="1" x14ac:dyDescent="0.25">
      <c r="A16" s="24"/>
      <c r="B16" s="90"/>
      <c r="C16" s="142"/>
      <c r="D16" s="142"/>
      <c r="E16" s="142"/>
      <c r="F16" s="142"/>
      <c r="G16" s="142"/>
      <c r="H16" s="142"/>
      <c r="I16" s="142"/>
      <c r="J16" s="142"/>
      <c r="K16" s="142"/>
      <c r="L16" s="22"/>
    </row>
    <row r="17" spans="1:12" ht="13.2" customHeight="1" x14ac:dyDescent="0.25">
      <c r="A17" s="359">
        <f>A15+1</f>
        <v>4</v>
      </c>
      <c r="B17" s="355" t="s">
        <v>274</v>
      </c>
      <c r="C17" s="357"/>
      <c r="D17" s="357"/>
      <c r="E17" s="357"/>
      <c r="F17" s="357"/>
      <c r="G17" s="357"/>
      <c r="H17" s="357"/>
      <c r="I17" s="357"/>
      <c r="J17" s="357"/>
      <c r="K17" s="357"/>
      <c r="L17" s="358"/>
    </row>
    <row r="18" spans="1:12" ht="13.2" customHeight="1" x14ac:dyDescent="0.25">
      <c r="A18" s="359"/>
      <c r="B18" s="355"/>
      <c r="C18" s="357"/>
      <c r="D18" s="357"/>
      <c r="E18" s="357"/>
      <c r="F18" s="357"/>
      <c r="G18" s="357"/>
      <c r="H18" s="357"/>
      <c r="I18" s="357"/>
      <c r="J18" s="357"/>
      <c r="K18" s="357"/>
      <c r="L18" s="358"/>
    </row>
    <row r="19" spans="1:12" ht="13.2" customHeight="1" x14ac:dyDescent="0.25">
      <c r="A19" s="359"/>
      <c r="B19" s="355"/>
      <c r="C19" s="357"/>
      <c r="D19" s="357"/>
      <c r="E19" s="357"/>
      <c r="F19" s="357"/>
      <c r="G19" s="357"/>
      <c r="H19" s="357"/>
      <c r="I19" s="357"/>
      <c r="J19" s="357"/>
      <c r="K19" s="357"/>
      <c r="L19" s="358"/>
    </row>
    <row r="20" spans="1:12" x14ac:dyDescent="0.25">
      <c r="A20" s="359"/>
      <c r="B20" s="357"/>
      <c r="C20" s="357"/>
      <c r="D20" s="357"/>
      <c r="E20" s="357"/>
      <c r="F20" s="357"/>
      <c r="G20" s="357"/>
      <c r="H20" s="357"/>
      <c r="I20" s="357"/>
      <c r="J20" s="357"/>
      <c r="K20" s="357"/>
      <c r="L20" s="358"/>
    </row>
    <row r="21" spans="1:12" ht="6.6" customHeight="1" x14ac:dyDescent="0.25">
      <c r="A21" s="24"/>
      <c r="B21" s="90"/>
      <c r="C21" s="142"/>
      <c r="D21" s="142"/>
      <c r="E21" s="142"/>
      <c r="F21" s="142"/>
      <c r="G21" s="142"/>
      <c r="H21" s="142"/>
      <c r="I21" s="142"/>
      <c r="J21" s="142"/>
      <c r="K21" s="142"/>
      <c r="L21" s="22"/>
    </row>
    <row r="22" spans="1:12" x14ac:dyDescent="0.25">
      <c r="A22" s="359">
        <f>A17+1</f>
        <v>5</v>
      </c>
      <c r="B22" s="355" t="s">
        <v>275</v>
      </c>
      <c r="C22" s="357"/>
      <c r="D22" s="357"/>
      <c r="E22" s="357"/>
      <c r="F22" s="357"/>
      <c r="G22" s="357"/>
      <c r="H22" s="357"/>
      <c r="I22" s="357"/>
      <c r="J22" s="357"/>
      <c r="K22" s="357"/>
      <c r="L22" s="358"/>
    </row>
    <row r="23" spans="1:12" ht="27" customHeight="1" x14ac:dyDescent="0.25">
      <c r="A23" s="359"/>
      <c r="B23" s="357"/>
      <c r="C23" s="357"/>
      <c r="D23" s="357"/>
      <c r="E23" s="357"/>
      <c r="F23" s="357"/>
      <c r="G23" s="357"/>
      <c r="H23" s="357"/>
      <c r="I23" s="357"/>
      <c r="J23" s="357"/>
      <c r="K23" s="357"/>
      <c r="L23" s="358"/>
    </row>
    <row r="24" spans="1:12" ht="6.6" customHeight="1" x14ac:dyDescent="0.25">
      <c r="A24" s="24"/>
      <c r="B24" s="90"/>
      <c r="C24" s="142"/>
      <c r="D24" s="142"/>
      <c r="E24" s="142"/>
      <c r="F24" s="142"/>
      <c r="G24" s="142"/>
      <c r="H24" s="142"/>
      <c r="I24" s="142"/>
      <c r="J24" s="142"/>
      <c r="K24" s="142"/>
      <c r="L24" s="22"/>
    </row>
    <row r="25" spans="1:12" ht="13.2" customHeight="1" x14ac:dyDescent="0.25">
      <c r="A25" s="359">
        <f>A22+1</f>
        <v>6</v>
      </c>
      <c r="B25" s="355" t="s">
        <v>276</v>
      </c>
      <c r="C25" s="357"/>
      <c r="D25" s="357"/>
      <c r="E25" s="357"/>
      <c r="F25" s="357"/>
      <c r="G25" s="357"/>
      <c r="H25" s="357"/>
      <c r="I25" s="357"/>
      <c r="J25" s="357"/>
      <c r="K25" s="357"/>
      <c r="L25" s="358"/>
    </row>
    <row r="26" spans="1:12" ht="13.2" customHeight="1" x14ac:dyDescent="0.25">
      <c r="A26" s="359"/>
      <c r="B26" s="355"/>
      <c r="C26" s="357"/>
      <c r="D26" s="357"/>
      <c r="E26" s="357"/>
      <c r="F26" s="357"/>
      <c r="G26" s="357"/>
      <c r="H26" s="357"/>
      <c r="I26" s="357"/>
      <c r="J26" s="357"/>
      <c r="K26" s="357"/>
      <c r="L26" s="358"/>
    </row>
    <row r="27" spans="1:12" ht="13.2" customHeight="1" x14ac:dyDescent="0.25">
      <c r="A27" s="359"/>
      <c r="B27" s="355"/>
      <c r="C27" s="357"/>
      <c r="D27" s="357"/>
      <c r="E27" s="357"/>
      <c r="F27" s="357"/>
      <c r="G27" s="357"/>
      <c r="H27" s="357"/>
      <c r="I27" s="357"/>
      <c r="J27" s="357"/>
      <c r="K27" s="357"/>
      <c r="L27" s="358"/>
    </row>
    <row r="28" spans="1:12" ht="13.2" customHeight="1" x14ac:dyDescent="0.25">
      <c r="A28" s="359"/>
      <c r="B28" s="355"/>
      <c r="C28" s="357"/>
      <c r="D28" s="357"/>
      <c r="E28" s="357"/>
      <c r="F28" s="357"/>
      <c r="G28" s="357"/>
      <c r="H28" s="357"/>
      <c r="I28" s="357"/>
      <c r="J28" s="357"/>
      <c r="K28" s="357"/>
      <c r="L28" s="358"/>
    </row>
    <row r="29" spans="1:12" ht="13.2" customHeight="1" x14ac:dyDescent="0.25">
      <c r="A29" s="359"/>
      <c r="B29" s="355"/>
      <c r="C29" s="357"/>
      <c r="D29" s="357"/>
      <c r="E29" s="357"/>
      <c r="F29" s="357"/>
      <c r="G29" s="357"/>
      <c r="H29" s="357"/>
      <c r="I29" s="357"/>
      <c r="J29" s="357"/>
      <c r="K29" s="357"/>
      <c r="L29" s="358"/>
    </row>
    <row r="30" spans="1:12" x14ac:dyDescent="0.25">
      <c r="A30" s="359"/>
      <c r="B30" s="357"/>
      <c r="C30" s="357"/>
      <c r="D30" s="357"/>
      <c r="E30" s="357"/>
      <c r="F30" s="357"/>
      <c r="G30" s="357"/>
      <c r="H30" s="357"/>
      <c r="I30" s="357"/>
      <c r="J30" s="357"/>
      <c r="K30" s="357"/>
      <c r="L30" s="358"/>
    </row>
    <row r="31" spans="1:12" ht="6.6" customHeight="1" x14ac:dyDescent="0.25">
      <c r="A31" s="24"/>
      <c r="B31" s="90"/>
      <c r="C31" s="142"/>
      <c r="D31" s="142"/>
      <c r="E31" s="142"/>
      <c r="F31" s="142"/>
      <c r="G31" s="142"/>
      <c r="H31" s="142"/>
      <c r="I31" s="142"/>
      <c r="J31" s="142"/>
      <c r="K31" s="142"/>
      <c r="L31" s="22"/>
    </row>
    <row r="32" spans="1:12" x14ac:dyDescent="0.25">
      <c r="A32" s="359">
        <f>A25+1</f>
        <v>7</v>
      </c>
      <c r="B32" s="360" t="s">
        <v>222</v>
      </c>
      <c r="C32" s="361"/>
      <c r="D32" s="361"/>
      <c r="E32" s="361"/>
      <c r="F32" s="361"/>
      <c r="G32" s="361"/>
      <c r="H32" s="361"/>
      <c r="I32" s="361"/>
      <c r="J32" s="361"/>
      <c r="K32" s="361"/>
      <c r="L32" s="362"/>
    </row>
    <row r="33" spans="1:12" x14ac:dyDescent="0.25">
      <c r="A33" s="359"/>
      <c r="B33" s="363"/>
      <c r="C33" s="364"/>
      <c r="D33" s="364"/>
      <c r="E33" s="364"/>
      <c r="F33" s="364"/>
      <c r="G33" s="364"/>
      <c r="H33" s="364"/>
      <c r="I33" s="364"/>
      <c r="J33" s="364"/>
      <c r="K33" s="364"/>
      <c r="L33" s="365"/>
    </row>
    <row r="34" spans="1:12" ht="6.6" customHeight="1" x14ac:dyDescent="0.25">
      <c r="A34" s="24"/>
      <c r="B34" s="90"/>
      <c r="C34" s="142"/>
      <c r="D34" s="142"/>
      <c r="E34" s="142"/>
      <c r="F34" s="142"/>
      <c r="G34" s="142"/>
      <c r="H34" s="142"/>
      <c r="I34" s="142"/>
      <c r="J34" s="142"/>
      <c r="K34" s="142"/>
      <c r="L34" s="22"/>
    </row>
    <row r="35" spans="1:12" x14ac:dyDescent="0.25">
      <c r="A35" s="24" t="s">
        <v>223</v>
      </c>
      <c r="B35" s="90"/>
      <c r="C35" s="142"/>
      <c r="D35" s="142"/>
      <c r="E35" s="142"/>
      <c r="F35" s="142"/>
      <c r="G35" s="142"/>
      <c r="H35" s="142"/>
      <c r="I35" s="142"/>
      <c r="J35" s="142"/>
      <c r="K35" s="142"/>
      <c r="L35" s="22"/>
    </row>
    <row r="36" spans="1:12" ht="6.6" customHeight="1" x14ac:dyDescent="0.25">
      <c r="A36" s="24"/>
      <c r="B36" s="90"/>
      <c r="C36" s="142"/>
      <c r="D36" s="142"/>
      <c r="E36" s="142"/>
      <c r="F36" s="142"/>
      <c r="G36" s="142"/>
      <c r="H36" s="142"/>
      <c r="I36" s="142"/>
      <c r="J36" s="142"/>
      <c r="K36" s="142"/>
      <c r="L36" s="22"/>
    </row>
    <row r="37" spans="1:12" x14ac:dyDescent="0.25">
      <c r="A37" s="298">
        <f>A32+1</f>
        <v>8</v>
      </c>
      <c r="B37" s="250" t="s">
        <v>224</v>
      </c>
      <c r="C37" s="142"/>
      <c r="D37" s="142"/>
      <c r="E37" s="142"/>
      <c r="F37" s="142"/>
      <c r="G37" s="142"/>
      <c r="H37" s="142"/>
      <c r="I37" s="142"/>
      <c r="J37" s="142"/>
      <c r="K37" s="142"/>
      <c r="L37" s="22"/>
    </row>
    <row r="38" spans="1:12" s="6" customFormat="1" x14ac:dyDescent="0.25">
      <c r="A38" s="25"/>
      <c r="B38" s="29" t="s">
        <v>225</v>
      </c>
      <c r="C38" s="29" t="s">
        <v>228</v>
      </c>
      <c r="D38" s="29"/>
      <c r="E38" s="29"/>
      <c r="F38" s="29"/>
      <c r="G38" s="29"/>
      <c r="H38" s="29"/>
      <c r="I38" s="29"/>
      <c r="J38" s="29"/>
      <c r="K38" s="29"/>
      <c r="L38" s="249"/>
    </row>
    <row r="39" spans="1:12" s="6" customFormat="1" x14ac:dyDescent="0.25">
      <c r="A39" s="25"/>
      <c r="B39" s="29" t="s">
        <v>226</v>
      </c>
      <c r="C39" s="29" t="s">
        <v>229</v>
      </c>
      <c r="D39" s="29"/>
      <c r="E39" s="29"/>
      <c r="F39" s="29"/>
      <c r="G39" s="29"/>
      <c r="H39" s="29"/>
      <c r="I39" s="29"/>
      <c r="J39" s="29"/>
      <c r="K39" s="29"/>
      <c r="L39" s="249"/>
    </row>
    <row r="40" spans="1:12" s="6" customFormat="1" x14ac:dyDescent="0.25">
      <c r="A40" s="25"/>
      <c r="B40" s="29" t="s">
        <v>227</v>
      </c>
      <c r="C40" s="355" t="s">
        <v>230</v>
      </c>
      <c r="D40" s="355"/>
      <c r="E40" s="355"/>
      <c r="F40" s="355"/>
      <c r="G40" s="355"/>
      <c r="H40" s="355"/>
      <c r="I40" s="355"/>
      <c r="J40" s="355"/>
      <c r="K40" s="355"/>
      <c r="L40" s="356"/>
    </row>
    <row r="41" spans="1:12" s="6" customFormat="1" x14ac:dyDescent="0.25">
      <c r="A41" s="25"/>
      <c r="B41" s="29"/>
      <c r="C41" s="355"/>
      <c r="D41" s="355"/>
      <c r="E41" s="355"/>
      <c r="F41" s="355"/>
      <c r="G41" s="355"/>
      <c r="H41" s="355"/>
      <c r="I41" s="355"/>
      <c r="J41" s="355"/>
      <c r="K41" s="355"/>
      <c r="L41" s="356"/>
    </row>
    <row r="42" spans="1:12" s="6" customFormat="1" x14ac:dyDescent="0.25">
      <c r="A42" s="25"/>
      <c r="B42" s="29" t="s">
        <v>231</v>
      </c>
      <c r="C42" s="29" t="s">
        <v>232</v>
      </c>
      <c r="D42" s="29"/>
      <c r="E42" s="29"/>
      <c r="F42" s="29"/>
      <c r="G42" s="29"/>
      <c r="H42" s="29"/>
      <c r="I42" s="29"/>
      <c r="J42" s="29"/>
      <c r="K42" s="29"/>
      <c r="L42" s="249"/>
    </row>
    <row r="43" spans="1:12" s="6" customFormat="1" x14ac:dyDescent="0.25">
      <c r="A43" s="25"/>
      <c r="B43" s="29" t="s">
        <v>233</v>
      </c>
      <c r="C43" s="29" t="s">
        <v>234</v>
      </c>
      <c r="D43" s="29"/>
      <c r="E43" s="29"/>
      <c r="F43" s="29"/>
      <c r="G43" s="29"/>
      <c r="H43" s="29"/>
      <c r="I43" s="29"/>
      <c r="J43" s="29"/>
      <c r="K43" s="29"/>
      <c r="L43" s="249"/>
    </row>
    <row r="44" spans="1:12" s="6" customFormat="1" x14ac:dyDescent="0.25">
      <c r="A44" s="25"/>
      <c r="B44" s="29" t="s">
        <v>235</v>
      </c>
      <c r="C44" s="355" t="s">
        <v>277</v>
      </c>
      <c r="D44" s="355"/>
      <c r="E44" s="355"/>
      <c r="F44" s="355"/>
      <c r="G44" s="355"/>
      <c r="H44" s="355"/>
      <c r="I44" s="355"/>
      <c r="J44" s="355"/>
      <c r="K44" s="355"/>
      <c r="L44" s="356"/>
    </row>
    <row r="45" spans="1:12" s="6" customFormat="1" ht="26.1" customHeight="1" x14ac:dyDescent="0.25">
      <c r="A45" s="25"/>
      <c r="B45" s="29"/>
      <c r="C45" s="355"/>
      <c r="D45" s="355"/>
      <c r="E45" s="355"/>
      <c r="F45" s="355"/>
      <c r="G45" s="355"/>
      <c r="H45" s="355"/>
      <c r="I45" s="355"/>
      <c r="J45" s="355"/>
      <c r="K45" s="355"/>
      <c r="L45" s="356"/>
    </row>
    <row r="46" spans="1:12" s="6" customFormat="1" x14ac:dyDescent="0.25">
      <c r="A46" s="25"/>
      <c r="B46" s="29"/>
      <c r="C46" s="29" t="s">
        <v>237</v>
      </c>
      <c r="D46" s="29" t="s">
        <v>238</v>
      </c>
      <c r="E46" s="29"/>
      <c r="F46" s="29"/>
      <c r="G46" s="29"/>
      <c r="H46" s="29"/>
      <c r="I46" s="29"/>
      <c r="J46" s="29"/>
      <c r="K46" s="29"/>
      <c r="L46" s="249"/>
    </row>
    <row r="47" spans="1:12" s="6" customFormat="1" x14ac:dyDescent="0.25">
      <c r="A47" s="25"/>
      <c r="B47" s="29"/>
      <c r="C47" s="29" t="s">
        <v>239</v>
      </c>
      <c r="D47" s="355" t="s">
        <v>240</v>
      </c>
      <c r="E47" s="355"/>
      <c r="F47" s="355"/>
      <c r="G47" s="355"/>
      <c r="H47" s="355"/>
      <c r="I47" s="355"/>
      <c r="J47" s="355"/>
      <c r="K47" s="355"/>
      <c r="L47" s="356"/>
    </row>
    <row r="48" spans="1:12" s="6" customFormat="1" x14ac:dyDescent="0.25">
      <c r="A48" s="25"/>
      <c r="B48" s="29"/>
      <c r="C48" s="29"/>
      <c r="D48" s="355"/>
      <c r="E48" s="355"/>
      <c r="F48" s="355"/>
      <c r="G48" s="355"/>
      <c r="H48" s="355"/>
      <c r="I48" s="355"/>
      <c r="J48" s="355"/>
      <c r="K48" s="355"/>
      <c r="L48" s="356"/>
    </row>
    <row r="49" spans="1:12" s="6" customFormat="1" x14ac:dyDescent="0.25">
      <c r="A49" s="25"/>
      <c r="B49" s="29"/>
      <c r="C49" s="29"/>
      <c r="D49" s="355"/>
      <c r="E49" s="355"/>
      <c r="F49" s="355"/>
      <c r="G49" s="355"/>
      <c r="H49" s="355"/>
      <c r="I49" s="355"/>
      <c r="J49" s="355"/>
      <c r="K49" s="355"/>
      <c r="L49" s="356"/>
    </row>
    <row r="50" spans="1:12" s="6" customFormat="1" x14ac:dyDescent="0.25">
      <c r="A50" s="25"/>
      <c r="B50" s="29"/>
      <c r="C50" s="29" t="s">
        <v>241</v>
      </c>
      <c r="D50" s="355" t="s">
        <v>278</v>
      </c>
      <c r="E50" s="355"/>
      <c r="F50" s="355"/>
      <c r="G50" s="355"/>
      <c r="H50" s="355"/>
      <c r="I50" s="355"/>
      <c r="J50" s="355"/>
      <c r="K50" s="355"/>
      <c r="L50" s="356"/>
    </row>
    <row r="51" spans="1:12" s="6" customFormat="1" x14ac:dyDescent="0.25">
      <c r="A51" s="25"/>
      <c r="B51" s="29"/>
      <c r="C51" s="29"/>
      <c r="D51" s="355"/>
      <c r="E51" s="355"/>
      <c r="F51" s="355"/>
      <c r="G51" s="355"/>
      <c r="H51" s="355"/>
      <c r="I51" s="355"/>
      <c r="J51" s="355"/>
      <c r="K51" s="355"/>
      <c r="L51" s="356"/>
    </row>
    <row r="52" spans="1:12" s="6" customFormat="1" x14ac:dyDescent="0.25">
      <c r="A52" s="25"/>
      <c r="B52" s="29"/>
      <c r="C52" s="29"/>
      <c r="D52" s="355"/>
      <c r="E52" s="355"/>
      <c r="F52" s="355"/>
      <c r="G52" s="355"/>
      <c r="H52" s="355"/>
      <c r="I52" s="355"/>
      <c r="J52" s="355"/>
      <c r="K52" s="355"/>
      <c r="L52" s="356"/>
    </row>
    <row r="53" spans="1:12" ht="6.6" customHeight="1" x14ac:dyDescent="0.25">
      <c r="A53" s="24"/>
      <c r="B53" s="90"/>
      <c r="C53" s="142"/>
      <c r="D53" s="142"/>
      <c r="E53" s="142"/>
      <c r="F53" s="142"/>
      <c r="G53" s="142"/>
      <c r="H53" s="142"/>
      <c r="I53" s="142"/>
      <c r="J53" s="142"/>
      <c r="K53" s="142"/>
      <c r="L53" s="22"/>
    </row>
    <row r="54" spans="1:12" s="6" customFormat="1" x14ac:dyDescent="0.25">
      <c r="A54" s="25"/>
      <c r="B54" s="355" t="s">
        <v>279</v>
      </c>
      <c r="C54" s="355"/>
      <c r="D54" s="355"/>
      <c r="E54" s="355"/>
      <c r="F54" s="355"/>
      <c r="G54" s="355"/>
      <c r="H54" s="355"/>
      <c r="I54" s="355"/>
      <c r="J54" s="355"/>
      <c r="K54" s="355"/>
      <c r="L54" s="356"/>
    </row>
    <row r="55" spans="1:12" s="6" customFormat="1" x14ac:dyDescent="0.25">
      <c r="A55" s="25"/>
      <c r="B55" s="355"/>
      <c r="C55" s="355"/>
      <c r="D55" s="355"/>
      <c r="E55" s="355"/>
      <c r="F55" s="355"/>
      <c r="G55" s="355"/>
      <c r="H55" s="355"/>
      <c r="I55" s="355"/>
      <c r="J55" s="355"/>
      <c r="K55" s="355"/>
      <c r="L55" s="356"/>
    </row>
    <row r="56" spans="1:12" ht="6.6" customHeight="1" x14ac:dyDescent="0.25">
      <c r="A56" s="24"/>
      <c r="B56" s="29"/>
      <c r="C56" s="142"/>
      <c r="D56" s="142"/>
      <c r="E56" s="142"/>
      <c r="F56" s="142"/>
      <c r="G56" s="142"/>
      <c r="H56" s="142"/>
      <c r="I56" s="142"/>
      <c r="J56" s="142"/>
      <c r="K56" s="142"/>
      <c r="L56" s="22"/>
    </row>
    <row r="57" spans="1:12" s="6" customFormat="1" x14ac:dyDescent="0.25">
      <c r="A57" s="25"/>
      <c r="B57" s="29" t="s">
        <v>236</v>
      </c>
      <c r="C57" s="29" t="s">
        <v>242</v>
      </c>
      <c r="D57" s="29"/>
      <c r="E57" s="29"/>
      <c r="F57" s="29"/>
      <c r="G57" s="29"/>
      <c r="H57" s="29"/>
      <c r="I57" s="29"/>
      <c r="J57" s="29"/>
      <c r="K57" s="29"/>
      <c r="L57" s="249"/>
    </row>
    <row r="58" spans="1:12" s="6" customFormat="1" x14ac:dyDescent="0.25">
      <c r="A58" s="25"/>
      <c r="B58" s="29" t="s">
        <v>243</v>
      </c>
      <c r="C58" s="355" t="s">
        <v>280</v>
      </c>
      <c r="D58" s="355"/>
      <c r="E58" s="355"/>
      <c r="F58" s="355"/>
      <c r="G58" s="355"/>
      <c r="H58" s="355"/>
      <c r="I58" s="355"/>
      <c r="J58" s="355"/>
      <c r="K58" s="355"/>
      <c r="L58" s="356"/>
    </row>
    <row r="59" spans="1:12" s="6" customFormat="1" x14ac:dyDescent="0.25">
      <c r="A59" s="25"/>
      <c r="B59" s="29"/>
      <c r="C59" s="355"/>
      <c r="D59" s="355"/>
      <c r="E59" s="355"/>
      <c r="F59" s="355"/>
      <c r="G59" s="355"/>
      <c r="H59" s="355"/>
      <c r="I59" s="355"/>
      <c r="J59" s="355"/>
      <c r="K59" s="355"/>
      <c r="L59" s="356"/>
    </row>
    <row r="60" spans="1:12" s="6" customFormat="1" x14ac:dyDescent="0.25">
      <c r="A60" s="25"/>
      <c r="B60" s="29" t="s">
        <v>237</v>
      </c>
      <c r="C60" s="29" t="s">
        <v>244</v>
      </c>
      <c r="D60" s="29"/>
      <c r="E60" s="29"/>
      <c r="F60" s="29"/>
      <c r="G60" s="29"/>
      <c r="H60" s="29"/>
      <c r="I60" s="29"/>
      <c r="J60" s="29"/>
      <c r="K60" s="29"/>
      <c r="L60" s="249"/>
    </row>
    <row r="61" spans="1:12" s="6" customFormat="1" x14ac:dyDescent="0.25">
      <c r="A61" s="25"/>
      <c r="B61" s="29" t="s">
        <v>245</v>
      </c>
      <c r="C61" s="29" t="s">
        <v>246</v>
      </c>
      <c r="D61" s="29"/>
      <c r="E61" s="29"/>
      <c r="F61" s="29"/>
      <c r="G61" s="29"/>
      <c r="H61" s="29"/>
      <c r="I61" s="29"/>
      <c r="J61" s="29"/>
      <c r="K61" s="29"/>
      <c r="L61" s="249"/>
    </row>
    <row r="62" spans="1:12" s="6" customFormat="1" x14ac:dyDescent="0.25">
      <c r="A62" s="25"/>
      <c r="B62" s="29" t="s">
        <v>247</v>
      </c>
      <c r="C62" s="29" t="s">
        <v>248</v>
      </c>
      <c r="D62" s="29"/>
      <c r="E62" s="29"/>
      <c r="F62" s="29"/>
      <c r="G62" s="29"/>
      <c r="H62" s="29"/>
      <c r="I62" s="29"/>
      <c r="J62" s="29"/>
      <c r="K62" s="29"/>
      <c r="L62" s="249"/>
    </row>
    <row r="63" spans="1:12" s="6" customFormat="1" x14ac:dyDescent="0.25">
      <c r="A63" s="25"/>
      <c r="B63" s="29" t="s">
        <v>249</v>
      </c>
      <c r="C63" s="355" t="s">
        <v>250</v>
      </c>
      <c r="D63" s="355"/>
      <c r="E63" s="355"/>
      <c r="F63" s="355"/>
      <c r="G63" s="355"/>
      <c r="H63" s="355"/>
      <c r="I63" s="355"/>
      <c r="J63" s="355"/>
      <c r="K63" s="355"/>
      <c r="L63" s="356"/>
    </row>
    <row r="64" spans="1:12" s="6" customFormat="1" x14ac:dyDescent="0.25">
      <c r="A64" s="25"/>
      <c r="B64" s="29"/>
      <c r="C64" s="355"/>
      <c r="D64" s="355"/>
      <c r="E64" s="355"/>
      <c r="F64" s="355"/>
      <c r="G64" s="355"/>
      <c r="H64" s="355"/>
      <c r="I64" s="355"/>
      <c r="J64" s="355"/>
      <c r="K64" s="355"/>
      <c r="L64" s="356"/>
    </row>
    <row r="65" spans="1:12" s="6" customFormat="1" x14ac:dyDescent="0.25">
      <c r="A65" s="25"/>
      <c r="B65" s="29" t="s">
        <v>251</v>
      </c>
      <c r="C65" s="355" t="s">
        <v>252</v>
      </c>
      <c r="D65" s="355"/>
      <c r="E65" s="355"/>
      <c r="F65" s="355"/>
      <c r="G65" s="355"/>
      <c r="H65" s="355"/>
      <c r="I65" s="355"/>
      <c r="J65" s="355"/>
      <c r="K65" s="355"/>
      <c r="L65" s="356"/>
    </row>
    <row r="66" spans="1:12" s="6" customFormat="1" x14ac:dyDescent="0.25">
      <c r="A66" s="25"/>
      <c r="B66" s="29"/>
      <c r="C66" s="355"/>
      <c r="D66" s="355"/>
      <c r="E66" s="355"/>
      <c r="F66" s="355"/>
      <c r="G66" s="355"/>
      <c r="H66" s="355"/>
      <c r="I66" s="355"/>
      <c r="J66" s="355"/>
      <c r="K66" s="355"/>
      <c r="L66" s="356"/>
    </row>
    <row r="67" spans="1:12" s="6" customFormat="1" x14ac:dyDescent="0.25">
      <c r="A67" s="25"/>
      <c r="B67" s="29" t="s">
        <v>253</v>
      </c>
      <c r="C67" s="29" t="s">
        <v>254</v>
      </c>
      <c r="D67" s="29"/>
      <c r="E67" s="29"/>
      <c r="F67" s="29"/>
      <c r="G67" s="29"/>
      <c r="H67" s="29"/>
      <c r="I67" s="29"/>
      <c r="J67" s="29"/>
      <c r="K67" s="29"/>
      <c r="L67" s="249"/>
    </row>
    <row r="68" spans="1:12" s="6" customFormat="1" x14ac:dyDescent="0.25">
      <c r="A68" s="25"/>
      <c r="B68" s="29" t="s">
        <v>255</v>
      </c>
      <c r="C68" s="29" t="s">
        <v>256</v>
      </c>
      <c r="D68" s="29"/>
      <c r="E68" s="29"/>
      <c r="F68" s="29"/>
      <c r="G68" s="29"/>
      <c r="H68" s="29"/>
      <c r="I68" s="29"/>
      <c r="J68" s="29"/>
      <c r="K68" s="29"/>
      <c r="L68" s="249"/>
    </row>
    <row r="69" spans="1:12" ht="6.6" customHeight="1" x14ac:dyDescent="0.25">
      <c r="A69" s="24"/>
      <c r="B69" s="29"/>
      <c r="C69" s="142"/>
      <c r="D69" s="142"/>
      <c r="E69" s="142"/>
      <c r="F69" s="142"/>
      <c r="G69" s="142"/>
      <c r="H69" s="142"/>
      <c r="I69" s="142"/>
      <c r="J69" s="142"/>
      <c r="K69" s="142"/>
      <c r="L69" s="22"/>
    </row>
    <row r="70" spans="1:12" s="6" customFormat="1" x14ac:dyDescent="0.25">
      <c r="A70" s="25">
        <f>A37+1</f>
        <v>9</v>
      </c>
      <c r="B70" s="29" t="s">
        <v>257</v>
      </c>
      <c r="C70" s="29"/>
      <c r="D70" s="29"/>
      <c r="E70" s="29"/>
      <c r="F70" s="29"/>
      <c r="G70" s="29"/>
      <c r="H70" s="29"/>
      <c r="I70" s="29"/>
      <c r="J70" s="29"/>
      <c r="K70" s="29"/>
      <c r="L70" s="249"/>
    </row>
    <row r="71" spans="1:12" ht="6.6" customHeight="1" x14ac:dyDescent="0.25">
      <c r="A71" s="24"/>
      <c r="B71" s="29"/>
      <c r="C71" s="142"/>
      <c r="D71" s="142"/>
      <c r="E71" s="142"/>
      <c r="F71" s="142"/>
      <c r="G71" s="142"/>
      <c r="H71" s="142"/>
      <c r="I71" s="142"/>
      <c r="J71" s="142"/>
      <c r="K71" s="142"/>
      <c r="L71" s="22"/>
    </row>
    <row r="72" spans="1:12" s="6" customFormat="1" x14ac:dyDescent="0.25">
      <c r="A72" s="25">
        <f>A70+1</f>
        <v>10</v>
      </c>
      <c r="B72" s="29" t="s">
        <v>281</v>
      </c>
      <c r="C72" s="29"/>
      <c r="D72" s="29"/>
      <c r="E72" s="29"/>
      <c r="F72" s="29"/>
      <c r="G72" s="29"/>
      <c r="H72" s="29"/>
      <c r="I72" s="29"/>
      <c r="J72" s="29"/>
      <c r="K72" s="29"/>
      <c r="L72" s="249"/>
    </row>
    <row r="73" spans="1:12" ht="6.6" customHeight="1" x14ac:dyDescent="0.25">
      <c r="A73" s="24"/>
      <c r="B73" s="90"/>
      <c r="C73" s="142"/>
      <c r="D73" s="142"/>
      <c r="E73" s="142"/>
      <c r="F73" s="142"/>
      <c r="G73" s="142"/>
      <c r="H73" s="142"/>
      <c r="I73" s="142"/>
      <c r="J73" s="142"/>
      <c r="K73" s="142"/>
      <c r="L73" s="22"/>
    </row>
    <row r="74" spans="1:12" x14ac:dyDescent="0.25">
      <c r="A74" s="24" t="s">
        <v>258</v>
      </c>
      <c r="B74" s="90"/>
      <c r="C74" s="142"/>
      <c r="D74" s="142"/>
      <c r="E74" s="142"/>
      <c r="F74" s="142"/>
      <c r="G74" s="142"/>
      <c r="H74" s="142"/>
      <c r="I74" s="142"/>
      <c r="J74" s="142"/>
      <c r="K74" s="142"/>
      <c r="L74" s="22"/>
    </row>
    <row r="75" spans="1:12" ht="6.6" customHeight="1" x14ac:dyDescent="0.25">
      <c r="A75" s="24"/>
      <c r="B75" s="90"/>
      <c r="C75" s="142"/>
      <c r="D75" s="142"/>
      <c r="E75" s="142"/>
      <c r="F75" s="142"/>
      <c r="G75" s="142"/>
      <c r="H75" s="142"/>
      <c r="I75" s="142"/>
      <c r="J75" s="142"/>
      <c r="K75" s="142"/>
      <c r="L75" s="22"/>
    </row>
    <row r="76" spans="1:12" s="6" customFormat="1" x14ac:dyDescent="0.25">
      <c r="A76" s="368">
        <f>A72+1</f>
        <v>11</v>
      </c>
      <c r="B76" s="366" t="s">
        <v>259</v>
      </c>
      <c r="C76" s="366"/>
      <c r="D76" s="366"/>
      <c r="E76" s="366"/>
      <c r="F76" s="366"/>
      <c r="G76" s="366"/>
      <c r="H76" s="366"/>
      <c r="I76" s="366"/>
      <c r="J76" s="366"/>
      <c r="K76" s="366"/>
      <c r="L76" s="367"/>
    </row>
    <row r="77" spans="1:12" s="6" customFormat="1" x14ac:dyDescent="0.25">
      <c r="A77" s="368"/>
      <c r="B77" s="366"/>
      <c r="C77" s="366"/>
      <c r="D77" s="366"/>
      <c r="E77" s="366"/>
      <c r="F77" s="366"/>
      <c r="G77" s="366"/>
      <c r="H77" s="366"/>
      <c r="I77" s="366"/>
      <c r="J77" s="366"/>
      <c r="K77" s="366"/>
      <c r="L77" s="367"/>
    </row>
    <row r="78" spans="1:12" s="6" customFormat="1" x14ac:dyDescent="0.25">
      <c r="A78" s="368"/>
      <c r="B78" s="366"/>
      <c r="C78" s="366"/>
      <c r="D78" s="366"/>
      <c r="E78" s="366"/>
      <c r="F78" s="366"/>
      <c r="G78" s="366"/>
      <c r="H78" s="366"/>
      <c r="I78" s="366"/>
      <c r="J78" s="366"/>
      <c r="K78" s="366"/>
      <c r="L78" s="367"/>
    </row>
    <row r="79" spans="1:12" ht="6.6" customHeight="1" x14ac:dyDescent="0.25">
      <c r="A79" s="24"/>
      <c r="B79" s="90"/>
      <c r="C79" s="142"/>
      <c r="D79" s="142"/>
      <c r="E79" s="142"/>
      <c r="F79" s="142"/>
      <c r="G79" s="142"/>
      <c r="H79" s="142"/>
      <c r="I79" s="142"/>
      <c r="J79" s="142"/>
      <c r="K79" s="142"/>
      <c r="L79" s="22"/>
    </row>
    <row r="80" spans="1:12" s="6" customFormat="1" x14ac:dyDescent="0.25">
      <c r="A80" s="25">
        <f>A76+1</f>
        <v>12</v>
      </c>
      <c r="B80" s="29" t="s">
        <v>260</v>
      </c>
      <c r="C80" s="29"/>
      <c r="D80" s="29"/>
      <c r="E80" s="29"/>
      <c r="F80" s="29"/>
      <c r="G80" s="29"/>
      <c r="H80" s="29"/>
      <c r="I80" s="29"/>
      <c r="J80" s="29"/>
      <c r="K80" s="29"/>
      <c r="L80" s="249"/>
    </row>
    <row r="81" spans="1:12" ht="6.6" customHeight="1" x14ac:dyDescent="0.25">
      <c r="A81" s="24"/>
      <c r="B81" s="90"/>
      <c r="C81" s="142"/>
      <c r="D81" s="142"/>
      <c r="E81" s="142"/>
      <c r="F81" s="142"/>
      <c r="G81" s="142"/>
      <c r="H81" s="142"/>
      <c r="I81" s="142"/>
      <c r="J81" s="142"/>
      <c r="K81" s="142"/>
      <c r="L81" s="22"/>
    </row>
    <row r="82" spans="1:12" s="6" customFormat="1" x14ac:dyDescent="0.25">
      <c r="A82" s="369">
        <f>A80+1</f>
        <v>13</v>
      </c>
      <c r="B82" s="355" t="s">
        <v>282</v>
      </c>
      <c r="C82" s="355"/>
      <c r="D82" s="355"/>
      <c r="E82" s="355"/>
      <c r="F82" s="355"/>
      <c r="G82" s="355"/>
      <c r="H82" s="355"/>
      <c r="I82" s="355"/>
      <c r="J82" s="355"/>
      <c r="K82" s="355"/>
      <c r="L82" s="356"/>
    </row>
    <row r="83" spans="1:12" s="6" customFormat="1" x14ac:dyDescent="0.25">
      <c r="A83" s="369"/>
      <c r="B83" s="355"/>
      <c r="C83" s="355"/>
      <c r="D83" s="355"/>
      <c r="E83" s="355"/>
      <c r="F83" s="355"/>
      <c r="G83" s="355"/>
      <c r="H83" s="355"/>
      <c r="I83" s="355"/>
      <c r="J83" s="355"/>
      <c r="K83" s="355"/>
      <c r="L83" s="356"/>
    </row>
    <row r="84" spans="1:12" ht="6.6" customHeight="1" x14ac:dyDescent="0.25">
      <c r="A84" s="24"/>
      <c r="B84" s="90"/>
      <c r="C84" s="142"/>
      <c r="D84" s="142"/>
      <c r="E84" s="142"/>
      <c r="F84" s="142"/>
      <c r="G84" s="142"/>
      <c r="H84" s="142"/>
      <c r="I84" s="142"/>
      <c r="J84" s="142"/>
      <c r="K84" s="142"/>
      <c r="L84" s="22"/>
    </row>
    <row r="85" spans="1:12" x14ac:dyDescent="0.25">
      <c r="A85" s="24" t="s">
        <v>261</v>
      </c>
      <c r="B85" s="90"/>
      <c r="C85" s="142"/>
      <c r="D85" s="142"/>
      <c r="E85" s="142"/>
      <c r="F85" s="142"/>
      <c r="G85" s="142"/>
      <c r="H85" s="142"/>
      <c r="I85" s="142"/>
      <c r="J85" s="142"/>
      <c r="K85" s="142"/>
      <c r="L85" s="22"/>
    </row>
    <row r="86" spans="1:12" ht="6.6" customHeight="1" x14ac:dyDescent="0.25">
      <c r="A86" s="24"/>
      <c r="B86" s="90"/>
      <c r="C86" s="142"/>
      <c r="D86" s="142"/>
      <c r="E86" s="142"/>
      <c r="F86" s="142"/>
      <c r="G86" s="142"/>
      <c r="H86" s="142"/>
      <c r="I86" s="142"/>
      <c r="J86" s="142"/>
      <c r="K86" s="142"/>
      <c r="L86" s="22"/>
    </row>
    <row r="87" spans="1:12" s="6" customFormat="1" x14ac:dyDescent="0.25">
      <c r="A87" s="369">
        <f>A82+1</f>
        <v>14</v>
      </c>
      <c r="B87" s="366" t="s">
        <v>285</v>
      </c>
      <c r="C87" s="366"/>
      <c r="D87" s="366"/>
      <c r="E87" s="366"/>
      <c r="F87" s="366"/>
      <c r="G87" s="366"/>
      <c r="H87" s="366"/>
      <c r="I87" s="366"/>
      <c r="J87" s="366"/>
      <c r="K87" s="366"/>
      <c r="L87" s="367"/>
    </row>
    <row r="88" spans="1:12" s="6" customFormat="1" x14ac:dyDescent="0.25">
      <c r="A88" s="369"/>
      <c r="B88" s="366"/>
      <c r="C88" s="366"/>
      <c r="D88" s="366"/>
      <c r="E88" s="366"/>
      <c r="F88" s="366"/>
      <c r="G88" s="366"/>
      <c r="H88" s="366"/>
      <c r="I88" s="366"/>
      <c r="J88" s="366"/>
      <c r="K88" s="366"/>
      <c r="L88" s="367"/>
    </row>
    <row r="89" spans="1:12" s="6" customFormat="1" x14ac:dyDescent="0.25">
      <c r="A89" s="369"/>
      <c r="B89" s="366"/>
      <c r="C89" s="366"/>
      <c r="D89" s="366"/>
      <c r="E89" s="366"/>
      <c r="F89" s="366"/>
      <c r="G89" s="366"/>
      <c r="H89" s="366"/>
      <c r="I89" s="366"/>
      <c r="J89" s="366"/>
      <c r="K89" s="366"/>
      <c r="L89" s="367"/>
    </row>
    <row r="90" spans="1:12" s="6" customFormat="1" x14ac:dyDescent="0.25">
      <c r="A90" s="369"/>
      <c r="B90" s="366"/>
      <c r="C90" s="366"/>
      <c r="D90" s="366"/>
      <c r="E90" s="366"/>
      <c r="F90" s="366"/>
      <c r="G90" s="366"/>
      <c r="H90" s="366"/>
      <c r="I90" s="366"/>
      <c r="J90" s="366"/>
      <c r="K90" s="366"/>
      <c r="L90" s="367"/>
    </row>
    <row r="91" spans="1:12" s="6" customFormat="1" x14ac:dyDescent="0.25">
      <c r="A91" s="369"/>
      <c r="B91" s="366"/>
      <c r="C91" s="366"/>
      <c r="D91" s="366"/>
      <c r="E91" s="366"/>
      <c r="F91" s="366"/>
      <c r="G91" s="366"/>
      <c r="H91" s="366"/>
      <c r="I91" s="366"/>
      <c r="J91" s="366"/>
      <c r="K91" s="366"/>
      <c r="L91" s="367"/>
    </row>
    <row r="92" spans="1:12" ht="6.6" customHeight="1" x14ac:dyDescent="0.25">
      <c r="A92" s="24"/>
      <c r="B92" s="90"/>
      <c r="C92" s="142"/>
      <c r="D92" s="142"/>
      <c r="E92" s="142"/>
      <c r="F92" s="142"/>
      <c r="G92" s="142"/>
      <c r="H92" s="142"/>
      <c r="I92" s="142"/>
      <c r="J92" s="142"/>
      <c r="K92" s="142"/>
      <c r="L92" s="22"/>
    </row>
    <row r="93" spans="1:12" s="6" customFormat="1" x14ac:dyDescent="0.25">
      <c r="A93" s="299">
        <f>A87+1</f>
        <v>15</v>
      </c>
      <c r="B93" s="355" t="s">
        <v>283</v>
      </c>
      <c r="C93" s="355"/>
      <c r="D93" s="355"/>
      <c r="E93" s="355"/>
      <c r="F93" s="355"/>
      <c r="G93" s="355"/>
      <c r="H93" s="355"/>
      <c r="I93" s="355"/>
      <c r="J93" s="355"/>
      <c r="K93" s="355"/>
      <c r="L93" s="356"/>
    </row>
    <row r="94" spans="1:12" ht="6.6" customHeight="1" x14ac:dyDescent="0.25">
      <c r="A94" s="24"/>
      <c r="B94" s="90"/>
      <c r="C94" s="142"/>
      <c r="D94" s="142"/>
      <c r="E94" s="142"/>
      <c r="F94" s="142"/>
      <c r="G94" s="142"/>
      <c r="H94" s="142"/>
      <c r="I94" s="142"/>
      <c r="J94" s="142"/>
      <c r="K94" s="142"/>
      <c r="L94" s="22"/>
    </row>
    <row r="95" spans="1:12" s="6" customFormat="1" x14ac:dyDescent="0.25">
      <c r="A95" s="369">
        <f>A93+1</f>
        <v>16</v>
      </c>
      <c r="B95" s="355" t="s">
        <v>284</v>
      </c>
      <c r="C95" s="355"/>
      <c r="D95" s="355"/>
      <c r="E95" s="355"/>
      <c r="F95" s="355"/>
      <c r="G95" s="355"/>
      <c r="H95" s="355"/>
      <c r="I95" s="355"/>
      <c r="J95" s="355"/>
      <c r="K95" s="355"/>
      <c r="L95" s="356"/>
    </row>
    <row r="96" spans="1:12" s="6" customFormat="1" x14ac:dyDescent="0.25">
      <c r="A96" s="369"/>
      <c r="B96" s="355"/>
      <c r="C96" s="355"/>
      <c r="D96" s="355"/>
      <c r="E96" s="355"/>
      <c r="F96" s="355"/>
      <c r="G96" s="355"/>
      <c r="H96" s="355"/>
      <c r="I96" s="355"/>
      <c r="J96" s="355"/>
      <c r="K96" s="355"/>
      <c r="L96" s="356"/>
    </row>
    <row r="97" spans="1:12" ht="6.6" customHeight="1" x14ac:dyDescent="0.25">
      <c r="A97" s="24"/>
      <c r="B97" s="90"/>
      <c r="C97" s="142"/>
      <c r="D97" s="142"/>
      <c r="E97" s="142"/>
      <c r="F97" s="142"/>
      <c r="G97" s="142"/>
      <c r="H97" s="142"/>
      <c r="I97" s="142"/>
      <c r="J97" s="142"/>
      <c r="K97" s="142"/>
      <c r="L97" s="22"/>
    </row>
    <row r="98" spans="1:12" s="6" customFormat="1" x14ac:dyDescent="0.25">
      <c r="A98" s="369">
        <f>A95+1</f>
        <v>17</v>
      </c>
      <c r="B98" s="355" t="s">
        <v>286</v>
      </c>
      <c r="C98" s="355"/>
      <c r="D98" s="355"/>
      <c r="E98" s="355"/>
      <c r="F98" s="355"/>
      <c r="G98" s="355"/>
      <c r="H98" s="355"/>
      <c r="I98" s="355"/>
      <c r="J98" s="355"/>
      <c r="K98" s="355"/>
      <c r="L98" s="356"/>
    </row>
    <row r="99" spans="1:12" s="6" customFormat="1" ht="29.1" customHeight="1" x14ac:dyDescent="0.25">
      <c r="A99" s="369"/>
      <c r="B99" s="355"/>
      <c r="C99" s="355"/>
      <c r="D99" s="355"/>
      <c r="E99" s="355"/>
      <c r="F99" s="355"/>
      <c r="G99" s="355"/>
      <c r="H99" s="355"/>
      <c r="I99" s="355"/>
      <c r="J99" s="355"/>
      <c r="K99" s="355"/>
      <c r="L99" s="356"/>
    </row>
    <row r="100" spans="1:12" ht="6.6" customHeight="1" x14ac:dyDescent="0.25">
      <c r="A100" s="24"/>
      <c r="B100" s="90"/>
      <c r="C100" s="142"/>
      <c r="D100" s="142"/>
      <c r="E100" s="142"/>
      <c r="F100" s="142"/>
      <c r="G100" s="142"/>
      <c r="H100" s="142"/>
      <c r="I100" s="142"/>
      <c r="J100" s="142"/>
      <c r="K100" s="142"/>
      <c r="L100" s="22"/>
    </row>
    <row r="101" spans="1:12" s="6" customFormat="1" x14ac:dyDescent="0.25">
      <c r="A101" s="369">
        <f>A98+1</f>
        <v>18</v>
      </c>
      <c r="B101" s="355" t="s">
        <v>287</v>
      </c>
      <c r="C101" s="355"/>
      <c r="D101" s="355"/>
      <c r="E101" s="355"/>
      <c r="F101" s="355"/>
      <c r="G101" s="355"/>
      <c r="H101" s="355"/>
      <c r="I101" s="355"/>
      <c r="J101" s="355"/>
      <c r="K101" s="355"/>
      <c r="L101" s="356"/>
    </row>
    <row r="102" spans="1:12" s="6" customFormat="1" ht="30.9" customHeight="1" x14ac:dyDescent="0.25">
      <c r="A102" s="369"/>
      <c r="B102" s="355"/>
      <c r="C102" s="355"/>
      <c r="D102" s="355"/>
      <c r="E102" s="355"/>
      <c r="F102" s="355"/>
      <c r="G102" s="355"/>
      <c r="H102" s="355"/>
      <c r="I102" s="355"/>
      <c r="J102" s="355"/>
      <c r="K102" s="355"/>
      <c r="L102" s="356"/>
    </row>
    <row r="103" spans="1:12" ht="6.6" customHeight="1" x14ac:dyDescent="0.25">
      <c r="A103" s="24"/>
      <c r="B103" s="90"/>
      <c r="C103" s="142"/>
      <c r="D103" s="142"/>
      <c r="E103" s="142"/>
      <c r="F103" s="142"/>
      <c r="G103" s="142"/>
      <c r="H103" s="142"/>
      <c r="I103" s="142"/>
      <c r="J103" s="142"/>
      <c r="K103" s="142"/>
      <c r="L103" s="22"/>
    </row>
    <row r="104" spans="1:12" s="6" customFormat="1" x14ac:dyDescent="0.25">
      <c r="A104" s="25">
        <f>A101+1</f>
        <v>19</v>
      </c>
      <c r="B104" s="29" t="s">
        <v>262</v>
      </c>
      <c r="C104" s="29"/>
      <c r="D104" s="29"/>
      <c r="E104" s="29"/>
      <c r="F104" s="29"/>
      <c r="G104" s="29"/>
      <c r="H104" s="29"/>
      <c r="I104" s="29"/>
      <c r="J104" s="29"/>
      <c r="K104" s="29"/>
      <c r="L104" s="249"/>
    </row>
    <row r="105" spans="1:12" ht="6.6" customHeight="1" x14ac:dyDescent="0.25">
      <c r="A105" s="24"/>
      <c r="B105" s="90"/>
      <c r="C105" s="142"/>
      <c r="D105" s="142"/>
      <c r="E105" s="142"/>
      <c r="F105" s="142"/>
      <c r="G105" s="142"/>
      <c r="H105" s="142"/>
      <c r="I105" s="142"/>
      <c r="J105" s="142"/>
      <c r="K105" s="142"/>
      <c r="L105" s="22"/>
    </row>
    <row r="106" spans="1:12" s="6" customFormat="1" x14ac:dyDescent="0.25">
      <c r="A106" s="25">
        <f>A104+1</f>
        <v>20</v>
      </c>
      <c r="B106" s="29" t="s">
        <v>263</v>
      </c>
      <c r="C106" s="29"/>
      <c r="D106" s="29"/>
      <c r="E106" s="29"/>
      <c r="F106" s="29"/>
      <c r="G106" s="29"/>
      <c r="H106" s="29"/>
      <c r="I106" s="29"/>
      <c r="J106" s="29"/>
      <c r="K106" s="29"/>
      <c r="L106" s="249"/>
    </row>
    <row r="107" spans="1:12" ht="6.6" customHeight="1" x14ac:dyDescent="0.25">
      <c r="A107" s="24"/>
      <c r="B107" s="90"/>
      <c r="C107" s="142"/>
      <c r="D107" s="142"/>
      <c r="E107" s="142"/>
      <c r="F107" s="142"/>
      <c r="G107" s="142"/>
      <c r="H107" s="142"/>
      <c r="I107" s="142"/>
      <c r="J107" s="142"/>
      <c r="K107" s="142"/>
      <c r="L107" s="22"/>
    </row>
    <row r="108" spans="1:12" s="6" customFormat="1" x14ac:dyDescent="0.25">
      <c r="A108" s="369">
        <f>A106+1</f>
        <v>21</v>
      </c>
      <c r="B108" s="355" t="s">
        <v>264</v>
      </c>
      <c r="C108" s="355"/>
      <c r="D108" s="355"/>
      <c r="E108" s="355"/>
      <c r="F108" s="355"/>
      <c r="G108" s="355"/>
      <c r="H108" s="355"/>
      <c r="I108" s="355"/>
      <c r="J108" s="355"/>
      <c r="K108" s="355"/>
      <c r="L108" s="356"/>
    </row>
    <row r="109" spans="1:12" s="6" customFormat="1" x14ac:dyDescent="0.25">
      <c r="A109" s="369"/>
      <c r="B109" s="355"/>
      <c r="C109" s="355"/>
      <c r="D109" s="355"/>
      <c r="E109" s="355"/>
      <c r="F109" s="355"/>
      <c r="G109" s="355"/>
      <c r="H109" s="355"/>
      <c r="I109" s="355"/>
      <c r="J109" s="355"/>
      <c r="K109" s="355"/>
      <c r="L109" s="356"/>
    </row>
    <row r="110" spans="1:12" ht="6.6" customHeight="1" x14ac:dyDescent="0.25">
      <c r="A110" s="24"/>
      <c r="B110" s="90"/>
      <c r="C110" s="142"/>
      <c r="D110" s="142"/>
      <c r="E110" s="142"/>
      <c r="F110" s="142"/>
      <c r="G110" s="142"/>
      <c r="H110" s="142"/>
      <c r="I110" s="142"/>
      <c r="J110" s="142"/>
      <c r="K110" s="142"/>
      <c r="L110" s="22"/>
    </row>
    <row r="111" spans="1:12" s="6" customFormat="1" x14ac:dyDescent="0.25">
      <c r="A111" s="24" t="s">
        <v>265</v>
      </c>
      <c r="B111" s="29"/>
      <c r="C111" s="29"/>
      <c r="D111" s="29"/>
      <c r="E111" s="29"/>
      <c r="F111" s="29"/>
      <c r="G111" s="29"/>
      <c r="H111" s="29"/>
      <c r="I111" s="29"/>
      <c r="J111" s="29"/>
      <c r="K111" s="29"/>
      <c r="L111" s="249"/>
    </row>
    <row r="112" spans="1:12" ht="6.6" customHeight="1" x14ac:dyDescent="0.25">
      <c r="A112" s="24"/>
      <c r="B112" s="90"/>
      <c r="C112" s="142"/>
      <c r="D112" s="142"/>
      <c r="E112" s="142"/>
      <c r="F112" s="142"/>
      <c r="G112" s="142"/>
      <c r="H112" s="142"/>
      <c r="I112" s="142"/>
      <c r="J112" s="142"/>
      <c r="K112" s="142"/>
      <c r="L112" s="22"/>
    </row>
    <row r="113" spans="1:12" s="6" customFormat="1" x14ac:dyDescent="0.25">
      <c r="A113" s="25">
        <f>A108+1</f>
        <v>22</v>
      </c>
      <c r="B113" s="29" t="s">
        <v>266</v>
      </c>
      <c r="C113" s="29"/>
      <c r="D113" s="29"/>
      <c r="E113" s="29"/>
      <c r="F113" s="29"/>
      <c r="G113" s="29"/>
      <c r="H113" s="29"/>
      <c r="I113" s="29"/>
      <c r="J113" s="29"/>
      <c r="K113" s="29"/>
      <c r="L113" s="249"/>
    </row>
    <row r="114" spans="1:12" ht="6.6" customHeight="1" x14ac:dyDescent="0.25">
      <c r="A114" s="24"/>
      <c r="B114" s="90"/>
      <c r="C114" s="142"/>
      <c r="D114" s="142"/>
      <c r="E114" s="142"/>
      <c r="F114" s="142"/>
      <c r="G114" s="142"/>
      <c r="H114" s="142"/>
      <c r="I114" s="142"/>
      <c r="J114" s="142"/>
      <c r="K114" s="142"/>
      <c r="L114" s="22"/>
    </row>
    <row r="115" spans="1:12" s="6" customFormat="1" x14ac:dyDescent="0.25">
      <c r="A115" s="369">
        <f>A113+1</f>
        <v>23</v>
      </c>
      <c r="B115" s="355" t="s">
        <v>267</v>
      </c>
      <c r="C115" s="355"/>
      <c r="D115" s="355"/>
      <c r="E115" s="355"/>
      <c r="F115" s="355"/>
      <c r="G115" s="355"/>
      <c r="H115" s="355"/>
      <c r="I115" s="355"/>
      <c r="J115" s="355"/>
      <c r="K115" s="355"/>
      <c r="L115" s="356"/>
    </row>
    <row r="116" spans="1:12" s="6" customFormat="1" x14ac:dyDescent="0.25">
      <c r="A116" s="369"/>
      <c r="B116" s="355"/>
      <c r="C116" s="355"/>
      <c r="D116" s="355"/>
      <c r="E116" s="355"/>
      <c r="F116" s="355"/>
      <c r="G116" s="355"/>
      <c r="H116" s="355"/>
      <c r="I116" s="355"/>
      <c r="J116" s="355"/>
      <c r="K116" s="355"/>
      <c r="L116" s="356"/>
    </row>
    <row r="117" spans="1:12" ht="6.6" customHeight="1" x14ac:dyDescent="0.25">
      <c r="A117" s="24"/>
      <c r="B117" s="90"/>
      <c r="C117" s="142"/>
      <c r="D117" s="142"/>
      <c r="E117" s="142"/>
      <c r="F117" s="142"/>
      <c r="G117" s="142"/>
      <c r="H117" s="142"/>
      <c r="I117" s="142"/>
      <c r="J117" s="142"/>
      <c r="K117" s="142"/>
      <c r="L117" s="22"/>
    </row>
    <row r="118" spans="1:12" s="6" customFormat="1" x14ac:dyDescent="0.25">
      <c r="A118" s="24" t="s">
        <v>268</v>
      </c>
      <c r="B118" s="29"/>
      <c r="C118" s="29"/>
      <c r="D118" s="29"/>
      <c r="E118" s="29"/>
      <c r="F118" s="29"/>
      <c r="G118" s="29"/>
      <c r="H118" s="29"/>
      <c r="I118" s="29"/>
      <c r="J118" s="29"/>
      <c r="K118" s="29"/>
      <c r="L118" s="249"/>
    </row>
    <row r="119" spans="1:12" ht="6.6" customHeight="1" x14ac:dyDescent="0.25">
      <c r="A119" s="24"/>
      <c r="B119" s="90"/>
      <c r="C119" s="142"/>
      <c r="D119" s="142"/>
      <c r="E119" s="142"/>
      <c r="F119" s="142"/>
      <c r="G119" s="142"/>
      <c r="H119" s="142"/>
      <c r="I119" s="142"/>
      <c r="J119" s="142"/>
      <c r="K119" s="142"/>
      <c r="L119" s="22"/>
    </row>
    <row r="120" spans="1:12" s="6" customFormat="1" x14ac:dyDescent="0.25">
      <c r="A120" s="368">
        <f>A115+1</f>
        <v>24</v>
      </c>
      <c r="B120" s="355" t="s">
        <v>293</v>
      </c>
      <c r="C120" s="355"/>
      <c r="D120" s="355"/>
      <c r="E120" s="355"/>
      <c r="F120" s="355"/>
      <c r="G120" s="355"/>
      <c r="H120" s="355"/>
      <c r="I120" s="355"/>
      <c r="J120" s="355"/>
      <c r="K120" s="355"/>
      <c r="L120" s="356"/>
    </row>
    <row r="121" spans="1:12" s="6" customFormat="1" x14ac:dyDescent="0.25">
      <c r="A121" s="368"/>
      <c r="B121" s="355"/>
      <c r="C121" s="355"/>
      <c r="D121" s="355"/>
      <c r="E121" s="355"/>
      <c r="F121" s="355"/>
      <c r="G121" s="355"/>
      <c r="H121" s="355"/>
      <c r="I121" s="355"/>
      <c r="J121" s="355"/>
      <c r="K121" s="355"/>
      <c r="L121" s="356"/>
    </row>
    <row r="122" spans="1:12" s="6" customFormat="1" ht="29.1" customHeight="1" x14ac:dyDescent="0.25">
      <c r="A122" s="368"/>
      <c r="B122" s="355"/>
      <c r="C122" s="355"/>
      <c r="D122" s="355"/>
      <c r="E122" s="355"/>
      <c r="F122" s="355"/>
      <c r="G122" s="355"/>
      <c r="H122" s="355"/>
      <c r="I122" s="355"/>
      <c r="J122" s="355"/>
      <c r="K122" s="355"/>
      <c r="L122" s="356"/>
    </row>
    <row r="123" spans="1:12" ht="6.6" customHeight="1" x14ac:dyDescent="0.25">
      <c r="A123" s="24"/>
      <c r="B123" s="90"/>
      <c r="C123" s="142"/>
      <c r="D123" s="142"/>
      <c r="E123" s="142"/>
      <c r="F123" s="142"/>
      <c r="G123" s="142"/>
      <c r="H123" s="142"/>
      <c r="I123" s="142"/>
      <c r="J123" s="142"/>
      <c r="K123" s="142"/>
      <c r="L123" s="22"/>
    </row>
    <row r="124" spans="1:12" s="6" customFormat="1" ht="27.6" customHeight="1" x14ac:dyDescent="0.25">
      <c r="A124" s="25">
        <f>A120+1</f>
        <v>25</v>
      </c>
      <c r="B124" s="370" t="s">
        <v>288</v>
      </c>
      <c r="C124" s="370"/>
      <c r="D124" s="370"/>
      <c r="E124" s="370"/>
      <c r="F124" s="370"/>
      <c r="G124" s="370"/>
      <c r="H124" s="370"/>
      <c r="I124" s="370"/>
      <c r="J124" s="370"/>
      <c r="K124" s="370"/>
      <c r="L124" s="371"/>
    </row>
    <row r="125" spans="1:12" ht="6.6" customHeight="1" x14ac:dyDescent="0.25">
      <c r="A125" s="24"/>
      <c r="B125" s="90"/>
      <c r="C125" s="142"/>
      <c r="D125" s="142"/>
      <c r="E125" s="142"/>
      <c r="F125" s="142"/>
      <c r="G125" s="142"/>
      <c r="H125" s="142"/>
      <c r="I125" s="142"/>
      <c r="J125" s="142"/>
      <c r="K125" s="142"/>
      <c r="L125" s="22"/>
    </row>
    <row r="126" spans="1:12" s="6" customFormat="1" x14ac:dyDescent="0.25">
      <c r="A126" s="369">
        <f>A124+1</f>
        <v>26</v>
      </c>
      <c r="B126" s="355" t="s">
        <v>371</v>
      </c>
      <c r="C126" s="355"/>
      <c r="D126" s="355"/>
      <c r="E126" s="355"/>
      <c r="F126" s="355"/>
      <c r="G126" s="355"/>
      <c r="H126" s="355"/>
      <c r="I126" s="355"/>
      <c r="J126" s="355"/>
      <c r="K126" s="355"/>
      <c r="L126" s="356"/>
    </row>
    <row r="127" spans="1:12" s="6" customFormat="1" x14ac:dyDescent="0.25">
      <c r="A127" s="369"/>
      <c r="B127" s="355"/>
      <c r="C127" s="355"/>
      <c r="D127" s="355"/>
      <c r="E127" s="355"/>
      <c r="F127" s="355"/>
      <c r="G127" s="355"/>
      <c r="H127" s="355"/>
      <c r="I127" s="355"/>
      <c r="J127" s="355"/>
      <c r="K127" s="355"/>
      <c r="L127" s="356"/>
    </row>
    <row r="128" spans="1:12" ht="6.6" customHeight="1" x14ac:dyDescent="0.25">
      <c r="A128" s="24"/>
      <c r="B128" s="90"/>
      <c r="C128" s="142"/>
      <c r="D128" s="142"/>
      <c r="E128" s="142"/>
      <c r="F128" s="142"/>
      <c r="G128" s="142"/>
      <c r="H128" s="142"/>
      <c r="I128" s="142"/>
      <c r="J128" s="142"/>
      <c r="K128" s="142"/>
      <c r="L128" s="22"/>
    </row>
    <row r="129" spans="1:12" s="6" customFormat="1" x14ac:dyDescent="0.25">
      <c r="A129" s="369">
        <f>A126+1</f>
        <v>27</v>
      </c>
      <c r="B129" s="355" t="s">
        <v>294</v>
      </c>
      <c r="C129" s="355"/>
      <c r="D129" s="355"/>
      <c r="E129" s="355"/>
      <c r="F129" s="355"/>
      <c r="G129" s="355"/>
      <c r="H129" s="355"/>
      <c r="I129" s="355"/>
      <c r="J129" s="355"/>
      <c r="K129" s="355"/>
      <c r="L129" s="356"/>
    </row>
    <row r="130" spans="1:12" s="6" customFormat="1" x14ac:dyDescent="0.25">
      <c r="A130" s="369"/>
      <c r="B130" s="355"/>
      <c r="C130" s="355"/>
      <c r="D130" s="355"/>
      <c r="E130" s="355"/>
      <c r="F130" s="355"/>
      <c r="G130" s="355"/>
      <c r="H130" s="355"/>
      <c r="I130" s="355"/>
      <c r="J130" s="355"/>
      <c r="K130" s="355"/>
      <c r="L130" s="356"/>
    </row>
    <row r="131" spans="1:12" s="6" customFormat="1" x14ac:dyDescent="0.25">
      <c r="A131" s="369"/>
      <c r="B131" s="355"/>
      <c r="C131" s="355"/>
      <c r="D131" s="355"/>
      <c r="E131" s="355"/>
      <c r="F131" s="355"/>
      <c r="G131" s="355"/>
      <c r="H131" s="355"/>
      <c r="I131" s="355"/>
      <c r="J131" s="355"/>
      <c r="K131" s="355"/>
      <c r="L131" s="356"/>
    </row>
    <row r="132" spans="1:12" s="6" customFormat="1" x14ac:dyDescent="0.25">
      <c r="A132" s="369"/>
      <c r="B132" s="355"/>
      <c r="C132" s="355"/>
      <c r="D132" s="355"/>
      <c r="E132" s="355"/>
      <c r="F132" s="355"/>
      <c r="G132" s="355"/>
      <c r="H132" s="355"/>
      <c r="I132" s="355"/>
      <c r="J132" s="355"/>
      <c r="K132" s="355"/>
      <c r="L132" s="356"/>
    </row>
    <row r="133" spans="1:12" s="6" customFormat="1" x14ac:dyDescent="0.25">
      <c r="A133" s="369"/>
      <c r="B133" s="355"/>
      <c r="C133" s="355"/>
      <c r="D133" s="355"/>
      <c r="E133" s="355"/>
      <c r="F133" s="355"/>
      <c r="G133" s="355"/>
      <c r="H133" s="355"/>
      <c r="I133" s="355"/>
      <c r="J133" s="355"/>
      <c r="K133" s="355"/>
      <c r="L133" s="356"/>
    </row>
    <row r="134" spans="1:12" ht="6.6" customHeight="1" x14ac:dyDescent="0.25">
      <c r="A134" s="24"/>
      <c r="B134" s="90"/>
      <c r="C134" s="142"/>
      <c r="D134" s="142"/>
      <c r="E134" s="142"/>
      <c r="F134" s="142"/>
      <c r="G134" s="142"/>
      <c r="H134" s="142"/>
      <c r="I134" s="142"/>
      <c r="J134" s="142"/>
      <c r="K134" s="142"/>
      <c r="L134" s="22"/>
    </row>
    <row r="135" spans="1:12" s="6" customFormat="1" x14ac:dyDescent="0.25">
      <c r="A135" s="369">
        <f>A129+1</f>
        <v>28</v>
      </c>
      <c r="B135" s="355" t="s">
        <v>295</v>
      </c>
      <c r="C135" s="355"/>
      <c r="D135" s="355"/>
      <c r="E135" s="355"/>
      <c r="F135" s="355"/>
      <c r="G135" s="355"/>
      <c r="H135" s="355"/>
      <c r="I135" s="355"/>
      <c r="J135" s="355"/>
      <c r="K135" s="355"/>
      <c r="L135" s="356"/>
    </row>
    <row r="136" spans="1:12" s="6" customFormat="1" x14ac:dyDescent="0.25">
      <c r="A136" s="369"/>
      <c r="B136" s="355"/>
      <c r="C136" s="355"/>
      <c r="D136" s="355"/>
      <c r="E136" s="355"/>
      <c r="F136" s="355"/>
      <c r="G136" s="355"/>
      <c r="H136" s="355"/>
      <c r="I136" s="355"/>
      <c r="J136" s="355"/>
      <c r="K136" s="355"/>
      <c r="L136" s="356"/>
    </row>
    <row r="137" spans="1:12" s="6" customFormat="1" x14ac:dyDescent="0.25">
      <c r="A137" s="369"/>
      <c r="B137" s="355"/>
      <c r="C137" s="355"/>
      <c r="D137" s="355"/>
      <c r="E137" s="355"/>
      <c r="F137" s="355"/>
      <c r="G137" s="355"/>
      <c r="H137" s="355"/>
      <c r="I137" s="355"/>
      <c r="J137" s="355"/>
      <c r="K137" s="355"/>
      <c r="L137" s="356"/>
    </row>
    <row r="138" spans="1:12" s="6" customFormat="1" x14ac:dyDescent="0.25">
      <c r="A138" s="369"/>
      <c r="B138" s="355"/>
      <c r="C138" s="355"/>
      <c r="D138" s="355"/>
      <c r="E138" s="355"/>
      <c r="F138" s="355"/>
      <c r="G138" s="355"/>
      <c r="H138" s="355"/>
      <c r="I138" s="355"/>
      <c r="J138" s="355"/>
      <c r="K138" s="355"/>
      <c r="L138" s="356"/>
    </row>
    <row r="139" spans="1:12" ht="6.6" customHeight="1" x14ac:dyDescent="0.25">
      <c r="A139" s="24"/>
      <c r="B139" s="90"/>
      <c r="C139" s="142"/>
      <c r="D139" s="142"/>
      <c r="E139" s="142"/>
      <c r="F139" s="142"/>
      <c r="G139" s="142"/>
      <c r="H139" s="142"/>
      <c r="I139" s="142"/>
      <c r="J139" s="142"/>
      <c r="K139" s="142"/>
      <c r="L139" s="22"/>
    </row>
    <row r="140" spans="1:12" s="6" customFormat="1" x14ac:dyDescent="0.25">
      <c r="A140" s="369">
        <f>A135+1</f>
        <v>29</v>
      </c>
      <c r="B140" s="355" t="s">
        <v>269</v>
      </c>
      <c r="C140" s="355"/>
      <c r="D140" s="355"/>
      <c r="E140" s="355"/>
      <c r="F140" s="355"/>
      <c r="G140" s="355"/>
      <c r="H140" s="355"/>
      <c r="I140" s="355"/>
      <c r="J140" s="355"/>
      <c r="K140" s="355"/>
      <c r="L140" s="356"/>
    </row>
    <row r="141" spans="1:12" s="6" customFormat="1" x14ac:dyDescent="0.25">
      <c r="A141" s="369"/>
      <c r="B141" s="355"/>
      <c r="C141" s="355"/>
      <c r="D141" s="355"/>
      <c r="E141" s="355"/>
      <c r="F141" s="355"/>
      <c r="G141" s="355"/>
      <c r="H141" s="355"/>
      <c r="I141" s="355"/>
      <c r="J141" s="355"/>
      <c r="K141" s="355"/>
      <c r="L141" s="356"/>
    </row>
    <row r="142" spans="1:12" ht="6.6" customHeight="1" x14ac:dyDescent="0.25">
      <c r="A142" s="24"/>
      <c r="B142" s="90"/>
      <c r="C142" s="142"/>
      <c r="D142" s="142"/>
      <c r="E142" s="142"/>
      <c r="F142" s="142"/>
      <c r="G142" s="142"/>
      <c r="H142" s="142"/>
      <c r="I142" s="142"/>
      <c r="J142" s="142"/>
      <c r="K142" s="142"/>
      <c r="L142" s="22"/>
    </row>
    <row r="143" spans="1:12" s="6" customFormat="1" x14ac:dyDescent="0.25">
      <c r="A143" s="369">
        <f>A140+1</f>
        <v>30</v>
      </c>
      <c r="B143" s="355" t="s">
        <v>291</v>
      </c>
      <c r="C143" s="355"/>
      <c r="D143" s="355"/>
      <c r="E143" s="355"/>
      <c r="F143" s="355"/>
      <c r="G143" s="355"/>
      <c r="H143" s="355"/>
      <c r="I143" s="355"/>
      <c r="J143" s="355"/>
      <c r="K143" s="355"/>
      <c r="L143" s="356"/>
    </row>
    <row r="144" spans="1:12" s="6" customFormat="1" ht="29.4" customHeight="1" x14ac:dyDescent="0.25">
      <c r="A144" s="369"/>
      <c r="B144" s="355"/>
      <c r="C144" s="355"/>
      <c r="D144" s="355"/>
      <c r="E144" s="355"/>
      <c r="F144" s="355"/>
      <c r="G144" s="355"/>
      <c r="H144" s="355"/>
      <c r="I144" s="355"/>
      <c r="J144" s="355"/>
      <c r="K144" s="355"/>
      <c r="L144" s="356"/>
    </row>
    <row r="145" spans="1:12" ht="6.6" customHeight="1" x14ac:dyDescent="0.25">
      <c r="A145" s="24"/>
      <c r="B145" s="90"/>
      <c r="C145" s="142"/>
      <c r="D145" s="142"/>
      <c r="E145" s="142"/>
      <c r="F145" s="142"/>
      <c r="G145" s="142"/>
      <c r="H145" s="142"/>
      <c r="I145" s="142"/>
      <c r="J145" s="142"/>
      <c r="K145" s="142"/>
      <c r="L145" s="22"/>
    </row>
    <row r="146" spans="1:12" s="6" customFormat="1" x14ac:dyDescent="0.25">
      <c r="A146" s="369">
        <f>A143+1</f>
        <v>31</v>
      </c>
      <c r="B146" s="366" t="s">
        <v>292</v>
      </c>
      <c r="C146" s="366"/>
      <c r="D146" s="366"/>
      <c r="E146" s="366"/>
      <c r="F146" s="366"/>
      <c r="G146" s="366"/>
      <c r="H146" s="366"/>
      <c r="I146" s="366"/>
      <c r="J146" s="366"/>
      <c r="K146" s="366"/>
      <c r="L146" s="367"/>
    </row>
    <row r="147" spans="1:12" s="6" customFormat="1" ht="31.5" customHeight="1" x14ac:dyDescent="0.25">
      <c r="A147" s="369"/>
      <c r="B147" s="366"/>
      <c r="C147" s="366"/>
      <c r="D147" s="366"/>
      <c r="E147" s="366"/>
      <c r="F147" s="366"/>
      <c r="G147" s="366"/>
      <c r="H147" s="366"/>
      <c r="I147" s="366"/>
      <c r="J147" s="366"/>
      <c r="K147" s="366"/>
      <c r="L147" s="367"/>
    </row>
    <row r="148" spans="1:12" ht="6.6" customHeight="1" x14ac:dyDescent="0.25">
      <c r="A148" s="24"/>
      <c r="B148" s="90"/>
      <c r="C148" s="142"/>
      <c r="D148" s="142"/>
      <c r="E148" s="142"/>
      <c r="F148" s="142"/>
      <c r="G148" s="142"/>
      <c r="H148" s="142"/>
      <c r="I148" s="142"/>
      <c r="J148" s="142"/>
      <c r="K148" s="142"/>
      <c r="L148" s="22"/>
    </row>
    <row r="149" spans="1:12" s="6" customFormat="1" x14ac:dyDescent="0.25">
      <c r="A149" s="369">
        <f>A146+1</f>
        <v>32</v>
      </c>
      <c r="B149" s="366" t="s">
        <v>270</v>
      </c>
      <c r="C149" s="366"/>
      <c r="D149" s="366"/>
      <c r="E149" s="366"/>
      <c r="F149" s="366"/>
      <c r="G149" s="366"/>
      <c r="H149" s="366"/>
      <c r="I149" s="366"/>
      <c r="J149" s="366"/>
      <c r="K149" s="366"/>
      <c r="L149" s="367"/>
    </row>
    <row r="150" spans="1:12" s="6" customFormat="1" x14ac:dyDescent="0.25">
      <c r="A150" s="369"/>
      <c r="B150" s="366"/>
      <c r="C150" s="366"/>
      <c r="D150" s="366"/>
      <c r="E150" s="366"/>
      <c r="F150" s="366"/>
      <c r="G150" s="366"/>
      <c r="H150" s="366"/>
      <c r="I150" s="366"/>
      <c r="J150" s="366"/>
      <c r="K150" s="366"/>
      <c r="L150" s="367"/>
    </row>
    <row r="151" spans="1:12" ht="6.6" customHeight="1" x14ac:dyDescent="0.25">
      <c r="A151" s="24"/>
      <c r="B151" s="90"/>
      <c r="C151" s="142"/>
      <c r="D151" s="142"/>
      <c r="E151" s="142"/>
      <c r="F151" s="142"/>
      <c r="G151" s="142"/>
      <c r="H151" s="142"/>
      <c r="I151" s="142"/>
      <c r="J151" s="142"/>
      <c r="K151" s="142"/>
      <c r="L151" s="22"/>
    </row>
    <row r="152" spans="1:12" s="6" customFormat="1" x14ac:dyDescent="0.25">
      <c r="A152" s="369">
        <f>A149+1</f>
        <v>33</v>
      </c>
      <c r="B152" s="366" t="s">
        <v>297</v>
      </c>
      <c r="C152" s="366"/>
      <c r="D152" s="366"/>
      <c r="E152" s="366"/>
      <c r="F152" s="366"/>
      <c r="G152" s="366"/>
      <c r="H152" s="366"/>
      <c r="I152" s="366"/>
      <c r="J152" s="366"/>
      <c r="K152" s="366"/>
      <c r="L152" s="367"/>
    </row>
    <row r="153" spans="1:12" s="6" customFormat="1" x14ac:dyDescent="0.25">
      <c r="A153" s="369"/>
      <c r="B153" s="366"/>
      <c r="C153" s="366"/>
      <c r="D153" s="366"/>
      <c r="E153" s="366"/>
      <c r="F153" s="366"/>
      <c r="G153" s="366"/>
      <c r="H153" s="366"/>
      <c r="I153" s="366"/>
      <c r="J153" s="366"/>
      <c r="K153" s="366"/>
      <c r="L153" s="367"/>
    </row>
    <row r="154" spans="1:12" ht="6.6" customHeight="1" x14ac:dyDescent="0.25">
      <c r="A154" s="24"/>
      <c r="B154" s="90"/>
      <c r="C154" s="142"/>
      <c r="D154" s="142"/>
      <c r="E154" s="142"/>
      <c r="F154" s="142"/>
      <c r="G154" s="142"/>
      <c r="H154" s="142"/>
      <c r="I154" s="142"/>
      <c r="J154" s="142"/>
      <c r="K154" s="142"/>
      <c r="L154" s="22"/>
    </row>
    <row r="155" spans="1:12" s="6" customFormat="1" x14ac:dyDescent="0.25">
      <c r="A155" s="369">
        <f>A152+1</f>
        <v>34</v>
      </c>
      <c r="B155" s="366" t="s">
        <v>296</v>
      </c>
      <c r="C155" s="366"/>
      <c r="D155" s="366"/>
      <c r="E155" s="366"/>
      <c r="F155" s="366"/>
      <c r="G155" s="366"/>
      <c r="H155" s="366"/>
      <c r="I155" s="366"/>
      <c r="J155" s="366"/>
      <c r="K155" s="366"/>
      <c r="L155" s="367"/>
    </row>
    <row r="156" spans="1:12" s="6" customFormat="1" ht="24.6" customHeight="1" x14ac:dyDescent="0.25">
      <c r="A156" s="369"/>
      <c r="B156" s="366"/>
      <c r="C156" s="366"/>
      <c r="D156" s="366"/>
      <c r="E156" s="366"/>
      <c r="F156" s="366"/>
      <c r="G156" s="366"/>
      <c r="H156" s="366"/>
      <c r="I156" s="366"/>
      <c r="J156" s="366"/>
      <c r="K156" s="366"/>
      <c r="L156" s="367"/>
    </row>
    <row r="157" spans="1:12" ht="6.6" customHeight="1" x14ac:dyDescent="0.25">
      <c r="A157" s="24"/>
      <c r="B157" s="90"/>
      <c r="C157" s="142"/>
      <c r="D157" s="142"/>
      <c r="E157" s="142"/>
      <c r="F157" s="142"/>
      <c r="G157" s="142"/>
      <c r="H157" s="142"/>
      <c r="I157" s="142"/>
      <c r="J157" s="142"/>
      <c r="K157" s="142"/>
      <c r="L157" s="22"/>
    </row>
    <row r="158" spans="1:12" s="6" customFormat="1" x14ac:dyDescent="0.25">
      <c r="A158" s="369">
        <f>A155+1</f>
        <v>35</v>
      </c>
      <c r="B158" s="366" t="s">
        <v>311</v>
      </c>
      <c r="C158" s="366"/>
      <c r="D158" s="366"/>
      <c r="E158" s="366"/>
      <c r="F158" s="366"/>
      <c r="G158" s="366"/>
      <c r="H158" s="366"/>
      <c r="I158" s="366"/>
      <c r="J158" s="366"/>
      <c r="K158" s="366"/>
      <c r="L158" s="367"/>
    </row>
    <row r="159" spans="1:12" s="6" customFormat="1" x14ac:dyDescent="0.25">
      <c r="A159" s="369"/>
      <c r="B159" s="366"/>
      <c r="C159" s="366"/>
      <c r="D159" s="366"/>
      <c r="E159" s="366"/>
      <c r="F159" s="366"/>
      <c r="G159" s="366"/>
      <c r="H159" s="366"/>
      <c r="I159" s="366"/>
      <c r="J159" s="366"/>
      <c r="K159" s="366"/>
      <c r="L159" s="367"/>
    </row>
    <row r="160" spans="1:12" s="6" customFormat="1" ht="28.5" customHeight="1" x14ac:dyDescent="0.25">
      <c r="A160" s="369"/>
      <c r="B160" s="366"/>
      <c r="C160" s="366"/>
      <c r="D160" s="366"/>
      <c r="E160" s="366"/>
      <c r="F160" s="366"/>
      <c r="G160" s="366"/>
      <c r="H160" s="366"/>
      <c r="I160" s="366"/>
      <c r="J160" s="366"/>
      <c r="K160" s="366"/>
      <c r="L160" s="367"/>
    </row>
    <row r="161" spans="1:12" ht="6.6" customHeight="1" x14ac:dyDescent="0.25">
      <c r="A161" s="24"/>
      <c r="B161" s="90"/>
      <c r="C161" s="142"/>
      <c r="D161" s="142"/>
      <c r="E161" s="142"/>
      <c r="F161" s="142"/>
      <c r="G161" s="142"/>
      <c r="H161" s="142"/>
      <c r="I161" s="142"/>
      <c r="J161" s="142"/>
      <c r="K161" s="142"/>
      <c r="L161" s="22"/>
    </row>
    <row r="162" spans="1:12" s="6" customFormat="1" x14ac:dyDescent="0.25">
      <c r="A162" s="369">
        <f>A158+1</f>
        <v>36</v>
      </c>
      <c r="B162" s="366" t="s">
        <v>298</v>
      </c>
      <c r="C162" s="366"/>
      <c r="D162" s="366"/>
      <c r="E162" s="366"/>
      <c r="F162" s="366"/>
      <c r="G162" s="366"/>
      <c r="H162" s="366"/>
      <c r="I162" s="366"/>
      <c r="J162" s="366"/>
      <c r="K162" s="366"/>
      <c r="L162" s="367"/>
    </row>
    <row r="163" spans="1:12" s="6" customFormat="1" x14ac:dyDescent="0.25">
      <c r="A163" s="369"/>
      <c r="B163" s="366"/>
      <c r="C163" s="366"/>
      <c r="D163" s="366"/>
      <c r="E163" s="366"/>
      <c r="F163" s="366"/>
      <c r="G163" s="366"/>
      <c r="H163" s="366"/>
      <c r="I163" s="366"/>
      <c r="J163" s="366"/>
      <c r="K163" s="366"/>
      <c r="L163" s="367"/>
    </row>
    <row r="164" spans="1:12" s="6" customFormat="1" x14ac:dyDescent="0.25">
      <c r="A164" s="369"/>
      <c r="B164" s="366"/>
      <c r="C164" s="366"/>
      <c r="D164" s="366"/>
      <c r="E164" s="366"/>
      <c r="F164" s="366"/>
      <c r="G164" s="366"/>
      <c r="H164" s="366"/>
      <c r="I164" s="366"/>
      <c r="J164" s="366"/>
      <c r="K164" s="366"/>
      <c r="L164" s="367"/>
    </row>
    <row r="165" spans="1:12" s="6" customFormat="1" x14ac:dyDescent="0.25">
      <c r="A165" s="369"/>
      <c r="B165" s="366"/>
      <c r="C165" s="366"/>
      <c r="D165" s="366"/>
      <c r="E165" s="366"/>
      <c r="F165" s="366"/>
      <c r="G165" s="366"/>
      <c r="H165" s="366"/>
      <c r="I165" s="366"/>
      <c r="J165" s="366"/>
      <c r="K165" s="366"/>
      <c r="L165" s="367"/>
    </row>
    <row r="166" spans="1:12" s="6" customFormat="1" x14ac:dyDescent="0.25">
      <c r="A166" s="369"/>
      <c r="B166" s="366"/>
      <c r="C166" s="366"/>
      <c r="D166" s="366"/>
      <c r="E166" s="366"/>
      <c r="F166" s="366"/>
      <c r="G166" s="366"/>
      <c r="H166" s="366"/>
      <c r="I166" s="366"/>
      <c r="J166" s="366"/>
      <c r="K166" s="366"/>
      <c r="L166" s="367"/>
    </row>
    <row r="167" spans="1:12" s="6" customFormat="1" x14ac:dyDescent="0.25">
      <c r="A167" s="369"/>
      <c r="B167" s="366"/>
      <c r="C167" s="366"/>
      <c r="D167" s="366"/>
      <c r="E167" s="366"/>
      <c r="F167" s="366"/>
      <c r="G167" s="366"/>
      <c r="H167" s="366"/>
      <c r="I167" s="366"/>
      <c r="J167" s="366"/>
      <c r="K167" s="366"/>
      <c r="L167" s="367"/>
    </row>
    <row r="168" spans="1:12" s="6" customFormat="1" x14ac:dyDescent="0.25">
      <c r="A168" s="369"/>
      <c r="B168" s="366"/>
      <c r="C168" s="366"/>
      <c r="D168" s="366"/>
      <c r="E168" s="366"/>
      <c r="F168" s="366"/>
      <c r="G168" s="366"/>
      <c r="H168" s="366"/>
      <c r="I168" s="366"/>
      <c r="J168" s="366"/>
      <c r="K168" s="366"/>
      <c r="L168" s="367"/>
    </row>
    <row r="169" spans="1:12" s="6" customFormat="1" x14ac:dyDescent="0.25">
      <c r="A169" s="369"/>
      <c r="B169" s="366"/>
      <c r="C169" s="366"/>
      <c r="D169" s="366"/>
      <c r="E169" s="366"/>
      <c r="F169" s="366"/>
      <c r="G169" s="366"/>
      <c r="H169" s="366"/>
      <c r="I169" s="366"/>
      <c r="J169" s="366"/>
      <c r="K169" s="366"/>
      <c r="L169" s="367"/>
    </row>
    <row r="170" spans="1:12" ht="6.6" customHeight="1" x14ac:dyDescent="0.25">
      <c r="A170" s="24"/>
      <c r="B170" s="90"/>
      <c r="C170" s="142"/>
      <c r="D170" s="142"/>
      <c r="E170" s="142"/>
      <c r="F170" s="142"/>
      <c r="G170" s="142"/>
      <c r="H170" s="142"/>
      <c r="I170" s="142"/>
      <c r="J170" s="142"/>
      <c r="K170" s="142"/>
      <c r="L170" s="22"/>
    </row>
    <row r="171" spans="1:12" s="6" customFormat="1" ht="12.9" customHeight="1" x14ac:dyDescent="0.25">
      <c r="A171" s="254">
        <f>A162+1</f>
        <v>37</v>
      </c>
      <c r="B171" s="253" t="s">
        <v>299</v>
      </c>
      <c r="C171" s="251"/>
      <c r="D171" s="251"/>
      <c r="E171" s="251"/>
      <c r="F171" s="251"/>
      <c r="G171" s="251"/>
      <c r="H171" s="251"/>
      <c r="I171" s="251"/>
      <c r="J171" s="253"/>
      <c r="K171" s="251"/>
      <c r="L171" s="251"/>
    </row>
    <row r="172" spans="1:12" ht="6.6" customHeight="1" x14ac:dyDescent="0.25">
      <c r="A172" s="24"/>
      <c r="B172" s="90"/>
      <c r="C172" s="142"/>
      <c r="D172" s="142"/>
      <c r="E172" s="142"/>
      <c r="F172" s="142"/>
      <c r="G172" s="142"/>
      <c r="H172" s="142"/>
      <c r="I172" s="142"/>
      <c r="J172" s="142"/>
      <c r="K172" s="142"/>
      <c r="L172" s="22"/>
    </row>
    <row r="173" spans="1:12" s="6" customFormat="1" ht="13.2" customHeight="1" x14ac:dyDescent="0.25">
      <c r="A173" s="254">
        <f>A171+1</f>
        <v>38</v>
      </c>
      <c r="B173" s="253" t="s">
        <v>271</v>
      </c>
      <c r="C173" s="251"/>
      <c r="D173" s="251"/>
      <c r="E173" s="251"/>
      <c r="F173" s="251"/>
      <c r="G173" s="251"/>
      <c r="H173" s="251"/>
      <c r="I173" s="251"/>
      <c r="J173" s="251"/>
      <c r="K173" s="251"/>
      <c r="L173" s="252"/>
    </row>
    <row r="174" spans="1:12" ht="6.6" customHeight="1" x14ac:dyDescent="0.25">
      <c r="A174" s="24"/>
      <c r="B174" s="90"/>
      <c r="C174" s="142"/>
      <c r="D174" s="142"/>
      <c r="E174" s="142"/>
      <c r="F174" s="142"/>
      <c r="G174" s="142"/>
      <c r="H174" s="142"/>
      <c r="I174" s="142"/>
      <c r="J174" s="142"/>
      <c r="K174" s="142"/>
      <c r="L174" s="22"/>
    </row>
    <row r="175" spans="1:12" s="6" customFormat="1" x14ac:dyDescent="0.25">
      <c r="A175" s="368">
        <f>A173+1</f>
        <v>39</v>
      </c>
      <c r="B175" s="355" t="s">
        <v>300</v>
      </c>
      <c r="C175" s="355"/>
      <c r="D175" s="355"/>
      <c r="E175" s="355"/>
      <c r="F175" s="355"/>
      <c r="G175" s="355"/>
      <c r="H175" s="355"/>
      <c r="I175" s="355"/>
      <c r="J175" s="355"/>
      <c r="K175" s="355"/>
      <c r="L175" s="356"/>
    </row>
    <row r="176" spans="1:12" s="6" customFormat="1" x14ac:dyDescent="0.25">
      <c r="A176" s="368"/>
      <c r="B176" s="355"/>
      <c r="C176" s="355"/>
      <c r="D176" s="355"/>
      <c r="E176" s="355"/>
      <c r="F176" s="355"/>
      <c r="G176" s="355"/>
      <c r="H176" s="355"/>
      <c r="I176" s="355"/>
      <c r="J176" s="355"/>
      <c r="K176" s="355"/>
      <c r="L176" s="356"/>
    </row>
    <row r="177" spans="1:12" s="6" customFormat="1" x14ac:dyDescent="0.25">
      <c r="A177" s="368"/>
      <c r="B177" s="355"/>
      <c r="C177" s="355"/>
      <c r="D177" s="355"/>
      <c r="E177" s="355"/>
      <c r="F177" s="355"/>
      <c r="G177" s="355"/>
      <c r="H177" s="355"/>
      <c r="I177" s="355"/>
      <c r="J177" s="355"/>
      <c r="K177" s="355"/>
      <c r="L177" s="356"/>
    </row>
    <row r="178" spans="1:12" ht="6.6" customHeight="1" x14ac:dyDescent="0.25">
      <c r="A178" s="24"/>
      <c r="B178" s="90"/>
      <c r="C178" s="142"/>
      <c r="D178" s="142"/>
      <c r="E178" s="142"/>
      <c r="F178" s="142"/>
      <c r="G178" s="142"/>
      <c r="H178" s="142"/>
      <c r="I178" s="142"/>
      <c r="J178" s="142"/>
      <c r="K178" s="142"/>
      <c r="L178" s="22"/>
    </row>
    <row r="179" spans="1:12" s="6" customFormat="1" x14ac:dyDescent="0.25">
      <c r="A179" s="25">
        <f>A175+1</f>
        <v>40</v>
      </c>
      <c r="B179" s="29" t="s">
        <v>301</v>
      </c>
      <c r="C179" s="29"/>
      <c r="D179" s="29"/>
      <c r="E179" s="29"/>
      <c r="F179" s="29"/>
      <c r="G179" s="29"/>
      <c r="H179" s="29"/>
      <c r="I179" s="29"/>
      <c r="J179" s="29"/>
      <c r="K179" s="29"/>
      <c r="L179" s="249"/>
    </row>
    <row r="180" spans="1:12" ht="6.6" customHeight="1" x14ac:dyDescent="0.25">
      <c r="A180" s="24"/>
      <c r="B180" s="90"/>
      <c r="C180" s="142"/>
      <c r="D180" s="142"/>
      <c r="E180" s="142"/>
      <c r="F180" s="142"/>
      <c r="G180" s="142"/>
      <c r="H180" s="142"/>
      <c r="I180" s="142"/>
      <c r="J180" s="142"/>
      <c r="K180" s="142"/>
      <c r="L180" s="22"/>
    </row>
    <row r="181" spans="1:12" s="6" customFormat="1" x14ac:dyDescent="0.25">
      <c r="A181" s="25">
        <f>A179+1</f>
        <v>41</v>
      </c>
      <c r="B181" s="91" t="s">
        <v>272</v>
      </c>
      <c r="C181" s="29"/>
      <c r="D181" s="29"/>
      <c r="E181" s="29"/>
      <c r="F181" s="29"/>
      <c r="G181" s="29"/>
      <c r="H181" s="29"/>
      <c r="I181" s="29"/>
      <c r="J181" s="29"/>
      <c r="K181" s="29"/>
      <c r="L181" s="249"/>
    </row>
    <row r="182" spans="1:12" ht="6.6" customHeight="1" x14ac:dyDescent="0.25">
      <c r="A182" s="24"/>
      <c r="B182" s="90"/>
      <c r="C182" s="142"/>
      <c r="D182" s="142"/>
      <c r="E182" s="142"/>
      <c r="F182" s="142"/>
      <c r="G182" s="142"/>
      <c r="H182" s="142"/>
      <c r="I182" s="142"/>
      <c r="J182" s="142"/>
      <c r="K182" s="142"/>
      <c r="L182" s="22"/>
    </row>
    <row r="183" spans="1:12" s="6" customFormat="1" x14ac:dyDescent="0.25">
      <c r="A183" s="369">
        <f>A181+1</f>
        <v>42</v>
      </c>
      <c r="B183" s="355" t="s">
        <v>312</v>
      </c>
      <c r="C183" s="355"/>
      <c r="D183" s="355"/>
      <c r="E183" s="355"/>
      <c r="F183" s="355"/>
      <c r="G183" s="355"/>
      <c r="H183" s="355"/>
      <c r="I183" s="355"/>
      <c r="J183" s="355"/>
      <c r="K183" s="355"/>
      <c r="L183" s="356"/>
    </row>
    <row r="184" spans="1:12" s="6" customFormat="1" x14ac:dyDescent="0.25">
      <c r="A184" s="369"/>
      <c r="B184" s="355"/>
      <c r="C184" s="355"/>
      <c r="D184" s="355"/>
      <c r="E184" s="355"/>
      <c r="F184" s="355"/>
      <c r="G184" s="355"/>
      <c r="H184" s="355"/>
      <c r="I184" s="355"/>
      <c r="J184" s="355"/>
      <c r="K184" s="355"/>
      <c r="L184" s="356"/>
    </row>
    <row r="185" spans="1:12" s="6" customFormat="1" x14ac:dyDescent="0.25">
      <c r="A185" s="369"/>
      <c r="B185" s="355"/>
      <c r="C185" s="355"/>
      <c r="D185" s="355"/>
      <c r="E185" s="355"/>
      <c r="F185" s="355"/>
      <c r="G185" s="355"/>
      <c r="H185" s="355"/>
      <c r="I185" s="355"/>
      <c r="J185" s="355"/>
      <c r="K185" s="355"/>
      <c r="L185" s="356"/>
    </row>
    <row r="186" spans="1:12" s="6" customFormat="1" x14ac:dyDescent="0.25">
      <c r="A186" s="369"/>
      <c r="B186" s="355"/>
      <c r="C186" s="355"/>
      <c r="D186" s="355"/>
      <c r="E186" s="355"/>
      <c r="F186" s="355"/>
      <c r="G186" s="355"/>
      <c r="H186" s="355"/>
      <c r="I186" s="355"/>
      <c r="J186" s="355"/>
      <c r="K186" s="355"/>
      <c r="L186" s="356"/>
    </row>
    <row r="187" spans="1:12" s="6" customFormat="1" x14ac:dyDescent="0.25">
      <c r="A187" s="369"/>
      <c r="B187" s="355"/>
      <c r="C187" s="355"/>
      <c r="D187" s="355"/>
      <c r="E187" s="355"/>
      <c r="F187" s="355"/>
      <c r="G187" s="355"/>
      <c r="H187" s="355"/>
      <c r="I187" s="355"/>
      <c r="J187" s="355"/>
      <c r="K187" s="355"/>
      <c r="L187" s="356"/>
    </row>
    <row r="188" spans="1:12" ht="6.6" customHeight="1" x14ac:dyDescent="0.25">
      <c r="A188" s="24"/>
      <c r="B188" s="90"/>
      <c r="C188" s="142"/>
      <c r="D188" s="142"/>
      <c r="E188" s="142"/>
      <c r="F188" s="142"/>
      <c r="G188" s="142"/>
      <c r="H188" s="142"/>
      <c r="I188" s="142"/>
      <c r="J188" s="142"/>
      <c r="K188" s="142"/>
      <c r="L188" s="22"/>
    </row>
    <row r="189" spans="1:12" s="6" customFormat="1" x14ac:dyDescent="0.25">
      <c r="A189" s="24" t="s">
        <v>27</v>
      </c>
      <c r="B189" s="29"/>
      <c r="C189" s="29"/>
      <c r="D189" s="29"/>
      <c r="E189" s="29"/>
      <c r="F189" s="29"/>
      <c r="G189" s="29"/>
      <c r="H189" s="29"/>
      <c r="I189" s="29"/>
      <c r="J189" s="29"/>
      <c r="K189" s="29"/>
      <c r="L189" s="249"/>
    </row>
    <row r="190" spans="1:12" ht="6.6" customHeight="1" x14ac:dyDescent="0.25">
      <c r="A190" s="24"/>
      <c r="B190" s="90"/>
      <c r="C190" s="142"/>
      <c r="D190" s="142"/>
      <c r="E190" s="142"/>
      <c r="F190" s="142"/>
      <c r="G190" s="142"/>
      <c r="H190" s="142"/>
      <c r="I190" s="142"/>
      <c r="J190" s="142"/>
      <c r="K190" s="142"/>
      <c r="L190" s="22"/>
    </row>
    <row r="191" spans="1:12" s="6" customFormat="1" x14ac:dyDescent="0.25">
      <c r="A191" s="368">
        <f>A183+1</f>
        <v>43</v>
      </c>
      <c r="B191" s="355" t="s">
        <v>303</v>
      </c>
      <c r="C191" s="355"/>
      <c r="D191" s="355"/>
      <c r="E191" s="355"/>
      <c r="F191" s="355"/>
      <c r="G191" s="355"/>
      <c r="H191" s="355"/>
      <c r="I191" s="355"/>
      <c r="J191" s="355"/>
      <c r="K191" s="355"/>
      <c r="L191" s="356"/>
    </row>
    <row r="192" spans="1:12" s="6" customFormat="1" x14ac:dyDescent="0.25">
      <c r="A192" s="368"/>
      <c r="B192" s="355"/>
      <c r="C192" s="355"/>
      <c r="D192" s="355"/>
      <c r="E192" s="355"/>
      <c r="F192" s="355"/>
      <c r="G192" s="355"/>
      <c r="H192" s="355"/>
      <c r="I192" s="355"/>
      <c r="J192" s="355"/>
      <c r="K192" s="355"/>
      <c r="L192" s="356"/>
    </row>
    <row r="193" spans="1:12" ht="6.6" customHeight="1" x14ac:dyDescent="0.25">
      <c r="A193" s="24"/>
      <c r="B193" s="90"/>
      <c r="C193" s="142"/>
      <c r="D193" s="142"/>
      <c r="E193" s="142"/>
      <c r="F193" s="142"/>
      <c r="G193" s="142"/>
      <c r="H193" s="142"/>
      <c r="I193" s="142"/>
      <c r="J193" s="142"/>
      <c r="K193" s="142"/>
      <c r="L193" s="22"/>
    </row>
    <row r="194" spans="1:12" s="6" customFormat="1" x14ac:dyDescent="0.25">
      <c r="A194" s="368">
        <f>A191+1</f>
        <v>44</v>
      </c>
      <c r="B194" s="355" t="s">
        <v>302</v>
      </c>
      <c r="C194" s="355"/>
      <c r="D194" s="355"/>
      <c r="E194" s="355"/>
      <c r="F194" s="355"/>
      <c r="G194" s="355"/>
      <c r="H194" s="355"/>
      <c r="I194" s="355"/>
      <c r="J194" s="355"/>
      <c r="K194" s="355"/>
      <c r="L194" s="356"/>
    </row>
    <row r="195" spans="1:12" s="6" customFormat="1" x14ac:dyDescent="0.25">
      <c r="A195" s="368"/>
      <c r="B195" s="355"/>
      <c r="C195" s="355"/>
      <c r="D195" s="355"/>
      <c r="E195" s="355"/>
      <c r="F195" s="355"/>
      <c r="G195" s="355"/>
      <c r="H195" s="355"/>
      <c r="I195" s="355"/>
      <c r="J195" s="355"/>
      <c r="K195" s="355"/>
      <c r="L195" s="356"/>
    </row>
    <row r="196" spans="1:12" s="6" customFormat="1" x14ac:dyDescent="0.25">
      <c r="A196" s="368"/>
      <c r="B196" s="355"/>
      <c r="C196" s="355"/>
      <c r="D196" s="355"/>
      <c r="E196" s="355"/>
      <c r="F196" s="355"/>
      <c r="G196" s="355"/>
      <c r="H196" s="355"/>
      <c r="I196" s="355"/>
      <c r="J196" s="355"/>
      <c r="K196" s="355"/>
      <c r="L196" s="356"/>
    </row>
    <row r="197" spans="1:12" s="6" customFormat="1" x14ac:dyDescent="0.25">
      <c r="A197" s="368"/>
      <c r="B197" s="355"/>
      <c r="C197" s="355"/>
      <c r="D197" s="355"/>
      <c r="E197" s="355"/>
      <c r="F197" s="355"/>
      <c r="G197" s="355"/>
      <c r="H197" s="355"/>
      <c r="I197" s="355"/>
      <c r="J197" s="355"/>
      <c r="K197" s="355"/>
      <c r="L197" s="356"/>
    </row>
    <row r="198" spans="1:12" s="6" customFormat="1" x14ac:dyDescent="0.25">
      <c r="A198" s="368"/>
      <c r="B198" s="355"/>
      <c r="C198" s="355"/>
      <c r="D198" s="355"/>
      <c r="E198" s="355"/>
      <c r="F198" s="355"/>
      <c r="G198" s="355"/>
      <c r="H198" s="355"/>
      <c r="I198" s="355"/>
      <c r="J198" s="355"/>
      <c r="K198" s="355"/>
      <c r="L198" s="356"/>
    </row>
    <row r="199" spans="1:12" ht="6.6" customHeight="1" x14ac:dyDescent="0.25">
      <c r="A199" s="24"/>
      <c r="B199" s="90"/>
      <c r="C199" s="142"/>
      <c r="D199" s="142"/>
      <c r="E199" s="142"/>
      <c r="F199" s="142"/>
      <c r="G199" s="142"/>
      <c r="H199" s="142"/>
      <c r="I199" s="142"/>
      <c r="J199" s="142"/>
      <c r="K199" s="142"/>
      <c r="L199" s="22"/>
    </row>
    <row r="200" spans="1:12" s="6" customFormat="1" x14ac:dyDescent="0.25">
      <c r="A200" s="368">
        <f>A194+1</f>
        <v>45</v>
      </c>
      <c r="B200" s="355" t="s">
        <v>304</v>
      </c>
      <c r="C200" s="355"/>
      <c r="D200" s="355"/>
      <c r="E200" s="355"/>
      <c r="F200" s="355"/>
      <c r="G200" s="355"/>
      <c r="H200" s="355"/>
      <c r="I200" s="355"/>
      <c r="J200" s="355"/>
      <c r="K200" s="355"/>
      <c r="L200" s="356"/>
    </row>
    <row r="201" spans="1:12" s="6" customFormat="1" x14ac:dyDescent="0.25">
      <c r="A201" s="368"/>
      <c r="B201" s="355"/>
      <c r="C201" s="355"/>
      <c r="D201" s="355"/>
      <c r="E201" s="355"/>
      <c r="F201" s="355"/>
      <c r="G201" s="355"/>
      <c r="H201" s="355"/>
      <c r="I201" s="355"/>
      <c r="J201" s="355"/>
      <c r="K201" s="355"/>
      <c r="L201" s="356"/>
    </row>
    <row r="202" spans="1:12" s="6" customFormat="1" ht="17.100000000000001" customHeight="1" x14ac:dyDescent="0.25">
      <c r="A202" s="368"/>
      <c r="B202" s="355"/>
      <c r="C202" s="355"/>
      <c r="D202" s="355"/>
      <c r="E202" s="355"/>
      <c r="F202" s="355"/>
      <c r="G202" s="355"/>
      <c r="H202" s="355"/>
      <c r="I202" s="355"/>
      <c r="J202" s="355"/>
      <c r="K202" s="355"/>
      <c r="L202" s="356"/>
    </row>
    <row r="203" spans="1:12" ht="6.6" customHeight="1" x14ac:dyDescent="0.25">
      <c r="A203" s="24"/>
      <c r="B203" s="90"/>
      <c r="C203" s="142"/>
      <c r="D203" s="142"/>
      <c r="E203" s="142"/>
      <c r="F203" s="142"/>
      <c r="G203" s="142"/>
      <c r="H203" s="142"/>
      <c r="I203" s="142"/>
      <c r="J203" s="142"/>
      <c r="K203" s="142"/>
      <c r="L203" s="22"/>
    </row>
    <row r="204" spans="1:12" s="6" customFormat="1" x14ac:dyDescent="0.25">
      <c r="A204" s="368">
        <f>A200+1</f>
        <v>46</v>
      </c>
      <c r="B204" s="355" t="s">
        <v>305</v>
      </c>
      <c r="C204" s="355"/>
      <c r="D204" s="355"/>
      <c r="E204" s="355"/>
      <c r="F204" s="355"/>
      <c r="G204" s="355"/>
      <c r="H204" s="355"/>
      <c r="I204" s="355"/>
      <c r="J204" s="355"/>
      <c r="K204" s="355"/>
      <c r="L204" s="356"/>
    </row>
    <row r="205" spans="1:12" s="6" customFormat="1" x14ac:dyDescent="0.25">
      <c r="A205" s="368"/>
      <c r="B205" s="355"/>
      <c r="C205" s="355"/>
      <c r="D205" s="355"/>
      <c r="E205" s="355"/>
      <c r="F205" s="355"/>
      <c r="G205" s="355"/>
      <c r="H205" s="355"/>
      <c r="I205" s="355"/>
      <c r="J205" s="355"/>
      <c r="K205" s="355"/>
      <c r="L205" s="356"/>
    </row>
    <row r="206" spans="1:12" s="6" customFormat="1" x14ac:dyDescent="0.25">
      <c r="A206" s="368"/>
      <c r="B206" s="355"/>
      <c r="C206" s="355"/>
      <c r="D206" s="355"/>
      <c r="E206" s="355"/>
      <c r="F206" s="355"/>
      <c r="G206" s="355"/>
      <c r="H206" s="355"/>
      <c r="I206" s="355"/>
      <c r="J206" s="355"/>
      <c r="K206" s="355"/>
      <c r="L206" s="356"/>
    </row>
    <row r="207" spans="1:12" ht="6.6" customHeight="1" x14ac:dyDescent="0.25">
      <c r="A207" s="24"/>
      <c r="B207" s="90"/>
      <c r="C207" s="142"/>
      <c r="D207" s="142"/>
      <c r="E207" s="142"/>
      <c r="F207" s="142"/>
      <c r="G207" s="142"/>
      <c r="H207" s="142"/>
      <c r="I207" s="142"/>
      <c r="J207" s="142"/>
      <c r="K207" s="142"/>
      <c r="L207" s="22"/>
    </row>
    <row r="208" spans="1:12" s="6" customFormat="1" x14ac:dyDescent="0.25">
      <c r="A208" s="25">
        <f>A204+1</f>
        <v>47</v>
      </c>
      <c r="B208" s="29" t="s">
        <v>273</v>
      </c>
      <c r="C208" s="29"/>
      <c r="D208" s="29"/>
      <c r="E208" s="29"/>
      <c r="F208" s="29"/>
      <c r="G208" s="29"/>
      <c r="H208" s="29"/>
      <c r="I208" s="29"/>
      <c r="J208" s="29"/>
      <c r="K208" s="29"/>
      <c r="L208" s="249"/>
    </row>
    <row r="209" spans="1:12" ht="6.6" customHeight="1" x14ac:dyDescent="0.25">
      <c r="A209" s="24"/>
      <c r="B209" s="90"/>
      <c r="C209" s="142"/>
      <c r="D209" s="142"/>
      <c r="E209" s="142"/>
      <c r="F209" s="142"/>
      <c r="G209" s="142"/>
      <c r="H209" s="142"/>
      <c r="I209" s="142"/>
      <c r="J209" s="142"/>
      <c r="K209" s="142"/>
      <c r="L209" s="22"/>
    </row>
    <row r="210" spans="1:12" s="6" customFormat="1" x14ac:dyDescent="0.25">
      <c r="A210" s="25">
        <f>A208+1</f>
        <v>48</v>
      </c>
      <c r="B210" s="29" t="s">
        <v>306</v>
      </c>
      <c r="C210" s="29"/>
      <c r="D210" s="29"/>
      <c r="E210" s="29"/>
      <c r="F210" s="29"/>
      <c r="G210" s="29"/>
      <c r="H210" s="29"/>
      <c r="I210" s="29"/>
      <c r="J210" s="29"/>
      <c r="K210" s="29"/>
      <c r="L210" s="249"/>
    </row>
    <row r="211" spans="1:12" ht="6.6" customHeight="1" x14ac:dyDescent="0.25">
      <c r="A211" s="24"/>
      <c r="B211" s="90"/>
      <c r="C211" s="142"/>
      <c r="D211" s="142"/>
      <c r="E211" s="142"/>
      <c r="F211" s="142"/>
      <c r="G211" s="142"/>
      <c r="H211" s="142"/>
      <c r="I211" s="142"/>
      <c r="J211" s="142"/>
      <c r="K211" s="142"/>
      <c r="L211" s="22"/>
    </row>
    <row r="212" spans="1:12" s="6" customFormat="1" x14ac:dyDescent="0.25">
      <c r="A212" s="368">
        <f>A210+1</f>
        <v>49</v>
      </c>
      <c r="B212" s="355" t="s">
        <v>307</v>
      </c>
      <c r="C212" s="355"/>
      <c r="D212" s="355"/>
      <c r="E212" s="355"/>
      <c r="F212" s="355"/>
      <c r="G212" s="355"/>
      <c r="H212" s="355"/>
      <c r="I212" s="355"/>
      <c r="J212" s="355"/>
      <c r="K212" s="355"/>
      <c r="L212" s="356"/>
    </row>
    <row r="213" spans="1:12" s="6" customFormat="1" x14ac:dyDescent="0.25">
      <c r="A213" s="368"/>
      <c r="B213" s="355"/>
      <c r="C213" s="355"/>
      <c r="D213" s="355"/>
      <c r="E213" s="355"/>
      <c r="F213" s="355"/>
      <c r="G213" s="355"/>
      <c r="H213" s="355"/>
      <c r="I213" s="355"/>
      <c r="J213" s="355"/>
      <c r="K213" s="355"/>
      <c r="L213" s="356"/>
    </row>
    <row r="214" spans="1:12" s="6" customFormat="1" x14ac:dyDescent="0.25">
      <c r="A214" s="368"/>
      <c r="B214" s="355"/>
      <c r="C214" s="355"/>
      <c r="D214" s="355"/>
      <c r="E214" s="355"/>
      <c r="F214" s="355"/>
      <c r="G214" s="355"/>
      <c r="H214" s="355"/>
      <c r="I214" s="355"/>
      <c r="J214" s="355"/>
      <c r="K214" s="355"/>
      <c r="L214" s="356"/>
    </row>
    <row r="215" spans="1:12" s="6" customFormat="1" x14ac:dyDescent="0.25">
      <c r="A215" s="25"/>
      <c r="B215" s="29"/>
      <c r="C215" s="29"/>
      <c r="D215" s="29"/>
      <c r="E215" s="29"/>
      <c r="F215" s="29"/>
      <c r="G215" s="29"/>
      <c r="H215" s="29"/>
      <c r="I215" s="29"/>
      <c r="J215" s="29"/>
      <c r="K215" s="29"/>
      <c r="L215" s="249"/>
    </row>
    <row r="216" spans="1:12" s="6" customFormat="1" x14ac:dyDescent="0.25">
      <c r="A216" s="25"/>
      <c r="B216" s="29"/>
      <c r="C216" s="29"/>
      <c r="D216" s="29"/>
      <c r="E216" s="29"/>
      <c r="F216" s="29"/>
      <c r="G216" s="29"/>
      <c r="H216" s="29"/>
      <c r="I216" s="29"/>
      <c r="J216" s="29"/>
      <c r="K216" s="29"/>
      <c r="L216" s="249"/>
    </row>
    <row r="217" spans="1:12" x14ac:dyDescent="0.25">
      <c r="C217" s="80"/>
    </row>
    <row r="218" spans="1:12" x14ac:dyDescent="0.25">
      <c r="C218" s="80"/>
    </row>
  </sheetData>
  <mergeCells count="76">
    <mergeCell ref="B212:L214"/>
    <mergeCell ref="A212:A214"/>
    <mergeCell ref="B194:L198"/>
    <mergeCell ref="A194:A198"/>
    <mergeCell ref="A200:A202"/>
    <mergeCell ref="B200:L202"/>
    <mergeCell ref="A204:A206"/>
    <mergeCell ref="B204:L206"/>
    <mergeCell ref="B175:L177"/>
    <mergeCell ref="A175:A177"/>
    <mergeCell ref="B183:L187"/>
    <mergeCell ref="A183:A187"/>
    <mergeCell ref="B191:L192"/>
    <mergeCell ref="A191:A192"/>
    <mergeCell ref="A158:A160"/>
    <mergeCell ref="B158:L160"/>
    <mergeCell ref="A162:A169"/>
    <mergeCell ref="B162:L169"/>
    <mergeCell ref="B149:L150"/>
    <mergeCell ref="A149:A150"/>
    <mergeCell ref="A152:A153"/>
    <mergeCell ref="B152:L153"/>
    <mergeCell ref="A155:A156"/>
    <mergeCell ref="B155:L156"/>
    <mergeCell ref="B143:L144"/>
    <mergeCell ref="A143:A144"/>
    <mergeCell ref="B146:L147"/>
    <mergeCell ref="A146:A147"/>
    <mergeCell ref="A135:A138"/>
    <mergeCell ref="B135:L138"/>
    <mergeCell ref="B140:L141"/>
    <mergeCell ref="A140:A141"/>
    <mergeCell ref="B120:L122"/>
    <mergeCell ref="A120:A122"/>
    <mergeCell ref="B126:L127"/>
    <mergeCell ref="A126:A127"/>
    <mergeCell ref="B129:L133"/>
    <mergeCell ref="A129:A133"/>
    <mergeCell ref="B124:L124"/>
    <mergeCell ref="A101:A102"/>
    <mergeCell ref="B101:L102"/>
    <mergeCell ref="A108:A109"/>
    <mergeCell ref="B108:L109"/>
    <mergeCell ref="B115:L116"/>
    <mergeCell ref="A115:A116"/>
    <mergeCell ref="B93:L93"/>
    <mergeCell ref="A95:A96"/>
    <mergeCell ref="B95:L96"/>
    <mergeCell ref="B98:L99"/>
    <mergeCell ref="A98:A99"/>
    <mergeCell ref="B76:L78"/>
    <mergeCell ref="A76:A78"/>
    <mergeCell ref="B82:L83"/>
    <mergeCell ref="A82:A83"/>
    <mergeCell ref="B87:L91"/>
    <mergeCell ref="A87:A91"/>
    <mergeCell ref="A22:A23"/>
    <mergeCell ref="A25:A30"/>
    <mergeCell ref="B25:L30"/>
    <mergeCell ref="B32:L33"/>
    <mergeCell ref="B9:L10"/>
    <mergeCell ref="B12:L13"/>
    <mergeCell ref="A9:A10"/>
    <mergeCell ref="A12:A13"/>
    <mergeCell ref="A17:A20"/>
    <mergeCell ref="B17:L20"/>
    <mergeCell ref="A32:A33"/>
    <mergeCell ref="B54:L55"/>
    <mergeCell ref="C58:L59"/>
    <mergeCell ref="C63:L64"/>
    <mergeCell ref="C65:L66"/>
    <mergeCell ref="B22:L23"/>
    <mergeCell ref="C40:L41"/>
    <mergeCell ref="C44:L45"/>
    <mergeCell ref="D47:L49"/>
    <mergeCell ref="D50:L52"/>
  </mergeCells>
  <pageMargins left="0.5" right="0.5" top="0.75" bottom="0.5" header="0.3" footer="0.25"/>
  <pageSetup scale="55" orientation="portrait" r:id="rId1"/>
  <headerFooter>
    <oddFooter>&amp;L&amp;8&amp;D &amp;T&amp;R&amp;8&amp;F [&amp;A]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tint="0.39997558519241921"/>
  </sheetPr>
  <dimension ref="A1:L70"/>
  <sheetViews>
    <sheetView zoomScaleNormal="100" zoomScaleSheetLayoutView="75" workbookViewId="0">
      <selection activeCell="D35" sqref="D35"/>
    </sheetView>
  </sheetViews>
  <sheetFormatPr defaultColWidth="9.109375" defaultRowHeight="13.2" x14ac:dyDescent="0.25"/>
  <cols>
    <col min="1" max="1" width="3.5546875" style="4" customWidth="1"/>
    <col min="2" max="2" width="54.109375" style="4" customWidth="1"/>
    <col min="3" max="3" width="12.77734375" style="4" customWidth="1"/>
    <col min="4" max="4" width="13.88671875" style="4" customWidth="1"/>
    <col min="5" max="5" width="18.109375" style="4" customWidth="1"/>
    <col min="6" max="6" width="6.44140625" style="4" customWidth="1"/>
    <col min="7" max="7" width="13.77734375" style="4" customWidth="1"/>
    <col min="8" max="8" width="15.77734375" style="4" customWidth="1"/>
    <col min="9" max="13" width="12.77734375" style="4" customWidth="1"/>
    <col min="14" max="16384" width="9.109375" style="4"/>
  </cols>
  <sheetData>
    <row r="1" spans="1:12" x14ac:dyDescent="0.25">
      <c r="A1" s="16"/>
      <c r="B1" s="13"/>
      <c r="C1" s="13"/>
      <c r="D1" s="13"/>
      <c r="E1" s="13"/>
      <c r="F1" s="13"/>
      <c r="G1" s="13"/>
      <c r="H1" s="13"/>
      <c r="I1" s="13"/>
      <c r="J1" s="13"/>
      <c r="K1" s="13"/>
      <c r="L1" s="13"/>
    </row>
    <row r="2" spans="1:12" x14ac:dyDescent="0.25">
      <c r="A2" s="16"/>
      <c r="B2" s="16"/>
      <c r="C2" s="16"/>
      <c r="D2" s="16"/>
      <c r="E2" s="16"/>
      <c r="F2" s="16"/>
      <c r="G2" s="16"/>
      <c r="H2" s="16"/>
      <c r="I2" s="16"/>
      <c r="J2" s="16"/>
      <c r="K2" s="16"/>
      <c r="L2" s="16"/>
    </row>
    <row r="3" spans="1:12" x14ac:dyDescent="0.25">
      <c r="A3" s="16"/>
      <c r="B3" s="16"/>
      <c r="C3" s="16"/>
      <c r="D3" s="16"/>
      <c r="E3" s="16"/>
      <c r="F3" s="16"/>
      <c r="G3" s="16"/>
      <c r="H3" s="16"/>
      <c r="I3" s="16"/>
      <c r="J3" s="16"/>
      <c r="K3" s="16"/>
      <c r="L3" s="16"/>
    </row>
    <row r="4" spans="1:12" x14ac:dyDescent="0.25">
      <c r="A4" s="16"/>
      <c r="B4" s="16"/>
      <c r="C4" s="16"/>
      <c r="D4" s="16"/>
      <c r="E4" s="16"/>
      <c r="F4" s="16"/>
      <c r="G4" s="16"/>
      <c r="H4" s="16"/>
      <c r="I4" s="16"/>
      <c r="J4" s="16"/>
      <c r="K4" s="16"/>
      <c r="L4" s="16"/>
    </row>
    <row r="5" spans="1:12" x14ac:dyDescent="0.25">
      <c r="A5" s="18" t="s">
        <v>50</v>
      </c>
      <c r="B5" s="16"/>
      <c r="C5" s="16"/>
      <c r="D5" s="16"/>
      <c r="E5" s="16"/>
      <c r="F5" s="16"/>
      <c r="G5" s="16"/>
      <c r="H5" s="16"/>
      <c r="I5" s="16"/>
      <c r="J5" s="16"/>
      <c r="K5" s="16"/>
      <c r="L5" s="16"/>
    </row>
    <row r="6" spans="1:12" x14ac:dyDescent="0.25">
      <c r="A6" s="92" t="s">
        <v>109</v>
      </c>
      <c r="B6" s="94"/>
      <c r="C6" s="375">
        <v>43830</v>
      </c>
      <c r="D6" s="376"/>
      <c r="E6" s="93" t="s">
        <v>196</v>
      </c>
      <c r="F6" s="94"/>
      <c r="G6" s="94"/>
      <c r="H6" s="95"/>
      <c r="I6" s="94"/>
      <c r="J6" s="94"/>
      <c r="K6" s="96" t="s">
        <v>360</v>
      </c>
      <c r="L6" s="213">
        <v>0.84399999999999997</v>
      </c>
    </row>
    <row r="7" spans="1:12" x14ac:dyDescent="0.25">
      <c r="A7" s="19" t="s">
        <v>118</v>
      </c>
      <c r="B7" s="21"/>
      <c r="C7" s="375" t="s">
        <v>117</v>
      </c>
      <c r="D7" s="376"/>
      <c r="E7" s="20" t="s">
        <v>110</v>
      </c>
      <c r="F7" s="21"/>
      <c r="G7" s="21"/>
      <c r="H7" s="21"/>
      <c r="I7" s="21"/>
      <c r="J7" s="21"/>
      <c r="K7" s="81" t="s">
        <v>361</v>
      </c>
      <c r="L7" s="213">
        <v>2.5000000000000001E-2</v>
      </c>
    </row>
    <row r="8" spans="1:12" x14ac:dyDescent="0.25">
      <c r="A8" s="23"/>
      <c r="B8" s="21"/>
      <c r="C8" s="21"/>
      <c r="D8" s="21"/>
      <c r="E8" s="21"/>
      <c r="F8" s="21"/>
      <c r="G8" s="21"/>
      <c r="H8" s="21"/>
      <c r="I8" s="21"/>
      <c r="J8" s="21"/>
      <c r="K8" s="21"/>
      <c r="L8" s="22"/>
    </row>
    <row r="9" spans="1:12" x14ac:dyDescent="0.25">
      <c r="A9" s="138" t="s">
        <v>194</v>
      </c>
      <c r="B9" s="139"/>
      <c r="C9" s="63">
        <v>2</v>
      </c>
      <c r="D9" s="21"/>
      <c r="E9" s="21"/>
      <c r="F9" s="21"/>
      <c r="G9" s="21"/>
      <c r="H9" s="21"/>
      <c r="I9" s="21"/>
      <c r="J9" s="21"/>
      <c r="K9" s="21"/>
      <c r="L9" s="22"/>
    </row>
    <row r="10" spans="1:12" x14ac:dyDescent="0.25">
      <c r="A10" s="138" t="s">
        <v>195</v>
      </c>
      <c r="B10" s="139"/>
      <c r="C10" s="121">
        <v>2</v>
      </c>
      <c r="D10" s="21"/>
      <c r="E10" s="142"/>
      <c r="F10" s="21"/>
      <c r="G10" s="21"/>
      <c r="H10" s="21"/>
      <c r="I10" s="21"/>
      <c r="J10" s="21"/>
      <c r="K10" s="21"/>
      <c r="L10" s="22"/>
    </row>
    <row r="11" spans="1:12" s="141" customFormat="1" x14ac:dyDescent="0.25">
      <c r="A11" s="142"/>
      <c r="B11" s="142"/>
      <c r="C11" s="142"/>
      <c r="D11" s="142"/>
      <c r="E11" s="142"/>
      <c r="F11" s="142"/>
      <c r="G11" s="142"/>
      <c r="H11" s="142"/>
      <c r="I11" s="142"/>
      <c r="J11" s="142"/>
      <c r="K11" s="142"/>
      <c r="L11" s="22"/>
    </row>
    <row r="12" spans="1:12" x14ac:dyDescent="0.25">
      <c r="A12" s="24" t="s">
        <v>107</v>
      </c>
      <c r="B12" s="21"/>
      <c r="C12" s="21"/>
      <c r="D12" s="21"/>
      <c r="E12" s="21"/>
      <c r="F12" s="21"/>
      <c r="G12" s="90" t="s">
        <v>108</v>
      </c>
      <c r="H12" s="21"/>
      <c r="I12" s="21"/>
      <c r="J12" s="21"/>
      <c r="K12" s="21"/>
      <c r="L12" s="22"/>
    </row>
    <row r="13" spans="1:12" x14ac:dyDescent="0.25">
      <c r="A13" s="23"/>
      <c r="B13" s="21"/>
      <c r="C13" s="21"/>
      <c r="D13" s="21"/>
      <c r="E13" s="21"/>
      <c r="F13" s="21"/>
      <c r="G13" s="21"/>
      <c r="H13" s="21"/>
      <c r="I13" s="21"/>
      <c r="J13" s="26"/>
      <c r="K13" s="26"/>
      <c r="L13" s="22"/>
    </row>
    <row r="14" spans="1:12" x14ac:dyDescent="0.25">
      <c r="A14" s="19" t="s">
        <v>0</v>
      </c>
      <c r="B14" s="21"/>
      <c r="C14" s="61"/>
      <c r="D14" s="21"/>
      <c r="E14" s="21"/>
      <c r="F14" s="21"/>
      <c r="G14" s="29"/>
      <c r="H14" s="21"/>
      <c r="I14" s="21"/>
      <c r="J14" s="142"/>
      <c r="K14" s="26"/>
      <c r="L14" s="22"/>
    </row>
    <row r="15" spans="1:12" x14ac:dyDescent="0.25">
      <c r="A15" s="25" t="s">
        <v>354</v>
      </c>
      <c r="B15" s="21"/>
      <c r="C15" s="21"/>
      <c r="D15" s="63">
        <v>400000</v>
      </c>
      <c r="E15" s="21"/>
      <c r="F15" s="21"/>
      <c r="G15" s="91" t="s">
        <v>44</v>
      </c>
      <c r="H15" s="21"/>
      <c r="I15" s="21"/>
      <c r="J15" s="33">
        <f>+'Loss Reserves - Total'!D9</f>
        <v>830000</v>
      </c>
      <c r="K15" s="28" t="s">
        <v>200</v>
      </c>
      <c r="L15" s="22"/>
    </row>
    <row r="16" spans="1:12" ht="12.75" customHeight="1" x14ac:dyDescent="0.25">
      <c r="A16" s="380" t="s">
        <v>355</v>
      </c>
      <c r="B16" s="355"/>
      <c r="C16" s="21"/>
      <c r="D16" s="63">
        <v>200000</v>
      </c>
      <c r="E16" s="21"/>
      <c r="F16" s="21"/>
      <c r="G16" s="21" t="s">
        <v>197</v>
      </c>
      <c r="H16" s="21"/>
      <c r="I16" s="21"/>
      <c r="J16" s="34">
        <f>+'Loss Reserves - Total'!D15</f>
        <v>158318.16484791247</v>
      </c>
      <c r="K16" s="28" t="s">
        <v>201</v>
      </c>
      <c r="L16" s="22"/>
    </row>
    <row r="17" spans="1:12" x14ac:dyDescent="0.25">
      <c r="A17" s="25" t="s">
        <v>105</v>
      </c>
      <c r="B17" s="21"/>
      <c r="C17" s="21"/>
      <c r="D17" s="62">
        <f>IF(D16=0,0,D15/D16)</f>
        <v>2</v>
      </c>
      <c r="E17" s="21"/>
      <c r="F17" s="21"/>
      <c r="G17" s="21" t="s">
        <v>28</v>
      </c>
      <c r="H17" s="21"/>
      <c r="I17" s="21"/>
      <c r="J17" s="35">
        <f>+J15-J16</f>
        <v>671681.8351520875</v>
      </c>
      <c r="K17" s="27"/>
      <c r="L17" s="22"/>
    </row>
    <row r="18" spans="1:12" x14ac:dyDescent="0.25">
      <c r="A18" s="23"/>
      <c r="B18" s="21"/>
      <c r="C18" s="21"/>
      <c r="D18" s="21"/>
      <c r="E18" s="21"/>
      <c r="F18" s="21"/>
      <c r="G18" s="21"/>
      <c r="H18" s="21"/>
      <c r="I18" s="21"/>
      <c r="J18" s="21"/>
      <c r="K18" s="21"/>
      <c r="L18" s="22"/>
    </row>
    <row r="19" spans="1:12" x14ac:dyDescent="0.25">
      <c r="A19" s="19" t="s">
        <v>42</v>
      </c>
      <c r="B19" s="21"/>
      <c r="C19" s="21"/>
      <c r="D19" s="61"/>
      <c r="E19" s="21"/>
      <c r="F19" s="21"/>
      <c r="G19" s="90" t="s">
        <v>39</v>
      </c>
      <c r="H19" s="21"/>
      <c r="I19" s="21"/>
      <c r="J19" s="21"/>
      <c r="K19" s="21"/>
      <c r="L19" s="22"/>
    </row>
    <row r="20" spans="1:12" x14ac:dyDescent="0.25">
      <c r="A20" s="25" t="s">
        <v>363</v>
      </c>
      <c r="B20" s="21"/>
      <c r="C20" s="21"/>
      <c r="D20" s="64">
        <v>0.1</v>
      </c>
      <c r="E20" s="21"/>
      <c r="F20" s="21"/>
      <c r="G20" s="21"/>
      <c r="H20" s="21"/>
      <c r="I20" s="21"/>
      <c r="J20" s="21"/>
      <c r="K20" s="21"/>
      <c r="L20" s="22"/>
    </row>
    <row r="21" spans="1:12" x14ac:dyDescent="0.25">
      <c r="A21" s="25" t="s">
        <v>362</v>
      </c>
      <c r="B21" s="21"/>
      <c r="C21" s="21"/>
      <c r="D21" s="64">
        <v>0.1</v>
      </c>
      <c r="E21" s="21"/>
      <c r="F21" s="21"/>
      <c r="G21" s="29" t="s">
        <v>198</v>
      </c>
      <c r="H21" s="21"/>
      <c r="I21" s="21"/>
      <c r="J21" s="33">
        <f>+'PremProv - Total'!D16</f>
        <v>166000</v>
      </c>
      <c r="K21" s="21"/>
      <c r="L21" s="22"/>
    </row>
    <row r="22" spans="1:12" s="267" customFormat="1" x14ac:dyDescent="0.25">
      <c r="A22" s="23"/>
      <c r="B22" s="142"/>
      <c r="C22" s="142"/>
      <c r="D22" s="142"/>
      <c r="E22" s="142"/>
      <c r="F22" s="142"/>
      <c r="G22" s="29"/>
      <c r="H22" s="142"/>
      <c r="I22" s="142"/>
      <c r="J22" s="33"/>
      <c r="K22" s="142"/>
      <c r="L22" s="22"/>
    </row>
    <row r="23" spans="1:12" x14ac:dyDescent="0.25">
      <c r="A23" s="19" t="s">
        <v>43</v>
      </c>
      <c r="B23" s="21"/>
      <c r="C23" s="21"/>
      <c r="D23" s="61"/>
      <c r="E23" s="21"/>
      <c r="F23" s="21"/>
      <c r="G23" s="29"/>
      <c r="H23" s="21"/>
      <c r="I23" s="21"/>
      <c r="J23" s="33"/>
      <c r="K23" s="21"/>
      <c r="L23" s="22"/>
    </row>
    <row r="24" spans="1:12" x14ac:dyDescent="0.25">
      <c r="A24" s="25" t="s">
        <v>356</v>
      </c>
      <c r="B24" s="21"/>
      <c r="C24" s="21"/>
      <c r="D24" s="63">
        <v>830000</v>
      </c>
      <c r="E24" s="21"/>
      <c r="F24" s="21"/>
      <c r="G24" s="29"/>
      <c r="H24" s="21"/>
      <c r="I24" s="21"/>
      <c r="J24" s="33"/>
      <c r="K24" s="21"/>
      <c r="L24" s="22"/>
    </row>
    <row r="25" spans="1:12" x14ac:dyDescent="0.25">
      <c r="A25" s="25" t="s">
        <v>357</v>
      </c>
      <c r="B25" s="21"/>
      <c r="C25" s="21"/>
      <c r="D25" s="63">
        <v>12000</v>
      </c>
      <c r="E25" s="21"/>
      <c r="F25" s="21"/>
      <c r="G25" s="29" t="s">
        <v>202</v>
      </c>
      <c r="H25" s="21"/>
      <c r="I25" s="21"/>
      <c r="J25" s="33">
        <f>+'PremProv - Total'!D17</f>
        <v>105165.73007999999</v>
      </c>
      <c r="K25" s="21"/>
      <c r="L25" s="22"/>
    </row>
    <row r="26" spans="1:12" x14ac:dyDescent="0.25">
      <c r="A26" s="25" t="s">
        <v>106</v>
      </c>
      <c r="B26" s="21"/>
      <c r="C26" s="21"/>
      <c r="D26" s="62">
        <f>IF(D24=0,0,D25/D24)</f>
        <v>1.4457831325301205E-2</v>
      </c>
      <c r="E26" s="21"/>
      <c r="F26" s="21"/>
      <c r="G26" s="29"/>
      <c r="H26" s="21"/>
      <c r="I26" s="21"/>
      <c r="J26" s="224"/>
      <c r="K26" s="21"/>
      <c r="L26" s="22"/>
    </row>
    <row r="27" spans="1:12" x14ac:dyDescent="0.25">
      <c r="A27" s="25"/>
      <c r="B27" s="21"/>
      <c r="C27" s="21"/>
      <c r="D27" s="62"/>
      <c r="E27" s="21"/>
      <c r="F27" s="21"/>
      <c r="G27" s="29" t="s">
        <v>40</v>
      </c>
      <c r="H27" s="21"/>
      <c r="I27" s="21"/>
      <c r="J27" s="35">
        <f>+'PremProv - Total'!D11</f>
        <v>60902.976965378941</v>
      </c>
      <c r="K27" s="21" t="s">
        <v>199</v>
      </c>
      <c r="L27" s="22"/>
    </row>
    <row r="28" spans="1:12" x14ac:dyDescent="0.25">
      <c r="A28" s="19" t="s">
        <v>175</v>
      </c>
      <c r="B28" s="21"/>
      <c r="C28" s="21"/>
      <c r="D28" s="62"/>
      <c r="E28" s="21"/>
      <c r="F28" s="21"/>
      <c r="G28" s="21"/>
      <c r="H28" s="21"/>
      <c r="I28" s="21"/>
      <c r="J28" s="21"/>
      <c r="K28" s="21"/>
      <c r="L28" s="22"/>
    </row>
    <row r="29" spans="1:12" x14ac:dyDescent="0.25">
      <c r="A29" s="23" t="s">
        <v>176</v>
      </c>
      <c r="B29" s="21"/>
      <c r="C29" s="21"/>
      <c r="D29" s="199">
        <v>1E-3</v>
      </c>
      <c r="E29" s="21"/>
      <c r="F29" s="21"/>
      <c r="G29" s="90" t="s">
        <v>41</v>
      </c>
      <c r="H29" s="21"/>
      <c r="I29" s="21"/>
      <c r="J29" s="35">
        <f>'Risk Margin'!$Q$9</f>
        <v>124545.70233286337</v>
      </c>
      <c r="K29" s="29" t="s">
        <v>180</v>
      </c>
      <c r="L29" s="22"/>
    </row>
    <row r="30" spans="1:12" x14ac:dyDescent="0.25">
      <c r="E30" s="21"/>
      <c r="F30" s="21"/>
      <c r="G30" s="90"/>
      <c r="H30" s="21"/>
      <c r="I30" s="21"/>
      <c r="J30" s="29"/>
      <c r="K30" s="29"/>
      <c r="L30" s="22"/>
    </row>
    <row r="31" spans="1:12" x14ac:dyDescent="0.25">
      <c r="A31" s="19" t="s">
        <v>45</v>
      </c>
      <c r="B31" s="21"/>
      <c r="C31" s="21"/>
      <c r="D31" s="61"/>
      <c r="E31" s="21"/>
      <c r="F31" s="21"/>
      <c r="G31" s="90" t="s">
        <v>48</v>
      </c>
      <c r="H31" s="21"/>
      <c r="I31" s="21"/>
      <c r="J31" s="35">
        <f>J17+J27+J29</f>
        <v>857130.51445032982</v>
      </c>
      <c r="K31" s="21"/>
      <c r="L31" s="22"/>
    </row>
    <row r="32" spans="1:12" x14ac:dyDescent="0.25">
      <c r="A32" s="25" t="s">
        <v>46</v>
      </c>
      <c r="B32" s="21"/>
      <c r="C32" s="21"/>
      <c r="D32" s="121">
        <v>900000</v>
      </c>
      <c r="E32" s="21"/>
      <c r="F32" s="21"/>
      <c r="G32" s="21"/>
      <c r="H32" s="21"/>
      <c r="I32" s="21"/>
      <c r="J32" s="21"/>
      <c r="K32" s="21"/>
      <c r="L32" s="22"/>
    </row>
    <row r="33" spans="1:12" s="141" customFormat="1" ht="37.5" customHeight="1" x14ac:dyDescent="0.25">
      <c r="A33" s="210" t="s">
        <v>188</v>
      </c>
      <c r="B33" s="210"/>
      <c r="C33" s="210"/>
      <c r="D33" s="142"/>
      <c r="E33" s="142"/>
      <c r="F33" s="142"/>
      <c r="G33" s="142"/>
      <c r="H33" s="142"/>
      <c r="I33" s="142"/>
      <c r="J33" s="142"/>
      <c r="K33" s="142"/>
      <c r="L33" s="22"/>
    </row>
    <row r="34" spans="1:12" s="141" customFormat="1" ht="37.5" customHeight="1" x14ac:dyDescent="0.25">
      <c r="A34" s="377" t="s">
        <v>358</v>
      </c>
      <c r="B34" s="378"/>
      <c r="C34" s="379"/>
      <c r="D34" s="214">
        <v>625000</v>
      </c>
      <c r="E34" s="142" t="str">
        <f>IF($C$7="Class 4/3B",IF(OR(D34="",D34=0),"Enter Values in Cell D33",""),"")</f>
        <v/>
      </c>
      <c r="F34" s="142"/>
      <c r="G34" s="29"/>
      <c r="H34" s="142"/>
      <c r="I34" s="142"/>
      <c r="J34" s="142"/>
      <c r="K34" s="142"/>
      <c r="L34" s="22"/>
    </row>
    <row r="35" spans="1:12" ht="42" customHeight="1" x14ac:dyDescent="0.25">
      <c r="A35" s="377" t="s">
        <v>359</v>
      </c>
      <c r="B35" s="378"/>
      <c r="C35" s="379"/>
      <c r="D35" s="214">
        <v>600000</v>
      </c>
      <c r="E35" s="142" t="str">
        <f>IF($C$7="Class 4/3B",IF(OR(D35="",D35=0),"Enter Values in Cell D34",""),"")</f>
        <v/>
      </c>
      <c r="F35" s="21"/>
      <c r="G35" s="21"/>
      <c r="H35" s="21"/>
      <c r="I35" s="21"/>
      <c r="J35" s="21"/>
      <c r="K35" s="21"/>
      <c r="L35" s="22"/>
    </row>
    <row r="36" spans="1:12" s="141" customFormat="1" ht="12.75" customHeight="1" x14ac:dyDescent="0.25">
      <c r="A36" s="215"/>
      <c r="B36" s="215"/>
      <c r="C36" s="215"/>
      <c r="D36" s="215"/>
      <c r="E36" s="142"/>
      <c r="F36" s="142"/>
      <c r="G36" s="142"/>
      <c r="H36" s="142"/>
      <c r="I36" s="142"/>
      <c r="J36" s="142"/>
      <c r="K36" s="142"/>
      <c r="L36" s="22"/>
    </row>
    <row r="37" spans="1:12" s="141" customFormat="1" ht="12.75" customHeight="1" x14ac:dyDescent="0.25">
      <c r="A37" s="215"/>
      <c r="B37" s="215"/>
      <c r="C37" s="215"/>
      <c r="D37" s="215"/>
      <c r="E37" s="142"/>
      <c r="F37" s="142"/>
      <c r="G37" s="142"/>
      <c r="H37" s="142"/>
      <c r="I37" s="142"/>
      <c r="J37" s="142"/>
      <c r="K37" s="142"/>
      <c r="L37" s="22"/>
    </row>
    <row r="38" spans="1:12" s="141" customFormat="1" ht="12.75" customHeight="1" x14ac:dyDescent="0.3">
      <c r="A38" s="215"/>
      <c r="B38" s="61" t="s">
        <v>218</v>
      </c>
      <c r="C38" s="142"/>
      <c r="D38" s="142"/>
      <c r="E38" s="372" t="s">
        <v>207</v>
      </c>
      <c r="F38" s="373"/>
      <c r="G38" s="373"/>
      <c r="H38" s="374"/>
      <c r="I38" s="142"/>
      <c r="J38" s="142"/>
      <c r="K38" s="142"/>
      <c r="L38" s="22"/>
    </row>
    <row r="39" spans="1:12" s="141" customFormat="1" ht="71.25" customHeight="1" x14ac:dyDescent="0.3">
      <c r="A39" s="215"/>
      <c r="C39" s="142"/>
      <c r="D39" s="226" t="s">
        <v>203</v>
      </c>
      <c r="E39" s="226" t="s">
        <v>204</v>
      </c>
      <c r="F39" s="29"/>
      <c r="G39" s="226" t="s">
        <v>205</v>
      </c>
      <c r="H39" s="226" t="s">
        <v>206</v>
      </c>
      <c r="I39" s="142"/>
      <c r="J39" s="142"/>
      <c r="K39" s="142"/>
      <c r="L39" s="22"/>
    </row>
    <row r="40" spans="1:12" s="141" customFormat="1" ht="46.5" customHeight="1" x14ac:dyDescent="0.3">
      <c r="A40" s="215"/>
      <c r="B40" s="105" t="s">
        <v>114</v>
      </c>
      <c r="C40" s="142"/>
      <c r="D40" s="227" t="s">
        <v>208</v>
      </c>
      <c r="E40" s="227" t="s">
        <v>209</v>
      </c>
      <c r="F40" s="228"/>
      <c r="G40" s="227" t="s">
        <v>210</v>
      </c>
      <c r="H40" s="227" t="s">
        <v>211</v>
      </c>
      <c r="I40" s="142"/>
      <c r="J40" s="142"/>
      <c r="K40" s="142"/>
      <c r="L40" s="22"/>
    </row>
    <row r="41" spans="1:12" ht="13.8" x14ac:dyDescent="0.3">
      <c r="A41" s="106">
        <v>1</v>
      </c>
      <c r="B41" s="101" t="s">
        <v>0</v>
      </c>
      <c r="C41" s="21"/>
      <c r="D41" s="102">
        <f>'Loss Reserves - Total'!E$16</f>
        <v>87956.830083371591</v>
      </c>
      <c r="E41" s="102">
        <f>'Loss Reserves - Total'!E$15</f>
        <v>2043.1699166284088</v>
      </c>
      <c r="F41" s="21"/>
      <c r="G41" s="102">
        <f>+'PremProv - Total'!E$17</f>
        <v>100000</v>
      </c>
      <c r="H41" s="102">
        <f>+'PremProv - Total'!E$12</f>
        <v>-35345.88774412543</v>
      </c>
      <c r="K41" s="21"/>
      <c r="L41" s="22"/>
    </row>
    <row r="42" spans="1:12" ht="12.75" customHeight="1" x14ac:dyDescent="0.3">
      <c r="A42" s="106">
        <v>2</v>
      </c>
      <c r="B42" s="101" t="s">
        <v>1</v>
      </c>
      <c r="C42" s="21"/>
      <c r="D42" s="102">
        <f>'Loss Reserves - Total'!F$16</f>
        <v>0</v>
      </c>
      <c r="E42" s="102">
        <f>'Loss Reserves - Total'!F$15</f>
        <v>0</v>
      </c>
      <c r="F42" s="21"/>
      <c r="G42" s="102">
        <f>+'PremProv - Total'!F$17</f>
        <v>0</v>
      </c>
      <c r="H42" s="102">
        <f>+'PremProv - Total'!F$12</f>
        <v>0</v>
      </c>
      <c r="K42" s="21"/>
      <c r="L42" s="22"/>
    </row>
    <row r="43" spans="1:12" ht="13.8" x14ac:dyDescent="0.3">
      <c r="A43" s="106">
        <v>3</v>
      </c>
      <c r="B43" s="101" t="s">
        <v>2</v>
      </c>
      <c r="C43" s="21"/>
      <c r="D43" s="102">
        <f>'Loss Reserves - Total'!G$16</f>
        <v>0</v>
      </c>
      <c r="E43" s="102">
        <f>'Loss Reserves - Total'!G$15</f>
        <v>0</v>
      </c>
      <c r="F43" s="21"/>
      <c r="G43" s="102">
        <f>+'PremProv - Total'!G$17</f>
        <v>0</v>
      </c>
      <c r="H43" s="102">
        <f>+'PremProv - Total'!G$12</f>
        <v>0</v>
      </c>
      <c r="K43" s="21"/>
      <c r="L43" s="22"/>
    </row>
    <row r="44" spans="1:12" ht="13.8" x14ac:dyDescent="0.3">
      <c r="A44" s="106">
        <v>4</v>
      </c>
      <c r="B44" s="101" t="s">
        <v>3</v>
      </c>
      <c r="C44" s="21"/>
      <c r="D44" s="102">
        <f>'Loss Reserves - Total'!H$16</f>
        <v>15016.896452548042</v>
      </c>
      <c r="E44" s="102">
        <f>'Loss Reserves - Total'!H$15</f>
        <v>-16.896452548042362</v>
      </c>
      <c r="F44" s="21"/>
      <c r="G44" s="102">
        <f>+'PremProv - Total'!H$17</f>
        <v>0</v>
      </c>
      <c r="H44" s="102">
        <f>+'PremProv - Total'!H$12</f>
        <v>0</v>
      </c>
      <c r="K44" s="21"/>
      <c r="L44" s="22"/>
    </row>
    <row r="45" spans="1:12" ht="13.8" x14ac:dyDescent="0.3">
      <c r="A45" s="106">
        <v>5</v>
      </c>
      <c r="B45" s="101" t="s">
        <v>4</v>
      </c>
      <c r="C45" s="21"/>
      <c r="D45" s="102">
        <f>'Loss Reserves - Total'!I$16</f>
        <v>0</v>
      </c>
      <c r="E45" s="102">
        <f>'Loss Reserves - Total'!I$15</f>
        <v>0</v>
      </c>
      <c r="F45" s="21"/>
      <c r="G45" s="102">
        <f>+'PremProv - Total'!I$17</f>
        <v>0</v>
      </c>
      <c r="H45" s="102">
        <f>+'PremProv - Total'!I$12</f>
        <v>0</v>
      </c>
      <c r="K45" s="21"/>
      <c r="L45" s="22"/>
    </row>
    <row r="46" spans="1:12" ht="13.8" x14ac:dyDescent="0.3">
      <c r="A46" s="106">
        <v>6</v>
      </c>
      <c r="B46" s="101" t="s">
        <v>5</v>
      </c>
      <c r="C46" s="21"/>
      <c r="D46" s="102">
        <f>'Loss Reserves - Total'!J$16</f>
        <v>0</v>
      </c>
      <c r="E46" s="102">
        <f>'Loss Reserves - Total'!J$15</f>
        <v>0</v>
      </c>
      <c r="F46" s="21"/>
      <c r="G46" s="102">
        <f>+'PremProv - Total'!J$17</f>
        <v>0</v>
      </c>
      <c r="H46" s="102">
        <f>+'PremProv - Total'!J$12</f>
        <v>0</v>
      </c>
      <c r="K46" s="21"/>
      <c r="L46" s="22"/>
    </row>
    <row r="47" spans="1:12" ht="13.8" x14ac:dyDescent="0.3">
      <c r="A47" s="106">
        <v>7</v>
      </c>
      <c r="B47" s="101" t="s">
        <v>6</v>
      </c>
      <c r="C47" s="21"/>
      <c r="D47" s="102">
        <f>'Loss Reserves - Total'!K$16</f>
        <v>0</v>
      </c>
      <c r="E47" s="102">
        <f>'Loss Reserves - Total'!K$15</f>
        <v>0</v>
      </c>
      <c r="F47" s="21"/>
      <c r="G47" s="102">
        <f>+'PremProv - Total'!K$17</f>
        <v>0</v>
      </c>
      <c r="H47" s="102">
        <f>+'PremProv - Total'!K$12</f>
        <v>0</v>
      </c>
      <c r="K47" s="21"/>
      <c r="L47" s="22"/>
    </row>
    <row r="48" spans="1:12" ht="13.8" x14ac:dyDescent="0.3">
      <c r="A48" s="106">
        <v>8</v>
      </c>
      <c r="B48" s="101" t="s">
        <v>7</v>
      </c>
      <c r="C48" s="21"/>
      <c r="D48" s="102">
        <f>'Loss Reserves - Total'!L$16</f>
        <v>0</v>
      </c>
      <c r="E48" s="102">
        <f>'Loss Reserves - Total'!L$15</f>
        <v>0</v>
      </c>
      <c r="F48" s="21"/>
      <c r="G48" s="102">
        <f>+'PremProv - Total'!L$17</f>
        <v>0</v>
      </c>
      <c r="H48" s="102">
        <f>+'PremProv - Total'!L$12</f>
        <v>0</v>
      </c>
      <c r="K48" s="21"/>
      <c r="L48" s="22"/>
    </row>
    <row r="49" spans="1:12" ht="13.8" x14ac:dyDescent="0.3">
      <c r="A49" s="106">
        <v>9</v>
      </c>
      <c r="B49" s="101" t="s">
        <v>8</v>
      </c>
      <c r="C49" s="21"/>
      <c r="D49" s="102">
        <f>'Loss Reserves - Total'!M$16</f>
        <v>0</v>
      </c>
      <c r="E49" s="102">
        <f>'Loss Reserves - Total'!M$15</f>
        <v>0</v>
      </c>
      <c r="F49" s="21"/>
      <c r="G49" s="102">
        <f>+'PremProv - Total'!M$17</f>
        <v>0</v>
      </c>
      <c r="H49" s="102">
        <f>+'PremProv - Total'!M$12</f>
        <v>0</v>
      </c>
      <c r="K49" s="21"/>
      <c r="L49" s="22"/>
    </row>
    <row r="50" spans="1:12" ht="13.8" x14ac:dyDescent="0.3">
      <c r="A50" s="106">
        <v>10</v>
      </c>
      <c r="B50" s="101" t="s">
        <v>9</v>
      </c>
      <c r="C50" s="21"/>
      <c r="D50" s="102">
        <f>'Loss Reserves - Total'!N$16</f>
        <v>82814.641610968276</v>
      </c>
      <c r="E50" s="102">
        <f>'Loss Reserves - Total'!N$15</f>
        <v>2185.3583890317277</v>
      </c>
      <c r="F50" s="21"/>
      <c r="G50" s="102">
        <f>+'PremProv - Total'!N$17</f>
        <v>5165.7300800000003</v>
      </c>
      <c r="H50" s="102">
        <f>+'PremProv - Total'!N$12</f>
        <v>0</v>
      </c>
      <c r="K50" s="21"/>
      <c r="L50" s="22"/>
    </row>
    <row r="51" spans="1:12" ht="13.8" x14ac:dyDescent="0.3">
      <c r="A51" s="106">
        <v>11</v>
      </c>
      <c r="B51" s="101" t="s">
        <v>10</v>
      </c>
      <c r="C51" s="21"/>
      <c r="D51" s="102">
        <f>'Loss Reserves - Total'!O$16</f>
        <v>0</v>
      </c>
      <c r="E51" s="102">
        <f>'Loss Reserves - Total'!O$15</f>
        <v>0</v>
      </c>
      <c r="F51" s="21"/>
      <c r="G51" s="102">
        <f>+'PremProv - Total'!O$17</f>
        <v>0</v>
      </c>
      <c r="H51" s="102">
        <f>+'PremProv - Total'!O$12</f>
        <v>0</v>
      </c>
      <c r="K51" s="21"/>
      <c r="L51" s="22"/>
    </row>
    <row r="52" spans="1:12" ht="13.8" x14ac:dyDescent="0.3">
      <c r="A52" s="106">
        <v>12</v>
      </c>
      <c r="B52" s="101" t="s">
        <v>11</v>
      </c>
      <c r="C52" s="21"/>
      <c r="D52" s="102">
        <f>'Loss Reserves - Total'!P$16</f>
        <v>455832.90767172771</v>
      </c>
      <c r="E52" s="102">
        <f>'Loss Reserves - Total'!P$15</f>
        <v>154167.09232827229</v>
      </c>
      <c r="F52" s="21"/>
      <c r="G52" s="102">
        <f>+'PremProv - Total'!P$17</f>
        <v>0</v>
      </c>
      <c r="H52" s="102">
        <f>+'PremProv - Total'!P$12</f>
        <v>0</v>
      </c>
      <c r="K52" s="21"/>
      <c r="L52" s="22"/>
    </row>
    <row r="53" spans="1:12" ht="13.8" x14ac:dyDescent="0.3">
      <c r="A53" s="106">
        <v>13</v>
      </c>
      <c r="B53" s="101" t="s">
        <v>12</v>
      </c>
      <c r="C53" s="21"/>
      <c r="D53" s="102">
        <f>'Loss Reserves - Total'!Q$16</f>
        <v>0</v>
      </c>
      <c r="E53" s="102">
        <f>'Loss Reserves - Total'!Q$15</f>
        <v>0</v>
      </c>
      <c r="F53" s="21"/>
      <c r="G53" s="102">
        <f>+'PremProv - Total'!Q$17</f>
        <v>0</v>
      </c>
      <c r="H53" s="102">
        <f>+'PremProv - Total'!Q$12</f>
        <v>0</v>
      </c>
      <c r="K53" s="21"/>
      <c r="L53" s="22"/>
    </row>
    <row r="54" spans="1:12" ht="13.8" x14ac:dyDescent="0.3">
      <c r="A54" s="106">
        <v>14</v>
      </c>
      <c r="B54" s="101" t="s">
        <v>13</v>
      </c>
      <c r="C54" s="21"/>
      <c r="D54" s="102">
        <f>'Loss Reserves - Total'!R$16</f>
        <v>0</v>
      </c>
      <c r="E54" s="102">
        <f>'Loss Reserves - Total'!R$15</f>
        <v>0</v>
      </c>
      <c r="F54" s="21"/>
      <c r="G54" s="102">
        <f>+'PremProv - Total'!R$17</f>
        <v>0</v>
      </c>
      <c r="H54" s="102">
        <f>+'PremProv - Total'!R$12</f>
        <v>0</v>
      </c>
      <c r="K54" s="21"/>
      <c r="L54" s="22"/>
    </row>
    <row r="55" spans="1:12" ht="13.8" x14ac:dyDescent="0.3">
      <c r="A55" s="106">
        <v>15</v>
      </c>
      <c r="B55" s="101" t="s">
        <v>14</v>
      </c>
      <c r="C55" s="21"/>
      <c r="D55" s="102">
        <f>'Loss Reserves - Total'!S$16</f>
        <v>0</v>
      </c>
      <c r="E55" s="102">
        <f>'Loss Reserves - Total'!S$15</f>
        <v>0</v>
      </c>
      <c r="F55" s="21"/>
      <c r="G55" s="102">
        <f>+'PremProv - Total'!S$17</f>
        <v>0</v>
      </c>
      <c r="H55" s="102">
        <f>+'PremProv - Total'!S$12</f>
        <v>0</v>
      </c>
      <c r="K55" s="21"/>
      <c r="L55" s="22"/>
    </row>
    <row r="56" spans="1:12" ht="13.8" x14ac:dyDescent="0.3">
      <c r="A56" s="106">
        <v>16</v>
      </c>
      <c r="B56" s="101" t="s">
        <v>15</v>
      </c>
      <c r="C56" s="21"/>
      <c r="D56" s="102">
        <f>'Loss Reserves - Total'!T$16</f>
        <v>0</v>
      </c>
      <c r="E56" s="102">
        <f>'Loss Reserves - Total'!T$15</f>
        <v>0</v>
      </c>
      <c r="F56" s="21"/>
      <c r="G56" s="102">
        <f>+'PremProv - Total'!T$17</f>
        <v>0</v>
      </c>
      <c r="H56" s="102">
        <f>+'PremProv - Total'!T$12</f>
        <v>0</v>
      </c>
      <c r="K56" s="21"/>
      <c r="L56" s="22"/>
    </row>
    <row r="57" spans="1:12" ht="13.8" x14ac:dyDescent="0.3">
      <c r="A57" s="106">
        <v>17</v>
      </c>
      <c r="B57" s="101" t="s">
        <v>16</v>
      </c>
      <c r="C57" s="21"/>
      <c r="D57" s="102">
        <f>'Loss Reserves - Total'!U$16</f>
        <v>0</v>
      </c>
      <c r="E57" s="102">
        <f>'Loss Reserves - Total'!U$15</f>
        <v>0</v>
      </c>
      <c r="F57" s="21"/>
      <c r="G57" s="102">
        <f>+'PremProv - Total'!U$17</f>
        <v>0</v>
      </c>
      <c r="H57" s="102">
        <f>+'PremProv - Total'!U$12</f>
        <v>0</v>
      </c>
      <c r="K57" s="21"/>
      <c r="L57" s="22"/>
    </row>
    <row r="58" spans="1:12" ht="13.8" x14ac:dyDescent="0.3">
      <c r="A58" s="106">
        <v>18</v>
      </c>
      <c r="B58" s="101" t="s">
        <v>17</v>
      </c>
      <c r="C58" s="21"/>
      <c r="D58" s="102">
        <f>'Loss Reserves - Total'!V$16</f>
        <v>30060.559333471934</v>
      </c>
      <c r="E58" s="102">
        <f>'Loss Reserves - Total'!V$15</f>
        <v>-60.559333471934224</v>
      </c>
      <c r="F58" s="21"/>
      <c r="G58" s="102">
        <f>+'PremProv - Total'!V$17</f>
        <v>0</v>
      </c>
      <c r="H58" s="102">
        <f>+'PremProv - Total'!V$12</f>
        <v>0</v>
      </c>
      <c r="K58" s="21"/>
      <c r="L58" s="22"/>
    </row>
    <row r="59" spans="1:12" ht="13.8" x14ac:dyDescent="0.3">
      <c r="A59" s="106">
        <v>19</v>
      </c>
      <c r="B59" s="101" t="s">
        <v>18</v>
      </c>
      <c r="C59" s="21"/>
      <c r="D59" s="102">
        <f>'Loss Reserves - Total'!W$16</f>
        <v>0</v>
      </c>
      <c r="E59" s="102">
        <f>'Loss Reserves - Total'!W$15</f>
        <v>0</v>
      </c>
      <c r="F59" s="21"/>
      <c r="G59" s="102">
        <f>+'PremProv - Total'!W$17</f>
        <v>0</v>
      </c>
      <c r="H59" s="102">
        <f>+'PremProv - Total'!W$12</f>
        <v>0</v>
      </c>
      <c r="K59" s="21"/>
      <c r="L59" s="22"/>
    </row>
    <row r="60" spans="1:12" ht="13.8" x14ac:dyDescent="0.3">
      <c r="A60" s="106">
        <v>20</v>
      </c>
      <c r="B60" s="101" t="s">
        <v>19</v>
      </c>
      <c r="C60" s="21"/>
      <c r="D60" s="102">
        <f>'Loss Reserves - Total'!X$16</f>
        <v>0</v>
      </c>
      <c r="E60" s="102">
        <f>'Loss Reserves - Total'!X$15</f>
        <v>0</v>
      </c>
      <c r="F60" s="21"/>
      <c r="G60" s="102">
        <f>+'PremProv - Total'!X$17</f>
        <v>0</v>
      </c>
      <c r="H60" s="102">
        <f>+'PremProv - Total'!X$12</f>
        <v>0</v>
      </c>
      <c r="K60" s="21"/>
      <c r="L60" s="22"/>
    </row>
    <row r="61" spans="1:12" ht="13.8" x14ac:dyDescent="0.3">
      <c r="A61" s="106">
        <v>21</v>
      </c>
      <c r="B61" s="101" t="s">
        <v>20</v>
      </c>
      <c r="C61" s="21"/>
      <c r="D61" s="102">
        <f>'Loss Reserves - Total'!Y$16</f>
        <v>0</v>
      </c>
      <c r="E61" s="102">
        <f>'Loss Reserves - Total'!Y$15</f>
        <v>0</v>
      </c>
      <c r="F61" s="21"/>
      <c r="G61" s="102">
        <f>+'PremProv - Total'!Y$17</f>
        <v>0</v>
      </c>
      <c r="H61" s="102">
        <f>+'PremProv - Total'!Y$12</f>
        <v>0</v>
      </c>
      <c r="K61" s="21"/>
      <c r="L61" s="22"/>
    </row>
    <row r="62" spans="1:12" ht="13.8" x14ac:dyDescent="0.3">
      <c r="A62" s="106">
        <v>22</v>
      </c>
      <c r="B62" s="101" t="s">
        <v>21</v>
      </c>
      <c r="C62" s="21"/>
      <c r="D62" s="102">
        <f>'Loss Reserves - Total'!Z$16</f>
        <v>0</v>
      </c>
      <c r="E62" s="102">
        <f>'Loss Reserves - Total'!Z$15</f>
        <v>0</v>
      </c>
      <c r="F62" s="21"/>
      <c r="G62" s="102">
        <f>+'PremProv - Total'!Z$17</f>
        <v>0</v>
      </c>
      <c r="H62" s="102">
        <f>+'PremProv - Total'!Z$12</f>
        <v>0</v>
      </c>
      <c r="K62" s="21"/>
      <c r="L62" s="22"/>
    </row>
    <row r="63" spans="1:12" ht="13.8" x14ac:dyDescent="0.3">
      <c r="A63" s="106">
        <v>23</v>
      </c>
      <c r="B63" s="101" t="s">
        <v>22</v>
      </c>
      <c r="C63" s="21"/>
      <c r="D63" s="102">
        <f>'Loss Reserves - Total'!AA$16</f>
        <v>0</v>
      </c>
      <c r="E63" s="102">
        <f>'Loss Reserves - Total'!AA$15</f>
        <v>0</v>
      </c>
      <c r="F63" s="21"/>
      <c r="G63" s="102">
        <f>+'PremProv - Total'!AA$17</f>
        <v>0</v>
      </c>
      <c r="H63" s="102">
        <f>+'PremProv - Total'!AA$12</f>
        <v>0</v>
      </c>
      <c r="K63" s="21"/>
      <c r="L63" s="22"/>
    </row>
    <row r="64" spans="1:12" ht="13.8" x14ac:dyDescent="0.3">
      <c r="A64" s="106">
        <v>24</v>
      </c>
      <c r="B64" s="101" t="s">
        <v>30</v>
      </c>
      <c r="C64" s="21"/>
      <c r="D64" s="102">
        <f>'Loss Reserves - Total'!AB$16</f>
        <v>0</v>
      </c>
      <c r="E64" s="102">
        <f>'Loss Reserves - Total'!AB$15</f>
        <v>0</v>
      </c>
      <c r="F64" s="21"/>
      <c r="G64" s="102">
        <f>+'PremProv - Total'!AB$17</f>
        <v>0</v>
      </c>
      <c r="H64" s="102">
        <f>+'PremProv - Total'!AB$12</f>
        <v>0</v>
      </c>
      <c r="K64" s="21"/>
      <c r="L64" s="22"/>
    </row>
    <row r="65" spans="1:12" ht="13.8" x14ac:dyDescent="0.3">
      <c r="A65" s="106">
        <v>25</v>
      </c>
      <c r="B65" s="103" t="s">
        <v>115</v>
      </c>
      <c r="C65" s="21"/>
      <c r="D65" s="104">
        <f>SUM(D41:D64)</f>
        <v>671681.83515208762</v>
      </c>
      <c r="E65" s="104">
        <f>SUM(E41:E64)</f>
        <v>158318.16484791247</v>
      </c>
      <c r="F65" s="21"/>
      <c r="G65" s="104">
        <f>SUM(G41:G64)</f>
        <v>105165.73007999999</v>
      </c>
      <c r="H65" s="104">
        <f>SUM(H41:H64)</f>
        <v>-35345.88774412543</v>
      </c>
      <c r="I65" s="21"/>
      <c r="J65" s="21"/>
      <c r="K65" s="21"/>
      <c r="L65" s="22"/>
    </row>
    <row r="66" spans="1:12" x14ac:dyDescent="0.25">
      <c r="A66" s="23"/>
      <c r="B66" s="21"/>
      <c r="C66" s="21"/>
      <c r="D66" s="21"/>
      <c r="E66" s="21"/>
      <c r="F66" s="21"/>
      <c r="G66" s="21"/>
      <c r="H66" s="21"/>
      <c r="I66" s="21"/>
      <c r="J66" s="21"/>
      <c r="K66" s="21"/>
      <c r="L66" s="22"/>
    </row>
    <row r="67" spans="1:12" x14ac:dyDescent="0.25">
      <c r="A67" s="23"/>
      <c r="B67" s="21"/>
      <c r="C67" s="21"/>
      <c r="D67" s="21"/>
      <c r="E67" s="21"/>
      <c r="F67" s="21"/>
      <c r="G67" s="21"/>
      <c r="H67" s="21"/>
      <c r="I67" s="21"/>
      <c r="J67" s="21"/>
      <c r="K67" s="21"/>
      <c r="L67" s="22"/>
    </row>
    <row r="68" spans="1:12" x14ac:dyDescent="0.25">
      <c r="B68" s="80"/>
    </row>
    <row r="69" spans="1:12" x14ac:dyDescent="0.25">
      <c r="B69" s="80" t="s">
        <v>111</v>
      </c>
    </row>
    <row r="70" spans="1:12" x14ac:dyDescent="0.25">
      <c r="B70" s="80" t="s">
        <v>117</v>
      </c>
    </row>
  </sheetData>
  <mergeCells count="6">
    <mergeCell ref="E38:H38"/>
    <mergeCell ref="C6:D6"/>
    <mergeCell ref="C7:D7"/>
    <mergeCell ref="A35:C35"/>
    <mergeCell ref="A16:B16"/>
    <mergeCell ref="A34:C34"/>
  </mergeCells>
  <phoneticPr fontId="5" type="noConversion"/>
  <dataValidations count="1">
    <dataValidation type="list" allowBlank="1" showInputMessage="1" showErrorMessage="1" sqref="C7:D7">
      <formula1>$B$68:$B$70</formula1>
    </dataValidation>
  </dataValidations>
  <pageMargins left="0.5" right="0.5" top="0.75" bottom="0.5" header="0.3" footer="0.25"/>
  <pageSetup scale="70" orientation="landscape" r:id="rId1"/>
  <headerFooter>
    <oddFooter>&amp;L&amp;8&amp;D &amp;T&amp;R&amp;8&amp;F [&amp;A]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7"/>
  </sheetPr>
  <dimension ref="A1:AM139"/>
  <sheetViews>
    <sheetView zoomScaleNormal="100" zoomScaleSheetLayoutView="75" workbookViewId="0">
      <selection activeCell="C44" sqref="C44:L45"/>
    </sheetView>
  </sheetViews>
  <sheetFormatPr defaultColWidth="9.109375" defaultRowHeight="13.2" x14ac:dyDescent="0.25"/>
  <cols>
    <col min="1" max="1" width="7.88671875" style="4" customWidth="1"/>
    <col min="2" max="2" width="5.88671875" style="4" bestFit="1" customWidth="1"/>
    <col min="3" max="12" width="8.77734375" style="4" customWidth="1"/>
    <col min="13" max="13" width="11" style="4" customWidth="1"/>
    <col min="14" max="19" width="8.77734375" style="4" customWidth="1"/>
    <col min="20" max="33" width="8.109375" style="4" hidden="1" customWidth="1"/>
    <col min="34" max="34" width="7.5546875" style="4" hidden="1" customWidth="1"/>
    <col min="35" max="35" width="8.109375" style="4" hidden="1" customWidth="1"/>
    <col min="36" max="36" width="7" style="4" hidden="1" customWidth="1"/>
    <col min="37" max="37" width="8.109375" style="4" hidden="1" customWidth="1"/>
    <col min="38" max="16384" width="9.109375" style="4"/>
  </cols>
  <sheetData>
    <row r="1" spans="1:37" x14ac:dyDescent="0.25">
      <c r="A1" s="41" t="s">
        <v>50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4"/>
    </row>
    <row r="2" spans="1:37" x14ac:dyDescent="0.25">
      <c r="A2" s="18" t="s">
        <v>166</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7"/>
    </row>
    <row r="3" spans="1:37" x14ac:dyDescent="0.25">
      <c r="A3" s="15"/>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7"/>
    </row>
    <row r="4" spans="1:37" x14ac:dyDescent="0.25">
      <c r="A4" s="24" t="s">
        <v>167</v>
      </c>
      <c r="B4" s="42"/>
      <c r="C4" s="43"/>
      <c r="D4" s="21"/>
      <c r="E4" s="381">
        <v>43830</v>
      </c>
      <c r="F4" s="382"/>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2"/>
    </row>
    <row r="5" spans="1:37" x14ac:dyDescent="0.25">
      <c r="A5" s="23"/>
      <c r="B5" s="42"/>
      <c r="C5" s="38" t="s">
        <v>168</v>
      </c>
      <c r="D5" s="39"/>
      <c r="E5" s="39"/>
      <c r="F5" s="39"/>
      <c r="G5" s="39"/>
      <c r="H5" s="39"/>
      <c r="I5" s="39"/>
      <c r="J5" s="40"/>
      <c r="K5" s="21"/>
      <c r="L5" s="38" t="s">
        <v>104</v>
      </c>
      <c r="M5" s="39"/>
      <c r="N5" s="39"/>
      <c r="O5" s="39"/>
      <c r="P5" s="39"/>
      <c r="Q5" s="39"/>
      <c r="R5" s="39"/>
      <c r="S5" s="40"/>
      <c r="T5" s="21"/>
      <c r="U5" s="21"/>
      <c r="V5" s="21"/>
      <c r="W5" s="21"/>
      <c r="X5" s="21"/>
      <c r="Y5" s="21"/>
      <c r="Z5" s="21"/>
      <c r="AA5" s="21"/>
      <c r="AB5" s="21"/>
      <c r="AC5" s="21"/>
      <c r="AD5" s="21"/>
      <c r="AE5" s="21"/>
      <c r="AF5" s="21"/>
      <c r="AG5" s="21"/>
      <c r="AH5" s="21"/>
      <c r="AI5" s="21"/>
      <c r="AJ5" s="21"/>
      <c r="AK5" s="22"/>
    </row>
    <row r="6" spans="1:37" x14ac:dyDescent="0.25">
      <c r="A6" s="23"/>
      <c r="B6" s="21"/>
      <c r="C6" s="98" t="s">
        <v>52</v>
      </c>
      <c r="D6" s="98" t="s">
        <v>58</v>
      </c>
      <c r="E6" s="98" t="s">
        <v>57</v>
      </c>
      <c r="F6" s="98" t="s">
        <v>78</v>
      </c>
      <c r="G6" s="98" t="s">
        <v>77</v>
      </c>
      <c r="H6" s="98" t="s">
        <v>79</v>
      </c>
      <c r="I6" s="98" t="s">
        <v>76</v>
      </c>
      <c r="J6" s="98" t="s">
        <v>80</v>
      </c>
      <c r="K6" s="21"/>
      <c r="L6" s="44" t="str">
        <f>C6</f>
        <v>USD</v>
      </c>
      <c r="M6" s="44" t="str">
        <f t="shared" ref="M6:S6" si="0">D6</f>
        <v>EUR</v>
      </c>
      <c r="N6" s="44" t="str">
        <f t="shared" si="0"/>
        <v>GBP</v>
      </c>
      <c r="O6" s="44" t="str">
        <f t="shared" si="0"/>
        <v>CHF</v>
      </c>
      <c r="P6" s="44" t="str">
        <f t="shared" si="0"/>
        <v>CAD</v>
      </c>
      <c r="Q6" s="44" t="str">
        <f t="shared" si="0"/>
        <v>JPY</v>
      </c>
      <c r="R6" s="44" t="str">
        <f t="shared" si="0"/>
        <v>AUD</v>
      </c>
      <c r="S6" s="44" t="str">
        <f t="shared" si="0"/>
        <v>NZD</v>
      </c>
      <c r="T6" s="21"/>
      <c r="U6" s="21"/>
      <c r="V6" s="21"/>
      <c r="W6" s="21"/>
      <c r="X6" s="21"/>
      <c r="Y6" s="21"/>
      <c r="Z6" s="21"/>
      <c r="AA6" s="21"/>
      <c r="AB6" s="21"/>
      <c r="AC6" s="21"/>
      <c r="AD6" s="21"/>
      <c r="AE6" s="21"/>
      <c r="AF6" s="21"/>
      <c r="AG6" s="21"/>
      <c r="AH6" s="21"/>
      <c r="AI6" s="21"/>
      <c r="AJ6" s="21"/>
      <c r="AK6" s="22"/>
    </row>
    <row r="7" spans="1:37" x14ac:dyDescent="0.25">
      <c r="A7" s="23"/>
      <c r="B7" s="21"/>
      <c r="C7" s="26">
        <v>1</v>
      </c>
      <c r="D7" s="26">
        <f>C7+1</f>
        <v>2</v>
      </c>
      <c r="E7" s="26">
        <f t="shared" ref="E7:J7" si="1">D7+1</f>
        <v>3</v>
      </c>
      <c r="F7" s="26">
        <f t="shared" si="1"/>
        <v>4</v>
      </c>
      <c r="G7" s="26">
        <f t="shared" si="1"/>
        <v>5</v>
      </c>
      <c r="H7" s="26">
        <f t="shared" si="1"/>
        <v>6</v>
      </c>
      <c r="I7" s="26">
        <f t="shared" si="1"/>
        <v>7</v>
      </c>
      <c r="J7" s="26">
        <f t="shared" si="1"/>
        <v>8</v>
      </c>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2"/>
    </row>
    <row r="8" spans="1:37" x14ac:dyDescent="0.25">
      <c r="A8" s="45" t="s">
        <v>60</v>
      </c>
      <c r="B8" s="26">
        <v>1</v>
      </c>
      <c r="C8" s="352">
        <v>1.7527538569617671E-2</v>
      </c>
      <c r="D8" s="352">
        <v>0</v>
      </c>
      <c r="E8" s="352">
        <v>9.9292208890621805E-3</v>
      </c>
      <c r="F8" s="352">
        <v>1.2894715854260327E-2</v>
      </c>
      <c r="G8" s="352">
        <v>1.9133733921318972E-2</v>
      </c>
      <c r="H8" s="352">
        <v>0</v>
      </c>
      <c r="I8" s="352">
        <v>1.1576242098352625E-2</v>
      </c>
      <c r="J8" s="352">
        <v>1.1981202798402254E-2</v>
      </c>
      <c r="K8" s="21"/>
      <c r="L8" s="46">
        <f>(1+C8)^-$B8</f>
        <v>0.98277438407784334</v>
      </c>
      <c r="M8" s="46">
        <f t="shared" ref="M8:S8" si="2">(1+D8)^-$B8</f>
        <v>1</v>
      </c>
      <c r="N8" s="46">
        <f t="shared" si="2"/>
        <v>0.99016839924651223</v>
      </c>
      <c r="O8" s="46">
        <f t="shared" si="2"/>
        <v>0.98726944108560677</v>
      </c>
      <c r="P8" s="46">
        <f t="shared" si="2"/>
        <v>0.98122549250950797</v>
      </c>
      <c r="Q8" s="46">
        <f t="shared" si="2"/>
        <v>1</v>
      </c>
      <c r="R8" s="46">
        <f t="shared" si="2"/>
        <v>0.98855623371072887</v>
      </c>
      <c r="S8" s="46">
        <f t="shared" si="2"/>
        <v>0.9881606468921843</v>
      </c>
      <c r="T8" s="21"/>
      <c r="U8" s="21"/>
      <c r="V8" s="21"/>
      <c r="W8" s="21"/>
      <c r="X8" s="21"/>
      <c r="Y8" s="21"/>
      <c r="Z8" s="21"/>
      <c r="AA8" s="21"/>
      <c r="AB8" s="21"/>
      <c r="AC8" s="21"/>
      <c r="AD8" s="21"/>
      <c r="AE8" s="21"/>
      <c r="AF8" s="21"/>
      <c r="AG8" s="21"/>
      <c r="AH8" s="21"/>
      <c r="AI8" s="21"/>
      <c r="AJ8" s="21"/>
      <c r="AK8" s="22"/>
    </row>
    <row r="9" spans="1:37" x14ac:dyDescent="0.25">
      <c r="A9" s="45" t="s">
        <v>61</v>
      </c>
      <c r="B9" s="26">
        <f>B8+1</f>
        <v>2</v>
      </c>
      <c r="C9" s="352">
        <v>1.8084740124634263E-2</v>
      </c>
      <c r="D9" s="352">
        <v>0</v>
      </c>
      <c r="E9" s="352">
        <v>1.0829113897050845E-2</v>
      </c>
      <c r="F9" s="352">
        <v>1.2143156995057879E-2</v>
      </c>
      <c r="G9" s="352">
        <v>2.0350765019279286E-2</v>
      </c>
      <c r="H9" s="352">
        <v>0</v>
      </c>
      <c r="I9" s="352">
        <v>1.1796620241285805E-2</v>
      </c>
      <c r="J9" s="352">
        <v>1.3823226899988744E-2</v>
      </c>
      <c r="K9" s="21"/>
      <c r="L9" s="46">
        <f t="shared" ref="L9:L37" si="3">(1+C9)^-$B9</f>
        <v>0.96478855767098015</v>
      </c>
      <c r="M9" s="46">
        <f t="shared" ref="M9:M37" si="4">(1+D9)^-$B9</f>
        <v>1</v>
      </c>
      <c r="N9" s="46">
        <f t="shared" ref="N9:N37" si="5">(1+E9)^-$B9</f>
        <v>0.97868856949972349</v>
      </c>
      <c r="O9" s="46">
        <f t="shared" ref="O9:O37" si="6">(1+F9)^-$B9</f>
        <v>0.97614899961184043</v>
      </c>
      <c r="P9" s="46">
        <f t="shared" ref="P9:P37" si="7">(1+G9)^-$B9</f>
        <v>0.96050805465702049</v>
      </c>
      <c r="Q9" s="46">
        <f t="shared" ref="Q9:Q37" si="8">(1+H9)^-$B9</f>
        <v>1</v>
      </c>
      <c r="R9" s="46">
        <f t="shared" ref="R9:R37" si="9">(1+I9)^-$B9</f>
        <v>0.97681776925813169</v>
      </c>
      <c r="S9" s="46">
        <f t="shared" ref="S9:S37" si="10">(1+J9)^-$B9</f>
        <v>0.97291640512912292</v>
      </c>
      <c r="T9" s="21"/>
      <c r="U9" s="21"/>
      <c r="V9" s="21"/>
      <c r="W9" s="21"/>
      <c r="X9" s="21"/>
      <c r="Y9" s="21"/>
      <c r="Z9" s="21"/>
      <c r="AA9" s="21"/>
      <c r="AB9" s="21"/>
      <c r="AC9" s="21"/>
      <c r="AD9" s="21"/>
      <c r="AE9" s="21"/>
      <c r="AF9" s="21"/>
      <c r="AG9" s="21"/>
      <c r="AH9" s="21"/>
      <c r="AI9" s="21"/>
      <c r="AJ9" s="21"/>
      <c r="AK9" s="22"/>
    </row>
    <row r="10" spans="1:37" x14ac:dyDescent="0.25">
      <c r="A10" s="45" t="s">
        <v>62</v>
      </c>
      <c r="B10" s="26">
        <f t="shared" ref="B10:B37" si="11">B9+1</f>
        <v>3</v>
      </c>
      <c r="C10" s="352">
        <v>1.9387200155911288E-2</v>
      </c>
      <c r="D10" s="352">
        <v>0</v>
      </c>
      <c r="E10" s="352">
        <v>1.2124738520677924E-2</v>
      </c>
      <c r="F10" s="352">
        <v>1.1693640152139497E-2</v>
      </c>
      <c r="G10" s="352">
        <v>2.1602064800093832E-2</v>
      </c>
      <c r="H10" s="352">
        <v>0</v>
      </c>
      <c r="I10" s="352">
        <v>1.2430330201269824E-2</v>
      </c>
      <c r="J10" s="352">
        <v>1.5570523955766923E-2</v>
      </c>
      <c r="K10" s="21"/>
      <c r="L10" s="46">
        <f t="shared" si="3"/>
        <v>0.94402277433142001</v>
      </c>
      <c r="M10" s="46">
        <f t="shared" si="4"/>
        <v>1</v>
      </c>
      <c r="N10" s="46">
        <f t="shared" si="5"/>
        <v>0.96449033441259513</v>
      </c>
      <c r="O10" s="46">
        <f t="shared" si="6"/>
        <v>0.96572381278872821</v>
      </c>
      <c r="P10" s="46">
        <f t="shared" si="7"/>
        <v>0.93789606536262915</v>
      </c>
      <c r="Q10" s="46">
        <f t="shared" si="8"/>
        <v>1</v>
      </c>
      <c r="R10" s="46">
        <f t="shared" si="9"/>
        <v>0.96361723354412554</v>
      </c>
      <c r="S10" s="46">
        <f t="shared" si="10"/>
        <v>0.95470618890069969</v>
      </c>
      <c r="T10" s="21"/>
      <c r="U10" s="21"/>
      <c r="V10" s="21"/>
      <c r="W10" s="21"/>
      <c r="X10" s="21"/>
      <c r="Y10" s="21"/>
      <c r="Z10" s="21"/>
      <c r="AA10" s="21"/>
      <c r="AB10" s="21"/>
      <c r="AC10" s="21"/>
      <c r="AD10" s="21"/>
      <c r="AE10" s="21"/>
      <c r="AF10" s="21"/>
      <c r="AG10" s="21"/>
      <c r="AH10" s="21"/>
      <c r="AI10" s="21"/>
      <c r="AJ10" s="21"/>
      <c r="AK10" s="22"/>
    </row>
    <row r="11" spans="1:37" x14ac:dyDescent="0.25">
      <c r="A11" s="45" t="s">
        <v>63</v>
      </c>
      <c r="B11" s="26">
        <f t="shared" si="11"/>
        <v>4</v>
      </c>
      <c r="C11" s="352">
        <v>2.0958060995315546E-2</v>
      </c>
      <c r="D11" s="352">
        <v>0</v>
      </c>
      <c r="E11" s="352">
        <v>1.3445120925281561E-2</v>
      </c>
      <c r="F11" s="352">
        <v>1.1360363520533656E-2</v>
      </c>
      <c r="G11" s="352">
        <v>2.3000385167781325E-2</v>
      </c>
      <c r="H11" s="352">
        <v>0</v>
      </c>
      <c r="I11" s="352">
        <v>1.3115581060145987E-2</v>
      </c>
      <c r="J11" s="352">
        <v>1.7718222040988878E-2</v>
      </c>
      <c r="K11" s="21"/>
      <c r="L11" s="46">
        <f t="shared" si="3"/>
        <v>0.92038257981531812</v>
      </c>
      <c r="M11" s="46">
        <f t="shared" si="4"/>
        <v>1</v>
      </c>
      <c r="N11" s="46">
        <f t="shared" si="5"/>
        <v>0.9479797388537573</v>
      </c>
      <c r="O11" s="46">
        <f t="shared" si="6"/>
        <v>0.95582037416620091</v>
      </c>
      <c r="P11" s="46">
        <f t="shared" si="7"/>
        <v>0.91305473094799738</v>
      </c>
      <c r="Q11" s="46">
        <f t="shared" si="8"/>
        <v>1</v>
      </c>
      <c r="R11" s="46">
        <f t="shared" si="9"/>
        <v>0.94921375233077809</v>
      </c>
      <c r="S11" s="46">
        <f t="shared" si="10"/>
        <v>0.93215857240533984</v>
      </c>
      <c r="T11" s="21"/>
      <c r="U11" s="21"/>
      <c r="V11" s="21"/>
      <c r="W11" s="21"/>
      <c r="X11" s="21"/>
      <c r="Y11" s="21"/>
      <c r="Z11" s="21"/>
      <c r="AA11" s="21"/>
      <c r="AB11" s="21"/>
      <c r="AC11" s="21"/>
      <c r="AD11" s="21"/>
      <c r="AE11" s="21"/>
      <c r="AF11" s="21"/>
      <c r="AG11" s="21"/>
      <c r="AH11" s="21"/>
      <c r="AI11" s="21"/>
      <c r="AJ11" s="21"/>
      <c r="AK11" s="22"/>
    </row>
    <row r="12" spans="1:37" x14ac:dyDescent="0.25">
      <c r="A12" s="45" t="s">
        <v>64</v>
      </c>
      <c r="B12" s="26">
        <f t="shared" si="11"/>
        <v>5</v>
      </c>
      <c r="C12" s="352">
        <v>2.2610881907897635E-2</v>
      </c>
      <c r="D12" s="352">
        <v>1.0051670451311184E-3</v>
      </c>
      <c r="E12" s="352">
        <v>1.4733885701049061E-2</v>
      </c>
      <c r="F12" s="352">
        <v>1.0952346402018618E-2</v>
      </c>
      <c r="G12" s="352">
        <v>2.43616557707323E-2</v>
      </c>
      <c r="H12" s="352">
        <v>0</v>
      </c>
      <c r="I12" s="352">
        <v>1.3788986512831114E-2</v>
      </c>
      <c r="J12" s="352">
        <v>1.9815729043558567E-2</v>
      </c>
      <c r="K12" s="21"/>
      <c r="L12" s="46">
        <f t="shared" si="3"/>
        <v>0.89422735407382725</v>
      </c>
      <c r="M12" s="46">
        <f t="shared" si="4"/>
        <v>0.99498928471215442</v>
      </c>
      <c r="N12" s="46">
        <f t="shared" si="5"/>
        <v>0.9294781468813671</v>
      </c>
      <c r="O12" s="46">
        <f t="shared" si="6"/>
        <v>0.94699258191063862</v>
      </c>
      <c r="P12" s="46">
        <f t="shared" si="7"/>
        <v>0.88661164825613625</v>
      </c>
      <c r="Q12" s="46">
        <f t="shared" si="8"/>
        <v>1</v>
      </c>
      <c r="R12" s="46">
        <f t="shared" si="9"/>
        <v>0.93381781642899264</v>
      </c>
      <c r="S12" s="46">
        <f t="shared" si="10"/>
        <v>0.90654939010465496</v>
      </c>
      <c r="T12" s="21"/>
      <c r="U12" s="21"/>
      <c r="V12" s="21"/>
      <c r="W12" s="21"/>
      <c r="X12" s="21"/>
      <c r="Y12" s="21"/>
      <c r="Z12" s="21"/>
      <c r="AA12" s="21"/>
      <c r="AB12" s="21"/>
      <c r="AC12" s="21"/>
      <c r="AD12" s="21"/>
      <c r="AE12" s="21"/>
      <c r="AF12" s="21"/>
      <c r="AG12" s="21"/>
      <c r="AH12" s="21"/>
      <c r="AI12" s="21"/>
      <c r="AJ12" s="21"/>
      <c r="AK12" s="22"/>
    </row>
    <row r="13" spans="1:37" x14ac:dyDescent="0.25">
      <c r="A13" s="45" t="s">
        <v>65</v>
      </c>
      <c r="B13" s="26">
        <f t="shared" si="11"/>
        <v>6</v>
      </c>
      <c r="C13" s="352">
        <v>2.4277833341375236E-2</v>
      </c>
      <c r="D13" s="352">
        <v>2.1650887066143303E-3</v>
      </c>
      <c r="E13" s="352">
        <v>1.6026611144413876E-2</v>
      </c>
      <c r="F13" s="352">
        <v>1.0721088349125434E-2</v>
      </c>
      <c r="G13" s="352">
        <v>2.5761041039942388E-2</v>
      </c>
      <c r="H13" s="352">
        <v>0</v>
      </c>
      <c r="I13" s="352">
        <v>1.4525573525127511E-2</v>
      </c>
      <c r="J13" s="352">
        <v>2.1879877481565727E-2</v>
      </c>
      <c r="K13" s="21"/>
      <c r="L13" s="46">
        <f t="shared" si="3"/>
        <v>0.86595107393011783</v>
      </c>
      <c r="M13" s="46">
        <f t="shared" si="4"/>
        <v>0.98710734195929994</v>
      </c>
      <c r="N13" s="46">
        <f t="shared" si="5"/>
        <v>0.90901176207915613</v>
      </c>
      <c r="O13" s="46">
        <f t="shared" si="6"/>
        <v>0.93801986717727392</v>
      </c>
      <c r="P13" s="46">
        <f t="shared" si="7"/>
        <v>0.85846540463188192</v>
      </c>
      <c r="Q13" s="46">
        <f t="shared" si="8"/>
        <v>1</v>
      </c>
      <c r="R13" s="46">
        <f t="shared" si="9"/>
        <v>0.91711121947307028</v>
      </c>
      <c r="S13" s="46">
        <f t="shared" si="10"/>
        <v>0.87821513316573929</v>
      </c>
      <c r="T13" s="21"/>
      <c r="U13" s="21"/>
      <c r="V13" s="21"/>
      <c r="W13" s="21"/>
      <c r="X13" s="21"/>
      <c r="Y13" s="21"/>
      <c r="Z13" s="21"/>
      <c r="AA13" s="21"/>
      <c r="AB13" s="21"/>
      <c r="AC13" s="21"/>
      <c r="AD13" s="21"/>
      <c r="AE13" s="21"/>
      <c r="AF13" s="21"/>
      <c r="AG13" s="21"/>
      <c r="AH13" s="21"/>
      <c r="AI13" s="21"/>
      <c r="AJ13" s="21"/>
      <c r="AK13" s="22"/>
    </row>
    <row r="14" spans="1:37" x14ac:dyDescent="0.25">
      <c r="A14" s="45" t="s">
        <v>66</v>
      </c>
      <c r="B14" s="26">
        <f t="shared" si="11"/>
        <v>7</v>
      </c>
      <c r="C14" s="352">
        <v>2.5965546000675282E-2</v>
      </c>
      <c r="D14" s="352">
        <v>3.2385646986898466E-3</v>
      </c>
      <c r="E14" s="352">
        <v>1.7274902948713748E-2</v>
      </c>
      <c r="F14" s="352">
        <v>1.0468918429879806E-2</v>
      </c>
      <c r="G14" s="352">
        <v>2.7149708647056171E-2</v>
      </c>
      <c r="H14" s="352">
        <v>0</v>
      </c>
      <c r="I14" s="352">
        <v>1.5325755486970127E-2</v>
      </c>
      <c r="J14" s="352">
        <v>2.3964741758687607E-2</v>
      </c>
      <c r="K14" s="21"/>
      <c r="L14" s="46">
        <f t="shared" si="3"/>
        <v>0.83573879823453168</v>
      </c>
      <c r="M14" s="46">
        <f t="shared" si="4"/>
        <v>0.97762088925163138</v>
      </c>
      <c r="N14" s="46">
        <f t="shared" si="5"/>
        <v>0.88701647961150942</v>
      </c>
      <c r="O14" s="46">
        <f t="shared" si="6"/>
        <v>0.92969240813271781</v>
      </c>
      <c r="P14" s="46">
        <f t="shared" si="7"/>
        <v>0.82901763477091905</v>
      </c>
      <c r="Q14" s="46">
        <f t="shared" si="8"/>
        <v>1</v>
      </c>
      <c r="R14" s="46">
        <f t="shared" si="9"/>
        <v>0.89900514941806098</v>
      </c>
      <c r="S14" s="46">
        <f t="shared" si="10"/>
        <v>0.84723712991042399</v>
      </c>
      <c r="T14" s="21"/>
      <c r="U14" s="21"/>
      <c r="V14" s="21"/>
      <c r="W14" s="21"/>
      <c r="X14" s="21"/>
      <c r="Y14" s="21"/>
      <c r="Z14" s="21"/>
      <c r="AA14" s="21"/>
      <c r="AB14" s="21"/>
      <c r="AC14" s="21"/>
      <c r="AD14" s="21"/>
      <c r="AE14" s="21"/>
      <c r="AF14" s="21"/>
      <c r="AG14" s="21"/>
      <c r="AH14" s="21"/>
      <c r="AI14" s="21"/>
      <c r="AJ14" s="21"/>
      <c r="AK14" s="22"/>
    </row>
    <row r="15" spans="1:37" x14ac:dyDescent="0.25">
      <c r="A15" s="45" t="s">
        <v>67</v>
      </c>
      <c r="B15" s="26">
        <f t="shared" si="11"/>
        <v>8</v>
      </c>
      <c r="C15" s="352">
        <v>2.688327015941723E-2</v>
      </c>
      <c r="D15" s="352">
        <v>3.8965433975267898E-3</v>
      </c>
      <c r="E15" s="352">
        <v>1.7669586306500819E-2</v>
      </c>
      <c r="F15" s="352">
        <v>1.025222455305529E-2</v>
      </c>
      <c r="G15" s="352">
        <v>2.7858037891294398E-2</v>
      </c>
      <c r="H15" s="352">
        <v>0</v>
      </c>
      <c r="I15" s="352">
        <v>1.6033343947023493E-2</v>
      </c>
      <c r="J15" s="352">
        <v>2.5269109954693961E-2</v>
      </c>
      <c r="K15" s="21"/>
      <c r="L15" s="46">
        <f t="shared" si="3"/>
        <v>0.80878180490097751</v>
      </c>
      <c r="M15" s="46">
        <f t="shared" si="4"/>
        <v>0.96936721863394604</v>
      </c>
      <c r="N15" s="46">
        <f t="shared" si="5"/>
        <v>0.86925187394015402</v>
      </c>
      <c r="O15" s="46">
        <f t="shared" si="6"/>
        <v>0.92164034243593529</v>
      </c>
      <c r="P15" s="46">
        <f t="shared" si="7"/>
        <v>0.8026660764966187</v>
      </c>
      <c r="Q15" s="46">
        <f t="shared" si="8"/>
        <v>1</v>
      </c>
      <c r="R15" s="46">
        <f t="shared" si="9"/>
        <v>0.88051409809756065</v>
      </c>
      <c r="S15" s="46">
        <f t="shared" si="10"/>
        <v>0.81902473392939712</v>
      </c>
      <c r="T15" s="21"/>
      <c r="U15" s="21"/>
      <c r="V15" s="21"/>
      <c r="W15" s="21"/>
      <c r="X15" s="21"/>
      <c r="Y15" s="21"/>
      <c r="Z15" s="21"/>
      <c r="AA15" s="21"/>
      <c r="AB15" s="21"/>
      <c r="AC15" s="21"/>
      <c r="AD15" s="21"/>
      <c r="AE15" s="21"/>
      <c r="AF15" s="21"/>
      <c r="AG15" s="21"/>
      <c r="AH15" s="21"/>
      <c r="AI15" s="21"/>
      <c r="AJ15" s="21"/>
      <c r="AK15" s="22"/>
    </row>
    <row r="16" spans="1:37" x14ac:dyDescent="0.25">
      <c r="A16" s="45" t="s">
        <v>68</v>
      </c>
      <c r="B16" s="26">
        <f t="shared" si="11"/>
        <v>9</v>
      </c>
      <c r="C16" s="352">
        <v>2.784611385197884E-2</v>
      </c>
      <c r="D16" s="352">
        <v>4.5917673272948155E-3</v>
      </c>
      <c r="E16" s="352">
        <v>1.8051668734447562E-2</v>
      </c>
      <c r="F16" s="352">
        <v>9.9486604988229307E-3</v>
      </c>
      <c r="G16" s="352">
        <v>2.865054076364959E-2</v>
      </c>
      <c r="H16" s="352">
        <v>1.4319361677150866E-4</v>
      </c>
      <c r="I16" s="352">
        <v>1.6725836735281829E-2</v>
      </c>
      <c r="J16" s="352">
        <v>2.6450870359769077E-2</v>
      </c>
      <c r="K16" s="21"/>
      <c r="L16" s="46">
        <f t="shared" si="3"/>
        <v>0.78099295460163409</v>
      </c>
      <c r="M16" s="46">
        <f t="shared" si="4"/>
        <v>0.9596071318666789</v>
      </c>
      <c r="N16" s="46">
        <f t="shared" si="5"/>
        <v>0.85127840981778979</v>
      </c>
      <c r="O16" s="46">
        <f t="shared" si="6"/>
        <v>0.91475822339742352</v>
      </c>
      <c r="P16" s="46">
        <f t="shared" si="7"/>
        <v>0.7755133376315908</v>
      </c>
      <c r="Q16" s="46">
        <f t="shared" si="8"/>
        <v>0.99871217966334247</v>
      </c>
      <c r="R16" s="46">
        <f t="shared" si="9"/>
        <v>0.8613214468615773</v>
      </c>
      <c r="S16" s="46">
        <f t="shared" si="10"/>
        <v>0.79059942521405191</v>
      </c>
      <c r="T16" s="21"/>
      <c r="U16" s="21"/>
      <c r="V16" s="21"/>
      <c r="W16" s="21"/>
      <c r="X16" s="21"/>
      <c r="Y16" s="21"/>
      <c r="Z16" s="21"/>
      <c r="AA16" s="21"/>
      <c r="AB16" s="21"/>
      <c r="AC16" s="21"/>
      <c r="AD16" s="21"/>
      <c r="AE16" s="21"/>
      <c r="AF16" s="21"/>
      <c r="AG16" s="21"/>
      <c r="AH16" s="21"/>
      <c r="AI16" s="21"/>
      <c r="AJ16" s="21"/>
      <c r="AK16" s="22"/>
    </row>
    <row r="17" spans="1:37" x14ac:dyDescent="0.25">
      <c r="A17" s="45" t="s">
        <v>69</v>
      </c>
      <c r="B17" s="26">
        <f t="shared" si="11"/>
        <v>10</v>
      </c>
      <c r="C17" s="352">
        <v>2.8752855804947422E-2</v>
      </c>
      <c r="D17" s="352">
        <v>5.2428371263272345E-3</v>
      </c>
      <c r="E17" s="352">
        <v>1.8478082899118602E-2</v>
      </c>
      <c r="F17" s="352">
        <v>9.6714441458649672E-3</v>
      </c>
      <c r="G17" s="352">
        <v>2.9407544240112517E-2</v>
      </c>
      <c r="H17" s="352">
        <v>3.8005641204086338E-4</v>
      </c>
      <c r="I17" s="352">
        <v>1.7370718266279228E-2</v>
      </c>
      <c r="J17" s="352">
        <v>2.7632785134493701E-2</v>
      </c>
      <c r="K17" s="21"/>
      <c r="L17" s="46">
        <f t="shared" si="3"/>
        <v>0.75316384138949855</v>
      </c>
      <c r="M17" s="46">
        <f t="shared" si="4"/>
        <v>0.9490522603288335</v>
      </c>
      <c r="N17" s="46">
        <f t="shared" si="5"/>
        <v>0.83268956733561361</v>
      </c>
      <c r="O17" s="46">
        <f t="shared" si="6"/>
        <v>0.90823715455879728</v>
      </c>
      <c r="P17" s="46">
        <f t="shared" si="7"/>
        <v>0.74838751285863114</v>
      </c>
      <c r="Q17" s="46">
        <f t="shared" si="8"/>
        <v>0.99620736817547462</v>
      </c>
      <c r="R17" s="46">
        <f t="shared" si="9"/>
        <v>0.84179756061437794</v>
      </c>
      <c r="S17" s="46">
        <f t="shared" si="10"/>
        <v>0.76141334890808732</v>
      </c>
      <c r="T17" s="21"/>
      <c r="U17" s="21"/>
      <c r="V17" s="21"/>
      <c r="W17" s="21"/>
      <c r="X17" s="21"/>
      <c r="Y17" s="21"/>
      <c r="Z17" s="21"/>
      <c r="AA17" s="21"/>
      <c r="AB17" s="21"/>
      <c r="AC17" s="21"/>
      <c r="AD17" s="21"/>
      <c r="AE17" s="21"/>
      <c r="AF17" s="21"/>
      <c r="AG17" s="21"/>
      <c r="AH17" s="21"/>
      <c r="AI17" s="21"/>
      <c r="AJ17" s="21"/>
      <c r="AK17" s="22"/>
    </row>
    <row r="18" spans="1:37" x14ac:dyDescent="0.25">
      <c r="A18" s="45" t="s">
        <v>70</v>
      </c>
      <c r="B18" s="26">
        <f t="shared" si="11"/>
        <v>11</v>
      </c>
      <c r="C18" s="352">
        <v>2.8847169751362339E-2</v>
      </c>
      <c r="D18" s="352">
        <v>5.4462773968675373E-3</v>
      </c>
      <c r="E18" s="352">
        <v>1.8302468681575285E-2</v>
      </c>
      <c r="F18" s="352">
        <v>9.4756303747573056E-3</v>
      </c>
      <c r="G18" s="352">
        <v>2.9503047035000861E-2</v>
      </c>
      <c r="H18" s="352">
        <v>4.9340865324598582E-4</v>
      </c>
      <c r="I18" s="352">
        <v>1.7924003466077698E-2</v>
      </c>
      <c r="J18" s="352">
        <v>2.817799404109908E-2</v>
      </c>
      <c r="K18" s="21"/>
      <c r="L18" s="46">
        <f t="shared" si="3"/>
        <v>0.73137558854683937</v>
      </c>
      <c r="M18" s="46">
        <f t="shared" si="4"/>
        <v>0.94200330055327786</v>
      </c>
      <c r="N18" s="46">
        <f t="shared" si="5"/>
        <v>0.81913453632685573</v>
      </c>
      <c r="O18" s="46">
        <f t="shared" si="6"/>
        <v>0.90145856466117769</v>
      </c>
      <c r="P18" s="46">
        <f t="shared" si="7"/>
        <v>0.72626647993720372</v>
      </c>
      <c r="Q18" s="46">
        <f t="shared" si="8"/>
        <v>0.99458853835736249</v>
      </c>
      <c r="R18" s="46">
        <f t="shared" si="9"/>
        <v>0.82249087705015722</v>
      </c>
      <c r="S18" s="46">
        <f t="shared" si="10"/>
        <v>0.73662872573458604</v>
      </c>
      <c r="T18" s="21"/>
      <c r="U18" s="21"/>
      <c r="V18" s="21"/>
      <c r="W18" s="21"/>
      <c r="X18" s="21"/>
      <c r="Y18" s="21"/>
      <c r="Z18" s="21"/>
      <c r="AA18" s="21"/>
      <c r="AB18" s="21"/>
      <c r="AC18" s="21"/>
      <c r="AD18" s="21"/>
      <c r="AE18" s="21"/>
      <c r="AF18" s="21"/>
      <c r="AG18" s="21"/>
      <c r="AH18" s="21"/>
      <c r="AI18" s="21"/>
      <c r="AJ18" s="21"/>
      <c r="AK18" s="22"/>
    </row>
    <row r="19" spans="1:37" x14ac:dyDescent="0.25">
      <c r="A19" s="45" t="s">
        <v>71</v>
      </c>
      <c r="B19" s="26">
        <f t="shared" si="11"/>
        <v>12</v>
      </c>
      <c r="C19" s="352">
        <v>2.8915905598771115E-2</v>
      </c>
      <c r="D19" s="352">
        <v>5.6641925912499155E-3</v>
      </c>
      <c r="E19" s="352">
        <v>1.8099686719144244E-2</v>
      </c>
      <c r="F19" s="352">
        <v>9.3169578196578909E-3</v>
      </c>
      <c r="G19" s="352">
        <v>2.95618182628547E-2</v>
      </c>
      <c r="H19" s="352">
        <v>8.581691865694463E-4</v>
      </c>
      <c r="I19" s="352">
        <v>1.8463438184931569E-2</v>
      </c>
      <c r="J19" s="352">
        <v>2.8589053385722048E-2</v>
      </c>
      <c r="K19" s="21"/>
      <c r="L19" s="46">
        <f t="shared" si="3"/>
        <v>0.71029937035950808</v>
      </c>
      <c r="M19" s="46">
        <f t="shared" si="4"/>
        <v>0.93446740112754878</v>
      </c>
      <c r="N19" s="46">
        <f t="shared" si="5"/>
        <v>0.80633656512704288</v>
      </c>
      <c r="O19" s="46">
        <f t="shared" si="6"/>
        <v>0.89468294734958465</v>
      </c>
      <c r="P19" s="46">
        <f t="shared" si="7"/>
        <v>0.70497036624076104</v>
      </c>
      <c r="Q19" s="46">
        <f t="shared" si="8"/>
        <v>0.98975918389009765</v>
      </c>
      <c r="R19" s="46">
        <f t="shared" si="9"/>
        <v>0.80288747951174277</v>
      </c>
      <c r="S19" s="46">
        <f t="shared" si="10"/>
        <v>0.71301263011952642</v>
      </c>
      <c r="T19" s="21"/>
      <c r="U19" s="21"/>
      <c r="V19" s="21"/>
      <c r="W19" s="21"/>
      <c r="X19" s="21"/>
      <c r="Y19" s="21"/>
      <c r="Z19" s="21"/>
      <c r="AA19" s="21"/>
      <c r="AB19" s="21"/>
      <c r="AC19" s="21"/>
      <c r="AD19" s="21"/>
      <c r="AE19" s="21"/>
      <c r="AF19" s="21"/>
      <c r="AG19" s="21"/>
      <c r="AH19" s="21"/>
      <c r="AI19" s="21"/>
      <c r="AJ19" s="21"/>
      <c r="AK19" s="22"/>
    </row>
    <row r="20" spans="1:37" x14ac:dyDescent="0.25">
      <c r="A20" s="45" t="s">
        <v>87</v>
      </c>
      <c r="B20" s="26">
        <f t="shared" si="11"/>
        <v>13</v>
      </c>
      <c r="C20" s="352">
        <v>2.8963387931342888E-2</v>
      </c>
      <c r="D20" s="352">
        <v>5.8632586082314883E-3</v>
      </c>
      <c r="E20" s="352">
        <v>1.7869239685132692E-2</v>
      </c>
      <c r="F20" s="352">
        <v>9.0436357718117477E-3</v>
      </c>
      <c r="G20" s="352">
        <v>2.9545833533811919E-2</v>
      </c>
      <c r="H20" s="352">
        <v>9.490078447849104E-4</v>
      </c>
      <c r="I20" s="352">
        <v>1.8886416776599857E-2</v>
      </c>
      <c r="J20" s="352">
        <v>2.8961248734616907E-2</v>
      </c>
      <c r="K20" s="21"/>
      <c r="L20" s="46">
        <f t="shared" si="3"/>
        <v>0.68992361687167403</v>
      </c>
      <c r="M20" s="46">
        <f t="shared" si="4"/>
        <v>0.92681641432695139</v>
      </c>
      <c r="N20" s="46">
        <f t="shared" si="5"/>
        <v>0.79433578730221532</v>
      </c>
      <c r="O20" s="46">
        <f t="shared" si="6"/>
        <v>0.88955065047630411</v>
      </c>
      <c r="P20" s="46">
        <f t="shared" si="7"/>
        <v>0.68486676254078627</v>
      </c>
      <c r="Q20" s="46">
        <f t="shared" si="8"/>
        <v>0.98774446665055349</v>
      </c>
      <c r="R20" s="46">
        <f t="shared" si="9"/>
        <v>0.78408827100095291</v>
      </c>
      <c r="S20" s="46">
        <f t="shared" si="10"/>
        <v>0.68994226355035815</v>
      </c>
      <c r="T20" s="21"/>
      <c r="U20" s="21"/>
      <c r="V20" s="21"/>
      <c r="W20" s="21"/>
      <c r="X20" s="21"/>
      <c r="Y20" s="21"/>
      <c r="Z20" s="21"/>
      <c r="AA20" s="21"/>
      <c r="AB20" s="21"/>
      <c r="AC20" s="21"/>
      <c r="AD20" s="21"/>
      <c r="AE20" s="21"/>
      <c r="AF20" s="21"/>
      <c r="AG20" s="21"/>
      <c r="AH20" s="21"/>
      <c r="AI20" s="21"/>
      <c r="AJ20" s="21"/>
      <c r="AK20" s="22"/>
    </row>
    <row r="21" spans="1:37" x14ac:dyDescent="0.25">
      <c r="A21" s="45" t="s">
        <v>88</v>
      </c>
      <c r="B21" s="26">
        <f t="shared" si="11"/>
        <v>14</v>
      </c>
      <c r="C21" s="352">
        <v>2.8960977038662378E-2</v>
      </c>
      <c r="D21" s="352">
        <v>5.9762477950132788E-3</v>
      </c>
      <c r="E21" s="352">
        <v>1.7586214447319195E-2</v>
      </c>
      <c r="F21" s="352">
        <v>8.7383089138395077E-3</v>
      </c>
      <c r="G21" s="352">
        <v>2.9521921752096666E-2</v>
      </c>
      <c r="H21" s="352">
        <v>1.1906345944663332E-3</v>
      </c>
      <c r="I21" s="352">
        <v>1.9296641045230434E-2</v>
      </c>
      <c r="J21" s="352">
        <v>2.9244539861858682E-2</v>
      </c>
      <c r="K21" s="21"/>
      <c r="L21" s="46">
        <f t="shared" si="3"/>
        <v>0.67052555662478952</v>
      </c>
      <c r="M21" s="46">
        <f t="shared" si="4"/>
        <v>0.91996610500916365</v>
      </c>
      <c r="N21" s="46">
        <f t="shared" si="5"/>
        <v>0.78343504094119898</v>
      </c>
      <c r="O21" s="46">
        <f t="shared" si="6"/>
        <v>0.88532106715750936</v>
      </c>
      <c r="P21" s="46">
        <f t="shared" si="7"/>
        <v>0.6654288413869659</v>
      </c>
      <c r="Q21" s="46">
        <f t="shared" si="8"/>
        <v>0.98347902436780998</v>
      </c>
      <c r="R21" s="46">
        <f t="shared" si="9"/>
        <v>0.76522948813389646</v>
      </c>
      <c r="S21" s="46">
        <f t="shared" si="10"/>
        <v>0.66794391162521705</v>
      </c>
      <c r="T21" s="21"/>
      <c r="U21" s="21"/>
      <c r="V21" s="21"/>
      <c r="W21" s="21"/>
      <c r="X21" s="21"/>
      <c r="Y21" s="21"/>
      <c r="Z21" s="21"/>
      <c r="AA21" s="21"/>
      <c r="AB21" s="21"/>
      <c r="AC21" s="21"/>
      <c r="AD21" s="21"/>
      <c r="AE21" s="21"/>
      <c r="AF21" s="21"/>
      <c r="AG21" s="21"/>
      <c r="AH21" s="21"/>
      <c r="AI21" s="21"/>
      <c r="AJ21" s="21"/>
      <c r="AK21" s="22"/>
    </row>
    <row r="22" spans="1:37" x14ac:dyDescent="0.25">
      <c r="A22" s="45" t="s">
        <v>72</v>
      </c>
      <c r="B22" s="26">
        <f t="shared" si="11"/>
        <v>15</v>
      </c>
      <c r="C22" s="352">
        <v>2.887607602593216E-2</v>
      </c>
      <c r="D22" s="352">
        <v>6.003017368194731E-3</v>
      </c>
      <c r="E22" s="352">
        <v>1.7343834778329618E-2</v>
      </c>
      <c r="F22" s="352">
        <v>8.467962467904688E-3</v>
      </c>
      <c r="G22" s="352">
        <v>2.955023657536264E-2</v>
      </c>
      <c r="H22" s="352">
        <v>1.5871857397491418E-3</v>
      </c>
      <c r="I22" s="352">
        <v>1.9694981272394108E-2</v>
      </c>
      <c r="J22" s="352">
        <v>2.9476668988184948E-2</v>
      </c>
      <c r="K22" s="21"/>
      <c r="L22" s="46">
        <f t="shared" si="3"/>
        <v>0.65246011240557633</v>
      </c>
      <c r="M22" s="46">
        <f t="shared" si="4"/>
        <v>0.91413586875110397</v>
      </c>
      <c r="N22" s="46">
        <f t="shared" si="5"/>
        <v>0.77265147264963707</v>
      </c>
      <c r="O22" s="46">
        <f t="shared" si="6"/>
        <v>0.88118767039322587</v>
      </c>
      <c r="P22" s="46">
        <f t="shared" si="7"/>
        <v>0.64608083570478625</v>
      </c>
      <c r="Q22" s="46">
        <f t="shared" si="8"/>
        <v>0.97649181334185897</v>
      </c>
      <c r="R22" s="46">
        <f t="shared" si="9"/>
        <v>0.74635556092182054</v>
      </c>
      <c r="S22" s="46">
        <f t="shared" si="10"/>
        <v>0.64677372744014439</v>
      </c>
      <c r="T22" s="21"/>
      <c r="U22" s="21"/>
      <c r="V22" s="21"/>
      <c r="W22" s="21"/>
      <c r="X22" s="21"/>
      <c r="Y22" s="21"/>
      <c r="Z22" s="21"/>
      <c r="AA22" s="21"/>
      <c r="AB22" s="21"/>
      <c r="AC22" s="21"/>
      <c r="AD22" s="21"/>
      <c r="AE22" s="21"/>
      <c r="AF22" s="21"/>
      <c r="AG22" s="21"/>
      <c r="AH22" s="21"/>
      <c r="AI22" s="21"/>
      <c r="AJ22" s="21"/>
      <c r="AK22" s="22"/>
    </row>
    <row r="23" spans="1:37" x14ac:dyDescent="0.25">
      <c r="A23" s="45" t="s">
        <v>89</v>
      </c>
      <c r="B23" s="26">
        <f t="shared" si="11"/>
        <v>16</v>
      </c>
      <c r="C23" s="352">
        <v>2.8840121074800423E-2</v>
      </c>
      <c r="D23" s="352">
        <v>6.0427653723602939E-3</v>
      </c>
      <c r="E23" s="352">
        <v>1.7001121548317098E-2</v>
      </c>
      <c r="F23" s="352">
        <v>7.9867045139060608E-3</v>
      </c>
      <c r="G23" s="352">
        <v>2.9649996183348334E-2</v>
      </c>
      <c r="H23" s="352">
        <v>1.8048986812224665E-3</v>
      </c>
      <c r="I23" s="352">
        <v>1.9917799670300607E-2</v>
      </c>
      <c r="J23" s="352">
        <v>2.9558228714522444E-2</v>
      </c>
      <c r="K23" s="21"/>
      <c r="L23" s="46">
        <f t="shared" si="3"/>
        <v>0.63450307417639229</v>
      </c>
      <c r="M23" s="46">
        <f t="shared" si="4"/>
        <v>0.90810678982936754</v>
      </c>
      <c r="N23" s="46">
        <f t="shared" si="5"/>
        <v>0.76358447560950216</v>
      </c>
      <c r="O23" s="46">
        <f t="shared" si="6"/>
        <v>0.88048738914021374</v>
      </c>
      <c r="P23" s="46">
        <f t="shared" si="7"/>
        <v>0.62656487445555764</v>
      </c>
      <c r="Q23" s="46">
        <f t="shared" si="8"/>
        <v>0.97155990572488848</v>
      </c>
      <c r="R23" s="46">
        <f t="shared" si="9"/>
        <v>0.72938572779774002</v>
      </c>
      <c r="S23" s="46">
        <f t="shared" si="10"/>
        <v>0.62745903234756129</v>
      </c>
      <c r="T23" s="21"/>
      <c r="U23" s="21"/>
      <c r="V23" s="21"/>
      <c r="W23" s="21"/>
      <c r="X23" s="21"/>
      <c r="Y23" s="21"/>
      <c r="Z23" s="21"/>
      <c r="AA23" s="21"/>
      <c r="AB23" s="21"/>
      <c r="AC23" s="21"/>
      <c r="AD23" s="21"/>
      <c r="AE23" s="21"/>
      <c r="AF23" s="21"/>
      <c r="AG23" s="21"/>
      <c r="AH23" s="21"/>
      <c r="AI23" s="21"/>
      <c r="AJ23" s="21"/>
      <c r="AK23" s="22"/>
    </row>
    <row r="24" spans="1:37" x14ac:dyDescent="0.25">
      <c r="A24" s="45" t="s">
        <v>90</v>
      </c>
      <c r="B24" s="26">
        <f t="shared" si="11"/>
        <v>17</v>
      </c>
      <c r="C24" s="352">
        <v>2.8765651769831389E-2</v>
      </c>
      <c r="D24" s="352">
        <v>5.9587105126333671E-3</v>
      </c>
      <c r="E24" s="352">
        <v>1.6636274493452612E-2</v>
      </c>
      <c r="F24" s="352">
        <v>7.5391756488783074E-3</v>
      </c>
      <c r="G24" s="352">
        <v>2.9747780389223696E-2</v>
      </c>
      <c r="H24" s="352">
        <v>1.9974200802121977E-3</v>
      </c>
      <c r="I24" s="352">
        <v>2.0130357364311013E-2</v>
      </c>
      <c r="J24" s="352">
        <v>2.9655388254599589E-2</v>
      </c>
      <c r="K24" s="21"/>
      <c r="L24" s="46">
        <f t="shared" si="3"/>
        <v>0.6174762435165746</v>
      </c>
      <c r="M24" s="46">
        <f t="shared" si="4"/>
        <v>0.90393532045103087</v>
      </c>
      <c r="N24" s="46">
        <f t="shared" si="5"/>
        <v>0.75541355209129757</v>
      </c>
      <c r="O24" s="46">
        <f t="shared" si="6"/>
        <v>0.88013034098239229</v>
      </c>
      <c r="P24" s="46">
        <f t="shared" si="7"/>
        <v>0.60754059655647452</v>
      </c>
      <c r="Q24" s="46">
        <f t="shared" si="8"/>
        <v>0.96664663518298599</v>
      </c>
      <c r="R24" s="46">
        <f t="shared" si="9"/>
        <v>0.71261273987481288</v>
      </c>
      <c r="S24" s="46">
        <f t="shared" si="10"/>
        <v>0.60846802223213914</v>
      </c>
      <c r="T24" s="21"/>
      <c r="U24" s="21"/>
      <c r="V24" s="21"/>
      <c r="W24" s="21"/>
      <c r="X24" s="21"/>
      <c r="Y24" s="21"/>
      <c r="Z24" s="21"/>
      <c r="AA24" s="21"/>
      <c r="AB24" s="21"/>
      <c r="AC24" s="21"/>
      <c r="AD24" s="21"/>
      <c r="AE24" s="21"/>
      <c r="AF24" s="21"/>
      <c r="AG24" s="21"/>
      <c r="AH24" s="21"/>
      <c r="AI24" s="21"/>
      <c r="AJ24" s="21"/>
      <c r="AK24" s="22"/>
    </row>
    <row r="25" spans="1:37" x14ac:dyDescent="0.25">
      <c r="A25" s="45" t="s">
        <v>91</v>
      </c>
      <c r="B25" s="26">
        <f t="shared" si="11"/>
        <v>18</v>
      </c>
      <c r="C25" s="352">
        <v>2.8602508450280725E-2</v>
      </c>
      <c r="D25" s="352">
        <v>5.8462103694323711E-3</v>
      </c>
      <c r="E25" s="352">
        <v>1.6317098499322287E-2</v>
      </c>
      <c r="F25" s="352">
        <v>7.0099270044979029E-3</v>
      </c>
      <c r="G25" s="352">
        <v>2.9843655988039772E-2</v>
      </c>
      <c r="H25" s="352">
        <v>2.1840746791084165E-3</v>
      </c>
      <c r="I25" s="352">
        <v>2.033332671169541E-2</v>
      </c>
      <c r="J25" s="352">
        <v>2.9660263870778077E-2</v>
      </c>
      <c r="K25" s="21"/>
      <c r="L25" s="46">
        <f t="shared" si="3"/>
        <v>0.60192665595151795</v>
      </c>
      <c r="M25" s="46">
        <f t="shared" si="4"/>
        <v>0.90039171026812448</v>
      </c>
      <c r="N25" s="46">
        <f t="shared" si="5"/>
        <v>0.74726358715227259</v>
      </c>
      <c r="O25" s="46">
        <f t="shared" si="6"/>
        <v>0.88184542771799512</v>
      </c>
      <c r="P25" s="46">
        <f t="shared" si="7"/>
        <v>0.58900181872768909</v>
      </c>
      <c r="Q25" s="46">
        <f t="shared" si="8"/>
        <v>0.9614906148066128</v>
      </c>
      <c r="R25" s="46">
        <f t="shared" si="9"/>
        <v>0.69605363036183976</v>
      </c>
      <c r="S25" s="46">
        <f t="shared" si="10"/>
        <v>0.59089300135808132</v>
      </c>
      <c r="T25" s="21"/>
      <c r="U25" s="21"/>
      <c r="V25" s="21"/>
      <c r="W25" s="21"/>
      <c r="X25" s="21"/>
      <c r="Y25" s="21"/>
      <c r="Z25" s="21"/>
      <c r="AA25" s="21"/>
      <c r="AB25" s="21"/>
      <c r="AC25" s="21"/>
      <c r="AD25" s="21"/>
      <c r="AE25" s="21"/>
      <c r="AF25" s="21"/>
      <c r="AG25" s="21"/>
      <c r="AH25" s="21"/>
      <c r="AI25" s="21"/>
      <c r="AJ25" s="21"/>
      <c r="AK25" s="22"/>
    </row>
    <row r="26" spans="1:37" x14ac:dyDescent="0.25">
      <c r="A26" s="45" t="s">
        <v>92</v>
      </c>
      <c r="B26" s="26">
        <f t="shared" si="11"/>
        <v>19</v>
      </c>
      <c r="C26" s="352">
        <v>2.8420973068142494E-2</v>
      </c>
      <c r="D26" s="352">
        <v>5.6759331466792289E-3</v>
      </c>
      <c r="E26" s="352">
        <v>1.5864027746752433E-2</v>
      </c>
      <c r="F26" s="352">
        <v>6.5156878158727297E-3</v>
      </c>
      <c r="G26" s="352">
        <v>2.9937688253614467E-2</v>
      </c>
      <c r="H26" s="352">
        <v>2.3713784665029269E-3</v>
      </c>
      <c r="I26" s="352">
        <v>2.052728981487939E-2</v>
      </c>
      <c r="J26" s="352">
        <v>2.9690720677317248E-2</v>
      </c>
      <c r="K26" s="21"/>
      <c r="L26" s="46">
        <f t="shared" si="3"/>
        <v>0.58715454666280698</v>
      </c>
      <c r="M26" s="46">
        <f t="shared" si="4"/>
        <v>0.89804254983577791</v>
      </c>
      <c r="N26" s="46">
        <f t="shared" si="5"/>
        <v>0.74152183141771399</v>
      </c>
      <c r="O26" s="46">
        <f t="shared" si="6"/>
        <v>0.88391312406632327</v>
      </c>
      <c r="P26" s="46">
        <f t="shared" si="7"/>
        <v>0.57094193310281238</v>
      </c>
      <c r="Q26" s="46">
        <f t="shared" si="8"/>
        <v>0.95599475482539764</v>
      </c>
      <c r="R26" s="46">
        <f t="shared" si="9"/>
        <v>0.67972332003064662</v>
      </c>
      <c r="S26" s="46">
        <f t="shared" si="10"/>
        <v>0.57354938569262048</v>
      </c>
      <c r="T26" s="21"/>
      <c r="U26" s="21"/>
      <c r="V26" s="21"/>
      <c r="W26" s="21"/>
      <c r="X26" s="21"/>
      <c r="Y26" s="21"/>
      <c r="Z26" s="21"/>
      <c r="AA26" s="21"/>
      <c r="AB26" s="21"/>
      <c r="AC26" s="21"/>
      <c r="AD26" s="21"/>
      <c r="AE26" s="21"/>
      <c r="AF26" s="21"/>
      <c r="AG26" s="21"/>
      <c r="AH26" s="21"/>
      <c r="AI26" s="21"/>
      <c r="AJ26" s="21"/>
      <c r="AK26" s="22"/>
    </row>
    <row r="27" spans="1:37" x14ac:dyDescent="0.25">
      <c r="A27" s="45" t="s">
        <v>73</v>
      </c>
      <c r="B27" s="26">
        <f t="shared" si="11"/>
        <v>20</v>
      </c>
      <c r="C27" s="352">
        <v>2.8220357926842417E-2</v>
      </c>
      <c r="D27" s="352">
        <v>5.4737914785061813E-3</v>
      </c>
      <c r="E27" s="352">
        <v>1.5517953341994422E-2</v>
      </c>
      <c r="F27" s="352">
        <v>6.0071667054113799E-3</v>
      </c>
      <c r="G27" s="352">
        <v>3.0029940967917487E-2</v>
      </c>
      <c r="H27" s="352">
        <v>2.5948636110944001E-3</v>
      </c>
      <c r="I27" s="352">
        <v>2.0712748457359487E-2</v>
      </c>
      <c r="J27" s="352">
        <v>2.9747654554659005E-2</v>
      </c>
      <c r="K27" s="21"/>
      <c r="L27" s="46">
        <f t="shared" si="3"/>
        <v>0.57316021132076045</v>
      </c>
      <c r="M27" s="46">
        <f t="shared" si="4"/>
        <v>0.89657144617033302</v>
      </c>
      <c r="N27" s="46">
        <f t="shared" si="5"/>
        <v>0.73493323260149401</v>
      </c>
      <c r="O27" s="46">
        <f t="shared" si="6"/>
        <v>0.88711211004383395</v>
      </c>
      <c r="P27" s="46">
        <f t="shared" si="7"/>
        <v>0.55335395750279159</v>
      </c>
      <c r="Q27" s="46">
        <f t="shared" si="8"/>
        <v>0.94949021395790745</v>
      </c>
      <c r="R27" s="46">
        <f t="shared" si="9"/>
        <v>0.66363490319715213</v>
      </c>
      <c r="S27" s="46">
        <f t="shared" si="10"/>
        <v>0.55639570794048054</v>
      </c>
      <c r="T27" s="21"/>
      <c r="U27" s="21"/>
      <c r="V27" s="21"/>
      <c r="W27" s="21"/>
      <c r="X27" s="21"/>
      <c r="Y27" s="21"/>
      <c r="Z27" s="21"/>
      <c r="AA27" s="21"/>
      <c r="AB27" s="21"/>
      <c r="AC27" s="21"/>
      <c r="AD27" s="21"/>
      <c r="AE27" s="21"/>
      <c r="AF27" s="21"/>
      <c r="AG27" s="21"/>
      <c r="AH27" s="21"/>
      <c r="AI27" s="21"/>
      <c r="AJ27" s="21"/>
      <c r="AK27" s="22"/>
    </row>
    <row r="28" spans="1:37" x14ac:dyDescent="0.25">
      <c r="A28" s="45" t="s">
        <v>93</v>
      </c>
      <c r="B28" s="26">
        <f t="shared" si="11"/>
        <v>21</v>
      </c>
      <c r="C28" s="352">
        <v>2.8271069250571775E-2</v>
      </c>
      <c r="D28" s="352">
        <v>5.6499979838518476E-3</v>
      </c>
      <c r="E28" s="352">
        <v>1.5484295820940646E-2</v>
      </c>
      <c r="F28" s="352">
        <v>6.0522510484961912E-3</v>
      </c>
      <c r="G28" s="352">
        <v>2.9947238809524587E-2</v>
      </c>
      <c r="H28" s="352">
        <v>2.727757532595243E-3</v>
      </c>
      <c r="I28" s="352">
        <v>2.0794581462905581E-2</v>
      </c>
      <c r="J28" s="352">
        <v>2.9922386316598833E-2</v>
      </c>
      <c r="K28" s="21"/>
      <c r="L28" s="46">
        <f t="shared" si="3"/>
        <v>0.55685233349654351</v>
      </c>
      <c r="M28" s="46">
        <f t="shared" si="4"/>
        <v>0.8884152433905016</v>
      </c>
      <c r="N28" s="46">
        <f t="shared" si="5"/>
        <v>0.72420673178131534</v>
      </c>
      <c r="O28" s="46">
        <f t="shared" si="6"/>
        <v>0.88098541824023446</v>
      </c>
      <c r="P28" s="46">
        <f t="shared" si="7"/>
        <v>0.53812785092507909</v>
      </c>
      <c r="Q28" s="46">
        <f t="shared" si="8"/>
        <v>0.94440052012297826</v>
      </c>
      <c r="R28" s="46">
        <f t="shared" si="9"/>
        <v>0.64907446241003441</v>
      </c>
      <c r="S28" s="46">
        <f t="shared" si="10"/>
        <v>0.53840060737282947</v>
      </c>
      <c r="T28" s="21"/>
      <c r="U28" s="21"/>
      <c r="V28" s="21"/>
      <c r="W28" s="21"/>
      <c r="X28" s="21"/>
      <c r="Y28" s="21"/>
      <c r="Z28" s="21"/>
      <c r="AA28" s="21"/>
      <c r="AB28" s="21"/>
      <c r="AC28" s="21"/>
      <c r="AD28" s="21"/>
      <c r="AE28" s="21"/>
      <c r="AF28" s="21"/>
      <c r="AG28" s="21"/>
      <c r="AH28" s="21"/>
      <c r="AI28" s="21"/>
      <c r="AJ28" s="21"/>
      <c r="AK28" s="22"/>
    </row>
    <row r="29" spans="1:37" x14ac:dyDescent="0.25">
      <c r="A29" s="45" t="s">
        <v>94</v>
      </c>
      <c r="B29" s="26">
        <f t="shared" si="11"/>
        <v>22</v>
      </c>
      <c r="C29" s="352">
        <v>2.8315983472173241E-2</v>
      </c>
      <c r="D29" s="352">
        <v>5.7600765903083571E-3</v>
      </c>
      <c r="E29" s="352">
        <v>1.5375203991156732E-2</v>
      </c>
      <c r="F29" s="352">
        <v>6.0840139177180987E-3</v>
      </c>
      <c r="G29" s="352">
        <v>2.9862880303201986E-2</v>
      </c>
      <c r="H29" s="352">
        <v>2.8568307912677504E-3</v>
      </c>
      <c r="I29" s="352">
        <v>2.0868722649723725E-2</v>
      </c>
      <c r="J29" s="352">
        <v>3.0115616007919128E-2</v>
      </c>
      <c r="K29" s="21"/>
      <c r="L29" s="46">
        <f t="shared" si="3"/>
        <v>0.54102222055847504</v>
      </c>
      <c r="M29" s="46">
        <f t="shared" si="4"/>
        <v>0.8812991819286301</v>
      </c>
      <c r="N29" s="46">
        <f t="shared" si="5"/>
        <v>0.71485148410132382</v>
      </c>
      <c r="O29" s="46">
        <f t="shared" si="6"/>
        <v>0.87507753713073355</v>
      </c>
      <c r="P29" s="46">
        <f t="shared" si="7"/>
        <v>0.52342334665201606</v>
      </c>
      <c r="Q29" s="46">
        <f t="shared" si="8"/>
        <v>0.9391682163060997</v>
      </c>
      <c r="R29" s="46">
        <f t="shared" si="9"/>
        <v>0.63483701576536411</v>
      </c>
      <c r="S29" s="46">
        <f t="shared" si="10"/>
        <v>0.52060536614553721</v>
      </c>
      <c r="T29" s="21"/>
      <c r="U29" s="21"/>
      <c r="V29" s="21"/>
      <c r="W29" s="21"/>
      <c r="X29" s="21"/>
      <c r="Y29" s="21"/>
      <c r="Z29" s="21"/>
      <c r="AA29" s="21"/>
      <c r="AB29" s="21"/>
      <c r="AC29" s="21"/>
      <c r="AD29" s="21"/>
      <c r="AE29" s="21"/>
      <c r="AF29" s="21"/>
      <c r="AG29" s="21"/>
      <c r="AH29" s="21"/>
      <c r="AI29" s="21"/>
      <c r="AJ29" s="21"/>
      <c r="AK29" s="22"/>
    </row>
    <row r="30" spans="1:37" x14ac:dyDescent="0.25">
      <c r="A30" s="45" t="s">
        <v>95</v>
      </c>
      <c r="B30" s="26">
        <f t="shared" si="11"/>
        <v>23</v>
      </c>
      <c r="C30" s="352">
        <v>2.8355388394110677E-2</v>
      </c>
      <c r="D30" s="352">
        <v>5.8521001631831014E-3</v>
      </c>
      <c r="E30" s="352">
        <v>1.544062287543309E-2</v>
      </c>
      <c r="F30" s="352">
        <v>6.1029611907008931E-3</v>
      </c>
      <c r="G30" s="352">
        <v>2.9776924926522993E-2</v>
      </c>
      <c r="H30" s="352">
        <v>2.9818939764505448E-3</v>
      </c>
      <c r="I30" s="352">
        <v>2.0935500429576592E-2</v>
      </c>
      <c r="J30" s="352">
        <v>3.0328513935654063E-2</v>
      </c>
      <c r="K30" s="21"/>
      <c r="L30" s="46">
        <f t="shared" si="3"/>
        <v>0.52566099805108668</v>
      </c>
      <c r="M30" s="46">
        <f t="shared" si="4"/>
        <v>0.87440992442988508</v>
      </c>
      <c r="N30" s="46">
        <f t="shared" si="5"/>
        <v>0.70298446993420105</v>
      </c>
      <c r="O30" s="46">
        <f t="shared" si="6"/>
        <v>0.8694090842447243</v>
      </c>
      <c r="P30" s="46">
        <f t="shared" si="7"/>
        <v>0.50922229748434689</v>
      </c>
      <c r="Q30" s="46">
        <f t="shared" si="8"/>
        <v>0.93381072626757933</v>
      </c>
      <c r="R30" s="46">
        <f t="shared" si="9"/>
        <v>0.62092475136783765</v>
      </c>
      <c r="S30" s="46">
        <f t="shared" si="10"/>
        <v>0.50298897378373475</v>
      </c>
      <c r="T30" s="21"/>
      <c r="U30" s="21"/>
      <c r="V30" s="21"/>
      <c r="W30" s="21"/>
      <c r="X30" s="21"/>
      <c r="Y30" s="21"/>
      <c r="Z30" s="21"/>
      <c r="AA30" s="21"/>
      <c r="AB30" s="21"/>
      <c r="AC30" s="21"/>
      <c r="AD30" s="21"/>
      <c r="AE30" s="21"/>
      <c r="AF30" s="21"/>
      <c r="AG30" s="21"/>
      <c r="AH30" s="21"/>
      <c r="AI30" s="21"/>
      <c r="AJ30" s="21"/>
      <c r="AK30" s="22"/>
    </row>
    <row r="31" spans="1:37" x14ac:dyDescent="0.25">
      <c r="A31" s="45" t="s">
        <v>96</v>
      </c>
      <c r="B31" s="26">
        <f t="shared" si="11"/>
        <v>24</v>
      </c>
      <c r="C31" s="352">
        <v>2.8389529891034056E-2</v>
      </c>
      <c r="D31" s="352">
        <v>5.9115137288608365E-3</v>
      </c>
      <c r="E31" s="352">
        <v>1.547313598411733E-2</v>
      </c>
      <c r="F31" s="352">
        <v>6.1095838283209726E-3</v>
      </c>
      <c r="G31" s="352">
        <v>2.968943124329497E-2</v>
      </c>
      <c r="H31" s="352">
        <v>3.1028350697337448E-3</v>
      </c>
      <c r="I31" s="352">
        <v>2.0995204014324642E-2</v>
      </c>
      <c r="J31" s="352">
        <v>3.056163204594798E-2</v>
      </c>
      <c r="K31" s="21"/>
      <c r="L31" s="46">
        <f t="shared" si="3"/>
        <v>0.51075953883784786</v>
      </c>
      <c r="M31" s="46">
        <f t="shared" si="4"/>
        <v>0.86809109390356209</v>
      </c>
      <c r="N31" s="46">
        <f t="shared" si="5"/>
        <v>0.69176322313146887</v>
      </c>
      <c r="O31" s="46">
        <f t="shared" si="6"/>
        <v>0.86399879590627215</v>
      </c>
      <c r="P31" s="46">
        <f t="shared" si="7"/>
        <v>0.49550709371924573</v>
      </c>
      <c r="Q31" s="46">
        <f t="shared" si="8"/>
        <v>0.92834416353107385</v>
      </c>
      <c r="R31" s="46">
        <f t="shared" si="9"/>
        <v>0.60733897300251438</v>
      </c>
      <c r="S31" s="46">
        <f t="shared" si="10"/>
        <v>0.48553968255397723</v>
      </c>
      <c r="T31" s="21"/>
      <c r="U31" s="21"/>
      <c r="V31" s="21"/>
      <c r="W31" s="21"/>
      <c r="X31" s="21"/>
      <c r="Y31" s="21"/>
      <c r="Z31" s="21"/>
      <c r="AA31" s="21"/>
      <c r="AB31" s="21"/>
      <c r="AC31" s="21"/>
      <c r="AD31" s="21"/>
      <c r="AE31" s="21"/>
      <c r="AF31" s="21"/>
      <c r="AG31" s="21"/>
      <c r="AH31" s="21"/>
      <c r="AI31" s="21"/>
      <c r="AJ31" s="21"/>
      <c r="AK31" s="22"/>
    </row>
    <row r="32" spans="1:37" x14ac:dyDescent="0.25">
      <c r="A32" s="45" t="s">
        <v>74</v>
      </c>
      <c r="B32" s="26">
        <f t="shared" si="11"/>
        <v>25</v>
      </c>
      <c r="C32" s="352">
        <v>2.8418617858020696E-2</v>
      </c>
      <c r="D32" s="352">
        <v>5.927017240215101E-3</v>
      </c>
      <c r="E32" s="352">
        <v>1.5475022008424504E-2</v>
      </c>
      <c r="F32" s="352">
        <v>6.1043582735058922E-3</v>
      </c>
      <c r="G32" s="352">
        <v>2.960045506778157E-2</v>
      </c>
      <c r="H32" s="352">
        <v>3.2196012103660188E-3</v>
      </c>
      <c r="I32" s="352">
        <v>2.1048090652332263E-2</v>
      </c>
      <c r="J32" s="352">
        <v>3.0815064437895397E-2</v>
      </c>
      <c r="K32" s="21"/>
      <c r="L32" s="46">
        <f t="shared" si="3"/>
        <v>0.49630853515838574</v>
      </c>
      <c r="M32" s="46">
        <f t="shared" si="4"/>
        <v>0.86265706761804317</v>
      </c>
      <c r="N32" s="46">
        <f t="shared" si="5"/>
        <v>0.68119094374495937</v>
      </c>
      <c r="O32" s="46">
        <f t="shared" si="6"/>
        <v>0.85886369018354403</v>
      </c>
      <c r="P32" s="46">
        <f t="shared" si="7"/>
        <v>0.48226067958241575</v>
      </c>
      <c r="Q32" s="46">
        <f t="shared" si="8"/>
        <v>0.92278340624634714</v>
      </c>
      <c r="R32" s="46">
        <f t="shared" si="9"/>
        <v>0.59408017745831898</v>
      </c>
      <c r="S32" s="46">
        <f t="shared" si="10"/>
        <v>0.46825355286151005</v>
      </c>
      <c r="T32" s="21"/>
      <c r="U32" s="21"/>
      <c r="V32" s="21"/>
      <c r="W32" s="21"/>
      <c r="X32" s="21"/>
      <c r="Y32" s="21"/>
      <c r="Z32" s="21"/>
      <c r="AA32" s="21"/>
      <c r="AB32" s="21"/>
      <c r="AC32" s="21"/>
      <c r="AD32" s="21"/>
      <c r="AE32" s="21"/>
      <c r="AF32" s="21"/>
      <c r="AG32" s="21"/>
      <c r="AH32" s="21"/>
      <c r="AI32" s="21"/>
      <c r="AJ32" s="21"/>
      <c r="AK32" s="22"/>
    </row>
    <row r="33" spans="1:37" x14ac:dyDescent="0.25">
      <c r="A33" s="45" t="s">
        <v>97</v>
      </c>
      <c r="B33" s="26">
        <f t="shared" si="11"/>
        <v>26</v>
      </c>
      <c r="C33" s="352">
        <v>2.8432594338512758E-2</v>
      </c>
      <c r="D33" s="352">
        <v>5.9764432609597483E-3</v>
      </c>
      <c r="E33" s="352">
        <v>1.5499849257716929E-2</v>
      </c>
      <c r="F33" s="352">
        <v>6.088228100772395E-3</v>
      </c>
      <c r="G33" s="352">
        <v>2.9492073102757296E-2</v>
      </c>
      <c r="H33" s="352">
        <v>3.3094796323556164E-3</v>
      </c>
      <c r="I33" s="352">
        <v>2.0993967486837795E-2</v>
      </c>
      <c r="J33" s="352">
        <v>3.0923416021571344E-2</v>
      </c>
      <c r="K33" s="21"/>
      <c r="L33" s="46">
        <f t="shared" si="3"/>
        <v>0.48242339223517866</v>
      </c>
      <c r="M33" s="46">
        <f t="shared" si="4"/>
        <v>0.85647938173340576</v>
      </c>
      <c r="N33" s="46">
        <f t="shared" si="5"/>
        <v>0.67038386788703686</v>
      </c>
      <c r="O33" s="46">
        <f t="shared" si="6"/>
        <v>0.8540086019047205</v>
      </c>
      <c r="P33" s="46">
        <f t="shared" si="7"/>
        <v>0.46967973086647147</v>
      </c>
      <c r="Q33" s="46">
        <f t="shared" si="8"/>
        <v>0.91768195807468411</v>
      </c>
      <c r="R33" s="46">
        <f t="shared" si="9"/>
        <v>0.58263614300397193</v>
      </c>
      <c r="S33" s="46">
        <f t="shared" si="10"/>
        <v>0.45301594908415138</v>
      </c>
      <c r="T33" s="21"/>
      <c r="U33" s="21"/>
      <c r="V33" s="21"/>
      <c r="W33" s="21"/>
      <c r="X33" s="21"/>
      <c r="Y33" s="21"/>
      <c r="Z33" s="21"/>
      <c r="AA33" s="21"/>
      <c r="AB33" s="21"/>
      <c r="AC33" s="21"/>
      <c r="AD33" s="21"/>
      <c r="AE33" s="21"/>
      <c r="AF33" s="21"/>
      <c r="AG33" s="21"/>
      <c r="AH33" s="21"/>
      <c r="AI33" s="21"/>
      <c r="AJ33" s="21"/>
      <c r="AK33" s="22"/>
    </row>
    <row r="34" spans="1:37" x14ac:dyDescent="0.25">
      <c r="A34" s="45" t="s">
        <v>98</v>
      </c>
      <c r="B34" s="26">
        <f t="shared" si="11"/>
        <v>27</v>
      </c>
      <c r="C34" s="352">
        <v>2.8441849865269771E-2</v>
      </c>
      <c r="D34" s="352">
        <v>5.9816010226432757E-3</v>
      </c>
      <c r="E34" s="352">
        <v>1.5498400782137449E-2</v>
      </c>
      <c r="F34" s="352">
        <v>6.0611607284671055E-3</v>
      </c>
      <c r="G34" s="352">
        <v>2.9382319115350206E-2</v>
      </c>
      <c r="H34" s="352">
        <v>3.3952015037839178E-3</v>
      </c>
      <c r="I34" s="352">
        <v>2.0933468379503273E-2</v>
      </c>
      <c r="J34" s="352">
        <v>3.1051350239516114E-2</v>
      </c>
      <c r="K34" s="21"/>
      <c r="L34" s="46">
        <f t="shared" si="3"/>
        <v>0.46897208958305708</v>
      </c>
      <c r="M34" s="46">
        <f t="shared" si="4"/>
        <v>0.85127323967362134</v>
      </c>
      <c r="N34" s="46">
        <f t="shared" si="5"/>
        <v>0.66017704153973522</v>
      </c>
      <c r="O34" s="46">
        <f t="shared" si="6"/>
        <v>0.84945749356847355</v>
      </c>
      <c r="P34" s="46">
        <f t="shared" si="7"/>
        <v>0.45753990741093387</v>
      </c>
      <c r="Q34" s="46">
        <f t="shared" si="8"/>
        <v>0.91254747074975984</v>
      </c>
      <c r="R34" s="46">
        <f t="shared" si="9"/>
        <v>0.57156955656457087</v>
      </c>
      <c r="S34" s="46">
        <f t="shared" si="10"/>
        <v>0.43795755876757214</v>
      </c>
      <c r="T34" s="21"/>
      <c r="U34" s="21"/>
      <c r="V34" s="21"/>
      <c r="W34" s="21"/>
      <c r="X34" s="21"/>
      <c r="Y34" s="21"/>
      <c r="Z34" s="21"/>
      <c r="AA34" s="21"/>
      <c r="AB34" s="21"/>
      <c r="AC34" s="21"/>
      <c r="AD34" s="21"/>
      <c r="AE34" s="21"/>
      <c r="AF34" s="21"/>
      <c r="AG34" s="21"/>
      <c r="AH34" s="21"/>
      <c r="AI34" s="21"/>
      <c r="AJ34" s="21"/>
      <c r="AK34" s="22"/>
    </row>
    <row r="35" spans="1:37" x14ac:dyDescent="0.25">
      <c r="A35" s="45" t="s">
        <v>99</v>
      </c>
      <c r="B35" s="26">
        <f t="shared" si="11"/>
        <v>28</v>
      </c>
      <c r="C35" s="352">
        <v>2.8446514779545747E-2</v>
      </c>
      <c r="D35" s="352">
        <v>5.9759737321017324E-3</v>
      </c>
      <c r="E35" s="352">
        <v>1.5472708655191974E-2</v>
      </c>
      <c r="F35" s="352">
        <v>6.0235912212945088E-3</v>
      </c>
      <c r="G35" s="352">
        <v>2.927124501860838E-2</v>
      </c>
      <c r="H35" s="352">
        <v>3.4768177040438442E-3</v>
      </c>
      <c r="I35" s="352">
        <v>2.086678255041674E-2</v>
      </c>
      <c r="J35" s="352">
        <v>3.1198201797848164E-2</v>
      </c>
      <c r="K35" s="21"/>
      <c r="L35" s="46">
        <f t="shared" si="3"/>
        <v>0.45594462302878763</v>
      </c>
      <c r="M35" s="46">
        <f t="shared" si="4"/>
        <v>0.84634409040169456</v>
      </c>
      <c r="N35" s="46">
        <f t="shared" si="5"/>
        <v>0.65056220903168238</v>
      </c>
      <c r="O35" s="46">
        <f t="shared" si="6"/>
        <v>0.84522314143518129</v>
      </c>
      <c r="P35" s="46">
        <f t="shared" si="7"/>
        <v>0.44582506445742187</v>
      </c>
      <c r="Q35" s="46">
        <f t="shared" si="8"/>
        <v>0.90739079941921152</v>
      </c>
      <c r="R35" s="46">
        <f t="shared" si="9"/>
        <v>0.56087484508642593</v>
      </c>
      <c r="S35" s="46">
        <f t="shared" si="10"/>
        <v>0.42307745511613953</v>
      </c>
      <c r="T35" s="21"/>
      <c r="U35" s="21"/>
      <c r="V35" s="21"/>
      <c r="W35" s="21"/>
      <c r="X35" s="21"/>
      <c r="Y35" s="21"/>
      <c r="Z35" s="21"/>
      <c r="AA35" s="21"/>
      <c r="AB35" s="21"/>
      <c r="AC35" s="21"/>
      <c r="AD35" s="21"/>
      <c r="AE35" s="21"/>
      <c r="AF35" s="21"/>
      <c r="AG35" s="21"/>
      <c r="AH35" s="21"/>
      <c r="AI35" s="21"/>
      <c r="AJ35" s="21"/>
      <c r="AK35" s="22"/>
    </row>
    <row r="36" spans="1:37" x14ac:dyDescent="0.25">
      <c r="A36" s="45" t="s">
        <v>100</v>
      </c>
      <c r="B36" s="26">
        <f t="shared" si="11"/>
        <v>29</v>
      </c>
      <c r="C36" s="352">
        <v>2.8446700760475292E-2</v>
      </c>
      <c r="D36" s="352">
        <v>5.9595096935452473E-3</v>
      </c>
      <c r="E36" s="352">
        <v>1.5424694101513885E-2</v>
      </c>
      <c r="F36" s="352">
        <v>5.9759416217013729E-3</v>
      </c>
      <c r="G36" s="352">
        <v>2.9158903338431894E-2</v>
      </c>
      <c r="H36" s="352">
        <v>3.5543973367893056E-3</v>
      </c>
      <c r="I36" s="352">
        <v>2.0794083935417262E-2</v>
      </c>
      <c r="J36" s="352">
        <v>3.136318112169157E-2</v>
      </c>
      <c r="K36" s="21"/>
      <c r="L36" s="46">
        <f t="shared" si="3"/>
        <v>0.44333100981744505</v>
      </c>
      <c r="M36" s="46">
        <f t="shared" si="4"/>
        <v>0.84171580996750828</v>
      </c>
      <c r="N36" s="46">
        <f t="shared" si="5"/>
        <v>0.64152870987101929</v>
      </c>
      <c r="O36" s="46">
        <f t="shared" si="6"/>
        <v>0.84131718444266657</v>
      </c>
      <c r="P36" s="46">
        <f t="shared" si="7"/>
        <v>0.43451959897286047</v>
      </c>
      <c r="Q36" s="46">
        <f t="shared" si="8"/>
        <v>0.90222191249025108</v>
      </c>
      <c r="R36" s="46">
        <f t="shared" si="9"/>
        <v>0.55054625422626946</v>
      </c>
      <c r="S36" s="46">
        <f t="shared" si="10"/>
        <v>0.40837854962680897</v>
      </c>
      <c r="T36" s="21"/>
      <c r="U36" s="21"/>
      <c r="V36" s="21"/>
      <c r="W36" s="21"/>
      <c r="X36" s="21"/>
      <c r="Y36" s="21"/>
      <c r="Z36" s="21"/>
      <c r="AA36" s="21"/>
      <c r="AB36" s="21"/>
      <c r="AC36" s="21"/>
      <c r="AD36" s="21"/>
      <c r="AE36" s="21"/>
      <c r="AF36" s="21"/>
      <c r="AG36" s="21"/>
      <c r="AH36" s="21"/>
      <c r="AI36" s="21"/>
      <c r="AJ36" s="21"/>
      <c r="AK36" s="22"/>
    </row>
    <row r="37" spans="1:37" x14ac:dyDescent="0.25">
      <c r="A37" s="45" t="s">
        <v>75</v>
      </c>
      <c r="B37" s="26">
        <f t="shared" si="11"/>
        <v>30</v>
      </c>
      <c r="C37" s="352">
        <v>2.8442505270403047E-2</v>
      </c>
      <c r="D37" s="352">
        <v>5.8984585910464814E-3</v>
      </c>
      <c r="E37" s="352">
        <v>1.5356163969450347E-2</v>
      </c>
      <c r="F37" s="352">
        <v>5.9186216494005219E-3</v>
      </c>
      <c r="G37" s="352">
        <v>2.904534351283998E-2</v>
      </c>
      <c r="H37" s="352">
        <v>3.6280215439838948E-3</v>
      </c>
      <c r="I37" s="352">
        <v>2.0715533083803805E-2</v>
      </c>
      <c r="J37" s="352">
        <v>3.1545415466405553E-2</v>
      </c>
      <c r="K37" s="21"/>
      <c r="L37" s="46">
        <f t="shared" si="3"/>
        <v>0.43112129119852888</v>
      </c>
      <c r="M37" s="46">
        <f t="shared" si="4"/>
        <v>0.83825416608421155</v>
      </c>
      <c r="N37" s="46">
        <f t="shared" si="5"/>
        <v>0.63306413544456097</v>
      </c>
      <c r="O37" s="46">
        <f t="shared" si="6"/>
        <v>0.83775024292913902</v>
      </c>
      <c r="P37" s="46">
        <f t="shared" si="7"/>
        <v>0.42360848077672258</v>
      </c>
      <c r="Q37" s="46">
        <f t="shared" si="8"/>
        <v>0.89704999341378278</v>
      </c>
      <c r="R37" s="46">
        <f t="shared" si="9"/>
        <v>0.54057789731879469</v>
      </c>
      <c r="S37" s="46">
        <f t="shared" si="10"/>
        <v>0.39386682525242034</v>
      </c>
      <c r="T37" s="21"/>
      <c r="U37" s="21"/>
      <c r="V37" s="21"/>
      <c r="W37" s="21"/>
      <c r="X37" s="21"/>
      <c r="Y37" s="21"/>
      <c r="Z37" s="21"/>
      <c r="AA37" s="21"/>
      <c r="AB37" s="21"/>
      <c r="AC37" s="21"/>
      <c r="AD37" s="21"/>
      <c r="AE37" s="21"/>
      <c r="AF37" s="21"/>
      <c r="AG37" s="21"/>
      <c r="AH37" s="21"/>
      <c r="AI37" s="21"/>
      <c r="AJ37" s="21"/>
      <c r="AK37" s="22"/>
    </row>
    <row r="38" spans="1:37" x14ac:dyDescent="0.25">
      <c r="A38" s="23"/>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2"/>
    </row>
    <row r="39" spans="1:37" x14ac:dyDescent="0.25">
      <c r="A39" s="23"/>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2"/>
    </row>
    <row r="40" spans="1:37" x14ac:dyDescent="0.25">
      <c r="A40" s="23"/>
      <c r="B40" s="21"/>
      <c r="C40" s="38" t="s">
        <v>169</v>
      </c>
      <c r="D40" s="39"/>
      <c r="E40" s="39"/>
      <c r="F40" s="39"/>
      <c r="G40" s="39"/>
      <c r="H40" s="39"/>
      <c r="I40" s="39"/>
      <c r="J40" s="40"/>
      <c r="K40" s="21"/>
      <c r="L40" s="38" t="s">
        <v>103</v>
      </c>
      <c r="M40" s="39"/>
      <c r="N40" s="39"/>
      <c r="O40" s="39"/>
      <c r="P40" s="39"/>
      <c r="Q40" s="39"/>
      <c r="R40" s="39"/>
      <c r="S40" s="40"/>
      <c r="T40" s="21"/>
      <c r="U40" s="21"/>
      <c r="V40" s="21"/>
      <c r="W40" s="21"/>
      <c r="X40" s="21"/>
      <c r="Y40" s="21"/>
      <c r="Z40" s="21"/>
      <c r="AA40" s="21"/>
      <c r="AB40" s="21"/>
      <c r="AC40" s="21"/>
      <c r="AD40" s="21"/>
      <c r="AE40" s="21"/>
      <c r="AF40" s="21"/>
      <c r="AG40" s="21"/>
      <c r="AH40" s="21"/>
      <c r="AI40" s="21"/>
      <c r="AJ40" s="21"/>
      <c r="AK40" s="22"/>
    </row>
    <row r="41" spans="1:37" x14ac:dyDescent="0.25">
      <c r="A41" s="23"/>
      <c r="B41" s="21"/>
      <c r="C41" s="44" t="str">
        <f>C$6</f>
        <v>USD</v>
      </c>
      <c r="D41" s="44" t="str">
        <f t="shared" ref="D41:J41" si="12">D$6</f>
        <v>EUR</v>
      </c>
      <c r="E41" s="44" t="str">
        <f t="shared" si="12"/>
        <v>GBP</v>
      </c>
      <c r="F41" s="44" t="str">
        <f t="shared" si="12"/>
        <v>CHF</v>
      </c>
      <c r="G41" s="44" t="str">
        <f t="shared" si="12"/>
        <v>CAD</v>
      </c>
      <c r="H41" s="44" t="str">
        <f t="shared" si="12"/>
        <v>JPY</v>
      </c>
      <c r="I41" s="44" t="str">
        <f t="shared" si="12"/>
        <v>AUD</v>
      </c>
      <c r="J41" s="44" t="str">
        <f t="shared" si="12"/>
        <v>NZD</v>
      </c>
      <c r="K41" s="21"/>
      <c r="L41" s="44" t="str">
        <f>L$6</f>
        <v>USD</v>
      </c>
      <c r="M41" s="44" t="str">
        <f t="shared" ref="M41:S41" si="13">M$6</f>
        <v>EUR</v>
      </c>
      <c r="N41" s="44" t="str">
        <f t="shared" si="13"/>
        <v>GBP</v>
      </c>
      <c r="O41" s="44" t="str">
        <f t="shared" si="13"/>
        <v>CHF</v>
      </c>
      <c r="P41" s="44" t="str">
        <f t="shared" si="13"/>
        <v>CAD</v>
      </c>
      <c r="Q41" s="44" t="str">
        <f t="shared" si="13"/>
        <v>JPY</v>
      </c>
      <c r="R41" s="44" t="str">
        <f t="shared" si="13"/>
        <v>AUD</v>
      </c>
      <c r="S41" s="44" t="str">
        <f t="shared" si="13"/>
        <v>NZD</v>
      </c>
      <c r="T41" s="21"/>
      <c r="U41" s="21"/>
      <c r="V41" s="21"/>
      <c r="W41" s="21"/>
      <c r="X41" s="21"/>
      <c r="Y41" s="21"/>
      <c r="Z41" s="21"/>
      <c r="AA41" s="21"/>
      <c r="AB41" s="21"/>
      <c r="AC41" s="21"/>
      <c r="AD41" s="21"/>
      <c r="AE41" s="21"/>
      <c r="AF41" s="21"/>
      <c r="AG41" s="21"/>
      <c r="AH41" s="21"/>
      <c r="AI41" s="21"/>
      <c r="AJ41" s="21"/>
      <c r="AK41" s="22"/>
    </row>
    <row r="42" spans="1:37" x14ac:dyDescent="0.25">
      <c r="A42" s="23"/>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2"/>
    </row>
    <row r="43" spans="1:37" x14ac:dyDescent="0.25">
      <c r="A43" s="23"/>
      <c r="B43" s="26">
        <f>B8-0.5</f>
        <v>0.5</v>
      </c>
      <c r="C43" s="46">
        <f>spline($B$8:$B$37,C$8:C$37,$B43)</f>
        <v>1.731727848527953E-2</v>
      </c>
      <c r="D43" s="46">
        <f t="shared" ref="C43:J52" si="14">spline($B$8:$B$37,D$8:D$37,$B43)</f>
        <v>6.9658458414778579E-6</v>
      </c>
      <c r="E43" s="46">
        <f t="shared" si="14"/>
        <v>9.518228551314678E-3</v>
      </c>
      <c r="F43" s="46">
        <f t="shared" si="14"/>
        <v>1.3296815364810755E-2</v>
      </c>
      <c r="G43" s="46">
        <f t="shared" si="14"/>
        <v>1.8524453001646179E-2</v>
      </c>
      <c r="H43" s="46">
        <f t="shared" si="14"/>
        <v>3.8245588918073281E-9</v>
      </c>
      <c r="I43" s="46">
        <f t="shared" si="14"/>
        <v>1.1506033883051714E-2</v>
      </c>
      <c r="J43" s="46">
        <f t="shared" si="14"/>
        <v>1.1039707611416816E-2</v>
      </c>
      <c r="K43" s="21"/>
      <c r="L43" s="46">
        <f>(1+C43)^-$B43</f>
        <v>0.99145222013193091</v>
      </c>
      <c r="M43" s="46">
        <f>(1+D43)^-$B43</f>
        <v>0.99999651709527526</v>
      </c>
      <c r="N43" s="46">
        <f t="shared" ref="N43:N72" si="15">(1+E43)^-$B43</f>
        <v>0.99527459222767012</v>
      </c>
      <c r="O43" s="46">
        <f t="shared" ref="O43:O72" si="16">(1+F43)^-$B43</f>
        <v>0.9934171680802224</v>
      </c>
      <c r="P43" s="46">
        <f t="shared" ref="P43:P72" si="17">(1+G43)^-$B43</f>
        <v>0.99086450194058295</v>
      </c>
      <c r="Q43" s="46">
        <f t="shared" ref="Q43:Q72" si="18">(1+H43)^-$B43</f>
        <v>0.99999999808772055</v>
      </c>
      <c r="R43" s="46">
        <f t="shared" ref="R43:R72" si="19">(1+I43)^-$B43</f>
        <v>0.99429615758580459</v>
      </c>
      <c r="S43" s="46">
        <f t="shared" ref="S43:S72" si="20">(1+J43)^-$B43</f>
        <v>0.99452543293680262</v>
      </c>
      <c r="T43" s="21"/>
      <c r="U43" s="21"/>
      <c r="V43" s="21"/>
      <c r="W43" s="21"/>
      <c r="X43" s="21"/>
      <c r="Y43" s="21"/>
      <c r="Z43" s="21"/>
      <c r="AA43" s="21"/>
      <c r="AB43" s="21"/>
      <c r="AC43" s="21"/>
      <c r="AD43" s="21"/>
      <c r="AE43" s="21"/>
      <c r="AF43" s="21"/>
      <c r="AG43" s="21"/>
      <c r="AH43" s="21"/>
      <c r="AI43" s="21"/>
      <c r="AJ43" s="21"/>
      <c r="AK43" s="22"/>
    </row>
    <row r="44" spans="1:37" x14ac:dyDescent="0.25">
      <c r="A44" s="23"/>
      <c r="B44" s="26">
        <f>B43+1</f>
        <v>1.5</v>
      </c>
      <c r="C44" s="46">
        <f t="shared" si="14"/>
        <v>1.7737800080794841E-2</v>
      </c>
      <c r="D44" s="46">
        <f t="shared" si="14"/>
        <v>-6.9658458414778579E-6</v>
      </c>
      <c r="E44" s="46">
        <f t="shared" si="14"/>
        <v>1.0340213695599232E-2</v>
      </c>
      <c r="F44" s="46">
        <f t="shared" si="14"/>
        <v>1.2492616862800787E-2</v>
      </c>
      <c r="G44" s="46">
        <f t="shared" si="14"/>
        <v>1.9743015100630146E-2</v>
      </c>
      <c r="H44" s="46">
        <f t="shared" si="14"/>
        <v>-3.8245588918073281E-9</v>
      </c>
      <c r="I44" s="46">
        <f t="shared" si="14"/>
        <v>1.1646449278487125E-2</v>
      </c>
      <c r="J44" s="46">
        <f t="shared" si="14"/>
        <v>1.2922698364491225E-2</v>
      </c>
      <c r="K44" s="21"/>
      <c r="L44" s="46">
        <f t="shared" ref="L44:L72" si="21">(1+C44)^-$B44</f>
        <v>0.97397126115820631</v>
      </c>
      <c r="M44" s="46">
        <f t="shared" ref="M44:M72" si="22">(1+D44)^-$B44</f>
        <v>1.0000104488597437</v>
      </c>
      <c r="N44" s="46">
        <f t="shared" si="15"/>
        <v>0.98468776386228707</v>
      </c>
      <c r="O44" s="46">
        <f t="shared" si="16"/>
        <v>0.98154949170561723</v>
      </c>
      <c r="P44" s="46">
        <f t="shared" si="17"/>
        <v>0.97109985921265229</v>
      </c>
      <c r="Q44" s="46">
        <f t="shared" si="18"/>
        <v>1.0000000057368383</v>
      </c>
      <c r="R44" s="46">
        <f t="shared" si="19"/>
        <v>0.98278123973364739</v>
      </c>
      <c r="S44" s="46">
        <f t="shared" si="20"/>
        <v>0.98092441715654854</v>
      </c>
      <c r="T44" s="21"/>
      <c r="U44" s="21"/>
      <c r="V44" s="21"/>
      <c r="W44" s="21"/>
      <c r="X44" s="21"/>
      <c r="Y44" s="21"/>
      <c r="Z44" s="21"/>
      <c r="AA44" s="21"/>
      <c r="AB44" s="21"/>
      <c r="AC44" s="21"/>
      <c r="AD44" s="21"/>
      <c r="AE44" s="21"/>
      <c r="AF44" s="21"/>
      <c r="AG44" s="21"/>
      <c r="AH44" s="21"/>
      <c r="AI44" s="21"/>
      <c r="AJ44" s="21"/>
      <c r="AK44" s="22"/>
    </row>
    <row r="45" spans="1:37" x14ac:dyDescent="0.25">
      <c r="A45" s="23"/>
      <c r="B45" s="26">
        <f t="shared" ref="B45:B72" si="23">B44+1</f>
        <v>2.5</v>
      </c>
      <c r="C45" s="46">
        <f t="shared" si="14"/>
        <v>1.8661517232430924E-2</v>
      </c>
      <c r="D45" s="46">
        <f t="shared" si="14"/>
        <v>2.0897537524433574E-5</v>
      </c>
      <c r="E45" s="46">
        <f t="shared" si="14"/>
        <v>1.1445389481650636E-2</v>
      </c>
      <c r="F45" s="46">
        <f t="shared" si="14"/>
        <v>1.1884093029038922E-2</v>
      </c>
      <c r="G45" s="46">
        <f t="shared" si="14"/>
        <v>2.0961267979600962E-2</v>
      </c>
      <c r="H45" s="46">
        <f t="shared" si="14"/>
        <v>1.1473676675421984E-8</v>
      </c>
      <c r="I45" s="46">
        <f t="shared" si="14"/>
        <v>1.2078422290414892E-2</v>
      </c>
      <c r="J45" s="46">
        <f t="shared" si="14"/>
        <v>1.4670948368802783E-2</v>
      </c>
      <c r="K45" s="21"/>
      <c r="L45" s="46">
        <f t="shared" si="21"/>
        <v>0.95482822969151304</v>
      </c>
      <c r="M45" s="46">
        <f t="shared" si="22"/>
        <v>0.99994775806672254</v>
      </c>
      <c r="N45" s="46">
        <f t="shared" si="15"/>
        <v>0.97194995125416661</v>
      </c>
      <c r="O45" s="46">
        <f t="shared" si="16"/>
        <v>0.97089681864868471</v>
      </c>
      <c r="P45" s="46">
        <f t="shared" si="17"/>
        <v>0.94946035067261936</v>
      </c>
      <c r="Q45" s="46">
        <f t="shared" si="18"/>
        <v>0.99999997131580887</v>
      </c>
      <c r="R45" s="46">
        <f t="shared" si="19"/>
        <v>0.97043083081631698</v>
      </c>
      <c r="S45" s="46">
        <f t="shared" si="20"/>
        <v>0.96424397737002365</v>
      </c>
      <c r="T45" s="21"/>
      <c r="U45" s="21"/>
      <c r="V45" s="21"/>
      <c r="W45" s="21"/>
      <c r="X45" s="21"/>
      <c r="Y45" s="21"/>
      <c r="Z45" s="21"/>
      <c r="AA45" s="21"/>
      <c r="AB45" s="21"/>
      <c r="AC45" s="21"/>
      <c r="AD45" s="21"/>
      <c r="AE45" s="21"/>
      <c r="AF45" s="21"/>
      <c r="AG45" s="21"/>
      <c r="AH45" s="21"/>
      <c r="AI45" s="21"/>
      <c r="AJ45" s="21"/>
      <c r="AK45" s="22"/>
    </row>
    <row r="46" spans="1:37" x14ac:dyDescent="0.25">
      <c r="A46" s="23"/>
      <c r="B46" s="26">
        <f t="shared" si="23"/>
        <v>3.5</v>
      </c>
      <c r="C46" s="46">
        <f t="shared" si="14"/>
        <v>2.0158660568085907E-2</v>
      </c>
      <c r="D46" s="46">
        <f t="shared" si="14"/>
        <v>-7.6624301073024981E-5</v>
      </c>
      <c r="E46" s="46">
        <f t="shared" si="14"/>
        <v>1.279234857479461E-2</v>
      </c>
      <c r="F46" s="46">
        <f t="shared" si="14"/>
        <v>1.1533690271789965E-2</v>
      </c>
      <c r="G46" s="46">
        <f t="shared" si="14"/>
        <v>2.2293063581855677E-2</v>
      </c>
      <c r="H46" s="46">
        <f t="shared" si="14"/>
        <v>-4.2070142924899301E-8</v>
      </c>
      <c r="I46" s="46">
        <f t="shared" si="14"/>
        <v>1.2778822068128193E-2</v>
      </c>
      <c r="J46" s="46">
        <f t="shared" si="14"/>
        <v>1.6612970933238103E-2</v>
      </c>
      <c r="K46" s="21"/>
      <c r="L46" s="46">
        <f t="shared" si="21"/>
        <v>0.93253035406618512</v>
      </c>
      <c r="M46" s="46">
        <f t="shared" si="22"/>
        <v>1.0002682312966091</v>
      </c>
      <c r="N46" s="46">
        <f t="shared" si="15"/>
        <v>0.9564858709838735</v>
      </c>
      <c r="O46" s="46">
        <f t="shared" si="16"/>
        <v>0.9606579208042566</v>
      </c>
      <c r="P46" s="46">
        <f t="shared" si="17"/>
        <v>0.92573365086403148</v>
      </c>
      <c r="Q46" s="46">
        <f t="shared" si="18"/>
        <v>1.0000001472455142</v>
      </c>
      <c r="R46" s="46">
        <f t="shared" si="19"/>
        <v>0.95653058306590855</v>
      </c>
      <c r="S46" s="46">
        <f t="shared" si="20"/>
        <v>0.94396357651312635</v>
      </c>
      <c r="T46" s="21"/>
      <c r="U46" s="21"/>
      <c r="V46" s="21"/>
      <c r="W46" s="21"/>
      <c r="X46" s="21"/>
      <c r="Y46" s="21"/>
      <c r="Z46" s="21"/>
      <c r="AA46" s="21"/>
      <c r="AB46" s="21"/>
      <c r="AC46" s="21"/>
      <c r="AD46" s="21"/>
      <c r="AE46" s="21"/>
      <c r="AF46" s="21"/>
      <c r="AG46" s="21"/>
      <c r="AH46" s="21"/>
      <c r="AI46" s="21"/>
      <c r="AJ46" s="21"/>
      <c r="AK46" s="22"/>
    </row>
    <row r="47" spans="1:37" x14ac:dyDescent="0.25">
      <c r="A47" s="23"/>
      <c r="B47" s="26">
        <f t="shared" si="23"/>
        <v>4.5</v>
      </c>
      <c r="C47" s="46">
        <f t="shared" si="14"/>
        <v>2.1783418325867387E-2</v>
      </c>
      <c r="D47" s="46">
        <f t="shared" si="14"/>
        <v>4.1124553990812274E-4</v>
      </c>
      <c r="E47" s="46">
        <f t="shared" si="14"/>
        <v>1.4093938379619808E-2</v>
      </c>
      <c r="F47" s="46">
        <f t="shared" si="14"/>
        <v>1.1148344494358753E-2</v>
      </c>
      <c r="G47" s="46">
        <f t="shared" si="14"/>
        <v>2.368757396914134E-2</v>
      </c>
      <c r="H47" s="46">
        <f t="shared" si="14"/>
        <v>1.5680690879094072E-7</v>
      </c>
      <c r="I47" s="46">
        <f t="shared" si="14"/>
        <v>1.344898432142827E-2</v>
      </c>
      <c r="J47" s="46">
        <f t="shared" si="14"/>
        <v>1.8787182667892921E-2</v>
      </c>
      <c r="K47" s="21"/>
      <c r="L47" s="46">
        <f t="shared" si="21"/>
        <v>0.90758053366769498</v>
      </c>
      <c r="M47" s="46">
        <f t="shared" si="22"/>
        <v>0.99815148610282767</v>
      </c>
      <c r="N47" s="46">
        <f t="shared" si="15"/>
        <v>0.93896230884819498</v>
      </c>
      <c r="O47" s="46">
        <f t="shared" si="16"/>
        <v>0.95133409517227008</v>
      </c>
      <c r="P47" s="46">
        <f t="shared" si="17"/>
        <v>0.90000838923324522</v>
      </c>
      <c r="Q47" s="46">
        <f t="shared" si="18"/>
        <v>0.99999929436921475</v>
      </c>
      <c r="R47" s="46">
        <f t="shared" si="19"/>
        <v>0.94165428506421223</v>
      </c>
      <c r="S47" s="46">
        <f t="shared" si="20"/>
        <v>0.91965380879807612</v>
      </c>
      <c r="T47" s="21"/>
      <c r="U47" s="21"/>
      <c r="V47" s="21"/>
      <c r="W47" s="21"/>
      <c r="X47" s="21"/>
      <c r="Y47" s="21"/>
      <c r="Z47" s="21"/>
      <c r="AA47" s="21"/>
      <c r="AB47" s="21"/>
      <c r="AC47" s="21"/>
      <c r="AD47" s="21"/>
      <c r="AE47" s="21"/>
      <c r="AF47" s="21"/>
      <c r="AG47" s="21"/>
      <c r="AH47" s="21"/>
      <c r="AI47" s="21"/>
      <c r="AJ47" s="21"/>
      <c r="AK47" s="22"/>
    </row>
    <row r="48" spans="1:37" x14ac:dyDescent="0.25">
      <c r="A48" s="23"/>
      <c r="B48" s="26">
        <f t="shared" si="23"/>
        <v>5.5</v>
      </c>
      <c r="C48" s="46">
        <f t="shared" si="14"/>
        <v>2.3426505716997781E-2</v>
      </c>
      <c r="D48" s="46">
        <f t="shared" si="14"/>
        <v>1.5921334093036421E-3</v>
      </c>
      <c r="E48" s="46">
        <f t="shared" si="14"/>
        <v>1.5365460673365305E-2</v>
      </c>
      <c r="F48" s="46">
        <f t="shared" si="14"/>
        <v>1.0823811623595248E-2</v>
      </c>
      <c r="G48" s="46">
        <f t="shared" si="14"/>
        <v>2.504289590604003E-2</v>
      </c>
      <c r="H48" s="46">
        <f t="shared" si="14"/>
        <v>-5.8515749401522044E-7</v>
      </c>
      <c r="I48" s="46">
        <f t="shared" si="14"/>
        <v>1.4145361803912238E-2</v>
      </c>
      <c r="J48" s="46">
        <f t="shared" si="14"/>
        <v>2.0829710428643011E-2</v>
      </c>
      <c r="K48" s="21"/>
      <c r="L48" s="46">
        <f t="shared" si="21"/>
        <v>0.88041689273067236</v>
      </c>
      <c r="M48" s="46">
        <f t="shared" si="22"/>
        <v>0.99128839764091303</v>
      </c>
      <c r="N48" s="46">
        <f t="shared" si="15"/>
        <v>0.91955323496640651</v>
      </c>
      <c r="O48" s="46">
        <f t="shared" si="16"/>
        <v>0.94250779038736388</v>
      </c>
      <c r="P48" s="46">
        <f t="shared" si="17"/>
        <v>0.87280812308098132</v>
      </c>
      <c r="Q48" s="46">
        <f t="shared" si="18"/>
        <v>1.0000032183723377</v>
      </c>
      <c r="R48" s="46">
        <f t="shared" si="19"/>
        <v>0.92565436169820181</v>
      </c>
      <c r="S48" s="46">
        <f t="shared" si="20"/>
        <v>0.8928054702897732</v>
      </c>
      <c r="T48" s="21"/>
      <c r="U48" s="21"/>
      <c r="V48" s="21"/>
      <c r="W48" s="21"/>
      <c r="X48" s="21"/>
      <c r="Y48" s="21"/>
      <c r="Z48" s="21"/>
      <c r="AA48" s="21"/>
      <c r="AB48" s="21"/>
      <c r="AC48" s="21"/>
      <c r="AD48" s="21"/>
      <c r="AE48" s="21"/>
      <c r="AF48" s="21"/>
      <c r="AG48" s="21"/>
      <c r="AH48" s="21"/>
      <c r="AI48" s="21"/>
      <c r="AJ48" s="21"/>
      <c r="AK48" s="22"/>
    </row>
    <row r="49" spans="1:37" x14ac:dyDescent="0.25">
      <c r="A49" s="23"/>
      <c r="B49" s="26">
        <f t="shared" si="23"/>
        <v>6.5</v>
      </c>
      <c r="C49" s="46">
        <f t="shared" si="14"/>
        <v>2.5181069517202559E-2</v>
      </c>
      <c r="D49" s="46">
        <f t="shared" si="14"/>
        <v>2.7395264946790121E-3</v>
      </c>
      <c r="E49" s="46">
        <f t="shared" si="14"/>
        <v>1.6720647752663353E-2</v>
      </c>
      <c r="F49" s="46">
        <f t="shared" si="14"/>
        <v>1.0596193193123327E-2</v>
      </c>
      <c r="G49" s="46">
        <f t="shared" si="14"/>
        <v>2.6512357830142719E-2</v>
      </c>
      <c r="H49" s="46">
        <f t="shared" si="14"/>
        <v>2.1838230281900906E-6</v>
      </c>
      <c r="I49" s="46">
        <f t="shared" si="14"/>
        <v>1.4929097454114526E-2</v>
      </c>
      <c r="J49" s="46">
        <f t="shared" si="14"/>
        <v>2.2979218643740751E-2</v>
      </c>
      <c r="K49" s="21"/>
      <c r="L49" s="46">
        <f t="shared" si="21"/>
        <v>0.85073880373878419</v>
      </c>
      <c r="M49" s="46">
        <f t="shared" si="22"/>
        <v>0.98237460154121226</v>
      </c>
      <c r="N49" s="46">
        <f t="shared" si="15"/>
        <v>0.89782008772534405</v>
      </c>
      <c r="O49" s="46">
        <f t="shared" si="16"/>
        <v>0.93378140916680163</v>
      </c>
      <c r="P49" s="46">
        <f t="shared" si="17"/>
        <v>0.84359270714049228</v>
      </c>
      <c r="Q49" s="46">
        <f t="shared" si="18"/>
        <v>0.99998580526656244</v>
      </c>
      <c r="R49" s="46">
        <f t="shared" si="19"/>
        <v>0.90817161981208183</v>
      </c>
      <c r="S49" s="46">
        <f t="shared" si="20"/>
        <v>0.86271177661877918</v>
      </c>
      <c r="T49" s="21"/>
      <c r="U49" s="21"/>
      <c r="V49" s="21"/>
      <c r="W49" s="21"/>
      <c r="X49" s="21"/>
      <c r="Y49" s="21"/>
      <c r="Z49" s="21"/>
      <c r="AA49" s="21"/>
      <c r="AB49" s="21"/>
      <c r="AC49" s="21"/>
      <c r="AD49" s="21"/>
      <c r="AE49" s="21"/>
      <c r="AF49" s="21"/>
      <c r="AG49" s="21"/>
      <c r="AH49" s="21"/>
      <c r="AI49" s="21"/>
      <c r="AJ49" s="21"/>
      <c r="AK49" s="22"/>
    </row>
    <row r="50" spans="1:37" x14ac:dyDescent="0.25">
      <c r="A50" s="23"/>
      <c r="B50" s="26">
        <f t="shared" si="23"/>
        <v>7.5</v>
      </c>
      <c r="C50" s="46">
        <f t="shared" si="14"/>
        <v>2.648570152996399E-2</v>
      </c>
      <c r="D50" s="46">
        <f t="shared" si="14"/>
        <v>3.5979774975203327E-3</v>
      </c>
      <c r="E50" s="46">
        <f t="shared" si="14"/>
        <v>1.7544234035085537E-2</v>
      </c>
      <c r="F50" s="46">
        <f t="shared" si="14"/>
        <v>1.0363257642893586E-2</v>
      </c>
      <c r="G50" s="46">
        <f t="shared" si="14"/>
        <v>2.7553542675377685E-2</v>
      </c>
      <c r="H50" s="46">
        <f t="shared" si="14"/>
        <v>-8.1501343629497569E-6</v>
      </c>
      <c r="I50" s="46">
        <f t="shared" si="14"/>
        <v>1.568861209420902E-2</v>
      </c>
      <c r="J50" s="46">
        <f t="shared" si="14"/>
        <v>2.4692302708899661E-2</v>
      </c>
      <c r="K50" s="21"/>
      <c r="L50" s="46">
        <f t="shared" si="21"/>
        <v>0.82196479749051532</v>
      </c>
      <c r="M50" s="46">
        <f t="shared" si="22"/>
        <v>0.97342314736603586</v>
      </c>
      <c r="N50" s="46">
        <f t="shared" si="15"/>
        <v>0.87770842557672035</v>
      </c>
      <c r="O50" s="46">
        <f t="shared" si="16"/>
        <v>0.92558949350793263</v>
      </c>
      <c r="P50" s="46">
        <f t="shared" si="17"/>
        <v>0.81557995492246838</v>
      </c>
      <c r="Q50" s="46">
        <f t="shared" si="18"/>
        <v>1.0000611281250638</v>
      </c>
      <c r="R50" s="46">
        <f t="shared" si="19"/>
        <v>0.88980660719114701</v>
      </c>
      <c r="S50" s="46">
        <f t="shared" si="20"/>
        <v>0.83281578075001994</v>
      </c>
      <c r="T50" s="21"/>
      <c r="U50" s="21"/>
      <c r="V50" s="21"/>
      <c r="W50" s="21"/>
      <c r="X50" s="21"/>
      <c r="Y50" s="21"/>
      <c r="Z50" s="21"/>
      <c r="AA50" s="21"/>
      <c r="AB50" s="21"/>
      <c r="AC50" s="21"/>
      <c r="AD50" s="21"/>
      <c r="AE50" s="21"/>
      <c r="AF50" s="21"/>
      <c r="AG50" s="21"/>
      <c r="AH50" s="21"/>
      <c r="AI50" s="21"/>
      <c r="AJ50" s="21"/>
      <c r="AK50" s="22"/>
    </row>
    <row r="51" spans="1:37" x14ac:dyDescent="0.25">
      <c r="A51" s="23"/>
      <c r="B51" s="26">
        <f t="shared" si="23"/>
        <v>8.5</v>
      </c>
      <c r="C51" s="46">
        <f t="shared" si="14"/>
        <v>2.7331963745382382E-2</v>
      </c>
      <c r="D51" s="46">
        <f t="shared" si="14"/>
        <v>4.2266056520929851E-3</v>
      </c>
      <c r="E51" s="46">
        <f t="shared" si="14"/>
        <v>1.7827608658990357E-2</v>
      </c>
      <c r="F51" s="46">
        <f t="shared" si="14"/>
        <v>1.0107781306942343E-2</v>
      </c>
      <c r="G51" s="46">
        <f t="shared" si="14"/>
        <v>2.8222190294400207E-2</v>
      </c>
      <c r="H51" s="46">
        <f t="shared" si="14"/>
        <v>4.8315919229935389E-5</v>
      </c>
      <c r="I51" s="46">
        <f t="shared" si="14"/>
        <v>1.6380292298663335E-2</v>
      </c>
      <c r="J51" s="46">
        <f t="shared" si="14"/>
        <v>2.5840238425189455E-2</v>
      </c>
      <c r="K51" s="21"/>
      <c r="L51" s="46">
        <f t="shared" si="21"/>
        <v>0.79516671796362681</v>
      </c>
      <c r="M51" s="46">
        <f t="shared" si="22"/>
        <v>0.96478457735329759</v>
      </c>
      <c r="N51" s="46">
        <f t="shared" si="15"/>
        <v>0.86053605400638611</v>
      </c>
      <c r="O51" s="46">
        <f t="shared" si="16"/>
        <v>0.91806706611344724</v>
      </c>
      <c r="P51" s="46">
        <f t="shared" si="17"/>
        <v>0.78933386520283688</v>
      </c>
      <c r="Q51" s="46">
        <f t="shared" si="18"/>
        <v>0.99958940892314163</v>
      </c>
      <c r="R51" s="46">
        <f t="shared" si="19"/>
        <v>0.87100770866313848</v>
      </c>
      <c r="S51" s="46">
        <f t="shared" si="20"/>
        <v>0.80504896003045856</v>
      </c>
      <c r="T51" s="21"/>
      <c r="U51" s="21"/>
      <c r="V51" s="21"/>
      <c r="W51" s="21"/>
      <c r="X51" s="21"/>
      <c r="Y51" s="21"/>
      <c r="Z51" s="21"/>
      <c r="AA51" s="21"/>
      <c r="AB51" s="21"/>
      <c r="AC51" s="21"/>
      <c r="AD51" s="21"/>
      <c r="AE51" s="21"/>
      <c r="AF51" s="21"/>
      <c r="AG51" s="21"/>
      <c r="AH51" s="21"/>
      <c r="AI51" s="21"/>
      <c r="AJ51" s="21"/>
      <c r="AK51" s="22"/>
    </row>
    <row r="52" spans="1:37" x14ac:dyDescent="0.25">
      <c r="A52" s="23"/>
      <c r="B52" s="26">
        <f t="shared" si="23"/>
        <v>9.5</v>
      </c>
      <c r="C52" s="46">
        <f t="shared" si="14"/>
        <v>2.8373226394251105E-2</v>
      </c>
      <c r="D52" s="46">
        <f t="shared" si="14"/>
        <v>4.9596677977206127E-3</v>
      </c>
      <c r="E52" s="46">
        <f t="shared" si="14"/>
        <v>1.8313064005269553E-2</v>
      </c>
      <c r="F52" s="46">
        <f t="shared" si="14"/>
        <v>9.8007065835190588E-3</v>
      </c>
      <c r="G52" s="46">
        <f t="shared" si="14"/>
        <v>2.9089515555824619E-2</v>
      </c>
      <c r="H52" s="46">
        <f t="shared" si="14"/>
        <v>2.7407514153310331E-4</v>
      </c>
      <c r="I52" s="46">
        <f t="shared" si="14"/>
        <v>1.7059921229247266E-2</v>
      </c>
      <c r="J52" s="46">
        <f t="shared" si="14"/>
        <v>2.7091378015029477E-2</v>
      </c>
      <c r="K52" s="21"/>
      <c r="L52" s="46">
        <f t="shared" si="21"/>
        <v>0.76659815140952448</v>
      </c>
      <c r="M52" s="46">
        <f t="shared" si="22"/>
        <v>0.95408702832874759</v>
      </c>
      <c r="N52" s="46">
        <f t="shared" si="15"/>
        <v>0.84164220160465841</v>
      </c>
      <c r="O52" s="46">
        <f t="shared" si="16"/>
        <v>0.91150936002405558</v>
      </c>
      <c r="P52" s="46">
        <f t="shared" si="17"/>
        <v>0.7615440702130486</v>
      </c>
      <c r="Q52" s="46">
        <f t="shared" si="18"/>
        <v>0.99740002869219579</v>
      </c>
      <c r="R52" s="46">
        <f t="shared" si="19"/>
        <v>0.85154551140003787</v>
      </c>
      <c r="S52" s="46">
        <f t="shared" si="20"/>
        <v>0.77573557148025452</v>
      </c>
      <c r="T52" s="21"/>
      <c r="U52" s="21"/>
      <c r="V52" s="21"/>
      <c r="W52" s="21"/>
      <c r="X52" s="21"/>
      <c r="Y52" s="21"/>
      <c r="Z52" s="21"/>
      <c r="AA52" s="21"/>
      <c r="AB52" s="21"/>
      <c r="AC52" s="21"/>
      <c r="AD52" s="21"/>
      <c r="AE52" s="21"/>
      <c r="AF52" s="21"/>
      <c r="AG52" s="21"/>
      <c r="AH52" s="21"/>
      <c r="AI52" s="21"/>
      <c r="AJ52" s="21"/>
      <c r="AK52" s="22"/>
    </row>
    <row r="53" spans="1:37" x14ac:dyDescent="0.25">
      <c r="A53" s="23"/>
      <c r="B53" s="26">
        <f t="shared" si="23"/>
        <v>10.5</v>
      </c>
      <c r="C53" s="46">
        <f t="shared" ref="C53:J62" si="24">spline($B$8:$B$37,C$8:C$37,$B53)</f>
        <v>2.8863476291007828E-2</v>
      </c>
      <c r="D53" s="46">
        <f t="shared" si="24"/>
        <v>5.3770632248415495E-3</v>
      </c>
      <c r="E53" s="46">
        <f t="shared" si="24"/>
        <v>1.8439677750393457E-2</v>
      </c>
      <c r="F53" s="46">
        <f t="shared" si="24"/>
        <v>9.5631752265035175E-3</v>
      </c>
      <c r="G53" s="46">
        <f t="shared" si="24"/>
        <v>2.9506877244784846E-2</v>
      </c>
      <c r="H53" s="46">
        <f t="shared" si="24"/>
        <v>4.2140341975027695E-4</v>
      </c>
      <c r="I53" s="46">
        <f t="shared" si="24"/>
        <v>1.7652283715960948E-2</v>
      </c>
      <c r="J53" s="46">
        <f t="shared" si="24"/>
        <v>2.7965649900124845E-2</v>
      </c>
      <c r="K53" s="21"/>
      <c r="L53" s="46">
        <f t="shared" si="21"/>
        <v>0.74172620085917185</v>
      </c>
      <c r="M53" s="46">
        <f t="shared" si="22"/>
        <v>0.9452480363879695</v>
      </c>
      <c r="N53" s="46">
        <f t="shared" si="15"/>
        <v>0.82542807542885377</v>
      </c>
      <c r="O53" s="46">
        <f t="shared" si="16"/>
        <v>0.90489510870258194</v>
      </c>
      <c r="P53" s="46">
        <f t="shared" si="17"/>
        <v>0.73687335488434302</v>
      </c>
      <c r="Q53" s="46">
        <f t="shared" si="18"/>
        <v>0.99558596673748945</v>
      </c>
      <c r="R53" s="46">
        <f t="shared" si="19"/>
        <v>0.83215874001048329</v>
      </c>
      <c r="S53" s="46">
        <f t="shared" si="20"/>
        <v>0.74855664811871481</v>
      </c>
      <c r="T53" s="21"/>
      <c r="U53" s="21"/>
      <c r="V53" s="21"/>
      <c r="W53" s="21"/>
      <c r="X53" s="21"/>
      <c r="Y53" s="21"/>
      <c r="Z53" s="21"/>
      <c r="AA53" s="21"/>
      <c r="AB53" s="21"/>
      <c r="AC53" s="21"/>
      <c r="AD53" s="21"/>
      <c r="AE53" s="21"/>
      <c r="AF53" s="21"/>
      <c r="AG53" s="21"/>
      <c r="AH53" s="21"/>
      <c r="AI53" s="21"/>
      <c r="AJ53" s="21"/>
      <c r="AK53" s="22"/>
    </row>
    <row r="54" spans="1:37" x14ac:dyDescent="0.25">
      <c r="A54" s="23"/>
      <c r="B54" s="26">
        <f t="shared" si="23"/>
        <v>11.5</v>
      </c>
      <c r="C54" s="46">
        <f t="shared" si="24"/>
        <v>2.8868193179732771E-2</v>
      </c>
      <c r="D54" s="46">
        <f t="shared" si="24"/>
        <v>5.5452789974879124E-3</v>
      </c>
      <c r="E54" s="46">
        <f t="shared" si="24"/>
        <v>1.8191228729847353E-2</v>
      </c>
      <c r="F54" s="46">
        <f t="shared" si="24"/>
        <v>9.4026347796898335E-3</v>
      </c>
      <c r="G54" s="46">
        <f t="shared" si="24"/>
        <v>2.9527470920584165E-2</v>
      </c>
      <c r="H54" s="46">
        <f t="shared" si="24"/>
        <v>6.7669359123101458E-4</v>
      </c>
      <c r="I54" s="46">
        <f t="shared" si="24"/>
        <v>1.820192583682001E-2</v>
      </c>
      <c r="J54" s="46">
        <f t="shared" si="24"/>
        <v>2.8382003419437751E-2</v>
      </c>
      <c r="K54" s="21"/>
      <c r="L54" s="46">
        <f t="shared" si="21"/>
        <v>0.72087999373687339</v>
      </c>
      <c r="M54" s="46">
        <f t="shared" si="22"/>
        <v>0.93838539430348378</v>
      </c>
      <c r="N54" s="46">
        <f t="shared" si="15"/>
        <v>0.81276025553066944</v>
      </c>
      <c r="O54" s="46">
        <f t="shared" si="16"/>
        <v>0.89796417167650455</v>
      </c>
      <c r="P54" s="46">
        <f t="shared" si="17"/>
        <v>0.7155890673123424</v>
      </c>
      <c r="Q54" s="46">
        <f t="shared" si="18"/>
        <v>0.9922508363076743</v>
      </c>
      <c r="R54" s="46">
        <f t="shared" si="19"/>
        <v>0.81266206518939088</v>
      </c>
      <c r="S54" s="46">
        <f t="shared" si="20"/>
        <v>0.72480906919903698</v>
      </c>
      <c r="T54" s="21"/>
      <c r="U54" s="21"/>
      <c r="V54" s="21"/>
      <c r="W54" s="21"/>
      <c r="X54" s="21"/>
      <c r="Y54" s="21"/>
      <c r="Z54" s="21"/>
      <c r="AA54" s="21"/>
      <c r="AB54" s="21"/>
      <c r="AC54" s="21"/>
      <c r="AD54" s="21"/>
      <c r="AE54" s="21"/>
      <c r="AF54" s="21"/>
      <c r="AG54" s="21"/>
      <c r="AH54" s="21"/>
      <c r="AI54" s="21"/>
      <c r="AJ54" s="21"/>
      <c r="AK54" s="22"/>
    </row>
    <row r="55" spans="1:37" x14ac:dyDescent="0.25">
      <c r="A55" s="23"/>
      <c r="B55" s="26">
        <f t="shared" si="23"/>
        <v>12.5</v>
      </c>
      <c r="C55" s="46">
        <f t="shared" si="24"/>
        <v>2.8947123298053157E-2</v>
      </c>
      <c r="D55" s="46">
        <f t="shared" si="24"/>
        <v>5.7726844788703602E-3</v>
      </c>
      <c r="E55" s="46">
        <f t="shared" si="24"/>
        <v>1.7995017403336533E-2</v>
      </c>
      <c r="F55" s="46">
        <f t="shared" si="24"/>
        <v>9.1943618979257735E-3</v>
      </c>
      <c r="G55" s="46">
        <f t="shared" si="24"/>
        <v>2.9563898562514623E-2</v>
      </c>
      <c r="H55" s="46">
        <f t="shared" si="24"/>
        <v>9.2374146879592445E-4</v>
      </c>
      <c r="I55" s="46">
        <f t="shared" si="24"/>
        <v>1.8686049610778355E-2</v>
      </c>
      <c r="J55" s="46">
        <f t="shared" si="24"/>
        <v>2.878584929999306E-2</v>
      </c>
      <c r="K55" s="21"/>
      <c r="L55" s="46">
        <f t="shared" si="21"/>
        <v>0.69998185691017756</v>
      </c>
      <c r="M55" s="46">
        <f t="shared" si="22"/>
        <v>0.93057641870269636</v>
      </c>
      <c r="N55" s="46">
        <f t="shared" si="15"/>
        <v>0.80016462178062353</v>
      </c>
      <c r="O55" s="46">
        <f t="shared" si="16"/>
        <v>0.8918972101415189</v>
      </c>
      <c r="P55" s="46">
        <f t="shared" si="17"/>
        <v>0.69475819549254048</v>
      </c>
      <c r="Q55" s="46">
        <f t="shared" si="18"/>
        <v>0.98852490838250573</v>
      </c>
      <c r="R55" s="46">
        <f t="shared" si="19"/>
        <v>0.79340606415532899</v>
      </c>
      <c r="S55" s="46">
        <f t="shared" si="20"/>
        <v>0.70135472139125832</v>
      </c>
      <c r="T55" s="21"/>
      <c r="U55" s="21"/>
      <c r="V55" s="21"/>
      <c r="W55" s="21"/>
      <c r="X55" s="21"/>
      <c r="Y55" s="21"/>
      <c r="Z55" s="21"/>
      <c r="AA55" s="21"/>
      <c r="AB55" s="21"/>
      <c r="AC55" s="21"/>
      <c r="AD55" s="21"/>
      <c r="AE55" s="21"/>
      <c r="AF55" s="21"/>
      <c r="AG55" s="21"/>
      <c r="AH55" s="21"/>
      <c r="AI55" s="21"/>
      <c r="AJ55" s="21"/>
      <c r="AK55" s="22"/>
    </row>
    <row r="56" spans="1:37" x14ac:dyDescent="0.25">
      <c r="A56" s="23"/>
      <c r="B56" s="26">
        <f t="shared" si="23"/>
        <v>13.5</v>
      </c>
      <c r="C56" s="46">
        <f t="shared" si="24"/>
        <v>2.8972300206874024E-2</v>
      </c>
      <c r="D56" s="46">
        <f t="shared" si="24"/>
        <v>5.933220992119459E-3</v>
      </c>
      <c r="E56" s="46">
        <f t="shared" si="24"/>
        <v>1.7725448722558212E-2</v>
      </c>
      <c r="F56" s="46">
        <f t="shared" si="24"/>
        <v>8.8833660108775803E-3</v>
      </c>
      <c r="G56" s="46">
        <f t="shared" si="24"/>
        <v>2.952955527564427E-2</v>
      </c>
      <c r="H56" s="46">
        <f t="shared" si="24"/>
        <v>1.0344799047743436E-3</v>
      </c>
      <c r="I56" s="46">
        <f t="shared" si="24"/>
        <v>1.9087290842207949E-2</v>
      </c>
      <c r="J56" s="46">
        <f t="shared" si="24"/>
        <v>2.9109533687574185E-2</v>
      </c>
      <c r="K56" s="21"/>
      <c r="L56" s="46">
        <f t="shared" si="21"/>
        <v>0.68006475714894721</v>
      </c>
      <c r="M56" s="46">
        <f t="shared" si="22"/>
        <v>0.92324393160375062</v>
      </c>
      <c r="N56" s="46">
        <f t="shared" si="15"/>
        <v>0.78883547941142063</v>
      </c>
      <c r="O56" s="46">
        <f t="shared" si="16"/>
        <v>0.88745638359080714</v>
      </c>
      <c r="P56" s="46">
        <f t="shared" si="17"/>
        <v>0.67511218723855781</v>
      </c>
      <c r="Q56" s="46">
        <f t="shared" si="18"/>
        <v>0.98613870464723175</v>
      </c>
      <c r="R56" s="46">
        <f t="shared" si="19"/>
        <v>0.77472272606310155</v>
      </c>
      <c r="S56" s="46">
        <f t="shared" si="20"/>
        <v>0.67884149204437638</v>
      </c>
      <c r="T56" s="21"/>
      <c r="U56" s="21"/>
      <c r="V56" s="21"/>
      <c r="W56" s="21"/>
      <c r="X56" s="21"/>
      <c r="Y56" s="21"/>
      <c r="Z56" s="21"/>
      <c r="AA56" s="21"/>
      <c r="AB56" s="21"/>
      <c r="AC56" s="21"/>
      <c r="AD56" s="21"/>
      <c r="AE56" s="21"/>
      <c r="AF56" s="21"/>
      <c r="AG56" s="21"/>
      <c r="AH56" s="21"/>
      <c r="AI56" s="21"/>
      <c r="AJ56" s="21"/>
      <c r="AK56" s="22"/>
    </row>
    <row r="57" spans="1:37" x14ac:dyDescent="0.25">
      <c r="A57" s="23"/>
      <c r="B57" s="26">
        <f t="shared" si="23"/>
        <v>14.5</v>
      </c>
      <c r="C57" s="46">
        <f t="shared" si="24"/>
        <v>2.8920219421706861E-2</v>
      </c>
      <c r="D57" s="46">
        <f t="shared" si="24"/>
        <v>5.9914131911682489E-3</v>
      </c>
      <c r="E57" s="46">
        <f t="shared" si="24"/>
        <v>1.7468058382291929E-2</v>
      </c>
      <c r="F57" s="46">
        <f t="shared" si="24"/>
        <v>8.6183807270572288E-3</v>
      </c>
      <c r="G57" s="46">
        <f t="shared" si="24"/>
        <v>2.9526685327027735E-2</v>
      </c>
      <c r="H57" s="46">
        <f t="shared" si="24"/>
        <v>1.3954802634543739E-3</v>
      </c>
      <c r="I57" s="46">
        <f t="shared" si="24"/>
        <v>1.9510880412326514E-2</v>
      </c>
      <c r="J57" s="46">
        <f t="shared" si="24"/>
        <v>2.9375874415222825E-2</v>
      </c>
      <c r="K57" s="21"/>
      <c r="L57" s="46">
        <f t="shared" si="21"/>
        <v>0.66140172875849612</v>
      </c>
      <c r="M57" s="46">
        <f t="shared" si="22"/>
        <v>0.91702891718961477</v>
      </c>
      <c r="N57" s="46">
        <f t="shared" si="15"/>
        <v>0.77794452573028239</v>
      </c>
      <c r="O57" s="46">
        <f t="shared" si="16"/>
        <v>0.88299910658056902</v>
      </c>
      <c r="P57" s="46">
        <f t="shared" si="17"/>
        <v>0.6557747398728313</v>
      </c>
      <c r="Q57" s="46">
        <f t="shared" si="18"/>
        <v>0.97998270195117054</v>
      </c>
      <c r="R57" s="46">
        <f t="shared" si="19"/>
        <v>0.75564525108499259</v>
      </c>
      <c r="S57" s="46">
        <f t="shared" si="20"/>
        <v>0.65716921573125509</v>
      </c>
      <c r="T57" s="21"/>
      <c r="U57" s="21"/>
      <c r="V57" s="21"/>
      <c r="W57" s="21"/>
      <c r="X57" s="21"/>
      <c r="Y57" s="21"/>
      <c r="Z57" s="21"/>
      <c r="AA57" s="21"/>
      <c r="AB57" s="21"/>
      <c r="AC57" s="21"/>
      <c r="AD57" s="21"/>
      <c r="AE57" s="21"/>
      <c r="AF57" s="21"/>
      <c r="AG57" s="21"/>
      <c r="AH57" s="21"/>
      <c r="AI57" s="21"/>
      <c r="AJ57" s="21"/>
      <c r="AK57" s="22"/>
    </row>
    <row r="58" spans="1:37" x14ac:dyDescent="0.25">
      <c r="A58" s="23"/>
      <c r="B58" s="26">
        <f t="shared" si="23"/>
        <v>15.5</v>
      </c>
      <c r="C58" s="46">
        <f t="shared" si="24"/>
        <v>2.8853785872342996E-2</v>
      </c>
      <c r="D58" s="46">
        <f t="shared" si="24"/>
        <v>6.0297665263533418E-3</v>
      </c>
      <c r="E58" s="46">
        <f t="shared" si="24"/>
        <v>1.7185002454652931E-2</v>
      </c>
      <c r="F58" s="46">
        <f t="shared" si="24"/>
        <v>8.2399332968634553E-3</v>
      </c>
      <c r="G58" s="46">
        <f t="shared" si="24"/>
        <v>2.9595634544421046E-2</v>
      </c>
      <c r="H58" s="46">
        <f t="shared" si="24"/>
        <v>1.7140708284841821E-3</v>
      </c>
      <c r="I58" s="46">
        <f t="shared" si="24"/>
        <v>1.9820629594960337E-2</v>
      </c>
      <c r="J58" s="46">
        <f t="shared" si="24"/>
        <v>2.9525378992730111E-2</v>
      </c>
      <c r="K58" s="21"/>
      <c r="L58" s="46">
        <f t="shared" si="21"/>
        <v>0.6434551336681561</v>
      </c>
      <c r="M58" s="46">
        <f t="shared" si="22"/>
        <v>0.91102883189634865</v>
      </c>
      <c r="N58" s="46">
        <f t="shared" si="15"/>
        <v>0.76789316554842035</v>
      </c>
      <c r="O58" s="46">
        <f t="shared" si="16"/>
        <v>0.88056138180746013</v>
      </c>
      <c r="P58" s="46">
        <f t="shared" si="17"/>
        <v>0.63630636303638199</v>
      </c>
      <c r="Q58" s="46">
        <f t="shared" si="18"/>
        <v>0.97380387690690595</v>
      </c>
      <c r="R58" s="46">
        <f t="shared" si="19"/>
        <v>0.73770242293279908</v>
      </c>
      <c r="S58" s="46">
        <f t="shared" si="20"/>
        <v>0.63697973717628753</v>
      </c>
      <c r="T58" s="21"/>
      <c r="U58" s="21"/>
      <c r="V58" s="21"/>
      <c r="W58" s="21"/>
      <c r="X58" s="21"/>
      <c r="Y58" s="21"/>
      <c r="Z58" s="21"/>
      <c r="AA58" s="21"/>
      <c r="AB58" s="21"/>
      <c r="AC58" s="21"/>
      <c r="AD58" s="21"/>
      <c r="AE58" s="21"/>
      <c r="AF58" s="21"/>
      <c r="AG58" s="21"/>
      <c r="AH58" s="21"/>
      <c r="AI58" s="21"/>
      <c r="AJ58" s="21"/>
      <c r="AK58" s="22"/>
    </row>
    <row r="59" spans="1:37" x14ac:dyDescent="0.25">
      <c r="A59" s="23"/>
      <c r="B59" s="26">
        <f t="shared" si="23"/>
        <v>16.5</v>
      </c>
      <c r="C59" s="46">
        <f t="shared" si="24"/>
        <v>2.8814530381168879E-2</v>
      </c>
      <c r="D59" s="46">
        <f t="shared" si="24"/>
        <v>6.0130165442160433E-3</v>
      </c>
      <c r="E59" s="46">
        <f t="shared" si="24"/>
        <v>1.6811492253737015E-2</v>
      </c>
      <c r="F59" s="46">
        <f t="shared" si="24"/>
        <v>7.7637388621951686E-3</v>
      </c>
      <c r="G59" s="46">
        <f t="shared" si="24"/>
        <v>2.9700153337216761E-2</v>
      </c>
      <c r="H59" s="46">
        <f t="shared" si="24"/>
        <v>1.8989861924865181E-3</v>
      </c>
      <c r="I59" s="46">
        <f t="shared" si="24"/>
        <v>2.0021721978537244E-2</v>
      </c>
      <c r="J59" s="46">
        <f t="shared" si="24"/>
        <v>2.9610429513013514E-2</v>
      </c>
      <c r="K59" s="21"/>
      <c r="L59" s="46">
        <f t="shared" si="21"/>
        <v>0.62580355479082783</v>
      </c>
      <c r="M59" s="46">
        <f t="shared" si="22"/>
        <v>0.90581727787791166</v>
      </c>
      <c r="N59" s="46">
        <f t="shared" si="15"/>
        <v>0.75950850196295816</v>
      </c>
      <c r="O59" s="46">
        <f t="shared" si="16"/>
        <v>0.88019925051757508</v>
      </c>
      <c r="P59" s="46">
        <f t="shared" si="17"/>
        <v>0.61698154349786338</v>
      </c>
      <c r="Q59" s="46">
        <f t="shared" si="18"/>
        <v>0.96918132464455164</v>
      </c>
      <c r="R59" s="46">
        <f t="shared" si="19"/>
        <v>0.72101543685081293</v>
      </c>
      <c r="S59" s="46">
        <f t="shared" si="20"/>
        <v>0.61786928043393519</v>
      </c>
      <c r="T59" s="21"/>
      <c r="U59" s="21"/>
      <c r="V59" s="21"/>
      <c r="W59" s="21"/>
      <c r="X59" s="21"/>
      <c r="Y59" s="21"/>
      <c r="Z59" s="21"/>
      <c r="AA59" s="21"/>
      <c r="AB59" s="21"/>
      <c r="AC59" s="21"/>
      <c r="AD59" s="21"/>
      <c r="AE59" s="21"/>
      <c r="AF59" s="21"/>
      <c r="AG59" s="21"/>
      <c r="AH59" s="21"/>
      <c r="AI59" s="21"/>
      <c r="AJ59" s="21"/>
      <c r="AK59" s="22"/>
    </row>
    <row r="60" spans="1:37" x14ac:dyDescent="0.25">
      <c r="A60" s="23"/>
      <c r="B60" s="26">
        <f t="shared" si="23"/>
        <v>17.5</v>
      </c>
      <c r="C60" s="46">
        <f t="shared" si="24"/>
        <v>2.8689513624613028E-2</v>
      </c>
      <c r="D60" s="46">
        <f t="shared" si="24"/>
        <v>5.9035636560338389E-3</v>
      </c>
      <c r="E60" s="46">
        <f t="shared" si="24"/>
        <v>1.6484161552398291E-2</v>
      </c>
      <c r="F60" s="46">
        <f t="shared" si="24"/>
        <v>7.2767531801218865E-3</v>
      </c>
      <c r="G60" s="46">
        <f t="shared" si="24"/>
        <v>2.9796593694527473E-2</v>
      </c>
      <c r="H60" s="46">
        <f t="shared" si="24"/>
        <v>2.0930585693577086E-3</v>
      </c>
      <c r="I60" s="46">
        <f t="shared" si="24"/>
        <v>2.0234469481010819E-2</v>
      </c>
      <c r="J60" s="46">
        <f t="shared" si="24"/>
        <v>2.9664165412668808E-2</v>
      </c>
      <c r="K60" s="21"/>
      <c r="L60" s="46">
        <f t="shared" si="21"/>
        <v>0.60957132328357233</v>
      </c>
      <c r="M60" s="46">
        <f t="shared" si="22"/>
        <v>0.90211921220156077</v>
      </c>
      <c r="N60" s="46">
        <f t="shared" si="15"/>
        <v>0.75117170314409609</v>
      </c>
      <c r="O60" s="46">
        <f t="shared" si="16"/>
        <v>0.88083752279931626</v>
      </c>
      <c r="P60" s="46">
        <f t="shared" si="17"/>
        <v>0.59820440708764933</v>
      </c>
      <c r="Q60" s="46">
        <f t="shared" si="18"/>
        <v>0.96407108685024434</v>
      </c>
      <c r="R60" s="46">
        <f t="shared" si="19"/>
        <v>0.70428774608476574</v>
      </c>
      <c r="S60" s="46">
        <f t="shared" si="20"/>
        <v>0.59955223261081414</v>
      </c>
      <c r="T60" s="21"/>
      <c r="U60" s="21"/>
      <c r="V60" s="21"/>
      <c r="W60" s="21"/>
      <c r="X60" s="21"/>
      <c r="Y60" s="21"/>
      <c r="Z60" s="21"/>
      <c r="AA60" s="21"/>
      <c r="AB60" s="21"/>
      <c r="AC60" s="21"/>
      <c r="AD60" s="21"/>
      <c r="AE60" s="21"/>
      <c r="AF60" s="21"/>
      <c r="AG60" s="21"/>
      <c r="AH60" s="21"/>
      <c r="AI60" s="21"/>
      <c r="AJ60" s="21"/>
      <c r="AK60" s="22"/>
    </row>
    <row r="61" spans="1:37" x14ac:dyDescent="0.25">
      <c r="A61" s="23"/>
      <c r="B61" s="26">
        <f t="shared" si="23"/>
        <v>18.5</v>
      </c>
      <c r="C61" s="46">
        <f t="shared" si="24"/>
        <v>2.8518515251107601E-2</v>
      </c>
      <c r="D61" s="46">
        <f t="shared" si="24"/>
        <v>5.7767129644616944E-3</v>
      </c>
      <c r="E61" s="46">
        <f t="shared" si="24"/>
        <v>1.6100955775073089E-2</v>
      </c>
      <c r="F61" s="46">
        <f t="shared" si="24"/>
        <v>6.7707175639952766E-3</v>
      </c>
      <c r="G61" s="46">
        <f t="shared" si="24"/>
        <v>2.9887313007066041E-2</v>
      </c>
      <c r="H61" s="46">
        <f t="shared" si="24"/>
        <v>2.2726114527813479E-3</v>
      </c>
      <c r="I61" s="46">
        <f t="shared" si="24"/>
        <v>2.0429128128853336E-2</v>
      </c>
      <c r="J61" s="46">
        <f t="shared" si="24"/>
        <v>2.9671525903268048E-2</v>
      </c>
      <c r="K61" s="21"/>
      <c r="L61" s="46">
        <f t="shared" si="21"/>
        <v>0.59439601220375682</v>
      </c>
      <c r="M61" s="46">
        <f t="shared" si="22"/>
        <v>0.89891958566930885</v>
      </c>
      <c r="N61" s="46">
        <f t="shared" si="15"/>
        <v>0.7441630331377298</v>
      </c>
      <c r="O61" s="46">
        <f t="shared" si="16"/>
        <v>0.88264152468146873</v>
      </c>
      <c r="P61" s="46">
        <f t="shared" si="17"/>
        <v>0.57994979411187597</v>
      </c>
      <c r="Q61" s="46">
        <f t="shared" si="18"/>
        <v>0.9588739899447789</v>
      </c>
      <c r="R61" s="46">
        <f t="shared" si="19"/>
        <v>0.68788736064461853</v>
      </c>
      <c r="S61" s="46">
        <f t="shared" si="20"/>
        <v>0.58220240135144574</v>
      </c>
      <c r="T61" s="21"/>
      <c r="U61" s="21"/>
      <c r="V61" s="21"/>
      <c r="W61" s="21"/>
      <c r="X61" s="21"/>
      <c r="Y61" s="21"/>
      <c r="Z61" s="21"/>
      <c r="AA61" s="21"/>
      <c r="AB61" s="21"/>
      <c r="AC61" s="21"/>
      <c r="AD61" s="21"/>
      <c r="AE61" s="21"/>
      <c r="AF61" s="21"/>
      <c r="AG61" s="21"/>
      <c r="AH61" s="21"/>
      <c r="AI61" s="21"/>
      <c r="AJ61" s="21"/>
      <c r="AK61" s="22"/>
    </row>
    <row r="62" spans="1:37" x14ac:dyDescent="0.25">
      <c r="A62" s="23"/>
      <c r="B62" s="26">
        <f t="shared" si="23"/>
        <v>19.5</v>
      </c>
      <c r="C62" s="46">
        <f t="shared" si="24"/>
        <v>2.8302188476118317E-2</v>
      </c>
      <c r="D62" s="46">
        <f t="shared" si="24"/>
        <v>5.5448101184083498E-3</v>
      </c>
      <c r="E62" s="46">
        <f t="shared" si="24"/>
        <v>1.5652034030608775E-2</v>
      </c>
      <c r="F62" s="46">
        <f t="shared" si="24"/>
        <v>6.2198123869166011E-3</v>
      </c>
      <c r="G62" s="46">
        <f t="shared" si="24"/>
        <v>2.9997735243341594E-2</v>
      </c>
      <c r="H62" s="46">
        <f t="shared" si="24"/>
        <v>2.4874586797523079E-3</v>
      </c>
      <c r="I62" s="46">
        <f t="shared" si="24"/>
        <v>2.0628681529842652E-2</v>
      </c>
      <c r="J62" s="46">
        <f t="shared" si="24"/>
        <v>2.9709190636822314E-2</v>
      </c>
      <c r="K62" s="21"/>
      <c r="L62" s="46">
        <f t="shared" si="21"/>
        <v>0.58029012255678702</v>
      </c>
      <c r="M62" s="46">
        <f t="shared" si="22"/>
        <v>0.89778457125100297</v>
      </c>
      <c r="N62" s="46">
        <f t="shared" si="15"/>
        <v>0.73870938931815433</v>
      </c>
      <c r="O62" s="46">
        <f t="shared" si="16"/>
        <v>0.88611307783210103</v>
      </c>
      <c r="P62" s="46">
        <f t="shared" si="17"/>
        <v>0.56194361280913963</v>
      </c>
      <c r="Q62" s="46">
        <f t="shared" si="18"/>
        <v>0.95270953067077269</v>
      </c>
      <c r="R62" s="46">
        <f t="shared" si="19"/>
        <v>0.67155024456856383</v>
      </c>
      <c r="S62" s="46">
        <f t="shared" si="20"/>
        <v>0.56502220248100143</v>
      </c>
      <c r="T62" s="21"/>
      <c r="U62" s="21"/>
      <c r="V62" s="21"/>
      <c r="W62" s="21"/>
      <c r="X62" s="21"/>
      <c r="Y62" s="21"/>
      <c r="Z62" s="21"/>
      <c r="AA62" s="21"/>
      <c r="AB62" s="21"/>
      <c r="AC62" s="21"/>
      <c r="AD62" s="21"/>
      <c r="AE62" s="21"/>
      <c r="AF62" s="21"/>
      <c r="AG62" s="21"/>
      <c r="AH62" s="21"/>
      <c r="AI62" s="21"/>
      <c r="AJ62" s="21"/>
      <c r="AK62" s="22"/>
    </row>
    <row r="63" spans="1:37" x14ac:dyDescent="0.25">
      <c r="A63" s="23"/>
      <c r="B63" s="26">
        <f t="shared" si="23"/>
        <v>20.5</v>
      </c>
      <c r="C63" s="46">
        <f t="shared" ref="C63:J72" si="25">spline($B$8:$B$37,C$8:C$37,$B63)</f>
        <v>2.8225754633240285E-2</v>
      </c>
      <c r="D63" s="46">
        <f t="shared" si="25"/>
        <v>5.5365318021358689E-3</v>
      </c>
      <c r="E63" s="46">
        <f t="shared" si="25"/>
        <v>1.5489279159737634E-2</v>
      </c>
      <c r="F63" s="46">
        <f t="shared" si="25"/>
        <v>5.9860115070478059E-3</v>
      </c>
      <c r="G63" s="46">
        <f t="shared" si="25"/>
        <v>3.0002542952843214E-2</v>
      </c>
      <c r="H63" s="46">
        <f t="shared" si="25"/>
        <v>2.6694786022289918E-3</v>
      </c>
      <c r="I63" s="46">
        <f t="shared" si="25"/>
        <v>2.0762244628713233E-2</v>
      </c>
      <c r="J63" s="46">
        <f t="shared" si="25"/>
        <v>2.9824867828210699E-2</v>
      </c>
      <c r="K63" s="21"/>
      <c r="L63" s="46">
        <f t="shared" si="21"/>
        <v>0.56517924732348146</v>
      </c>
      <c r="M63" s="46">
        <f t="shared" si="22"/>
        <v>0.89298467303253504</v>
      </c>
      <c r="N63" s="46">
        <f t="shared" si="15"/>
        <v>0.72971869532986766</v>
      </c>
      <c r="O63" s="46">
        <f t="shared" si="16"/>
        <v>0.88484090931007942</v>
      </c>
      <c r="P63" s="46">
        <f t="shared" si="17"/>
        <v>0.54552532032556766</v>
      </c>
      <c r="Q63" s="46">
        <f t="shared" si="18"/>
        <v>0.94681515171883779</v>
      </c>
      <c r="R63" s="46">
        <f t="shared" si="19"/>
        <v>0.65621436946749112</v>
      </c>
      <c r="S63" s="46">
        <f t="shared" si="20"/>
        <v>0.54745801275078887</v>
      </c>
      <c r="T63" s="21"/>
      <c r="U63" s="21"/>
      <c r="V63" s="21"/>
      <c r="W63" s="21"/>
      <c r="X63" s="21"/>
      <c r="Y63" s="21"/>
      <c r="Z63" s="21"/>
      <c r="AA63" s="21"/>
      <c r="AB63" s="21"/>
      <c r="AC63" s="21"/>
      <c r="AD63" s="21"/>
      <c r="AE63" s="21"/>
      <c r="AF63" s="21"/>
      <c r="AG63" s="21"/>
      <c r="AH63" s="21"/>
      <c r="AI63" s="21"/>
      <c r="AJ63" s="21"/>
      <c r="AK63" s="22"/>
    </row>
    <row r="64" spans="1:37" x14ac:dyDescent="0.25">
      <c r="A64" s="23"/>
      <c r="B64" s="26">
        <f t="shared" si="23"/>
        <v>21.5</v>
      </c>
      <c r="C64" s="46">
        <f t="shared" si="25"/>
        <v>2.8299765639303587E-2</v>
      </c>
      <c r="D64" s="46">
        <f t="shared" si="25"/>
        <v>5.7194586318018992E-3</v>
      </c>
      <c r="E64" s="46">
        <f t="shared" si="25"/>
        <v>1.542722085105197E-2</v>
      </c>
      <c r="F64" s="46">
        <f t="shared" si="25"/>
        <v>6.0819297500529501E-3</v>
      </c>
      <c r="G64" s="46">
        <f t="shared" si="25"/>
        <v>2.9901554823823062E-2</v>
      </c>
      <c r="H64" s="46">
        <f t="shared" si="25"/>
        <v>2.7906883688046946E-3</v>
      </c>
      <c r="I64" s="46">
        <f t="shared" si="25"/>
        <v>2.0830414670854225E-2</v>
      </c>
      <c r="J64" s="46">
        <f t="shared" si="25"/>
        <v>3.0018496121556382E-2</v>
      </c>
      <c r="K64" s="21"/>
      <c r="L64" s="46">
        <f t="shared" si="21"/>
        <v>0.54881460250770375</v>
      </c>
      <c r="M64" s="46">
        <f t="shared" si="22"/>
        <v>0.88460148087462898</v>
      </c>
      <c r="N64" s="46">
        <f t="shared" si="15"/>
        <v>0.71953308502129099</v>
      </c>
      <c r="O64" s="46">
        <f t="shared" si="16"/>
        <v>0.8777745865077683</v>
      </c>
      <c r="P64" s="46">
        <f t="shared" si="17"/>
        <v>0.53075262827774594</v>
      </c>
      <c r="Q64" s="46">
        <f t="shared" si="18"/>
        <v>0.94184342380348351</v>
      </c>
      <c r="R64" s="46">
        <f t="shared" si="19"/>
        <v>0.64194464345018121</v>
      </c>
      <c r="S64" s="46">
        <f t="shared" si="20"/>
        <v>0.52945858684233016</v>
      </c>
      <c r="T64" s="21"/>
      <c r="U64" s="21"/>
      <c r="V64" s="21"/>
      <c r="W64" s="21"/>
      <c r="X64" s="21"/>
      <c r="Y64" s="21"/>
      <c r="Z64" s="21"/>
      <c r="AA64" s="21"/>
      <c r="AB64" s="21"/>
      <c r="AC64" s="21"/>
      <c r="AD64" s="21"/>
      <c r="AE64" s="21"/>
      <c r="AF64" s="21"/>
      <c r="AG64" s="21"/>
      <c r="AH64" s="21"/>
      <c r="AI64" s="21"/>
      <c r="AJ64" s="21"/>
      <c r="AK64" s="22"/>
    </row>
    <row r="65" spans="1:37" x14ac:dyDescent="0.25">
      <c r="A65" s="23"/>
      <c r="B65" s="26">
        <f t="shared" si="23"/>
        <v>22.5</v>
      </c>
      <c r="C65" s="46">
        <f t="shared" si="25"/>
        <v>2.8334929685229326E-2</v>
      </c>
      <c r="D65" s="46">
        <f t="shared" si="25"/>
        <v>5.8053337497767643E-3</v>
      </c>
      <c r="E65" s="46">
        <f t="shared" si="25"/>
        <v>1.5392722557407978E-2</v>
      </c>
      <c r="F65" s="46">
        <f t="shared" si="25"/>
        <v>6.0917964590316842E-3</v>
      </c>
      <c r="G65" s="46">
        <f t="shared" si="25"/>
        <v>2.9821187478219713E-2</v>
      </c>
      <c r="H65" s="46">
        <f t="shared" si="25"/>
        <v>2.9205538971837086E-3</v>
      </c>
      <c r="I65" s="46">
        <f t="shared" si="25"/>
        <v>2.0904126631535291E-2</v>
      </c>
      <c r="J65" s="46">
        <f t="shared" si="25"/>
        <v>3.0219925009475901E-2</v>
      </c>
      <c r="K65" s="21"/>
      <c r="L65" s="46">
        <f t="shared" si="21"/>
        <v>0.53330023337841503</v>
      </c>
      <c r="M65" s="46">
        <f t="shared" si="22"/>
        <v>0.87788267308767132</v>
      </c>
      <c r="N65" s="46">
        <f t="shared" si="15"/>
        <v>0.70914322015918196</v>
      </c>
      <c r="O65" s="46">
        <f t="shared" si="16"/>
        <v>0.87227579989544723</v>
      </c>
      <c r="P65" s="46">
        <f t="shared" si="17"/>
        <v>0.51624872080950568</v>
      </c>
      <c r="Q65" s="46">
        <f t="shared" si="18"/>
        <v>0.936489760720571</v>
      </c>
      <c r="R65" s="46">
        <f t="shared" si="19"/>
        <v>0.62782472609555406</v>
      </c>
      <c r="S65" s="46">
        <f t="shared" si="20"/>
        <v>0.5117716626959844</v>
      </c>
      <c r="T65" s="21"/>
      <c r="U65" s="21"/>
      <c r="V65" s="21"/>
      <c r="W65" s="21"/>
      <c r="X65" s="21"/>
      <c r="Y65" s="21"/>
      <c r="Z65" s="21"/>
      <c r="AA65" s="21"/>
      <c r="AB65" s="21"/>
      <c r="AC65" s="21"/>
      <c r="AD65" s="21"/>
      <c r="AE65" s="21"/>
      <c r="AF65" s="21"/>
      <c r="AG65" s="21"/>
      <c r="AH65" s="21"/>
      <c r="AI65" s="21"/>
      <c r="AJ65" s="21"/>
      <c r="AK65" s="22"/>
    </row>
    <row r="66" spans="1:37" x14ac:dyDescent="0.25">
      <c r="A66" s="23"/>
      <c r="B66" s="26">
        <f t="shared" si="23"/>
        <v>23.5</v>
      </c>
      <c r="C66" s="46">
        <f t="shared" si="25"/>
        <v>2.8373284210843508E-2</v>
      </c>
      <c r="D66" s="46">
        <f t="shared" si="25"/>
        <v>5.8894025471545319E-3</v>
      </c>
      <c r="E66" s="46">
        <f t="shared" si="25"/>
        <v>1.5467072383785307E-2</v>
      </c>
      <c r="F66" s="46">
        <f t="shared" si="25"/>
        <v>6.1086661560523225E-3</v>
      </c>
      <c r="G66" s="46">
        <f t="shared" si="25"/>
        <v>2.973272095967161E-2</v>
      </c>
      <c r="H66" s="46">
        <f t="shared" si="25"/>
        <v>3.0422538575010094E-3</v>
      </c>
      <c r="I66" s="46">
        <f t="shared" si="25"/>
        <v>2.0963941302738931E-2</v>
      </c>
      <c r="J66" s="46">
        <f t="shared" si="25"/>
        <v>3.0439178802168954E-2</v>
      </c>
      <c r="K66" s="21"/>
      <c r="L66" s="46">
        <f t="shared" si="21"/>
        <v>0.51815123266736363</v>
      </c>
      <c r="M66" s="46">
        <f t="shared" si="22"/>
        <v>0.87110304421068208</v>
      </c>
      <c r="N66" s="46">
        <f t="shared" si="15"/>
        <v>0.69719237821965907</v>
      </c>
      <c r="O66" s="46">
        <f t="shared" si="16"/>
        <v>0.86665268933862938</v>
      </c>
      <c r="P66" s="46">
        <f t="shared" si="17"/>
        <v>0.50231244761351701</v>
      </c>
      <c r="Q66" s="46">
        <f t="shared" si="18"/>
        <v>0.93110387361732705</v>
      </c>
      <c r="R66" s="46">
        <f t="shared" si="19"/>
        <v>0.61412320846894664</v>
      </c>
      <c r="S66" s="46">
        <f t="shared" si="20"/>
        <v>0.49428163349887683</v>
      </c>
      <c r="T66" s="21"/>
      <c r="U66" s="21"/>
      <c r="V66" s="21"/>
      <c r="W66" s="21"/>
      <c r="X66" s="21"/>
      <c r="Y66" s="21"/>
      <c r="Z66" s="21"/>
      <c r="AA66" s="21"/>
      <c r="AB66" s="21"/>
      <c r="AC66" s="21"/>
      <c r="AD66" s="21"/>
      <c r="AE66" s="21"/>
      <c r="AF66" s="21"/>
      <c r="AG66" s="21"/>
      <c r="AH66" s="21"/>
      <c r="AI66" s="21"/>
      <c r="AJ66" s="21"/>
      <c r="AK66" s="22"/>
    </row>
    <row r="67" spans="1:37" x14ac:dyDescent="0.25">
      <c r="A67" s="23"/>
      <c r="B67" s="26">
        <f t="shared" si="23"/>
        <v>24.5</v>
      </c>
      <c r="C67" s="46">
        <f t="shared" si="25"/>
        <v>2.8405398503892343E-2</v>
      </c>
      <c r="D67" s="46">
        <f t="shared" si="25"/>
        <v>5.9183321013733803E-3</v>
      </c>
      <c r="E67" s="46">
        <f t="shared" si="25"/>
        <v>1.5472323354629225E-2</v>
      </c>
      <c r="F67" s="46">
        <f t="shared" si="25"/>
        <v>6.1081513960914435E-3</v>
      </c>
      <c r="G67" s="46">
        <f t="shared" si="25"/>
        <v>2.9646620266532864E-2</v>
      </c>
      <c r="H67" s="46">
        <f t="shared" si="25"/>
        <v>3.1635805157463892E-3</v>
      </c>
      <c r="I67" s="46">
        <f t="shared" si="25"/>
        <v>2.1030482278092677E-2</v>
      </c>
      <c r="J67" s="46">
        <f t="shared" si="25"/>
        <v>3.0698863442466973E-2</v>
      </c>
      <c r="K67" s="21"/>
      <c r="L67" s="46">
        <f t="shared" si="21"/>
        <v>0.50346986357070733</v>
      </c>
      <c r="M67" s="46">
        <f t="shared" si="22"/>
        <v>0.86539282219794711</v>
      </c>
      <c r="N67" s="46">
        <f t="shared" si="15"/>
        <v>0.6864861266357557</v>
      </c>
      <c r="O67" s="46">
        <f t="shared" si="16"/>
        <v>0.86140153851626022</v>
      </c>
      <c r="P67" s="46">
        <f t="shared" si="17"/>
        <v>0.48880894165428518</v>
      </c>
      <c r="Q67" s="46">
        <f t="shared" si="18"/>
        <v>0.9255331032589994</v>
      </c>
      <c r="R67" s="46">
        <f t="shared" si="19"/>
        <v>0.60055343676256179</v>
      </c>
      <c r="S67" s="46">
        <f t="shared" si="20"/>
        <v>0.47672833973336265</v>
      </c>
      <c r="T67" s="21"/>
      <c r="U67" s="21"/>
      <c r="V67" s="21"/>
      <c r="W67" s="21"/>
      <c r="X67" s="21"/>
      <c r="Y67" s="21"/>
      <c r="Z67" s="21"/>
      <c r="AA67" s="21"/>
      <c r="AB67" s="21"/>
      <c r="AC67" s="21"/>
      <c r="AD67" s="21"/>
      <c r="AE67" s="21"/>
      <c r="AF67" s="21"/>
      <c r="AG67" s="21"/>
      <c r="AH67" s="21"/>
      <c r="AI67" s="21"/>
      <c r="AJ67" s="21"/>
      <c r="AK67" s="22"/>
    </row>
    <row r="68" spans="1:37" x14ac:dyDescent="0.25">
      <c r="A68" s="23"/>
      <c r="B68" s="26">
        <f t="shared" si="23"/>
        <v>25.5</v>
      </c>
      <c r="C68" s="46">
        <f t="shared" si="25"/>
        <v>2.8427043887625736E-2</v>
      </c>
      <c r="D68" s="46">
        <f t="shared" si="25"/>
        <v>5.9516139176594152E-3</v>
      </c>
      <c r="E68" s="46">
        <f t="shared" si="25"/>
        <v>1.5487145805536784E-2</v>
      </c>
      <c r="F68" s="46">
        <f t="shared" si="25"/>
        <v>6.0977105044344171E-3</v>
      </c>
      <c r="G68" s="46">
        <f t="shared" si="25"/>
        <v>2.954784406597355E-2</v>
      </c>
      <c r="H68" s="46">
        <f t="shared" si="25"/>
        <v>3.2668500525119271E-3</v>
      </c>
      <c r="I68" s="46">
        <f t="shared" si="25"/>
        <v>2.1029785344353513E-2</v>
      </c>
      <c r="J68" s="46">
        <f t="shared" si="25"/>
        <v>3.0879861091761995E-2</v>
      </c>
      <c r="K68" s="21"/>
      <c r="L68" s="46">
        <f t="shared" si="21"/>
        <v>0.48930093272871339</v>
      </c>
      <c r="M68" s="46">
        <f t="shared" si="22"/>
        <v>0.85957576144006398</v>
      </c>
      <c r="N68" s="46">
        <f t="shared" si="15"/>
        <v>0.67577484966151324</v>
      </c>
      <c r="O68" s="46">
        <f t="shared" si="16"/>
        <v>0.85639850767558523</v>
      </c>
      <c r="P68" s="46">
        <f t="shared" si="17"/>
        <v>0.47589746975093766</v>
      </c>
      <c r="Q68" s="46">
        <f t="shared" si="18"/>
        <v>0.92019571301716574</v>
      </c>
      <c r="R68" s="46">
        <f t="shared" si="19"/>
        <v>0.58819388879109269</v>
      </c>
      <c r="S68" s="46">
        <f t="shared" si="20"/>
        <v>0.46046283727663306</v>
      </c>
      <c r="T68" s="21"/>
      <c r="U68" s="21"/>
      <c r="V68" s="21"/>
      <c r="W68" s="21"/>
      <c r="X68" s="21"/>
      <c r="Y68" s="21"/>
      <c r="Z68" s="21"/>
      <c r="AA68" s="21"/>
      <c r="AB68" s="21"/>
      <c r="AC68" s="21"/>
      <c r="AD68" s="21"/>
      <c r="AE68" s="21"/>
      <c r="AF68" s="21"/>
      <c r="AG68" s="21"/>
      <c r="AH68" s="21"/>
      <c r="AI68" s="21"/>
      <c r="AJ68" s="21"/>
      <c r="AK68" s="22"/>
    </row>
    <row r="69" spans="1:37" x14ac:dyDescent="0.25">
      <c r="A69" s="23"/>
      <c r="B69" s="26">
        <f t="shared" si="23"/>
        <v>26.5</v>
      </c>
      <c r="C69" s="46">
        <f t="shared" si="25"/>
        <v>2.843758280396802E-2</v>
      </c>
      <c r="D69" s="46">
        <f t="shared" si="25"/>
        <v>5.9843007804545323E-3</v>
      </c>
      <c r="E69" s="46">
        <f t="shared" si="25"/>
        <v>1.5503288300124041E-2</v>
      </c>
      <c r="F69" s="46">
        <f t="shared" si="25"/>
        <v>6.0760356663536186E-3</v>
      </c>
      <c r="G69" s="46">
        <f t="shared" si="25"/>
        <v>2.943698801018968E-2</v>
      </c>
      <c r="H69" s="46">
        <f t="shared" si="25"/>
        <v>3.3523814580007638E-3</v>
      </c>
      <c r="I69" s="46">
        <f t="shared" si="25"/>
        <v>2.0962376896136448E-2</v>
      </c>
      <c r="J69" s="46">
        <f t="shared" si="25"/>
        <v>3.0981449997625532E-2</v>
      </c>
      <c r="K69" s="21"/>
      <c r="L69" s="46">
        <f t="shared" si="21"/>
        <v>0.47564684244523486</v>
      </c>
      <c r="M69" s="46">
        <f t="shared" si="22"/>
        <v>0.85375471262658065</v>
      </c>
      <c r="N69" s="46">
        <f t="shared" si="15"/>
        <v>0.66518837100037775</v>
      </c>
      <c r="O69" s="46">
        <f t="shared" si="16"/>
        <v>0.85169418757297821</v>
      </c>
      <c r="P69" s="46">
        <f t="shared" si="17"/>
        <v>0.46356019164047307</v>
      </c>
      <c r="Q69" s="46">
        <f t="shared" si="18"/>
        <v>0.91512964887031734</v>
      </c>
      <c r="R69" s="46">
        <f t="shared" si="19"/>
        <v>0.57708785364701642</v>
      </c>
      <c r="S69" s="46">
        <f t="shared" si="20"/>
        <v>0.44550485480623253</v>
      </c>
      <c r="T69" s="21"/>
      <c r="U69" s="21"/>
      <c r="V69" s="21"/>
      <c r="W69" s="21"/>
      <c r="X69" s="21"/>
      <c r="Y69" s="21"/>
      <c r="Z69" s="21"/>
      <c r="AA69" s="21"/>
      <c r="AB69" s="21"/>
      <c r="AC69" s="21"/>
      <c r="AD69" s="21"/>
      <c r="AE69" s="21"/>
      <c r="AF69" s="21"/>
      <c r="AG69" s="21"/>
      <c r="AH69" s="21"/>
      <c r="AI69" s="21"/>
      <c r="AJ69" s="21"/>
      <c r="AK69" s="22"/>
    </row>
    <row r="70" spans="1:37" x14ac:dyDescent="0.25">
      <c r="A70" s="23"/>
      <c r="B70" s="26">
        <f t="shared" si="23"/>
        <v>27.5</v>
      </c>
      <c r="C70" s="46">
        <f t="shared" si="25"/>
        <v>2.8444794867965584E-2</v>
      </c>
      <c r="D70" s="46">
        <f t="shared" si="25"/>
        <v>5.9784334264065819E-3</v>
      </c>
      <c r="E70" s="46">
        <f t="shared" si="25"/>
        <v>1.5488134660017749E-2</v>
      </c>
      <c r="F70" s="46">
        <f t="shared" si="25"/>
        <v>6.043633654826408E-3</v>
      </c>
      <c r="G70" s="46">
        <f t="shared" si="25"/>
        <v>2.9327040511148539E-2</v>
      </c>
      <c r="H70" s="46">
        <f t="shared" si="25"/>
        <v>3.4366345989553793E-3</v>
      </c>
      <c r="I70" s="46">
        <f t="shared" si="25"/>
        <v>2.0901440606635902E-2</v>
      </c>
      <c r="J70" s="46">
        <f t="shared" si="25"/>
        <v>3.1123454082035096E-2</v>
      </c>
      <c r="K70" s="21"/>
      <c r="L70" s="46">
        <f t="shared" si="21"/>
        <v>0.46240543149317026</v>
      </c>
      <c r="M70" s="46">
        <f t="shared" si="22"/>
        <v>0.84881211278661939</v>
      </c>
      <c r="N70" s="46">
        <f t="shared" si="15"/>
        <v>0.65530206105619249</v>
      </c>
      <c r="O70" s="46">
        <f t="shared" si="16"/>
        <v>0.84730062837255882</v>
      </c>
      <c r="P70" s="46">
        <f t="shared" si="17"/>
        <v>0.45162918432081067</v>
      </c>
      <c r="Q70" s="46">
        <f t="shared" si="18"/>
        <v>0.9099683786740026</v>
      </c>
      <c r="R70" s="46">
        <f t="shared" si="19"/>
        <v>0.56616763856594365</v>
      </c>
      <c r="S70" s="46">
        <f t="shared" si="20"/>
        <v>0.43048368722446989</v>
      </c>
      <c r="T70" s="21"/>
      <c r="U70" s="21"/>
      <c r="V70" s="21"/>
      <c r="W70" s="21"/>
      <c r="X70" s="21"/>
      <c r="Y70" s="21"/>
      <c r="Z70" s="21"/>
      <c r="AA70" s="21"/>
      <c r="AB70" s="21"/>
      <c r="AC70" s="21"/>
      <c r="AD70" s="21"/>
      <c r="AE70" s="21"/>
      <c r="AF70" s="21"/>
      <c r="AG70" s="21"/>
      <c r="AH70" s="21"/>
      <c r="AI70" s="21"/>
      <c r="AJ70" s="21"/>
      <c r="AK70" s="22"/>
    </row>
    <row r="71" spans="1:37" x14ac:dyDescent="0.25">
      <c r="A71" s="23"/>
      <c r="B71" s="26">
        <f t="shared" si="23"/>
        <v>28.5</v>
      </c>
      <c r="C71" s="46">
        <f t="shared" si="25"/>
        <v>2.8447196837959154E-2</v>
      </c>
      <c r="D71" s="46">
        <f t="shared" si="25"/>
        <v>5.9719867231251555E-3</v>
      </c>
      <c r="E71" s="46">
        <f t="shared" si="25"/>
        <v>1.5451679100920046E-2</v>
      </c>
      <c r="F71" s="46">
        <f t="shared" si="25"/>
        <v>6.0011138411937281E-3</v>
      </c>
      <c r="G71" s="46">
        <f t="shared" si="25"/>
        <v>2.9215216326534232E-2</v>
      </c>
      <c r="H71" s="46">
        <f t="shared" si="25"/>
        <v>3.5161194813326802E-3</v>
      </c>
      <c r="I71" s="46">
        <f t="shared" si="25"/>
        <v>2.0831089328524399E-2</v>
      </c>
      <c r="J71" s="46">
        <f t="shared" si="25"/>
        <v>3.1278021818593515E-2</v>
      </c>
      <c r="K71" s="21"/>
      <c r="L71" s="46">
        <f t="shared" si="21"/>
        <v>0.44958626449339156</v>
      </c>
      <c r="M71" s="46">
        <f t="shared" si="22"/>
        <v>0.84392182332410914</v>
      </c>
      <c r="N71" s="46">
        <f t="shared" si="15"/>
        <v>0.64596803997243402</v>
      </c>
      <c r="O71" s="46">
        <f t="shared" si="16"/>
        <v>0.84322572074047497</v>
      </c>
      <c r="P71" s="46">
        <f t="shared" si="17"/>
        <v>0.44012227231059053</v>
      </c>
      <c r="Q71" s="46">
        <f t="shared" si="18"/>
        <v>0.90480697712337255</v>
      </c>
      <c r="R71" s="46">
        <f t="shared" si="19"/>
        <v>0.55566647142817649</v>
      </c>
      <c r="S71" s="46">
        <f t="shared" si="20"/>
        <v>0.4157102887330924</v>
      </c>
      <c r="T71" s="21"/>
      <c r="U71" s="21"/>
      <c r="V71" s="21"/>
      <c r="W71" s="21"/>
      <c r="X71" s="21"/>
      <c r="Y71" s="21"/>
      <c r="Z71" s="21"/>
      <c r="AA71" s="21"/>
      <c r="AB71" s="21"/>
      <c r="AC71" s="21"/>
      <c r="AD71" s="21"/>
      <c r="AE71" s="21"/>
      <c r="AF71" s="21"/>
      <c r="AG71" s="21"/>
      <c r="AH71" s="21"/>
      <c r="AI71" s="21"/>
      <c r="AJ71" s="21"/>
      <c r="AK71" s="22"/>
    </row>
    <row r="72" spans="1:37" x14ac:dyDescent="0.25">
      <c r="A72" s="23"/>
      <c r="B72" s="26">
        <f t="shared" si="23"/>
        <v>29.5</v>
      </c>
      <c r="C72" s="46">
        <f t="shared" si="25"/>
        <v>2.844495418776205E-2</v>
      </c>
      <c r="D72" s="46">
        <f t="shared" si="25"/>
        <v>5.9331426223252492E-3</v>
      </c>
      <c r="E72" s="46">
        <f t="shared" si="25"/>
        <v>1.5392000910537718E-2</v>
      </c>
      <c r="F72" s="46">
        <f t="shared" si="25"/>
        <v>5.9480412989501019E-3</v>
      </c>
      <c r="G72" s="46">
        <f t="shared" si="25"/>
        <v>2.9102228219613835E-2</v>
      </c>
      <c r="H72" s="46">
        <f t="shared" si="25"/>
        <v>3.5915331541502837E-3</v>
      </c>
      <c r="I72" s="46">
        <f t="shared" si="25"/>
        <v>2.0755321609669863E-2</v>
      </c>
      <c r="J72" s="46">
        <f t="shared" si="25"/>
        <v>3.1453031907290097E-2</v>
      </c>
      <c r="K72" s="21"/>
      <c r="L72" s="46">
        <f t="shared" si="21"/>
        <v>0.43717867861676185</v>
      </c>
      <c r="M72" s="46">
        <f t="shared" si="22"/>
        <v>0.83986801887775853</v>
      </c>
      <c r="N72" s="46">
        <f t="shared" si="15"/>
        <v>0.63724250390638792</v>
      </c>
      <c r="O72" s="46">
        <f t="shared" si="16"/>
        <v>0.83950114773769746</v>
      </c>
      <c r="P72" s="46">
        <f t="shared" si="17"/>
        <v>0.42901621114530736</v>
      </c>
      <c r="Q72" s="46">
        <f t="shared" si="18"/>
        <v>0.89964015759815763</v>
      </c>
      <c r="R72" s="46">
        <f t="shared" si="19"/>
        <v>0.5455207113799001</v>
      </c>
      <c r="S72" s="46">
        <f t="shared" si="20"/>
        <v>0.40108925232824344</v>
      </c>
      <c r="T72" s="21"/>
      <c r="U72" s="21"/>
      <c r="V72" s="21"/>
      <c r="W72" s="21"/>
      <c r="X72" s="21"/>
      <c r="Y72" s="21"/>
      <c r="Z72" s="21"/>
      <c r="AA72" s="21"/>
      <c r="AB72" s="21"/>
      <c r="AC72" s="21"/>
      <c r="AD72" s="21"/>
      <c r="AE72" s="21"/>
      <c r="AF72" s="21"/>
      <c r="AG72" s="21"/>
      <c r="AH72" s="21"/>
      <c r="AI72" s="21"/>
      <c r="AJ72" s="21"/>
      <c r="AK72" s="22"/>
    </row>
    <row r="73" spans="1:37" x14ac:dyDescent="0.25">
      <c r="A73" s="23"/>
      <c r="B73" s="21"/>
      <c r="C73" s="142"/>
      <c r="D73" s="142"/>
      <c r="E73" s="142"/>
      <c r="F73" s="142"/>
      <c r="G73" s="142"/>
      <c r="H73" s="142"/>
      <c r="I73" s="142"/>
      <c r="J73" s="142"/>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2"/>
    </row>
    <row r="74" spans="1:37" x14ac:dyDescent="0.25">
      <c r="A74" s="24" t="s">
        <v>116</v>
      </c>
      <c r="B74" s="42"/>
      <c r="C74" s="43"/>
      <c r="D74" s="21"/>
      <c r="E74" s="383">
        <v>43830</v>
      </c>
      <c r="F74" s="384"/>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2"/>
    </row>
    <row r="75" spans="1:37" x14ac:dyDescent="0.25">
      <c r="A75" s="23"/>
      <c r="B75" s="42"/>
      <c r="C75" s="38" t="s">
        <v>116</v>
      </c>
      <c r="D75" s="39"/>
      <c r="E75" s="39"/>
      <c r="F75" s="39"/>
      <c r="G75" s="39"/>
      <c r="H75" s="39"/>
      <c r="I75" s="39"/>
      <c r="J75" s="40"/>
      <c r="K75" s="21"/>
      <c r="L75" s="38" t="s">
        <v>104</v>
      </c>
      <c r="M75" s="39"/>
      <c r="N75" s="39"/>
      <c r="O75" s="39"/>
      <c r="P75" s="39"/>
      <c r="Q75" s="39"/>
      <c r="R75" s="39"/>
      <c r="S75" s="40"/>
      <c r="T75" s="21"/>
      <c r="U75" s="21"/>
      <c r="V75" s="21"/>
      <c r="W75" s="21"/>
      <c r="X75" s="21"/>
      <c r="Y75" s="21"/>
      <c r="Z75" s="21"/>
      <c r="AA75" s="21"/>
      <c r="AB75" s="21"/>
      <c r="AC75" s="21"/>
      <c r="AD75" s="21"/>
      <c r="AE75" s="21"/>
      <c r="AF75" s="21"/>
      <c r="AG75" s="21"/>
      <c r="AH75" s="21"/>
      <c r="AI75" s="21"/>
      <c r="AJ75" s="21"/>
      <c r="AK75" s="22"/>
    </row>
    <row r="76" spans="1:37" x14ac:dyDescent="0.25">
      <c r="A76" s="23"/>
      <c r="B76" s="21"/>
      <c r="C76" s="98" t="s">
        <v>52</v>
      </c>
      <c r="D76" s="98" t="s">
        <v>58</v>
      </c>
      <c r="E76" s="98" t="s">
        <v>57</v>
      </c>
      <c r="F76" s="98" t="s">
        <v>78</v>
      </c>
      <c r="G76" s="98" t="s">
        <v>77</v>
      </c>
      <c r="H76" s="98" t="s">
        <v>79</v>
      </c>
      <c r="I76" s="98" t="s">
        <v>76</v>
      </c>
      <c r="J76" s="98" t="s">
        <v>80</v>
      </c>
      <c r="K76" s="21"/>
      <c r="L76" s="44" t="str">
        <f>C76</f>
        <v>USD</v>
      </c>
      <c r="M76" s="44" t="str">
        <f t="shared" ref="M76" si="26">D76</f>
        <v>EUR</v>
      </c>
      <c r="N76" s="44" t="str">
        <f t="shared" ref="N76" si="27">E76</f>
        <v>GBP</v>
      </c>
      <c r="O76" s="44" t="str">
        <f t="shared" ref="O76" si="28">F76</f>
        <v>CHF</v>
      </c>
      <c r="P76" s="44" t="str">
        <f t="shared" ref="P76" si="29">G76</f>
        <v>CAD</v>
      </c>
      <c r="Q76" s="44" t="str">
        <f t="shared" ref="Q76" si="30">H76</f>
        <v>JPY</v>
      </c>
      <c r="R76" s="44" t="str">
        <f t="shared" ref="R76" si="31">I76</f>
        <v>AUD</v>
      </c>
      <c r="S76" s="44" t="str">
        <f t="shared" ref="S76" si="32">J76</f>
        <v>NZD</v>
      </c>
      <c r="T76" s="21"/>
      <c r="U76" s="21"/>
      <c r="V76" s="21"/>
      <c r="W76" s="21"/>
      <c r="X76" s="21"/>
      <c r="Y76" s="21"/>
      <c r="Z76" s="21"/>
      <c r="AA76" s="21"/>
      <c r="AB76" s="21"/>
      <c r="AC76" s="21"/>
      <c r="AD76" s="21"/>
      <c r="AE76" s="21"/>
      <c r="AF76" s="21"/>
      <c r="AG76" s="21"/>
      <c r="AH76" s="21"/>
      <c r="AI76" s="21"/>
      <c r="AJ76" s="21"/>
      <c r="AK76" s="22"/>
    </row>
    <row r="77" spans="1:37" x14ac:dyDescent="0.25">
      <c r="A77" s="23"/>
      <c r="B77" s="21"/>
      <c r="C77" s="26">
        <v>1</v>
      </c>
      <c r="D77" s="26">
        <f>C77+1</f>
        <v>2</v>
      </c>
      <c r="E77" s="26">
        <f t="shared" ref="E77" si="33">D77+1</f>
        <v>3</v>
      </c>
      <c r="F77" s="26">
        <f t="shared" ref="F77" si="34">E77+1</f>
        <v>4</v>
      </c>
      <c r="G77" s="26">
        <f t="shared" ref="G77" si="35">F77+1</f>
        <v>5</v>
      </c>
      <c r="H77" s="26">
        <f t="shared" ref="H77" si="36">G77+1</f>
        <v>6</v>
      </c>
      <c r="I77" s="26">
        <f t="shared" ref="I77" si="37">H77+1</f>
        <v>7</v>
      </c>
      <c r="J77" s="26">
        <f t="shared" ref="J77" si="38">I77+1</f>
        <v>8</v>
      </c>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2"/>
    </row>
    <row r="78" spans="1:37" x14ac:dyDescent="0.25">
      <c r="A78" s="45" t="s">
        <v>60</v>
      </c>
      <c r="B78" s="26">
        <v>1</v>
      </c>
      <c r="C78" s="352">
        <v>1.6848943187723647E-2</v>
      </c>
      <c r="D78" s="352">
        <v>-4.9031837991520937E-3</v>
      </c>
      <c r="E78" s="352">
        <v>7.3975561189533858E-3</v>
      </c>
      <c r="F78" s="352">
        <v>-8.1292479640419704E-3</v>
      </c>
      <c r="G78" s="352">
        <v>1.9305040217489543E-2</v>
      </c>
      <c r="H78" s="352">
        <v>-8.6249526027221243E-4</v>
      </c>
      <c r="I78" s="352">
        <v>8.8039120983526252E-3</v>
      </c>
      <c r="J78" s="352">
        <v>1.130260741650823E-2</v>
      </c>
      <c r="K78" s="21"/>
      <c r="L78" s="46">
        <f>(1+C78)^-$B78</f>
        <v>0.9834302397611745</v>
      </c>
      <c r="M78" s="46">
        <f t="shared" ref="M78:M107" si="39">(1+D78)^-$B78</f>
        <v>1.0049273434698263</v>
      </c>
      <c r="N78" s="46">
        <f t="shared" ref="N78:N107" si="40">(1+E78)^-$B78</f>
        <v>0.9926567658676354</v>
      </c>
      <c r="O78" s="46">
        <f t="shared" ref="O78:O107" si="41">(1+F78)^-$B78</f>
        <v>1.0081958742581687</v>
      </c>
      <c r="P78" s="46">
        <f t="shared" ref="P78:P107" si="42">(1+G78)^-$B78</f>
        <v>0.98106058593277401</v>
      </c>
      <c r="Q78" s="46">
        <f t="shared" ref="Q78:Q107" si="43">(1+H78)^-$B78</f>
        <v>1.0008632398005086</v>
      </c>
      <c r="R78" s="46">
        <f t="shared" ref="R78:R107" si="44">(1+I78)^-$B78</f>
        <v>0.99127292034381587</v>
      </c>
      <c r="S78" s="46">
        <f t="shared" ref="S78:S107" si="45">(1+J78)^-$B78</f>
        <v>0.9888237137592456</v>
      </c>
      <c r="T78" s="21"/>
      <c r="U78" s="21"/>
      <c r="V78" s="21"/>
      <c r="W78" s="21"/>
      <c r="X78" s="21"/>
      <c r="Y78" s="21"/>
      <c r="Z78" s="21"/>
      <c r="AA78" s="21"/>
      <c r="AB78" s="21"/>
      <c r="AC78" s="21"/>
      <c r="AD78" s="21"/>
      <c r="AE78" s="21"/>
      <c r="AF78" s="21"/>
      <c r="AG78" s="21"/>
      <c r="AH78" s="21"/>
      <c r="AI78" s="21"/>
      <c r="AJ78" s="21"/>
      <c r="AK78" s="22"/>
    </row>
    <row r="79" spans="1:37" x14ac:dyDescent="0.25">
      <c r="A79" s="45" t="s">
        <v>61</v>
      </c>
      <c r="B79" s="26">
        <f>B78+1</f>
        <v>2</v>
      </c>
      <c r="C79" s="352">
        <v>1.6004625690861696E-2</v>
      </c>
      <c r="D79" s="352">
        <v>-4.636175852645974E-3</v>
      </c>
      <c r="E79" s="352">
        <v>7.2866405349660823E-3</v>
      </c>
      <c r="F79" s="352">
        <v>-7.8640968576736414E-3</v>
      </c>
      <c r="G79" s="352">
        <v>1.9242801420335853E-2</v>
      </c>
      <c r="H79" s="352">
        <v>-8.7249654925247722E-4</v>
      </c>
      <c r="I79" s="352">
        <v>9.0242901753301297E-3</v>
      </c>
      <c r="J79" s="352">
        <v>1.1743112466216177E-2</v>
      </c>
      <c r="K79" s="21"/>
      <c r="L79" s="46">
        <f t="shared" ref="L79:L107" si="46">(1+C79)^-$B79</f>
        <v>0.9687431164086352</v>
      </c>
      <c r="M79" s="46">
        <f t="shared" si="39"/>
        <v>1.0093372350100123</v>
      </c>
      <c r="N79" s="46">
        <f t="shared" si="40"/>
        <v>0.98558447075366429</v>
      </c>
      <c r="O79" s="46">
        <f t="shared" si="41"/>
        <v>1.0159156904684925</v>
      </c>
      <c r="P79" s="46">
        <f t="shared" si="42"/>
        <v>0.96259742213837352</v>
      </c>
      <c r="Q79" s="46">
        <f t="shared" si="43"/>
        <v>1.0017472795088438</v>
      </c>
      <c r="R79" s="46">
        <f t="shared" si="44"/>
        <v>0.98219282622024451</v>
      </c>
      <c r="S79" s="46">
        <f t="shared" si="45"/>
        <v>0.97692109336671573</v>
      </c>
      <c r="T79" s="21"/>
      <c r="U79" s="21"/>
      <c r="V79" s="21"/>
      <c r="W79" s="21"/>
      <c r="X79" s="21"/>
      <c r="Y79" s="21"/>
      <c r="Z79" s="21"/>
      <c r="AA79" s="21"/>
      <c r="AB79" s="21"/>
      <c r="AC79" s="21"/>
      <c r="AD79" s="21"/>
      <c r="AE79" s="21"/>
      <c r="AF79" s="21"/>
      <c r="AG79" s="21"/>
      <c r="AH79" s="21"/>
      <c r="AI79" s="21"/>
      <c r="AJ79" s="21"/>
      <c r="AK79" s="22"/>
    </row>
    <row r="80" spans="1:37" x14ac:dyDescent="0.25">
      <c r="A80" s="45" t="s">
        <v>62</v>
      </c>
      <c r="B80" s="26">
        <f t="shared" ref="B80:B107" si="47">B79+1</f>
        <v>3</v>
      </c>
      <c r="C80" s="352">
        <v>1.5927022026966053E-2</v>
      </c>
      <c r="D80" s="352">
        <v>-4.124439231556809E-3</v>
      </c>
      <c r="E80" s="352">
        <v>7.534917957885634E-3</v>
      </c>
      <c r="F80" s="352">
        <v>-7.2942365323496183E-3</v>
      </c>
      <c r="G80" s="352">
        <v>1.9257438408410987E-2</v>
      </c>
      <c r="H80" s="352">
        <v>-8.3248682777514738E-4</v>
      </c>
      <c r="I80" s="352">
        <v>9.6579990676710636E-3</v>
      </c>
      <c r="J80" s="352">
        <v>1.2110345826821689E-2</v>
      </c>
      <c r="K80" s="21"/>
      <c r="L80" s="46">
        <f t="shared" si="46"/>
        <v>0.95370149617399724</v>
      </c>
      <c r="M80" s="46">
        <f t="shared" si="39"/>
        <v>1.0124760896626481</v>
      </c>
      <c r="N80" s="46">
        <f t="shared" si="40"/>
        <v>0.97773166595533767</v>
      </c>
      <c r="O80" s="46">
        <f t="shared" si="41"/>
        <v>1.022205868780687</v>
      </c>
      <c r="P80" s="46">
        <f t="shared" si="42"/>
        <v>0.94438337108399251</v>
      </c>
      <c r="Q80" s="46">
        <f t="shared" si="43"/>
        <v>1.0025016244658682</v>
      </c>
      <c r="R80" s="46">
        <f t="shared" si="44"/>
        <v>0.97157678455299834</v>
      </c>
      <c r="S80" s="46">
        <f t="shared" si="45"/>
        <v>0.96453148154118251</v>
      </c>
      <c r="T80" s="21"/>
      <c r="U80" s="21"/>
      <c r="V80" s="21"/>
      <c r="W80" s="21"/>
      <c r="X80" s="21"/>
      <c r="Y80" s="21"/>
      <c r="Z80" s="21"/>
      <c r="AA80" s="21"/>
      <c r="AB80" s="21"/>
      <c r="AC80" s="21"/>
      <c r="AD80" s="21"/>
      <c r="AE80" s="21"/>
      <c r="AF80" s="21"/>
      <c r="AG80" s="21"/>
      <c r="AH80" s="21"/>
      <c r="AI80" s="21"/>
      <c r="AJ80" s="21"/>
      <c r="AK80" s="22"/>
    </row>
    <row r="81" spans="1:37" x14ac:dyDescent="0.25">
      <c r="A81" s="45" t="s">
        <v>63</v>
      </c>
      <c r="B81" s="26">
        <f t="shared" si="47"/>
        <v>4</v>
      </c>
      <c r="C81" s="352">
        <v>1.6082651076508636E-2</v>
      </c>
      <c r="D81" s="352">
        <v>-3.5009099643857899E-3</v>
      </c>
      <c r="E81" s="352">
        <v>7.8739568474996968E-3</v>
      </c>
      <c r="F81" s="352">
        <v>-6.6750481659224592E-3</v>
      </c>
      <c r="G81" s="352">
        <v>1.9379314382238499E-2</v>
      </c>
      <c r="H81" s="352">
        <v>-7.8746853200262201E-4</v>
      </c>
      <c r="I81" s="352">
        <v>1.034324830125577E-2</v>
      </c>
      <c r="J81" s="352">
        <v>1.2842812122181968E-2</v>
      </c>
      <c r="K81" s="21"/>
      <c r="L81" s="46">
        <f t="shared" si="46"/>
        <v>0.93817499895281942</v>
      </c>
      <c r="M81" s="46">
        <f t="shared" si="39"/>
        <v>1.0141270670195859</v>
      </c>
      <c r="N81" s="46">
        <f t="shared" si="40"/>
        <v>0.96911453385579061</v>
      </c>
      <c r="O81" s="46">
        <f t="shared" si="41"/>
        <v>1.0271517738822993</v>
      </c>
      <c r="P81" s="46">
        <f t="shared" si="42"/>
        <v>0.92609754745860862</v>
      </c>
      <c r="Q81" s="46">
        <f t="shared" si="43"/>
        <v>1.003156084974665</v>
      </c>
      <c r="R81" s="46">
        <f t="shared" si="44"/>
        <v>0.95967509771697035</v>
      </c>
      <c r="S81" s="46">
        <f t="shared" si="45"/>
        <v>0.95023669739553629</v>
      </c>
      <c r="T81" s="21"/>
      <c r="U81" s="21"/>
      <c r="V81" s="21"/>
      <c r="W81" s="21"/>
      <c r="X81" s="21"/>
      <c r="Y81" s="21"/>
      <c r="Z81" s="21"/>
      <c r="AA81" s="21"/>
      <c r="AB81" s="21"/>
      <c r="AC81" s="21"/>
      <c r="AD81" s="21"/>
      <c r="AE81" s="21"/>
      <c r="AF81" s="21"/>
      <c r="AG81" s="21"/>
      <c r="AH81" s="21"/>
      <c r="AI81" s="21"/>
      <c r="AJ81" s="21"/>
      <c r="AK81" s="22"/>
    </row>
    <row r="82" spans="1:37" x14ac:dyDescent="0.25">
      <c r="A82" s="45" t="s">
        <v>64</v>
      </c>
      <c r="B82" s="26">
        <f t="shared" si="47"/>
        <v>5</v>
      </c>
      <c r="C82" s="352">
        <v>1.6360538647830047E-2</v>
      </c>
      <c r="D82" s="352">
        <v>-2.8486144942996283E-3</v>
      </c>
      <c r="E82" s="352">
        <v>8.1660496277600192E-3</v>
      </c>
      <c r="F82" s="352">
        <v>-6.0556729186271863E-3</v>
      </c>
      <c r="G82" s="352">
        <v>1.9501754814811312E-2</v>
      </c>
      <c r="H82" s="352">
        <v>-6.5735546818446178E-4</v>
      </c>
      <c r="I82" s="352">
        <v>1.1016651851116555E-2</v>
      </c>
      <c r="J82" s="352">
        <v>1.356538578349098E-2</v>
      </c>
      <c r="K82" s="21"/>
      <c r="L82" s="46">
        <f t="shared" si="46"/>
        <v>0.92206391527002296</v>
      </c>
      <c r="M82" s="46">
        <f t="shared" si="39"/>
        <v>1.014365605210882</v>
      </c>
      <c r="N82" s="46">
        <f t="shared" si="40"/>
        <v>0.96015126494681813</v>
      </c>
      <c r="O82" s="46">
        <f t="shared" si="41"/>
        <v>1.0308362997837288</v>
      </c>
      <c r="P82" s="46">
        <f t="shared" si="42"/>
        <v>0.90794619258297304</v>
      </c>
      <c r="Q82" s="46">
        <f t="shared" si="43"/>
        <v>1.0032932690390701</v>
      </c>
      <c r="R82" s="46">
        <f t="shared" si="44"/>
        <v>0.94669145414481315</v>
      </c>
      <c r="S82" s="46">
        <f t="shared" si="45"/>
        <v>0.93484830984883427</v>
      </c>
      <c r="T82" s="21"/>
      <c r="U82" s="21"/>
      <c r="V82" s="21"/>
      <c r="W82" s="21"/>
      <c r="X82" s="21"/>
      <c r="Y82" s="21"/>
      <c r="Z82" s="21"/>
      <c r="AA82" s="21"/>
      <c r="AB82" s="21"/>
      <c r="AC82" s="21"/>
      <c r="AD82" s="21"/>
      <c r="AE82" s="21"/>
      <c r="AF82" s="21"/>
      <c r="AG82" s="21"/>
      <c r="AH82" s="21"/>
      <c r="AI82" s="21"/>
      <c r="AJ82" s="21"/>
      <c r="AK82" s="22"/>
    </row>
    <row r="83" spans="1:37" x14ac:dyDescent="0.25">
      <c r="A83" s="45" t="s">
        <v>65</v>
      </c>
      <c r="B83" s="26">
        <f t="shared" si="47"/>
        <v>6</v>
      </c>
      <c r="C83" s="352">
        <v>1.6691331924664876E-2</v>
      </c>
      <c r="D83" s="352">
        <v>-2.1950025780190785E-3</v>
      </c>
      <c r="E83" s="352">
        <v>8.4438927272927344E-3</v>
      </c>
      <c r="F83" s="352">
        <v>-5.3367417130638639E-3</v>
      </c>
      <c r="G83" s="352">
        <v>1.9673925621589206E-2</v>
      </c>
      <c r="H83" s="352">
        <v>-4.8957800963178588E-4</v>
      </c>
      <c r="I83" s="352">
        <v>1.1753235974946152E-2</v>
      </c>
      <c r="J83" s="352">
        <v>1.4293376064855368E-2</v>
      </c>
      <c r="K83" s="21"/>
      <c r="L83" s="46">
        <f t="shared" si="46"/>
        <v>0.90545167136828431</v>
      </c>
      <c r="M83" s="46">
        <f t="shared" si="39"/>
        <v>1.013271789402292</v>
      </c>
      <c r="N83" s="46">
        <f t="shared" si="40"/>
        <v>0.9508008448737042</v>
      </c>
      <c r="O83" s="46">
        <f t="shared" si="41"/>
        <v>1.0326271623454657</v>
      </c>
      <c r="P83" s="46">
        <f t="shared" si="42"/>
        <v>0.88967649371226942</v>
      </c>
      <c r="Q83" s="46">
        <f t="shared" si="43"/>
        <v>1.0029425080555512</v>
      </c>
      <c r="R83" s="46">
        <f t="shared" si="44"/>
        <v>0.93229292266182429</v>
      </c>
      <c r="S83" s="46">
        <f t="shared" si="45"/>
        <v>0.91837164064603505</v>
      </c>
      <c r="T83" s="21"/>
      <c r="U83" s="21"/>
      <c r="V83" s="21"/>
      <c r="W83" s="21"/>
      <c r="X83" s="21"/>
      <c r="Y83" s="21"/>
      <c r="Z83" s="21"/>
      <c r="AA83" s="21"/>
      <c r="AB83" s="21"/>
      <c r="AC83" s="21"/>
      <c r="AD83" s="21"/>
      <c r="AE83" s="21"/>
      <c r="AF83" s="21"/>
      <c r="AG83" s="21"/>
      <c r="AH83" s="21"/>
      <c r="AI83" s="21"/>
      <c r="AJ83" s="21"/>
      <c r="AK83" s="22"/>
    </row>
    <row r="84" spans="1:37" x14ac:dyDescent="0.25">
      <c r="A84" s="45" t="s">
        <v>66</v>
      </c>
      <c r="B84" s="26">
        <f t="shared" si="47"/>
        <v>7</v>
      </c>
      <c r="C84" s="352">
        <v>1.7028330838087857E-2</v>
      </c>
      <c r="D84" s="352">
        <v>-1.5436864872967471E-3</v>
      </c>
      <c r="E84" s="352">
        <v>8.7043225803142832E-3</v>
      </c>
      <c r="F84" s="352">
        <v>-4.6163105430062634E-3</v>
      </c>
      <c r="G84" s="352">
        <v>1.984719680754865E-2</v>
      </c>
      <c r="H84" s="352">
        <v>-3.141108822541927E-4</v>
      </c>
      <c r="I84" s="352">
        <v>1.2553413833135574E-2</v>
      </c>
      <c r="J84" s="352">
        <v>1.5027526596100182E-2</v>
      </c>
      <c r="K84" s="21"/>
      <c r="L84" s="46">
        <f t="shared" si="46"/>
        <v>0.88852293584523379</v>
      </c>
      <c r="M84" s="46">
        <f t="shared" si="39"/>
        <v>1.0108728387094803</v>
      </c>
      <c r="N84" s="46">
        <f t="shared" si="40"/>
        <v>0.9411369544696776</v>
      </c>
      <c r="O84" s="46">
        <f t="shared" si="41"/>
        <v>1.0329192226964852</v>
      </c>
      <c r="P84" s="46">
        <f t="shared" si="42"/>
        <v>0.8714736382768129</v>
      </c>
      <c r="Q84" s="46">
        <f t="shared" si="43"/>
        <v>1.0022015414192471</v>
      </c>
      <c r="R84" s="46">
        <f t="shared" si="44"/>
        <v>0.91637747271945103</v>
      </c>
      <c r="S84" s="46">
        <f t="shared" si="45"/>
        <v>0.90085575955291153</v>
      </c>
      <c r="T84" s="21"/>
      <c r="U84" s="21"/>
      <c r="V84" s="21"/>
      <c r="W84" s="21"/>
      <c r="X84" s="21"/>
      <c r="Y84" s="21"/>
      <c r="Z84" s="21"/>
      <c r="AA84" s="21"/>
      <c r="AB84" s="21"/>
      <c r="AC84" s="21"/>
      <c r="AD84" s="21"/>
      <c r="AE84" s="21"/>
      <c r="AF84" s="21"/>
      <c r="AG84" s="21"/>
      <c r="AH84" s="21"/>
      <c r="AI84" s="21"/>
      <c r="AJ84" s="21"/>
      <c r="AK84" s="22"/>
    </row>
    <row r="85" spans="1:37" x14ac:dyDescent="0.25">
      <c r="A85" s="45" t="s">
        <v>67</v>
      </c>
      <c r="B85" s="26">
        <f t="shared" si="47"/>
        <v>8</v>
      </c>
      <c r="C85" s="352">
        <v>1.7355793716367307E-2</v>
      </c>
      <c r="D85" s="352">
        <v>-8.7011374521817064E-4</v>
      </c>
      <c r="E85" s="352">
        <v>8.9581806520286911E-3</v>
      </c>
      <c r="F85" s="352">
        <v>-3.9437049249027023E-3</v>
      </c>
      <c r="G85" s="352">
        <v>2.0021724527729878E-2</v>
      </c>
      <c r="H85" s="352">
        <v>-9.8229253339909839E-5</v>
      </c>
      <c r="I85" s="352">
        <v>1.3260999027163711E-2</v>
      </c>
      <c r="J85" s="352">
        <v>1.5741633511644038E-2</v>
      </c>
      <c r="K85" s="21"/>
      <c r="L85" s="46">
        <f t="shared" si="46"/>
        <v>0.8713990829328917</v>
      </c>
      <c r="M85" s="46">
        <f t="shared" si="39"/>
        <v>1.0069882447281204</v>
      </c>
      <c r="N85" s="46">
        <f t="shared" si="40"/>
        <v>0.93113933294839246</v>
      </c>
      <c r="O85" s="46">
        <f t="shared" si="41"/>
        <v>1.0321169813746653</v>
      </c>
      <c r="P85" s="46">
        <f t="shared" si="42"/>
        <v>0.85334496022334172</v>
      </c>
      <c r="Q85" s="46">
        <f t="shared" si="43"/>
        <v>1.0007861815039913</v>
      </c>
      <c r="R85" s="46">
        <f t="shared" si="44"/>
        <v>0.89997280452802175</v>
      </c>
      <c r="S85" s="46">
        <f t="shared" si="45"/>
        <v>0.88253912865437334</v>
      </c>
      <c r="T85" s="21"/>
      <c r="U85" s="21"/>
      <c r="V85" s="21"/>
      <c r="W85" s="21"/>
      <c r="X85" s="21"/>
      <c r="Y85" s="21"/>
      <c r="Z85" s="21"/>
      <c r="AA85" s="21"/>
      <c r="AB85" s="21"/>
      <c r="AC85" s="21"/>
      <c r="AD85" s="21"/>
      <c r="AE85" s="21"/>
      <c r="AF85" s="21"/>
      <c r="AG85" s="21"/>
      <c r="AH85" s="21"/>
      <c r="AI85" s="21"/>
      <c r="AJ85" s="21"/>
      <c r="AK85" s="22"/>
    </row>
    <row r="86" spans="1:37" x14ac:dyDescent="0.25">
      <c r="A86" s="45" t="s">
        <v>68</v>
      </c>
      <c r="B86" s="26">
        <f t="shared" si="47"/>
        <v>9</v>
      </c>
      <c r="C86" s="352">
        <v>1.7694544236866117E-2</v>
      </c>
      <c r="D86" s="352">
        <v>-1.9785194650123739E-4</v>
      </c>
      <c r="E86" s="352">
        <v>9.1965169435652694E-3</v>
      </c>
      <c r="F86" s="352">
        <v>-3.2940884846276441E-3</v>
      </c>
      <c r="G86" s="352">
        <v>2.0225199738803878E-2</v>
      </c>
      <c r="H86" s="352">
        <v>1.4319361677150866E-4</v>
      </c>
      <c r="I86" s="352">
        <v>1.395348831046217E-2</v>
      </c>
      <c r="J86" s="352">
        <v>1.6299300744656353E-2</v>
      </c>
      <c r="K86" s="21"/>
      <c r="L86" s="46">
        <f t="shared" si="46"/>
        <v>0.85397072560539955</v>
      </c>
      <c r="M86" s="46">
        <f t="shared" si="39"/>
        <v>1.0017824303398668</v>
      </c>
      <c r="N86" s="46">
        <f t="shared" si="40"/>
        <v>0.92091238433305678</v>
      </c>
      <c r="O86" s="46">
        <f t="shared" si="41"/>
        <v>1.030141048796509</v>
      </c>
      <c r="P86" s="46">
        <f t="shared" si="42"/>
        <v>0.83509441984820632</v>
      </c>
      <c r="Q86" s="46">
        <f t="shared" si="43"/>
        <v>0.99871217966334247</v>
      </c>
      <c r="R86" s="46">
        <f t="shared" si="44"/>
        <v>0.88274994065082124</v>
      </c>
      <c r="S86" s="46">
        <f t="shared" si="45"/>
        <v>0.86458034670600159</v>
      </c>
      <c r="T86" s="21"/>
      <c r="U86" s="21"/>
      <c r="V86" s="21"/>
      <c r="W86" s="21"/>
      <c r="X86" s="21"/>
      <c r="Y86" s="21"/>
      <c r="Z86" s="21"/>
      <c r="AA86" s="21"/>
      <c r="AB86" s="21"/>
      <c r="AC86" s="21"/>
      <c r="AD86" s="21"/>
      <c r="AE86" s="21"/>
      <c r="AF86" s="21"/>
      <c r="AG86" s="21"/>
      <c r="AH86" s="21"/>
      <c r="AI86" s="21"/>
      <c r="AJ86" s="21"/>
      <c r="AK86" s="22"/>
    </row>
    <row r="87" spans="1:37" x14ac:dyDescent="0.25">
      <c r="A87" s="45" t="s">
        <v>69</v>
      </c>
      <c r="B87" s="26">
        <f t="shared" si="47"/>
        <v>10</v>
      </c>
      <c r="C87" s="352">
        <v>1.8038352856085016E-2</v>
      </c>
      <c r="D87" s="352">
        <v>4.84715220046672E-4</v>
      </c>
      <c r="E87" s="352">
        <v>9.4393045029221856E-3</v>
      </c>
      <c r="F87" s="352">
        <v>-2.6923936397936776E-3</v>
      </c>
      <c r="G87" s="352">
        <v>2.0457115097346934E-2</v>
      </c>
      <c r="H87" s="352">
        <v>3.8005641204086338E-4</v>
      </c>
      <c r="I87" s="352">
        <v>1.4598366652497363E-2</v>
      </c>
      <c r="J87" s="352">
        <v>1.6918282185631295E-2</v>
      </c>
      <c r="K87" s="21"/>
      <c r="L87" s="46">
        <f t="shared" si="46"/>
        <v>0.8362932739130815</v>
      </c>
      <c r="M87" s="46">
        <f t="shared" si="39"/>
        <v>0.99516574497107657</v>
      </c>
      <c r="N87" s="46">
        <f t="shared" si="40"/>
        <v>0.91032798032064433</v>
      </c>
      <c r="O87" s="46">
        <f t="shared" si="41"/>
        <v>1.0273269621136469</v>
      </c>
      <c r="P87" s="46">
        <f t="shared" si="42"/>
        <v>0.81668093762392135</v>
      </c>
      <c r="Q87" s="46">
        <f t="shared" si="43"/>
        <v>0.99620736817547462</v>
      </c>
      <c r="R87" s="46">
        <f t="shared" si="44"/>
        <v>0.86508426288590801</v>
      </c>
      <c r="S87" s="46">
        <f t="shared" si="45"/>
        <v>0.84555030079438032</v>
      </c>
      <c r="T87" s="21"/>
      <c r="U87" s="21"/>
      <c r="V87" s="21"/>
      <c r="W87" s="21"/>
      <c r="X87" s="21"/>
      <c r="Y87" s="21"/>
      <c r="Z87" s="21"/>
      <c r="AA87" s="21"/>
      <c r="AB87" s="21"/>
      <c r="AC87" s="21"/>
      <c r="AD87" s="21"/>
      <c r="AE87" s="21"/>
      <c r="AF87" s="21"/>
      <c r="AG87" s="21"/>
      <c r="AH87" s="21"/>
      <c r="AI87" s="21"/>
      <c r="AJ87" s="21"/>
      <c r="AK87" s="22"/>
    </row>
    <row r="88" spans="1:37" x14ac:dyDescent="0.25">
      <c r="A88" s="45" t="s">
        <v>70</v>
      </c>
      <c r="B88" s="26">
        <f t="shared" si="47"/>
        <v>11</v>
      </c>
      <c r="C88" s="352">
        <v>1.8356128502530877E-2</v>
      </c>
      <c r="D88" s="352">
        <v>1.1064441969055316E-3</v>
      </c>
      <c r="E88" s="352">
        <v>9.6360131040311714E-3</v>
      </c>
      <c r="F88" s="352">
        <v>-2.1640419559565416E-3</v>
      </c>
      <c r="G88" s="352">
        <v>2.0752885156610112E-2</v>
      </c>
      <c r="H88" s="352">
        <v>4.9340865324598582E-4</v>
      </c>
      <c r="I88" s="352">
        <v>1.5221455782157722E-2</v>
      </c>
      <c r="J88" s="352">
        <v>1.7686952792267618E-2</v>
      </c>
      <c r="K88" s="21"/>
      <c r="L88" s="46">
        <f t="shared" si="46"/>
        <v>0.81865987588124889</v>
      </c>
      <c r="M88" s="46">
        <f t="shared" si="39"/>
        <v>0.98790952637199536</v>
      </c>
      <c r="N88" s="46">
        <f t="shared" si="40"/>
        <v>0.89988463142779951</v>
      </c>
      <c r="O88" s="46">
        <f t="shared" si="41"/>
        <v>1.0241164651644146</v>
      </c>
      <c r="P88" s="46">
        <f t="shared" si="42"/>
        <v>0.79776177400104775</v>
      </c>
      <c r="Q88" s="46">
        <f t="shared" si="43"/>
        <v>0.99458853835736249</v>
      </c>
      <c r="R88" s="46">
        <f t="shared" si="44"/>
        <v>0.84689844678992521</v>
      </c>
      <c r="S88" s="46">
        <f t="shared" si="45"/>
        <v>0.82460075155310875</v>
      </c>
      <c r="T88" s="21"/>
      <c r="U88" s="21"/>
      <c r="V88" s="21"/>
      <c r="W88" s="21"/>
      <c r="X88" s="21"/>
      <c r="Y88" s="21"/>
      <c r="Z88" s="21"/>
      <c r="AA88" s="21"/>
      <c r="AB88" s="21"/>
      <c r="AC88" s="21"/>
      <c r="AD88" s="21"/>
      <c r="AE88" s="21"/>
      <c r="AF88" s="21"/>
      <c r="AG88" s="21"/>
      <c r="AH88" s="21"/>
      <c r="AI88" s="21"/>
      <c r="AJ88" s="21"/>
      <c r="AK88" s="22"/>
    </row>
    <row r="89" spans="1:37" x14ac:dyDescent="0.25">
      <c r="A89" s="45" t="s">
        <v>71</v>
      </c>
      <c r="B89" s="26">
        <f t="shared" si="47"/>
        <v>12</v>
      </c>
      <c r="C89" s="352">
        <v>1.8617973672525157E-2</v>
      </c>
      <c r="D89" s="352">
        <v>1.7347410339687563E-3</v>
      </c>
      <c r="E89" s="352">
        <v>9.8220885003235114E-3</v>
      </c>
      <c r="F89" s="352">
        <v>-1.6591733959722132E-3</v>
      </c>
      <c r="G89" s="352">
        <v>2.1046321721103434E-2</v>
      </c>
      <c r="H89" s="352">
        <v>8.581691865694463E-4</v>
      </c>
      <c r="I89" s="352">
        <v>1.5819072532601952E-2</v>
      </c>
      <c r="J89" s="352">
        <v>1.829112145947609E-2</v>
      </c>
      <c r="K89" s="21"/>
      <c r="L89" s="46">
        <f t="shared" si="46"/>
        <v>0.80142701679197015</v>
      </c>
      <c r="M89" s="46">
        <f t="shared" si="39"/>
        <v>0.97941594712271784</v>
      </c>
      <c r="N89" s="46">
        <f t="shared" si="40"/>
        <v>0.88932726504821957</v>
      </c>
      <c r="O89" s="46">
        <f t="shared" si="41"/>
        <v>1.0201264765046671</v>
      </c>
      <c r="P89" s="46">
        <f t="shared" si="42"/>
        <v>0.77885149593609426</v>
      </c>
      <c r="Q89" s="46">
        <f t="shared" si="43"/>
        <v>0.98975918389009765</v>
      </c>
      <c r="R89" s="46">
        <f t="shared" si="44"/>
        <v>0.82833049060510666</v>
      </c>
      <c r="S89" s="46">
        <f t="shared" si="45"/>
        <v>0.80451938744276197</v>
      </c>
      <c r="T89" s="21"/>
      <c r="U89" s="21"/>
      <c r="V89" s="21"/>
      <c r="W89" s="21"/>
      <c r="X89" s="21"/>
      <c r="Y89" s="21"/>
      <c r="Z89" s="21"/>
      <c r="AA89" s="21"/>
      <c r="AB89" s="21"/>
      <c r="AC89" s="21"/>
      <c r="AD89" s="21"/>
      <c r="AE89" s="21"/>
      <c r="AF89" s="21"/>
      <c r="AG89" s="21"/>
      <c r="AH89" s="21"/>
      <c r="AI89" s="21"/>
      <c r="AJ89" s="21"/>
      <c r="AK89" s="22"/>
    </row>
    <row r="90" spans="1:37" x14ac:dyDescent="0.25">
      <c r="A90" s="45" t="s">
        <v>87</v>
      </c>
      <c r="B90" s="26">
        <f t="shared" si="47"/>
        <v>13</v>
      </c>
      <c r="C90" s="352">
        <v>1.8865336832493584E-2</v>
      </c>
      <c r="D90" s="352">
        <v>2.3108294699341059E-3</v>
      </c>
      <c r="E90" s="352">
        <v>9.9806551147516576E-3</v>
      </c>
      <c r="F90" s="352">
        <v>-1.2474772947647095E-3</v>
      </c>
      <c r="G90" s="352">
        <v>2.1295242752504606E-2</v>
      </c>
      <c r="H90" s="352">
        <v>9.490078447849104E-4</v>
      </c>
      <c r="I90" s="352">
        <v>1.6291353620257576E-2</v>
      </c>
      <c r="J90" s="352">
        <v>1.8863197635767603E-2</v>
      </c>
      <c r="K90" s="21"/>
      <c r="L90" s="46">
        <f t="shared" si="46"/>
        <v>0.78429918960610134</v>
      </c>
      <c r="M90" s="46">
        <f t="shared" si="39"/>
        <v>0.97043958771961836</v>
      </c>
      <c r="N90" s="46">
        <f t="shared" si="40"/>
        <v>0.87888140994762853</v>
      </c>
      <c r="O90" s="46">
        <f t="shared" si="41"/>
        <v>1.0163597067242596</v>
      </c>
      <c r="P90" s="46">
        <f t="shared" si="42"/>
        <v>0.76038402423417939</v>
      </c>
      <c r="Q90" s="46">
        <f t="shared" si="43"/>
        <v>0.98774446665055349</v>
      </c>
      <c r="R90" s="46">
        <f t="shared" si="44"/>
        <v>0.81051862820338738</v>
      </c>
      <c r="S90" s="46">
        <f t="shared" si="45"/>
        <v>0.78432059708080459</v>
      </c>
      <c r="T90" s="21"/>
      <c r="U90" s="21"/>
      <c r="V90" s="21"/>
      <c r="W90" s="21"/>
      <c r="X90" s="21"/>
      <c r="Y90" s="21"/>
      <c r="Z90" s="21"/>
      <c r="AA90" s="21"/>
      <c r="AB90" s="21"/>
      <c r="AC90" s="21"/>
      <c r="AD90" s="21"/>
      <c r="AE90" s="21"/>
      <c r="AF90" s="21"/>
      <c r="AG90" s="21"/>
      <c r="AH90" s="21"/>
      <c r="AI90" s="21"/>
      <c r="AJ90" s="21"/>
      <c r="AK90" s="22"/>
    </row>
    <row r="91" spans="1:37" x14ac:dyDescent="0.25">
      <c r="A91" s="45" t="s">
        <v>88</v>
      </c>
      <c r="B91" s="26">
        <f t="shared" si="47"/>
        <v>14</v>
      </c>
      <c r="C91" s="352">
        <v>1.9083972004970251E-2</v>
      </c>
      <c r="D91" s="352">
        <v>2.8287591916573707E-3</v>
      </c>
      <c r="E91" s="352">
        <v>1.0111942347725389E-2</v>
      </c>
      <c r="F91" s="352">
        <v>-8.5373812778832825E-4</v>
      </c>
      <c r="G91" s="352">
        <v>2.1541978567389819E-2</v>
      </c>
      <c r="H91" s="352">
        <v>1.1906345944663332E-3</v>
      </c>
      <c r="I91" s="352">
        <v>1.6743845829955362E-2</v>
      </c>
      <c r="J91" s="352">
        <v>1.9367534828166555E-2</v>
      </c>
      <c r="K91" s="21"/>
      <c r="L91" s="46">
        <f t="shared" si="46"/>
        <v>0.76746822591818675</v>
      </c>
      <c r="M91" s="46">
        <f t="shared" si="39"/>
        <v>0.9612250436024844</v>
      </c>
      <c r="N91" s="46">
        <f t="shared" si="40"/>
        <v>0.86861419027156628</v>
      </c>
      <c r="O91" s="46">
        <f t="shared" si="41"/>
        <v>1.0120292147476682</v>
      </c>
      <c r="P91" s="46">
        <f t="shared" si="42"/>
        <v>0.74201545115139478</v>
      </c>
      <c r="Q91" s="46">
        <f t="shared" si="43"/>
        <v>0.98347902436780998</v>
      </c>
      <c r="R91" s="46">
        <f t="shared" si="44"/>
        <v>0.79257116273410955</v>
      </c>
      <c r="S91" s="46">
        <f t="shared" si="45"/>
        <v>0.76448475483668932</v>
      </c>
      <c r="T91" s="21"/>
      <c r="U91" s="21"/>
      <c r="V91" s="21"/>
      <c r="W91" s="21"/>
      <c r="X91" s="21"/>
      <c r="Y91" s="21"/>
      <c r="Z91" s="21"/>
      <c r="AA91" s="21"/>
      <c r="AB91" s="21"/>
      <c r="AC91" s="21"/>
      <c r="AD91" s="21"/>
      <c r="AE91" s="21"/>
      <c r="AF91" s="21"/>
      <c r="AG91" s="21"/>
      <c r="AH91" s="21"/>
      <c r="AI91" s="21"/>
      <c r="AJ91" s="21"/>
      <c r="AK91" s="22"/>
    </row>
    <row r="92" spans="1:37" x14ac:dyDescent="0.25">
      <c r="A92" s="45" t="s">
        <v>72</v>
      </c>
      <c r="B92" s="26">
        <f t="shared" si="47"/>
        <v>15</v>
      </c>
      <c r="C92" s="352">
        <v>1.9230895450320862E-2</v>
      </c>
      <c r="D92" s="352">
        <v>3.2707890935843587E-3</v>
      </c>
      <c r="E92" s="352">
        <v>1.0222213646200906E-2</v>
      </c>
      <c r="F92" s="352">
        <v>-4.7731477994195082E-4</v>
      </c>
      <c r="G92" s="352">
        <v>2.1786600706164005E-2</v>
      </c>
      <c r="H92" s="352">
        <v>1.5871857397491418E-3</v>
      </c>
      <c r="I92" s="352">
        <v>1.7178825557694788E-2</v>
      </c>
      <c r="J92" s="352">
        <v>1.983148841257365E-2</v>
      </c>
      <c r="K92" s="21"/>
      <c r="L92" s="46">
        <f t="shared" si="46"/>
        <v>0.75146940529781681</v>
      </c>
      <c r="M92" s="46">
        <f t="shared" si="39"/>
        <v>0.95219848290876374</v>
      </c>
      <c r="N92" s="46">
        <f t="shared" si="40"/>
        <v>0.85851184409543402</v>
      </c>
      <c r="O92" s="46">
        <f t="shared" si="41"/>
        <v>1.0071871353336599</v>
      </c>
      <c r="P92" s="46">
        <f t="shared" si="42"/>
        <v>0.7237639569187434</v>
      </c>
      <c r="Q92" s="46">
        <f t="shared" si="43"/>
        <v>0.97649181334185897</v>
      </c>
      <c r="R92" s="46">
        <f t="shared" si="44"/>
        <v>0.77453373012511262</v>
      </c>
      <c r="S92" s="46">
        <f t="shared" si="45"/>
        <v>0.74485843921128381</v>
      </c>
      <c r="T92" s="21"/>
      <c r="U92" s="21"/>
      <c r="V92" s="21"/>
      <c r="W92" s="21"/>
      <c r="X92" s="21"/>
      <c r="Y92" s="21"/>
      <c r="Z92" s="21"/>
      <c r="AA92" s="21"/>
      <c r="AB92" s="21"/>
      <c r="AC92" s="21"/>
      <c r="AD92" s="21"/>
      <c r="AE92" s="21"/>
      <c r="AF92" s="21"/>
      <c r="AG92" s="21"/>
      <c r="AH92" s="21"/>
      <c r="AI92" s="21"/>
      <c r="AJ92" s="21"/>
      <c r="AK92" s="22"/>
    </row>
    <row r="93" spans="1:37" x14ac:dyDescent="0.25">
      <c r="A93" s="45" t="s">
        <v>89</v>
      </c>
      <c r="B93" s="26">
        <f t="shared" si="47"/>
        <v>16</v>
      </c>
      <c r="C93" s="352">
        <v>1.9433520158085749E-2</v>
      </c>
      <c r="D93" s="352">
        <v>3.6920949600700581E-3</v>
      </c>
      <c r="E93" s="352">
        <v>1.0295778361393726E-2</v>
      </c>
      <c r="F93" s="352">
        <v>-2.544513433342388E-4</v>
      </c>
      <c r="G93" s="352">
        <v>2.18863603141497E-2</v>
      </c>
      <c r="H93" s="352">
        <v>1.8048986812224665E-3</v>
      </c>
      <c r="I93" s="352">
        <v>1.7433789352628404E-2</v>
      </c>
      <c r="J93" s="352">
        <v>2.015162779780777E-2</v>
      </c>
      <c r="K93" s="21"/>
      <c r="L93" s="46">
        <f t="shared" si="46"/>
        <v>0.73494941151235216</v>
      </c>
      <c r="M93" s="46">
        <f t="shared" si="39"/>
        <v>0.94274001475003166</v>
      </c>
      <c r="N93" s="46">
        <f t="shared" si="40"/>
        <v>0.84883521420158936</v>
      </c>
      <c r="O93" s="46">
        <f t="shared" si="41"/>
        <v>1.0040800403389798</v>
      </c>
      <c r="P93" s="46">
        <f t="shared" si="42"/>
        <v>0.70722623262767303</v>
      </c>
      <c r="Q93" s="46">
        <f t="shared" si="43"/>
        <v>0.97155990572488848</v>
      </c>
      <c r="R93" s="46">
        <f t="shared" si="44"/>
        <v>0.75840553542460831</v>
      </c>
      <c r="S93" s="46">
        <f t="shared" si="45"/>
        <v>0.72671541065748335</v>
      </c>
      <c r="T93" s="21"/>
      <c r="U93" s="21"/>
      <c r="V93" s="21"/>
      <c r="W93" s="21"/>
      <c r="X93" s="21"/>
      <c r="Y93" s="21"/>
      <c r="Z93" s="21"/>
      <c r="AA93" s="21"/>
      <c r="AB93" s="21"/>
      <c r="AC93" s="21"/>
      <c r="AD93" s="21"/>
      <c r="AE93" s="21"/>
      <c r="AF93" s="21"/>
      <c r="AG93" s="21"/>
      <c r="AH93" s="21"/>
      <c r="AI93" s="21"/>
      <c r="AJ93" s="21"/>
      <c r="AK93" s="22"/>
    </row>
    <row r="94" spans="1:37" x14ac:dyDescent="0.25">
      <c r="A94" s="45" t="s">
        <v>90</v>
      </c>
      <c r="B94" s="26">
        <f t="shared" si="47"/>
        <v>17</v>
      </c>
      <c r="C94" s="352">
        <v>1.9574441546011956E-2</v>
      </c>
      <c r="D94" s="352">
        <v>4.0378755129724109E-3</v>
      </c>
      <c r="E94" s="352">
        <v>1.0374452597236683E-2</v>
      </c>
      <c r="F94" s="352">
        <v>-4.7676992802614393E-5</v>
      </c>
      <c r="G94" s="352">
        <v>2.1984144520025062E-2</v>
      </c>
      <c r="H94" s="352">
        <v>1.9974200802121977E-3</v>
      </c>
      <c r="I94" s="352">
        <v>1.7674716049625117E-2</v>
      </c>
      <c r="J94" s="352">
        <v>2.0464178030780156E-2</v>
      </c>
      <c r="K94" s="21"/>
      <c r="L94" s="46">
        <f t="shared" si="46"/>
        <v>0.71924693125595907</v>
      </c>
      <c r="M94" s="46">
        <f t="shared" si="39"/>
        <v>0.93378816744027726</v>
      </c>
      <c r="N94" s="46">
        <f t="shared" si="40"/>
        <v>0.83907337257162617</v>
      </c>
      <c r="O94" s="46">
        <f t="shared" si="41"/>
        <v>1.0008108567663179</v>
      </c>
      <c r="P94" s="46">
        <f t="shared" si="42"/>
        <v>0.69095428345654342</v>
      </c>
      <c r="Q94" s="46">
        <f t="shared" si="43"/>
        <v>0.96664663518298599</v>
      </c>
      <c r="R94" s="46">
        <f t="shared" si="44"/>
        <v>0.74241589318959234</v>
      </c>
      <c r="S94" s="46">
        <f t="shared" si="45"/>
        <v>0.7086601497772097</v>
      </c>
      <c r="T94" s="21"/>
      <c r="U94" s="21"/>
      <c r="V94" s="21"/>
      <c r="W94" s="21"/>
      <c r="X94" s="21"/>
      <c r="Y94" s="21"/>
      <c r="Z94" s="21"/>
      <c r="AA94" s="21"/>
      <c r="AB94" s="21"/>
      <c r="AC94" s="21"/>
      <c r="AD94" s="21"/>
      <c r="AE94" s="21"/>
      <c r="AF94" s="21"/>
      <c r="AG94" s="21"/>
      <c r="AH94" s="21"/>
      <c r="AI94" s="21"/>
      <c r="AJ94" s="21"/>
      <c r="AK94" s="22"/>
    </row>
    <row r="95" spans="1:37" x14ac:dyDescent="0.25">
      <c r="A95" s="45" t="s">
        <v>91</v>
      </c>
      <c r="B95" s="26">
        <f t="shared" si="47"/>
        <v>18</v>
      </c>
      <c r="C95" s="352">
        <v>1.9720969847800029E-2</v>
      </c>
      <c r="D95" s="352">
        <v>4.3393545082703877E-3</v>
      </c>
      <c r="E95" s="352">
        <v>1.0417998117014937E-2</v>
      </c>
      <c r="F95" s="352">
        <v>1.4359462514113019E-4</v>
      </c>
      <c r="G95" s="352">
        <v>2.2080020118841137E-2</v>
      </c>
      <c r="H95" s="352">
        <v>2.1840746791084165E-3</v>
      </c>
      <c r="I95" s="352">
        <v>1.7902906990761025E-2</v>
      </c>
      <c r="J95" s="352">
        <v>2.0778725268297382E-2</v>
      </c>
      <c r="K95" s="21"/>
      <c r="L95" s="46">
        <f t="shared" si="46"/>
        <v>0.70361597888844685</v>
      </c>
      <c r="M95" s="46">
        <f t="shared" si="39"/>
        <v>0.92502048123320979</v>
      </c>
      <c r="N95" s="46">
        <f t="shared" si="40"/>
        <v>0.82981384568212879</v>
      </c>
      <c r="O95" s="46">
        <f t="shared" si="41"/>
        <v>0.99741881929484688</v>
      </c>
      <c r="P95" s="46">
        <f t="shared" si="42"/>
        <v>0.6749503453930974</v>
      </c>
      <c r="Q95" s="46">
        <f t="shared" si="43"/>
        <v>0.9614906148066128</v>
      </c>
      <c r="R95" s="46">
        <f t="shared" si="44"/>
        <v>0.72658364225681915</v>
      </c>
      <c r="S95" s="46">
        <f t="shared" si="45"/>
        <v>0.69060706846332265</v>
      </c>
      <c r="T95" s="21"/>
      <c r="U95" s="21"/>
      <c r="V95" s="21"/>
      <c r="W95" s="21"/>
      <c r="X95" s="21"/>
      <c r="Y95" s="21"/>
      <c r="Z95" s="21"/>
      <c r="AA95" s="21"/>
      <c r="AB95" s="21"/>
      <c r="AC95" s="21"/>
      <c r="AD95" s="21"/>
      <c r="AE95" s="21"/>
      <c r="AF95" s="21"/>
      <c r="AG95" s="21"/>
      <c r="AH95" s="21"/>
      <c r="AI95" s="21"/>
      <c r="AJ95" s="21"/>
      <c r="AK95" s="22"/>
    </row>
    <row r="96" spans="1:37" x14ac:dyDescent="0.25">
      <c r="A96" s="45" t="s">
        <v>92</v>
      </c>
      <c r="B96" s="26">
        <f t="shared" si="47"/>
        <v>19</v>
      </c>
      <c r="C96" s="352">
        <v>1.9832247497993505E-2</v>
      </c>
      <c r="D96" s="352">
        <v>4.5807851327093196E-3</v>
      </c>
      <c r="E96" s="352">
        <v>1.0442953771155672E-2</v>
      </c>
      <c r="F96" s="352">
        <v>3.1993372212224536E-4</v>
      </c>
      <c r="G96" s="352">
        <v>2.2174052384415832E-2</v>
      </c>
      <c r="H96" s="352">
        <v>2.3713784665029269E-3</v>
      </c>
      <c r="I96" s="352">
        <v>1.8119440908064277E-2</v>
      </c>
      <c r="J96" s="352">
        <v>2.1101995107168259E-2</v>
      </c>
      <c r="K96" s="21"/>
      <c r="L96" s="46">
        <f t="shared" si="46"/>
        <v>0.6885792513787875</v>
      </c>
      <c r="M96" s="46">
        <f t="shared" si="39"/>
        <v>0.91682727790459895</v>
      </c>
      <c r="N96" s="46">
        <f t="shared" si="40"/>
        <v>0.82087268617058728</v>
      </c>
      <c r="O96" s="46">
        <f t="shared" si="41"/>
        <v>0.99394066374328227</v>
      </c>
      <c r="P96" s="46">
        <f t="shared" si="42"/>
        <v>0.65921610083161453</v>
      </c>
      <c r="Q96" s="46">
        <f t="shared" si="43"/>
        <v>0.95599475482539764</v>
      </c>
      <c r="R96" s="46">
        <f t="shared" si="44"/>
        <v>0.71092555136831115</v>
      </c>
      <c r="S96" s="46">
        <f t="shared" si="45"/>
        <v>0.67249123725369209</v>
      </c>
      <c r="T96" s="21"/>
      <c r="U96" s="21"/>
      <c r="V96" s="21"/>
      <c r="W96" s="21"/>
      <c r="X96" s="21"/>
      <c r="Y96" s="21"/>
      <c r="Z96" s="21"/>
      <c r="AA96" s="21"/>
      <c r="AB96" s="21"/>
      <c r="AC96" s="21"/>
      <c r="AD96" s="21"/>
      <c r="AE96" s="21"/>
      <c r="AF96" s="21"/>
      <c r="AG96" s="21"/>
      <c r="AH96" s="21"/>
      <c r="AI96" s="21"/>
      <c r="AJ96" s="21"/>
      <c r="AK96" s="22"/>
    </row>
    <row r="97" spans="1:37" x14ac:dyDescent="0.25">
      <c r="A97" s="45" t="s">
        <v>73</v>
      </c>
      <c r="B97" s="26">
        <f t="shared" si="47"/>
        <v>20</v>
      </c>
      <c r="C97" s="352">
        <v>1.9911338449497551E-2</v>
      </c>
      <c r="D97" s="352">
        <v>4.7690770194648291E-3</v>
      </c>
      <c r="E97" s="352">
        <v>1.0466097870138302E-2</v>
      </c>
      <c r="F97" s="352">
        <v>4.8189295913370067E-4</v>
      </c>
      <c r="G97" s="352">
        <v>2.2266305098718853E-2</v>
      </c>
      <c r="H97" s="352">
        <v>2.5948636110944001E-3</v>
      </c>
      <c r="I97" s="352">
        <v>1.8325216938187561E-2</v>
      </c>
      <c r="J97" s="352">
        <v>2.1438635077314139E-2</v>
      </c>
      <c r="K97" s="21"/>
      <c r="L97" s="46">
        <f t="shared" si="46"/>
        <v>0.67414233651779099</v>
      </c>
      <c r="M97" s="46">
        <f t="shared" si="39"/>
        <v>0.90923215626774234</v>
      </c>
      <c r="N97" s="46">
        <f t="shared" si="40"/>
        <v>0.81201688163377328</v>
      </c>
      <c r="O97" s="46">
        <f t="shared" si="41"/>
        <v>0.9904107353322027</v>
      </c>
      <c r="P97" s="46">
        <f t="shared" si="42"/>
        <v>0.64375271673600654</v>
      </c>
      <c r="Q97" s="46">
        <f t="shared" si="43"/>
        <v>0.94949021395790745</v>
      </c>
      <c r="R97" s="46">
        <f t="shared" si="44"/>
        <v>0.69545659840845653</v>
      </c>
      <c r="S97" s="46">
        <f t="shared" si="45"/>
        <v>0.65426605226361989</v>
      </c>
      <c r="T97" s="21"/>
      <c r="U97" s="21"/>
      <c r="V97" s="21"/>
      <c r="W97" s="21"/>
      <c r="X97" s="21"/>
      <c r="Y97" s="21"/>
      <c r="Z97" s="21"/>
      <c r="AA97" s="21"/>
      <c r="AB97" s="21"/>
      <c r="AC97" s="21"/>
      <c r="AD97" s="21"/>
      <c r="AE97" s="21"/>
      <c r="AF97" s="21"/>
      <c r="AG97" s="21"/>
      <c r="AH97" s="21"/>
      <c r="AI97" s="21"/>
      <c r="AJ97" s="21"/>
      <c r="AK97" s="22"/>
    </row>
    <row r="98" spans="1:37" x14ac:dyDescent="0.25">
      <c r="A98" s="45" t="s">
        <v>93</v>
      </c>
      <c r="B98" s="26">
        <f t="shared" si="47"/>
        <v>21</v>
      </c>
      <c r="C98" s="352">
        <v>1.9962049773226909E-2</v>
      </c>
      <c r="D98" s="352">
        <v>4.9452835248104954E-3</v>
      </c>
      <c r="E98" s="352">
        <v>1.0432440349084526E-2</v>
      </c>
      <c r="F98" s="352">
        <v>5.2697730221851202E-4</v>
      </c>
      <c r="G98" s="352">
        <v>2.2183602940325953E-2</v>
      </c>
      <c r="H98" s="352">
        <v>2.727757532595243E-3</v>
      </c>
      <c r="I98" s="352">
        <v>1.8425470705363489E-2</v>
      </c>
      <c r="J98" s="352">
        <v>2.1613366839253967E-2</v>
      </c>
      <c r="K98" s="21"/>
      <c r="L98" s="46">
        <f t="shared" si="46"/>
        <v>0.66029152926079049</v>
      </c>
      <c r="M98" s="46">
        <f t="shared" si="39"/>
        <v>0.90159035742338411</v>
      </c>
      <c r="N98" s="46">
        <f t="shared" si="40"/>
        <v>0.80416857804417208</v>
      </c>
      <c r="O98" s="46">
        <f t="shared" si="41"/>
        <v>0.9889973681678268</v>
      </c>
      <c r="P98" s="46">
        <f t="shared" si="42"/>
        <v>0.63080174868358341</v>
      </c>
      <c r="Q98" s="46">
        <f t="shared" si="43"/>
        <v>0.94440052012297826</v>
      </c>
      <c r="R98" s="46">
        <f t="shared" si="44"/>
        <v>0.68153113175398061</v>
      </c>
      <c r="S98" s="46">
        <f t="shared" si="45"/>
        <v>0.63823718124508244</v>
      </c>
      <c r="T98" s="21"/>
      <c r="U98" s="21"/>
      <c r="V98" s="21"/>
      <c r="W98" s="21"/>
      <c r="X98" s="21"/>
      <c r="Y98" s="21"/>
      <c r="Z98" s="21"/>
      <c r="AA98" s="21"/>
      <c r="AB98" s="21"/>
      <c r="AC98" s="21"/>
      <c r="AD98" s="21"/>
      <c r="AE98" s="21"/>
      <c r="AF98" s="21"/>
      <c r="AG98" s="21"/>
      <c r="AH98" s="21"/>
      <c r="AI98" s="21"/>
      <c r="AJ98" s="21"/>
      <c r="AK98" s="22"/>
    </row>
    <row r="99" spans="1:37" x14ac:dyDescent="0.25">
      <c r="A99" s="45" t="s">
        <v>94</v>
      </c>
      <c r="B99" s="26">
        <f t="shared" si="47"/>
        <v>22</v>
      </c>
      <c r="C99" s="352">
        <v>2.0006963994828375E-2</v>
      </c>
      <c r="D99" s="352">
        <v>5.055362131267005E-3</v>
      </c>
      <c r="E99" s="352">
        <v>1.0323348519300612E-2</v>
      </c>
      <c r="F99" s="352">
        <v>5.5874017144041943E-4</v>
      </c>
      <c r="G99" s="352">
        <v>2.2099244434003351E-2</v>
      </c>
      <c r="H99" s="352">
        <v>2.8568307912677504E-3</v>
      </c>
      <c r="I99" s="352">
        <v>1.8516361000775472E-2</v>
      </c>
      <c r="J99" s="352">
        <v>2.1806596530574263E-2</v>
      </c>
      <c r="K99" s="21"/>
      <c r="L99" s="46">
        <f t="shared" si="46"/>
        <v>0.64674188599186699</v>
      </c>
      <c r="M99" s="46">
        <f t="shared" si="39"/>
        <v>0.89499442729274681</v>
      </c>
      <c r="N99" s="46">
        <f t="shared" si="40"/>
        <v>0.79775847787398513</v>
      </c>
      <c r="O99" s="46">
        <f t="shared" si="41"/>
        <v>0.9877863486209395</v>
      </c>
      <c r="P99" s="46">
        <f t="shared" si="42"/>
        <v>0.61823348049522042</v>
      </c>
      <c r="Q99" s="46">
        <f t="shared" si="43"/>
        <v>0.9391682163060997</v>
      </c>
      <c r="R99" s="46">
        <f t="shared" si="44"/>
        <v>0.66788822434744111</v>
      </c>
      <c r="S99" s="46">
        <f t="shared" si="45"/>
        <v>0.62214061594895742</v>
      </c>
      <c r="T99" s="21"/>
      <c r="U99" s="21"/>
      <c r="V99" s="21"/>
      <c r="W99" s="21"/>
      <c r="X99" s="21"/>
      <c r="Y99" s="21"/>
      <c r="Z99" s="21"/>
      <c r="AA99" s="21"/>
      <c r="AB99" s="21"/>
      <c r="AC99" s="21"/>
      <c r="AD99" s="21"/>
      <c r="AE99" s="21"/>
      <c r="AF99" s="21"/>
      <c r="AG99" s="21"/>
      <c r="AH99" s="21"/>
      <c r="AI99" s="21"/>
      <c r="AJ99" s="21"/>
      <c r="AK99" s="22"/>
    </row>
    <row r="100" spans="1:37" x14ac:dyDescent="0.25">
      <c r="A100" s="45" t="s">
        <v>95</v>
      </c>
      <c r="B100" s="26">
        <f t="shared" si="47"/>
        <v>23</v>
      </c>
      <c r="C100" s="352">
        <v>2.0046368916765811E-2</v>
      </c>
      <c r="D100" s="352">
        <v>5.1473857041417492E-3</v>
      </c>
      <c r="E100" s="352">
        <v>1.0388767403576971E-2</v>
      </c>
      <c r="F100" s="352">
        <v>5.7768744442321385E-4</v>
      </c>
      <c r="G100" s="352">
        <v>2.2013289057324359E-2</v>
      </c>
      <c r="H100" s="352">
        <v>2.9818939764505448E-3</v>
      </c>
      <c r="I100" s="352">
        <v>1.8598434133597408E-2</v>
      </c>
      <c r="J100" s="352">
        <v>2.2019494458309197E-2</v>
      </c>
      <c r="K100" s="21"/>
      <c r="L100" s="46">
        <f t="shared" si="46"/>
        <v>0.63349322257482266</v>
      </c>
      <c r="M100" s="46">
        <f t="shared" si="39"/>
        <v>0.88861943821996126</v>
      </c>
      <c r="N100" s="46">
        <f t="shared" si="40"/>
        <v>0.78843207151521977</v>
      </c>
      <c r="O100" s="46">
        <f t="shared" si="41"/>
        <v>0.98680485451514965</v>
      </c>
      <c r="P100" s="46">
        <f t="shared" si="42"/>
        <v>0.60603752169862435</v>
      </c>
      <c r="Q100" s="46">
        <f t="shared" si="43"/>
        <v>0.93381072626757933</v>
      </c>
      <c r="R100" s="46">
        <f t="shared" si="44"/>
        <v>0.65453202885159667</v>
      </c>
      <c r="S100" s="46">
        <f t="shared" si="45"/>
        <v>0.60595289468522517</v>
      </c>
      <c r="T100" s="21"/>
      <c r="U100" s="21"/>
      <c r="V100" s="21"/>
      <c r="W100" s="21"/>
      <c r="X100" s="21"/>
      <c r="Y100" s="21"/>
      <c r="Z100" s="21"/>
      <c r="AA100" s="21"/>
      <c r="AB100" s="21"/>
      <c r="AC100" s="21"/>
      <c r="AD100" s="21"/>
      <c r="AE100" s="21"/>
      <c r="AF100" s="21"/>
      <c r="AG100" s="21"/>
      <c r="AH100" s="21"/>
      <c r="AI100" s="21"/>
      <c r="AJ100" s="21"/>
      <c r="AK100" s="22"/>
    </row>
    <row r="101" spans="1:37" x14ac:dyDescent="0.25">
      <c r="A101" s="45" t="s">
        <v>96</v>
      </c>
      <c r="B101" s="26">
        <f t="shared" si="47"/>
        <v>24</v>
      </c>
      <c r="C101" s="352">
        <v>2.008051041368919E-2</v>
      </c>
      <c r="D101" s="352">
        <v>5.2067992698194843E-3</v>
      </c>
      <c r="E101" s="352">
        <v>1.0421280512261211E-2</v>
      </c>
      <c r="F101" s="352">
        <v>5.8431008204329338E-4</v>
      </c>
      <c r="G101" s="352">
        <v>2.1925795374096335E-2</v>
      </c>
      <c r="H101" s="352">
        <v>3.1028350697337448E-3</v>
      </c>
      <c r="I101" s="352">
        <v>1.8672160914868341E-2</v>
      </c>
      <c r="J101" s="352">
        <v>2.2252612568603114E-2</v>
      </c>
      <c r="K101" s="21"/>
      <c r="L101" s="46">
        <f t="shared" si="46"/>
        <v>0.62054488320286194</v>
      </c>
      <c r="M101" s="46">
        <f t="shared" si="39"/>
        <v>0.88281556066741007</v>
      </c>
      <c r="N101" s="46">
        <f t="shared" si="40"/>
        <v>0.77972305555483601</v>
      </c>
      <c r="O101" s="46">
        <f t="shared" si="41"/>
        <v>0.98607846686686096</v>
      </c>
      <c r="P101" s="46">
        <f t="shared" si="42"/>
        <v>0.59420365484475468</v>
      </c>
      <c r="Q101" s="46">
        <f t="shared" si="43"/>
        <v>0.92834416353107385</v>
      </c>
      <c r="R101" s="46">
        <f t="shared" si="44"/>
        <v>0.64146578738827253</v>
      </c>
      <c r="S101" s="46">
        <f t="shared" si="45"/>
        <v>0.58966112993827247</v>
      </c>
      <c r="T101" s="21"/>
      <c r="U101" s="21"/>
      <c r="V101" s="21"/>
      <c r="W101" s="21"/>
      <c r="X101" s="21"/>
      <c r="Y101" s="21"/>
      <c r="Z101" s="21"/>
      <c r="AA101" s="21"/>
      <c r="AB101" s="21"/>
      <c r="AC101" s="21"/>
      <c r="AD101" s="21"/>
      <c r="AE101" s="21"/>
      <c r="AF101" s="21"/>
      <c r="AG101" s="21"/>
      <c r="AH101" s="21"/>
      <c r="AI101" s="21"/>
      <c r="AJ101" s="21"/>
      <c r="AK101" s="22"/>
    </row>
    <row r="102" spans="1:37" x14ac:dyDescent="0.25">
      <c r="A102" s="45" t="s">
        <v>74</v>
      </c>
      <c r="B102" s="26">
        <f t="shared" si="47"/>
        <v>25</v>
      </c>
      <c r="C102" s="352">
        <v>2.010959838067583E-2</v>
      </c>
      <c r="D102" s="352">
        <v>5.2223027811737488E-3</v>
      </c>
      <c r="E102" s="352">
        <v>1.0423166536568385E-2</v>
      </c>
      <c r="F102" s="352">
        <v>5.7908452722821302E-4</v>
      </c>
      <c r="G102" s="352">
        <v>2.1836819198582935E-2</v>
      </c>
      <c r="H102" s="352">
        <v>3.2196012103660188E-3</v>
      </c>
      <c r="I102" s="352">
        <v>1.8737951150222809E-2</v>
      </c>
      <c r="J102" s="352">
        <v>2.2506044960550531E-2</v>
      </c>
      <c r="K102" s="21"/>
      <c r="L102" s="46">
        <f t="shared" si="46"/>
        <v>0.6078958123793432</v>
      </c>
      <c r="M102" s="46">
        <f t="shared" si="39"/>
        <v>0.87790416200595955</v>
      </c>
      <c r="N102" s="46">
        <f t="shared" si="40"/>
        <v>0.77164514073505208</v>
      </c>
      <c r="O102" s="46">
        <f t="shared" si="41"/>
        <v>0.98563130624871487</v>
      </c>
      <c r="P102" s="46">
        <f t="shared" si="42"/>
        <v>0.58272187006306353</v>
      </c>
      <c r="Q102" s="46">
        <f t="shared" si="43"/>
        <v>0.92278340624634714</v>
      </c>
      <c r="R102" s="46">
        <f t="shared" si="44"/>
        <v>0.62869190447925538</v>
      </c>
      <c r="S102" s="46">
        <f t="shared" si="45"/>
        <v>0.57326165759527248</v>
      </c>
      <c r="T102" s="21"/>
      <c r="U102" s="21"/>
      <c r="V102" s="21"/>
      <c r="W102" s="21"/>
      <c r="X102" s="21"/>
      <c r="Y102" s="21"/>
      <c r="Z102" s="21"/>
      <c r="AA102" s="21"/>
      <c r="AB102" s="21"/>
      <c r="AC102" s="21"/>
      <c r="AD102" s="21"/>
      <c r="AE102" s="21"/>
      <c r="AF102" s="21"/>
      <c r="AG102" s="21"/>
      <c r="AH102" s="21"/>
      <c r="AI102" s="21"/>
      <c r="AJ102" s="21"/>
      <c r="AK102" s="22"/>
    </row>
    <row r="103" spans="1:37" x14ac:dyDescent="0.25">
      <c r="A103" s="45" t="s">
        <v>97</v>
      </c>
      <c r="B103" s="26">
        <f t="shared" si="47"/>
        <v>26</v>
      </c>
      <c r="C103" s="352">
        <v>2.0123574861167892E-2</v>
      </c>
      <c r="D103" s="352">
        <v>5.2717288019183961E-3</v>
      </c>
      <c r="E103" s="352">
        <v>1.044799378586081E-2</v>
      </c>
      <c r="F103" s="352">
        <v>5.6295435449471576E-4</v>
      </c>
      <c r="G103" s="352">
        <v>2.1728437233558662E-2</v>
      </c>
      <c r="H103" s="352">
        <v>3.3094796323556164E-3</v>
      </c>
      <c r="I103" s="352">
        <v>1.8695770449713711E-2</v>
      </c>
      <c r="J103" s="352">
        <v>2.2614396544226478E-2</v>
      </c>
      <c r="K103" s="21"/>
      <c r="L103" s="46">
        <f t="shared" si="46"/>
        <v>0.59570001668008787</v>
      </c>
      <c r="M103" s="46">
        <f t="shared" si="39"/>
        <v>0.87222755725623768</v>
      </c>
      <c r="N103" s="46">
        <f t="shared" si="40"/>
        <v>0.76319740533862468</v>
      </c>
      <c r="O103" s="46">
        <f t="shared" si="41"/>
        <v>0.98547384276838035</v>
      </c>
      <c r="P103" s="46">
        <f t="shared" si="42"/>
        <v>0.5718439002673722</v>
      </c>
      <c r="Q103" s="46">
        <f t="shared" si="43"/>
        <v>0.91768195807468411</v>
      </c>
      <c r="R103" s="46">
        <f t="shared" si="44"/>
        <v>0.61779291289221661</v>
      </c>
      <c r="S103" s="46">
        <f t="shared" si="45"/>
        <v>0.55910134216052076</v>
      </c>
      <c r="T103" s="21"/>
      <c r="U103" s="21"/>
      <c r="V103" s="21"/>
      <c r="W103" s="21"/>
      <c r="X103" s="21"/>
      <c r="Y103" s="21"/>
      <c r="Z103" s="21"/>
      <c r="AA103" s="21"/>
      <c r="AB103" s="21"/>
      <c r="AC103" s="21"/>
      <c r="AD103" s="21"/>
      <c r="AE103" s="21"/>
      <c r="AF103" s="21"/>
      <c r="AG103" s="21"/>
      <c r="AH103" s="21"/>
      <c r="AI103" s="21"/>
      <c r="AJ103" s="21"/>
      <c r="AK103" s="22"/>
    </row>
    <row r="104" spans="1:37" x14ac:dyDescent="0.25">
      <c r="A104" s="45" t="s">
        <v>98</v>
      </c>
      <c r="B104" s="26">
        <f t="shared" si="47"/>
        <v>27</v>
      </c>
      <c r="C104" s="352">
        <v>2.0132830387924905E-2</v>
      </c>
      <c r="D104" s="352">
        <v>5.2768865636019235E-3</v>
      </c>
      <c r="E104" s="352">
        <v>1.044654531028133E-2</v>
      </c>
      <c r="F104" s="352">
        <v>5.3588698218942632E-4</v>
      </c>
      <c r="G104" s="352">
        <v>2.1618683246151571E-2</v>
      </c>
      <c r="H104" s="352">
        <v>3.3952015037839178E-3</v>
      </c>
      <c r="I104" s="352">
        <v>1.8646331078040479E-2</v>
      </c>
      <c r="J104" s="352">
        <v>2.2742330762171248E-2</v>
      </c>
      <c r="K104" s="21"/>
      <c r="L104" s="46">
        <f t="shared" si="46"/>
        <v>0.58380584619371212</v>
      </c>
      <c r="M104" s="46">
        <f t="shared" si="39"/>
        <v>0.86753333640619601</v>
      </c>
      <c r="N104" s="46">
        <f t="shared" si="40"/>
        <v>0.75533520751800953</v>
      </c>
      <c r="O104" s="46">
        <f t="shared" si="41"/>
        <v>0.98563904350367471</v>
      </c>
      <c r="P104" s="46">
        <f t="shared" si="42"/>
        <v>0.56130857937670264</v>
      </c>
      <c r="Q104" s="46">
        <f t="shared" si="43"/>
        <v>0.91254747074975984</v>
      </c>
      <c r="R104" s="46">
        <f t="shared" si="44"/>
        <v>0.60724999081300246</v>
      </c>
      <c r="S104" s="46">
        <f t="shared" si="45"/>
        <v>0.54489365205696005</v>
      </c>
      <c r="T104" s="21"/>
      <c r="U104" s="21"/>
      <c r="V104" s="21"/>
      <c r="W104" s="21"/>
      <c r="X104" s="21"/>
      <c r="Y104" s="21"/>
      <c r="Z104" s="21"/>
      <c r="AA104" s="21"/>
      <c r="AB104" s="21"/>
      <c r="AC104" s="21"/>
      <c r="AD104" s="21"/>
      <c r="AE104" s="21"/>
      <c r="AF104" s="21"/>
      <c r="AG104" s="21"/>
      <c r="AH104" s="21"/>
      <c r="AI104" s="21"/>
      <c r="AJ104" s="21"/>
      <c r="AK104" s="22"/>
    </row>
    <row r="105" spans="1:37" x14ac:dyDescent="0.25">
      <c r="A105" s="45" t="s">
        <v>99</v>
      </c>
      <c r="B105" s="26">
        <f t="shared" si="47"/>
        <v>28</v>
      </c>
      <c r="C105" s="352">
        <v>2.0137495302200881E-2</v>
      </c>
      <c r="D105" s="352">
        <v>5.2712592730603802E-3</v>
      </c>
      <c r="E105" s="352">
        <v>1.0420853183335854E-2</v>
      </c>
      <c r="F105" s="352">
        <v>4.9831747501682955E-4</v>
      </c>
      <c r="G105" s="352">
        <v>2.1507609149409745E-2</v>
      </c>
      <c r="H105" s="352">
        <v>3.4768177040438442E-3</v>
      </c>
      <c r="I105" s="352">
        <v>1.858991676478694E-2</v>
      </c>
      <c r="J105" s="352">
        <v>2.2889182320503298E-2</v>
      </c>
      <c r="K105" s="21"/>
      <c r="L105" s="46">
        <f t="shared" si="46"/>
        <v>0.57221087625064548</v>
      </c>
      <c r="M105" s="46">
        <f t="shared" si="39"/>
        <v>0.86311476336312698</v>
      </c>
      <c r="N105" s="46">
        <f t="shared" si="40"/>
        <v>0.7480585334883213</v>
      </c>
      <c r="O105" s="46">
        <f t="shared" si="41"/>
        <v>0.98614742828385038</v>
      </c>
      <c r="P105" s="46">
        <f t="shared" si="42"/>
        <v>0.55110586333110956</v>
      </c>
      <c r="Q105" s="46">
        <f t="shared" si="43"/>
        <v>0.90739079941921152</v>
      </c>
      <c r="R105" s="46">
        <f t="shared" si="44"/>
        <v>0.59705943369674375</v>
      </c>
      <c r="S105" s="46">
        <f t="shared" si="45"/>
        <v>0.53063953085209625</v>
      </c>
      <c r="T105" s="21"/>
      <c r="U105" s="21"/>
      <c r="V105" s="21"/>
      <c r="W105" s="21"/>
      <c r="X105" s="21"/>
      <c r="Y105" s="21"/>
      <c r="Z105" s="21"/>
      <c r="AA105" s="21"/>
      <c r="AB105" s="21"/>
      <c r="AC105" s="21"/>
      <c r="AD105" s="21"/>
      <c r="AE105" s="21"/>
      <c r="AF105" s="21"/>
      <c r="AG105" s="21"/>
      <c r="AH105" s="21"/>
      <c r="AI105" s="21"/>
      <c r="AJ105" s="21"/>
      <c r="AK105" s="22"/>
    </row>
    <row r="106" spans="1:37" x14ac:dyDescent="0.25">
      <c r="A106" s="45" t="s">
        <v>100</v>
      </c>
      <c r="B106" s="26">
        <f t="shared" si="47"/>
        <v>29</v>
      </c>
      <c r="C106" s="352">
        <v>2.0137681283130426E-2</v>
      </c>
      <c r="D106" s="352">
        <v>5.2547952345038951E-3</v>
      </c>
      <c r="E106" s="352">
        <v>1.0372838629657766E-2</v>
      </c>
      <c r="F106" s="352">
        <v>4.5066787542369369E-4</v>
      </c>
      <c r="G106" s="352">
        <v>2.1395267469233259E-2</v>
      </c>
      <c r="H106" s="352">
        <v>3.5543973367893056E-3</v>
      </c>
      <c r="I106" s="352">
        <v>1.8526782924885188E-2</v>
      </c>
      <c r="J106" s="352">
        <v>2.3054161644346705E-2</v>
      </c>
      <c r="K106" s="21"/>
      <c r="L106" s="46">
        <f t="shared" si="46"/>
        <v>0.56091247858869819</v>
      </c>
      <c r="M106" s="46">
        <f t="shared" si="39"/>
        <v>0.85899680858611782</v>
      </c>
      <c r="N106" s="46">
        <f t="shared" si="40"/>
        <v>0.74136448880086958</v>
      </c>
      <c r="O106" s="46">
        <f t="shared" si="41"/>
        <v>0.98701857082557387</v>
      </c>
      <c r="P106" s="46">
        <f t="shared" si="42"/>
        <v>0.54122593990726187</v>
      </c>
      <c r="Q106" s="46">
        <f t="shared" si="43"/>
        <v>0.90222191249025108</v>
      </c>
      <c r="R106" s="46">
        <f t="shared" si="44"/>
        <v>0.58721730566745711</v>
      </c>
      <c r="S106" s="46">
        <f t="shared" si="45"/>
        <v>0.51634483307162693</v>
      </c>
      <c r="T106" s="21"/>
      <c r="U106" s="21"/>
      <c r="V106" s="21"/>
      <c r="W106" s="21"/>
      <c r="X106" s="21"/>
      <c r="Y106" s="21"/>
      <c r="Z106" s="21"/>
      <c r="AA106" s="21"/>
      <c r="AB106" s="21"/>
      <c r="AC106" s="21"/>
      <c r="AD106" s="21"/>
      <c r="AE106" s="21"/>
      <c r="AF106" s="21"/>
      <c r="AG106" s="21"/>
      <c r="AH106" s="21"/>
      <c r="AI106" s="21"/>
      <c r="AJ106" s="21"/>
      <c r="AK106" s="22"/>
    </row>
    <row r="107" spans="1:37" x14ac:dyDescent="0.25">
      <c r="A107" s="45" t="s">
        <v>75</v>
      </c>
      <c r="B107" s="26">
        <f t="shared" si="47"/>
        <v>30</v>
      </c>
      <c r="C107" s="352">
        <v>2.0133485793058181E-2</v>
      </c>
      <c r="D107" s="352">
        <v>5.1937441320051292E-3</v>
      </c>
      <c r="E107" s="352">
        <v>1.0304308497594228E-2</v>
      </c>
      <c r="F107" s="352">
        <v>3.9334790312284262E-4</v>
      </c>
      <c r="G107" s="352">
        <v>2.1281707643641345E-2</v>
      </c>
      <c r="H107" s="352">
        <v>3.6280215439838948E-3</v>
      </c>
      <c r="I107" s="352">
        <v>1.8457160727296307E-2</v>
      </c>
      <c r="J107" s="352">
        <v>2.3236395989060687E-2</v>
      </c>
      <c r="K107" s="21"/>
      <c r="L107" s="46">
        <f t="shared" si="46"/>
        <v>0.54990782003048189</v>
      </c>
      <c r="M107" s="46">
        <f t="shared" si="39"/>
        <v>0.8560648940865897</v>
      </c>
      <c r="N107" s="46">
        <f t="shared" si="40"/>
        <v>0.73524799357858595</v>
      </c>
      <c r="O107" s="46">
        <f t="shared" si="41"/>
        <v>0.98827120801507429</v>
      </c>
      <c r="P107" s="46">
        <f t="shared" si="42"/>
        <v>0.53165928444127919</v>
      </c>
      <c r="Q107" s="46">
        <f t="shared" si="43"/>
        <v>0.89704999341378278</v>
      </c>
      <c r="R107" s="46">
        <f t="shared" si="44"/>
        <v>0.57771948986932709</v>
      </c>
      <c r="S107" s="46">
        <f t="shared" si="45"/>
        <v>0.50201953689630574</v>
      </c>
      <c r="T107" s="21"/>
      <c r="U107" s="21"/>
      <c r="V107" s="21"/>
      <c r="W107" s="21"/>
      <c r="X107" s="21"/>
      <c r="Y107" s="21"/>
      <c r="Z107" s="21"/>
      <c r="AA107" s="21"/>
      <c r="AB107" s="21"/>
      <c r="AC107" s="21"/>
      <c r="AD107" s="21"/>
      <c r="AE107" s="21"/>
      <c r="AF107" s="21"/>
      <c r="AG107" s="21"/>
      <c r="AH107" s="21"/>
      <c r="AI107" s="21"/>
      <c r="AJ107" s="21"/>
      <c r="AK107" s="22"/>
    </row>
    <row r="108" spans="1:37" x14ac:dyDescent="0.25">
      <c r="A108" s="23"/>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2"/>
    </row>
    <row r="109" spans="1:37" x14ac:dyDescent="0.25">
      <c r="A109" s="23"/>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2"/>
    </row>
    <row r="110" spans="1:37" x14ac:dyDescent="0.25">
      <c r="A110" s="23"/>
      <c r="B110" s="21"/>
      <c r="C110" s="21"/>
      <c r="D110" s="21"/>
      <c r="E110" s="21"/>
      <c r="F110" s="9"/>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2"/>
    </row>
    <row r="111" spans="1:37" ht="12.75" customHeight="1" x14ac:dyDescent="0.25">
      <c r="A111" s="24" t="s">
        <v>170</v>
      </c>
      <c r="B111" s="21"/>
      <c r="C111" s="21"/>
      <c r="D111" s="21"/>
      <c r="E111" s="21"/>
      <c r="F111" s="9"/>
      <c r="L111" s="9"/>
      <c r="M111" s="9"/>
      <c r="N111" s="9"/>
    </row>
    <row r="112" spans="1:37" ht="12.75" customHeight="1" x14ac:dyDescent="0.25">
      <c r="A112" s="23"/>
      <c r="B112" s="21"/>
      <c r="I112" s="36" t="s">
        <v>171</v>
      </c>
      <c r="J112" s="37"/>
      <c r="K112" s="21"/>
      <c r="L112" s="9"/>
      <c r="M112" s="9"/>
      <c r="N112" s="9"/>
    </row>
    <row r="113" spans="1:39" ht="12.75" customHeight="1" x14ac:dyDescent="0.25">
      <c r="A113" s="24" t="s">
        <v>31</v>
      </c>
      <c r="B113" s="21"/>
      <c r="I113" s="86" t="s">
        <v>34</v>
      </c>
      <c r="J113" s="87" t="s">
        <v>81</v>
      </c>
      <c r="K113" s="58"/>
      <c r="L113" s="9"/>
      <c r="M113" s="9"/>
      <c r="N113" s="9"/>
      <c r="O113" s="49"/>
      <c r="P113" s="49"/>
      <c r="Q113" s="49"/>
      <c r="R113" s="49"/>
      <c r="S113" s="49"/>
      <c r="T113" s="49"/>
      <c r="U113" s="49"/>
      <c r="V113" s="49"/>
      <c r="W113" s="49"/>
      <c r="X113" s="49"/>
      <c r="Y113" s="49"/>
      <c r="Z113" s="49"/>
      <c r="AA113" s="49"/>
      <c r="AB113" s="49"/>
      <c r="AC113" s="49"/>
      <c r="AD113" s="49"/>
      <c r="AE113" s="49"/>
      <c r="AF113" s="49"/>
      <c r="AG113" s="49"/>
      <c r="AH113" s="49"/>
      <c r="AI113" s="49"/>
    </row>
    <row r="114" spans="1:39" x14ac:dyDescent="0.25">
      <c r="A114" s="59">
        <v>1</v>
      </c>
      <c r="B114" s="60" t="s">
        <v>0</v>
      </c>
      <c r="I114" s="51">
        <v>0.46158858246802104</v>
      </c>
      <c r="J114" s="51">
        <v>0</v>
      </c>
      <c r="K114" s="115">
        <v>1</v>
      </c>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52"/>
      <c r="AL114" s="53"/>
      <c r="AM114" s="9"/>
    </row>
    <row r="115" spans="1:39" x14ac:dyDescent="0.25">
      <c r="A115" s="59">
        <v>2</v>
      </c>
      <c r="B115" s="60" t="s">
        <v>1</v>
      </c>
      <c r="I115" s="51">
        <v>0.43844984238218698</v>
      </c>
      <c r="J115" s="51">
        <v>0.497450025355053</v>
      </c>
      <c r="K115" s="115">
        <f>K114+1</f>
        <v>2</v>
      </c>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52"/>
      <c r="AL115" s="53"/>
      <c r="AM115" s="9"/>
    </row>
    <row r="116" spans="1:39" x14ac:dyDescent="0.25">
      <c r="A116" s="59">
        <v>3</v>
      </c>
      <c r="B116" s="60" t="s">
        <v>2</v>
      </c>
      <c r="I116" s="51">
        <v>0.49735573879030043</v>
      </c>
      <c r="J116" s="51">
        <v>0.51625715924082105</v>
      </c>
      <c r="K116" s="115">
        <f t="shared" ref="K116:K137" si="48">K115+1</f>
        <v>3</v>
      </c>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52"/>
      <c r="AL116" s="53"/>
      <c r="AM116" s="9"/>
    </row>
    <row r="117" spans="1:39" x14ac:dyDescent="0.25">
      <c r="A117" s="59">
        <v>4</v>
      </c>
      <c r="B117" s="60" t="s">
        <v>3</v>
      </c>
      <c r="I117" s="51">
        <v>0.29666070682155377</v>
      </c>
      <c r="J117" s="51">
        <v>0.34115345724240698</v>
      </c>
      <c r="K117" s="115">
        <f t="shared" si="48"/>
        <v>4</v>
      </c>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52"/>
      <c r="AL117" s="53"/>
      <c r="AM117" s="9"/>
    </row>
    <row r="118" spans="1:39" x14ac:dyDescent="0.25">
      <c r="A118" s="59">
        <v>5</v>
      </c>
      <c r="B118" s="60" t="s">
        <v>4</v>
      </c>
      <c r="I118" s="51">
        <v>0.34876523067975901</v>
      </c>
      <c r="J118" s="51">
        <v>0.41221262895987398</v>
      </c>
      <c r="K118" s="115">
        <f t="shared" si="48"/>
        <v>5</v>
      </c>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52"/>
      <c r="AL118" s="53"/>
      <c r="AM118" s="9"/>
    </row>
    <row r="119" spans="1:39" x14ac:dyDescent="0.25">
      <c r="A119" s="59">
        <v>6</v>
      </c>
      <c r="B119" s="60" t="s">
        <v>5</v>
      </c>
      <c r="I119" s="51">
        <v>0.45952604952349801</v>
      </c>
      <c r="J119" s="51">
        <v>0.48178449435856302</v>
      </c>
      <c r="K119" s="115">
        <f t="shared" si="48"/>
        <v>6</v>
      </c>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52"/>
      <c r="AL119" s="53"/>
      <c r="AM119" s="9"/>
    </row>
    <row r="120" spans="1:39" x14ac:dyDescent="0.25">
      <c r="A120" s="59">
        <v>7</v>
      </c>
      <c r="B120" s="60" t="s">
        <v>6</v>
      </c>
      <c r="I120" s="51">
        <v>0.48255646377949879</v>
      </c>
      <c r="J120" s="51">
        <v>0.48201231799963601</v>
      </c>
      <c r="K120" s="115">
        <f t="shared" si="48"/>
        <v>7</v>
      </c>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52"/>
      <c r="AL120" s="53"/>
      <c r="AM120" s="9"/>
    </row>
    <row r="121" spans="1:39" x14ac:dyDescent="0.25">
      <c r="A121" s="59">
        <v>8</v>
      </c>
      <c r="B121" s="60" t="s">
        <v>7</v>
      </c>
      <c r="I121" s="51">
        <v>0.38368268064999406</v>
      </c>
      <c r="J121" s="51">
        <v>0.39820522005250802</v>
      </c>
      <c r="K121" s="115">
        <f t="shared" si="48"/>
        <v>8</v>
      </c>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52"/>
      <c r="AL121" s="53"/>
      <c r="AM121" s="9"/>
    </row>
    <row r="122" spans="1:39" x14ac:dyDescent="0.25">
      <c r="A122" s="59">
        <v>9</v>
      </c>
      <c r="B122" s="60" t="s">
        <v>8</v>
      </c>
      <c r="I122" s="51">
        <v>0.43464696624596888</v>
      </c>
      <c r="J122" s="51">
        <v>0.45356665999464701</v>
      </c>
      <c r="K122" s="115">
        <f t="shared" si="48"/>
        <v>9</v>
      </c>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52"/>
      <c r="AL122" s="53"/>
      <c r="AM122" s="9"/>
    </row>
    <row r="123" spans="1:39" x14ac:dyDescent="0.25">
      <c r="A123" s="59">
        <v>10</v>
      </c>
      <c r="B123" s="60" t="s">
        <v>9</v>
      </c>
      <c r="I123" s="51">
        <v>0.39543823911176518</v>
      </c>
      <c r="J123" s="51">
        <v>0.42102344656076801</v>
      </c>
      <c r="K123" s="115">
        <f t="shared" si="48"/>
        <v>10</v>
      </c>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52"/>
      <c r="AL123" s="53"/>
      <c r="AM123" s="9"/>
    </row>
    <row r="124" spans="1:39" x14ac:dyDescent="0.25">
      <c r="A124" s="59">
        <v>11</v>
      </c>
      <c r="B124" s="60" t="s">
        <v>10</v>
      </c>
      <c r="I124" s="51">
        <v>0.4394578357755653</v>
      </c>
      <c r="J124" s="51">
        <v>0.47016820069929899</v>
      </c>
      <c r="K124" s="115">
        <f t="shared" si="48"/>
        <v>11</v>
      </c>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52"/>
      <c r="AL124" s="53"/>
      <c r="AM124" s="9"/>
    </row>
    <row r="125" spans="1:39" x14ac:dyDescent="0.25">
      <c r="A125" s="59">
        <v>12</v>
      </c>
      <c r="B125" s="60" t="s">
        <v>11</v>
      </c>
      <c r="I125" s="51">
        <v>0.43018098459069698</v>
      </c>
      <c r="J125" s="51">
        <v>0.50272577892886305</v>
      </c>
      <c r="K125" s="115">
        <f t="shared" si="48"/>
        <v>12</v>
      </c>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52"/>
      <c r="AL125" s="53"/>
      <c r="AM125" s="9"/>
    </row>
    <row r="126" spans="1:39" x14ac:dyDescent="0.25">
      <c r="A126" s="59">
        <v>13</v>
      </c>
      <c r="B126" s="60" t="s">
        <v>12</v>
      </c>
      <c r="I126" s="51">
        <v>0.48842309052279492</v>
      </c>
      <c r="J126" s="51">
        <v>0.555814073452775</v>
      </c>
      <c r="K126" s="115">
        <f t="shared" si="48"/>
        <v>13</v>
      </c>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52"/>
      <c r="AL126" s="53"/>
      <c r="AM126" s="9"/>
    </row>
    <row r="127" spans="1:39" x14ac:dyDescent="0.25">
      <c r="A127" s="59">
        <v>14</v>
      </c>
      <c r="B127" s="60" t="s">
        <v>13</v>
      </c>
      <c r="I127" s="51">
        <v>0.46275283271069756</v>
      </c>
      <c r="J127" s="51">
        <v>0.51225206482709496</v>
      </c>
      <c r="K127" s="115">
        <f t="shared" si="48"/>
        <v>14</v>
      </c>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52"/>
      <c r="AL127" s="53"/>
      <c r="AM127" s="9"/>
    </row>
    <row r="128" spans="1:39" x14ac:dyDescent="0.25">
      <c r="A128" s="59">
        <v>15</v>
      </c>
      <c r="B128" s="60" t="s">
        <v>14</v>
      </c>
      <c r="I128" s="51">
        <v>0.51484129765284659</v>
      </c>
      <c r="J128" s="51">
        <v>0.53805556666757803</v>
      </c>
      <c r="K128" s="115">
        <f t="shared" si="48"/>
        <v>15</v>
      </c>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52"/>
      <c r="AL128" s="53"/>
      <c r="AM128" s="9"/>
    </row>
    <row r="129" spans="1:39" x14ac:dyDescent="0.25">
      <c r="A129" s="59">
        <v>16</v>
      </c>
      <c r="B129" s="60" t="s">
        <v>15</v>
      </c>
      <c r="I129" s="51">
        <v>0.46506790223690625</v>
      </c>
      <c r="J129" s="51">
        <v>0.51436147942106603</v>
      </c>
      <c r="K129" s="115">
        <f t="shared" si="48"/>
        <v>16</v>
      </c>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52"/>
      <c r="AL129" s="53"/>
      <c r="AM129" s="9"/>
    </row>
    <row r="130" spans="1:39" x14ac:dyDescent="0.25">
      <c r="A130" s="59">
        <v>17</v>
      </c>
      <c r="B130" s="60" t="s">
        <v>16</v>
      </c>
      <c r="I130" s="51">
        <v>0.48276028402747928</v>
      </c>
      <c r="J130" s="51">
        <v>0.52697789035313303</v>
      </c>
      <c r="K130" s="115">
        <f t="shared" si="48"/>
        <v>17</v>
      </c>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52"/>
      <c r="AL130" s="53"/>
      <c r="AM130" s="9"/>
    </row>
    <row r="131" spans="1:39" x14ac:dyDescent="0.25">
      <c r="A131" s="59">
        <v>18</v>
      </c>
      <c r="B131" s="60" t="s">
        <v>17</v>
      </c>
      <c r="I131" s="51">
        <v>0.37080464615634018</v>
      </c>
      <c r="J131" s="51">
        <v>0.42191756117933499</v>
      </c>
      <c r="K131" s="115">
        <f t="shared" si="48"/>
        <v>18</v>
      </c>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52"/>
      <c r="AL131" s="53"/>
      <c r="AM131" s="9"/>
    </row>
    <row r="132" spans="1:39" x14ac:dyDescent="0.25">
      <c r="A132" s="59">
        <v>19</v>
      </c>
      <c r="B132" s="60" t="s">
        <v>18</v>
      </c>
      <c r="I132" s="51">
        <v>0.43541657269369022</v>
      </c>
      <c r="J132" s="51">
        <v>0.482210885429324</v>
      </c>
      <c r="K132" s="115">
        <f t="shared" si="48"/>
        <v>19</v>
      </c>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52"/>
      <c r="AL132" s="53"/>
      <c r="AM132" s="9"/>
    </row>
    <row r="133" spans="1:39" x14ac:dyDescent="0.25">
      <c r="A133" s="59">
        <v>20</v>
      </c>
      <c r="B133" s="60" t="s">
        <v>19</v>
      </c>
      <c r="I133" s="51">
        <v>0.4365238613251069</v>
      </c>
      <c r="J133" s="51">
        <v>0.50012106835589698</v>
      </c>
      <c r="K133" s="115">
        <f t="shared" si="48"/>
        <v>20</v>
      </c>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52"/>
      <c r="AL133" s="53"/>
      <c r="AM133" s="9"/>
    </row>
    <row r="134" spans="1:39" x14ac:dyDescent="0.25">
      <c r="A134" s="59">
        <v>21</v>
      </c>
      <c r="B134" s="60" t="s">
        <v>20</v>
      </c>
      <c r="I134" s="51">
        <v>0.49410327959272171</v>
      </c>
      <c r="J134" s="51">
        <v>0.53551360019381999</v>
      </c>
      <c r="K134" s="115">
        <f t="shared" si="48"/>
        <v>21</v>
      </c>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52"/>
      <c r="AL134" s="53"/>
      <c r="AM134" s="9"/>
    </row>
    <row r="135" spans="1:39" x14ac:dyDescent="0.25">
      <c r="A135" s="59">
        <v>22</v>
      </c>
      <c r="B135" s="60" t="s">
        <v>21</v>
      </c>
      <c r="I135" s="51">
        <v>0.47845206530716233</v>
      </c>
      <c r="J135" s="51">
        <v>0.508030898436173</v>
      </c>
      <c r="K135" s="115">
        <f t="shared" si="48"/>
        <v>22</v>
      </c>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52"/>
      <c r="AL135" s="53"/>
      <c r="AM135" s="9"/>
    </row>
    <row r="136" spans="1:39" x14ac:dyDescent="0.25">
      <c r="A136" s="59">
        <v>23</v>
      </c>
      <c r="B136" s="60" t="s">
        <v>22</v>
      </c>
      <c r="I136" s="51">
        <v>0.24099999999999999</v>
      </c>
      <c r="J136" s="51">
        <v>0.27200000000000002</v>
      </c>
      <c r="K136" s="115">
        <f t="shared" si="48"/>
        <v>23</v>
      </c>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52"/>
      <c r="AL136" s="53"/>
      <c r="AM136" s="9"/>
    </row>
    <row r="137" spans="1:39" x14ac:dyDescent="0.25">
      <c r="A137" s="59">
        <v>24</v>
      </c>
      <c r="B137" s="60" t="s">
        <v>30</v>
      </c>
      <c r="I137" s="51">
        <v>0.125</v>
      </c>
      <c r="J137" s="51">
        <v>0.15</v>
      </c>
      <c r="K137" s="115">
        <f t="shared" si="48"/>
        <v>24</v>
      </c>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52"/>
      <c r="AL137" s="53"/>
      <c r="AM137" s="9"/>
    </row>
    <row r="138" spans="1:39" x14ac:dyDescent="0.25">
      <c r="A138" s="23"/>
      <c r="B138" s="21"/>
      <c r="C138" s="21"/>
      <c r="D138" s="21"/>
      <c r="E138" s="21"/>
      <c r="F138" s="21"/>
      <c r="G138" s="21"/>
      <c r="H138" s="21"/>
      <c r="I138" s="21"/>
      <c r="J138" s="21"/>
      <c r="K138" s="21"/>
      <c r="L138" s="21"/>
      <c r="M138" s="243"/>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2"/>
    </row>
    <row r="139" spans="1:39" x14ac:dyDescent="0.25">
      <c r="A139" s="30"/>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2"/>
    </row>
  </sheetData>
  <mergeCells count="2">
    <mergeCell ref="E4:F4"/>
    <mergeCell ref="E74:F74"/>
  </mergeCells>
  <phoneticPr fontId="5" type="noConversion"/>
  <pageMargins left="0.5" right="0.5" top="0.75" bottom="0.5" header="0.3" footer="0.25"/>
  <pageSetup scale="55" orientation="portrait" r:id="rId1"/>
  <headerFooter>
    <oddFooter>&amp;L&amp;8&amp;D &amp;T&amp;R&amp;8&amp;F [&amp;A]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6" tint="0.39997558519241921"/>
  </sheetPr>
  <dimension ref="A1"/>
  <sheetViews>
    <sheetView zoomScale="85" zoomScaleNormal="85" zoomScaleSheetLayoutView="85" workbookViewId="0"/>
  </sheetViews>
  <sheetFormatPr defaultRowHeight="13.2" x14ac:dyDescent="0.25"/>
  <cols>
    <col min="1" max="9" width="10.21875" bestFit="1" customWidth="1"/>
  </cols>
  <sheetData/>
  <pageMargins left="0.5" right="0.5" top="0.75" bottom="0.5" header="0.3" footer="0.25"/>
  <pageSetup scale="55" orientation="portrait" r:id="rId1"/>
  <headerFooter>
    <oddFooter>&amp;L&amp;8&amp;D &amp;T&amp;R&amp;8&amp;F [&amp;A]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E85"/>
  <sheetViews>
    <sheetView workbookViewId="0">
      <selection activeCell="C44" sqref="C44:L45"/>
    </sheetView>
  </sheetViews>
  <sheetFormatPr defaultColWidth="9.109375" defaultRowHeight="13.2" x14ac:dyDescent="0.25"/>
  <cols>
    <col min="1" max="1" width="19.44140625" style="141" customWidth="1"/>
    <col min="2" max="2" width="10.109375" style="141" bestFit="1" customWidth="1"/>
    <col min="3" max="3" width="9.109375" style="141"/>
    <col min="4" max="4" width="15.109375" style="141" customWidth="1"/>
    <col min="5" max="28" width="20.109375" style="146" customWidth="1"/>
    <col min="29" max="16384" width="9.109375" style="141"/>
  </cols>
  <sheetData>
    <row r="1" spans="1:28"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235"/>
      <c r="D4" s="235"/>
      <c r="E4" s="153"/>
      <c r="F4" s="153"/>
      <c r="G4" s="153" t="s">
        <v>51</v>
      </c>
      <c r="H4" s="109" t="s">
        <v>52</v>
      </c>
    </row>
    <row r="5" spans="1:28" x14ac:dyDescent="0.25">
      <c r="A5" s="149" t="s">
        <v>32</v>
      </c>
      <c r="B5" s="149"/>
      <c r="C5" s="235"/>
      <c r="D5" s="235"/>
      <c r="E5" s="153"/>
      <c r="F5" s="153"/>
      <c r="G5" s="153" t="s">
        <v>101</v>
      </c>
      <c r="H5" s="151">
        <f>HLOOKUP($H$4,'Yield Curves &amp; Factor Charges'!$C$6:$J$7,2,FALSE)</f>
        <v>1</v>
      </c>
    </row>
    <row r="6" spans="1:28" x14ac:dyDescent="0.25">
      <c r="A6" s="152" t="s">
        <v>138</v>
      </c>
      <c r="B6" s="152"/>
      <c r="C6" s="235"/>
      <c r="D6" s="235"/>
      <c r="E6" s="153"/>
      <c r="F6" s="153"/>
      <c r="G6" s="153"/>
      <c r="H6" s="153"/>
    </row>
    <row r="8" spans="1:28" ht="39.6"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8" ht="26.4" x14ac:dyDescent="0.25">
      <c r="A9" s="282" t="s">
        <v>33</v>
      </c>
      <c r="B9" s="65">
        <f>+Summary!C$6</f>
        <v>43830</v>
      </c>
      <c r="D9" s="56">
        <f>SUM(E9:AB9)</f>
        <v>760000</v>
      </c>
      <c r="E9" s="256">
        <v>90000</v>
      </c>
      <c r="F9" s="256">
        <v>0</v>
      </c>
      <c r="G9" s="256">
        <v>0</v>
      </c>
      <c r="H9" s="256">
        <v>0</v>
      </c>
      <c r="I9" s="256">
        <v>0</v>
      </c>
      <c r="J9" s="256">
        <v>0</v>
      </c>
      <c r="K9" s="256">
        <v>0</v>
      </c>
      <c r="L9" s="256">
        <v>0</v>
      </c>
      <c r="M9" s="256">
        <v>0</v>
      </c>
      <c r="N9" s="256">
        <v>60000</v>
      </c>
      <c r="O9" s="256">
        <v>0</v>
      </c>
      <c r="P9" s="256">
        <v>610000</v>
      </c>
      <c r="Q9" s="256">
        <v>0</v>
      </c>
      <c r="R9" s="256">
        <v>0</v>
      </c>
      <c r="S9" s="256">
        <v>0</v>
      </c>
      <c r="T9" s="256">
        <v>0</v>
      </c>
      <c r="U9" s="256">
        <v>0</v>
      </c>
      <c r="V9" s="256">
        <v>0</v>
      </c>
      <c r="W9" s="256">
        <v>0</v>
      </c>
      <c r="X9" s="256">
        <v>0</v>
      </c>
      <c r="Y9" s="256">
        <v>0</v>
      </c>
      <c r="Z9" s="256">
        <v>0</v>
      </c>
      <c r="AA9" s="256">
        <v>0</v>
      </c>
      <c r="AB9" s="256">
        <v>0</v>
      </c>
    </row>
    <row r="10" spans="1:28" x14ac:dyDescent="0.25">
      <c r="A10" s="141" t="s">
        <v>165</v>
      </c>
      <c r="B10" s="65"/>
      <c r="D10" s="56"/>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row>
    <row r="11" spans="1:28" x14ac:dyDescent="0.25">
      <c r="B11" s="65">
        <f>+Summary!C$6</f>
        <v>43830</v>
      </c>
      <c r="D11" s="56"/>
      <c r="E11" s="258">
        <v>1</v>
      </c>
      <c r="F11" s="258"/>
      <c r="G11" s="258"/>
      <c r="H11" s="258"/>
      <c r="I11" s="258"/>
      <c r="J11" s="258"/>
      <c r="K11" s="258"/>
      <c r="L11" s="258"/>
      <c r="M11" s="258"/>
      <c r="N11" s="258">
        <v>1</v>
      </c>
      <c r="O11" s="258"/>
      <c r="P11" s="258">
        <v>1</v>
      </c>
      <c r="Q11" s="258"/>
      <c r="R11" s="258"/>
      <c r="S11" s="258"/>
      <c r="T11" s="258"/>
      <c r="U11" s="258"/>
      <c r="V11" s="258"/>
      <c r="W11" s="258"/>
      <c r="X11" s="258"/>
      <c r="Y11" s="258"/>
      <c r="Z11" s="258"/>
      <c r="AA11" s="258"/>
      <c r="AB11" s="258"/>
    </row>
    <row r="12" spans="1:28" x14ac:dyDescent="0.25">
      <c r="B12" s="145">
        <f>EDATE(B9,12)</f>
        <v>44196</v>
      </c>
      <c r="D12" s="56"/>
      <c r="E12" s="258">
        <v>0.5</v>
      </c>
      <c r="F12" s="258"/>
      <c r="G12" s="258"/>
      <c r="H12" s="258"/>
      <c r="I12" s="258"/>
      <c r="J12" s="258"/>
      <c r="K12" s="258"/>
      <c r="L12" s="258"/>
      <c r="M12" s="258"/>
      <c r="N12" s="258">
        <v>0.7142857142857143</v>
      </c>
      <c r="O12" s="258"/>
      <c r="P12" s="258">
        <v>0.98</v>
      </c>
      <c r="Q12" s="258"/>
      <c r="R12" s="258"/>
      <c r="S12" s="258"/>
      <c r="T12" s="258"/>
      <c r="U12" s="258"/>
      <c r="V12" s="258"/>
      <c r="W12" s="258"/>
      <c r="X12" s="258"/>
      <c r="Y12" s="258"/>
      <c r="Z12" s="258"/>
      <c r="AA12" s="258"/>
      <c r="AB12" s="258"/>
    </row>
    <row r="13" spans="1:28" x14ac:dyDescent="0.25">
      <c r="B13" s="145">
        <f t="shared" ref="B13:B32" si="0">EDATE(B12,12)</f>
        <v>44561</v>
      </c>
      <c r="D13" s="56"/>
      <c r="E13" s="258">
        <v>0.2588162309603444</v>
      </c>
      <c r="F13" s="258"/>
      <c r="G13" s="258"/>
      <c r="H13" s="258"/>
      <c r="I13" s="258"/>
      <c r="J13" s="258"/>
      <c r="K13" s="258"/>
      <c r="L13" s="258"/>
      <c r="M13" s="258"/>
      <c r="N13" s="258">
        <v>0.51886016619718001</v>
      </c>
      <c r="O13" s="258"/>
      <c r="P13" s="258">
        <v>0.97</v>
      </c>
      <c r="Q13" s="258"/>
      <c r="R13" s="258"/>
      <c r="S13" s="258"/>
      <c r="T13" s="258"/>
      <c r="U13" s="258"/>
      <c r="V13" s="258"/>
      <c r="W13" s="258"/>
      <c r="X13" s="258"/>
      <c r="Y13" s="258"/>
      <c r="Z13" s="258"/>
      <c r="AA13" s="258"/>
      <c r="AB13" s="258"/>
    </row>
    <row r="14" spans="1:28" x14ac:dyDescent="0.25">
      <c r="B14" s="145">
        <f t="shared" si="0"/>
        <v>44926</v>
      </c>
      <c r="D14" s="56"/>
      <c r="E14" s="258">
        <v>7.1669346006860285E-2</v>
      </c>
      <c r="F14" s="258"/>
      <c r="G14" s="258"/>
      <c r="H14" s="258"/>
      <c r="I14" s="258"/>
      <c r="J14" s="258"/>
      <c r="K14" s="258"/>
      <c r="L14" s="258"/>
      <c r="M14" s="258"/>
      <c r="N14" s="258">
        <v>0.27819424681133287</v>
      </c>
      <c r="O14" s="258"/>
      <c r="P14" s="258">
        <v>0.95</v>
      </c>
      <c r="Q14" s="258"/>
      <c r="R14" s="258"/>
      <c r="S14" s="258"/>
      <c r="T14" s="258"/>
      <c r="U14" s="258"/>
      <c r="V14" s="258"/>
      <c r="W14" s="258"/>
      <c r="X14" s="258"/>
      <c r="Y14" s="258"/>
      <c r="Z14" s="258"/>
      <c r="AA14" s="258"/>
      <c r="AB14" s="258"/>
    </row>
    <row r="15" spans="1:28" x14ac:dyDescent="0.25">
      <c r="B15" s="145">
        <f t="shared" si="0"/>
        <v>45291</v>
      </c>
      <c r="D15" s="56"/>
      <c r="E15" s="258">
        <v>5.8600350132459221E-3</v>
      </c>
      <c r="F15" s="258"/>
      <c r="G15" s="258"/>
      <c r="H15" s="258"/>
      <c r="I15" s="258"/>
      <c r="J15" s="258"/>
      <c r="K15" s="258"/>
      <c r="L15" s="258"/>
      <c r="M15" s="258"/>
      <c r="N15" s="258">
        <v>8.2504736471254239E-2</v>
      </c>
      <c r="O15" s="258"/>
      <c r="P15" s="258">
        <v>0.93309715901245349</v>
      </c>
      <c r="Q15" s="258"/>
      <c r="R15" s="258"/>
      <c r="S15" s="258"/>
      <c r="T15" s="258"/>
      <c r="U15" s="258"/>
      <c r="V15" s="258"/>
      <c r="W15" s="258"/>
      <c r="X15" s="258"/>
      <c r="Y15" s="258"/>
      <c r="Z15" s="258"/>
      <c r="AA15" s="258"/>
      <c r="AB15" s="258"/>
    </row>
    <row r="16" spans="1:28" x14ac:dyDescent="0.25">
      <c r="B16" s="145">
        <f t="shared" si="0"/>
        <v>45657</v>
      </c>
      <c r="D16" s="56"/>
      <c r="E16" s="258">
        <v>4.4402294324490967E-5</v>
      </c>
      <c r="F16" s="258"/>
      <c r="G16" s="258"/>
      <c r="H16" s="258"/>
      <c r="I16" s="258"/>
      <c r="J16" s="258"/>
      <c r="K16" s="258"/>
      <c r="L16" s="258"/>
      <c r="M16" s="258"/>
      <c r="N16" s="258">
        <v>0</v>
      </c>
      <c r="O16" s="258"/>
      <c r="P16" s="258">
        <v>0.91075438442676671</v>
      </c>
      <c r="Q16" s="258"/>
      <c r="R16" s="258"/>
      <c r="S16" s="258"/>
      <c r="T16" s="258"/>
      <c r="U16" s="258"/>
      <c r="V16" s="258"/>
      <c r="W16" s="258"/>
      <c r="X16" s="258"/>
      <c r="Y16" s="258"/>
      <c r="Z16" s="258"/>
      <c r="AA16" s="258"/>
      <c r="AB16" s="258"/>
    </row>
    <row r="17" spans="2:28" x14ac:dyDescent="0.25">
      <c r="B17" s="145">
        <f t="shared" si="0"/>
        <v>46022</v>
      </c>
      <c r="D17" s="56"/>
      <c r="E17" s="258">
        <v>0</v>
      </c>
      <c r="F17" s="258"/>
      <c r="G17" s="258"/>
      <c r="H17" s="258"/>
      <c r="I17" s="258"/>
      <c r="J17" s="258"/>
      <c r="K17" s="258"/>
      <c r="L17" s="258"/>
      <c r="M17" s="258"/>
      <c r="N17" s="258">
        <v>0</v>
      </c>
      <c r="O17" s="258"/>
      <c r="P17" s="258">
        <v>0.8814378899047649</v>
      </c>
      <c r="Q17" s="258"/>
      <c r="R17" s="258"/>
      <c r="S17" s="258"/>
      <c r="T17" s="258"/>
      <c r="U17" s="258"/>
      <c r="V17" s="258"/>
      <c r="W17" s="258"/>
      <c r="X17" s="258"/>
      <c r="Y17" s="258"/>
      <c r="Z17" s="258"/>
      <c r="AA17" s="258"/>
      <c r="AB17" s="258"/>
    </row>
    <row r="18" spans="2:28" x14ac:dyDescent="0.25">
      <c r="B18" s="145">
        <f t="shared" si="0"/>
        <v>46387</v>
      </c>
      <c r="D18" s="56"/>
      <c r="E18" s="258">
        <v>0</v>
      </c>
      <c r="F18" s="258"/>
      <c r="G18" s="258"/>
      <c r="H18" s="258"/>
      <c r="I18" s="258"/>
      <c r="J18" s="258"/>
      <c r="K18" s="258"/>
      <c r="L18" s="258"/>
      <c r="M18" s="258"/>
      <c r="N18" s="258">
        <v>0</v>
      </c>
      <c r="O18" s="258"/>
      <c r="P18" s="258">
        <v>0.84335187678202428</v>
      </c>
      <c r="Q18" s="258"/>
      <c r="R18" s="258"/>
      <c r="S18" s="258"/>
      <c r="T18" s="258"/>
      <c r="U18" s="258"/>
      <c r="V18" s="258"/>
      <c r="W18" s="258"/>
      <c r="X18" s="258"/>
      <c r="Y18" s="258"/>
      <c r="Z18" s="258"/>
      <c r="AA18" s="258"/>
      <c r="AB18" s="258"/>
    </row>
    <row r="19" spans="2:28" x14ac:dyDescent="0.25">
      <c r="B19" s="145">
        <f t="shared" si="0"/>
        <v>46752</v>
      </c>
      <c r="D19" s="56"/>
      <c r="E19" s="258">
        <v>0</v>
      </c>
      <c r="F19" s="258"/>
      <c r="G19" s="258"/>
      <c r="H19" s="258"/>
      <c r="I19" s="258"/>
      <c r="J19" s="258"/>
      <c r="K19" s="258"/>
      <c r="L19" s="258"/>
      <c r="M19" s="258"/>
      <c r="N19" s="258">
        <v>0</v>
      </c>
      <c r="O19" s="258"/>
      <c r="P19" s="258">
        <v>0.79453292941184939</v>
      </c>
      <c r="Q19" s="258"/>
      <c r="R19" s="258"/>
      <c r="S19" s="258"/>
      <c r="T19" s="258"/>
      <c r="U19" s="258"/>
      <c r="V19" s="258"/>
      <c r="W19" s="258"/>
      <c r="X19" s="258"/>
      <c r="Y19" s="258"/>
      <c r="Z19" s="258"/>
      <c r="AA19" s="258"/>
      <c r="AB19" s="258"/>
    </row>
    <row r="20" spans="2:28" x14ac:dyDescent="0.25">
      <c r="B20" s="145">
        <f t="shared" si="0"/>
        <v>47118</v>
      </c>
      <c r="D20" s="56"/>
      <c r="E20" s="258">
        <v>0</v>
      </c>
      <c r="F20" s="258"/>
      <c r="G20" s="258"/>
      <c r="H20" s="258"/>
      <c r="I20" s="258"/>
      <c r="J20" s="258"/>
      <c r="K20" s="258"/>
      <c r="L20" s="258"/>
      <c r="M20" s="258"/>
      <c r="N20" s="258">
        <v>0</v>
      </c>
      <c r="O20" s="258"/>
      <c r="P20" s="258">
        <v>0.7330794860198282</v>
      </c>
      <c r="Q20" s="258"/>
      <c r="R20" s="258"/>
      <c r="S20" s="258"/>
      <c r="T20" s="258"/>
      <c r="U20" s="258"/>
      <c r="V20" s="258"/>
      <c r="W20" s="258"/>
      <c r="X20" s="258"/>
      <c r="Y20" s="258"/>
      <c r="Z20" s="258"/>
      <c r="AA20" s="258"/>
      <c r="AB20" s="258"/>
    </row>
    <row r="21" spans="2:28" x14ac:dyDescent="0.25">
      <c r="B21" s="145">
        <f t="shared" si="0"/>
        <v>47483</v>
      </c>
      <c r="D21" s="56"/>
      <c r="E21" s="258">
        <v>0</v>
      </c>
      <c r="F21" s="258"/>
      <c r="G21" s="258"/>
      <c r="H21" s="258"/>
      <c r="I21" s="258"/>
      <c r="J21" s="258"/>
      <c r="K21" s="258"/>
      <c r="L21" s="258"/>
      <c r="M21" s="258"/>
      <c r="N21" s="258">
        <v>0</v>
      </c>
      <c r="O21" s="258"/>
      <c r="P21" s="258">
        <v>0.6575880918288467</v>
      </c>
      <c r="Q21" s="258"/>
      <c r="R21" s="258"/>
      <c r="S21" s="258"/>
      <c r="T21" s="258"/>
      <c r="U21" s="258"/>
      <c r="V21" s="258"/>
      <c r="W21" s="258"/>
      <c r="X21" s="258"/>
      <c r="Y21" s="258"/>
      <c r="Z21" s="258"/>
      <c r="AA21" s="258"/>
      <c r="AB21" s="258"/>
    </row>
    <row r="22" spans="2:28" x14ac:dyDescent="0.25">
      <c r="B22" s="145">
        <f t="shared" si="0"/>
        <v>47848</v>
      </c>
      <c r="D22" s="56"/>
      <c r="E22" s="258">
        <v>0</v>
      </c>
      <c r="F22" s="258"/>
      <c r="G22" s="258"/>
      <c r="H22" s="258"/>
      <c r="I22" s="258"/>
      <c r="J22" s="258"/>
      <c r="K22" s="258"/>
      <c r="L22" s="258"/>
      <c r="M22" s="258"/>
      <c r="N22" s="258">
        <v>0</v>
      </c>
      <c r="O22" s="258"/>
      <c r="P22" s="258">
        <v>0.56785547712686246</v>
      </c>
      <c r="Q22" s="258"/>
      <c r="R22" s="258"/>
      <c r="S22" s="258"/>
      <c r="T22" s="258"/>
      <c r="U22" s="258"/>
      <c r="V22" s="258"/>
      <c r="W22" s="258"/>
      <c r="X22" s="258"/>
      <c r="Y22" s="258"/>
      <c r="Z22" s="258"/>
      <c r="AA22" s="258"/>
      <c r="AB22" s="258"/>
    </row>
    <row r="23" spans="2:28" x14ac:dyDescent="0.25">
      <c r="B23" s="145">
        <f t="shared" si="0"/>
        <v>48213</v>
      </c>
      <c r="D23" s="56"/>
      <c r="E23" s="258">
        <v>0</v>
      </c>
      <c r="F23" s="258"/>
      <c r="G23" s="258"/>
      <c r="H23" s="258"/>
      <c r="I23" s="258"/>
      <c r="J23" s="258"/>
      <c r="K23" s="258"/>
      <c r="L23" s="258"/>
      <c r="M23" s="258"/>
      <c r="N23" s="258">
        <v>0</v>
      </c>
      <c r="O23" s="258"/>
      <c r="P23" s="258">
        <v>0.46582313695697275</v>
      </c>
      <c r="Q23" s="258"/>
      <c r="R23" s="258"/>
      <c r="S23" s="258"/>
      <c r="T23" s="258"/>
      <c r="U23" s="258"/>
      <c r="V23" s="258"/>
      <c r="W23" s="258"/>
      <c r="X23" s="258"/>
      <c r="Y23" s="258"/>
      <c r="Z23" s="258"/>
      <c r="AA23" s="258"/>
      <c r="AB23" s="258"/>
    </row>
    <row r="24" spans="2:28" x14ac:dyDescent="0.25">
      <c r="B24" s="145">
        <f t="shared" si="0"/>
        <v>48579</v>
      </c>
      <c r="D24" s="56"/>
      <c r="E24" s="258">
        <v>0</v>
      </c>
      <c r="F24" s="258"/>
      <c r="G24" s="258"/>
      <c r="H24" s="258"/>
      <c r="I24" s="258"/>
      <c r="J24" s="258"/>
      <c r="K24" s="258"/>
      <c r="L24" s="258"/>
      <c r="M24" s="258"/>
      <c r="N24" s="258">
        <v>0</v>
      </c>
      <c r="O24" s="258"/>
      <c r="P24" s="258">
        <v>0.35653192594707317</v>
      </c>
      <c r="Q24" s="258"/>
      <c r="R24" s="258"/>
      <c r="S24" s="258"/>
      <c r="T24" s="258"/>
      <c r="U24" s="258"/>
      <c r="V24" s="258"/>
      <c r="W24" s="258"/>
      <c r="X24" s="258"/>
      <c r="Y24" s="258"/>
      <c r="Z24" s="258"/>
      <c r="AA24" s="258"/>
      <c r="AB24" s="258"/>
    </row>
    <row r="25" spans="2:28" x14ac:dyDescent="0.25">
      <c r="B25" s="145">
        <f t="shared" si="0"/>
        <v>48944</v>
      </c>
      <c r="D25" s="56"/>
      <c r="E25" s="258">
        <v>0</v>
      </c>
      <c r="F25" s="258"/>
      <c r="G25" s="258"/>
      <c r="H25" s="258"/>
      <c r="I25" s="258"/>
      <c r="J25" s="258"/>
      <c r="K25" s="258"/>
      <c r="L25" s="258"/>
      <c r="M25" s="258"/>
      <c r="N25" s="258">
        <v>0</v>
      </c>
      <c r="O25" s="258"/>
      <c r="P25" s="258">
        <v>0.24850370836971808</v>
      </c>
      <c r="Q25" s="258"/>
      <c r="R25" s="258"/>
      <c r="S25" s="258"/>
      <c r="T25" s="258"/>
      <c r="U25" s="258"/>
      <c r="V25" s="258"/>
      <c r="W25" s="258"/>
      <c r="X25" s="258"/>
      <c r="Y25" s="258"/>
      <c r="Z25" s="258"/>
      <c r="AA25" s="258"/>
      <c r="AB25" s="258"/>
    </row>
    <row r="26" spans="2:28" x14ac:dyDescent="0.25">
      <c r="B26" s="145">
        <f t="shared" si="0"/>
        <v>49309</v>
      </c>
      <c r="D26" s="56"/>
      <c r="E26" s="258">
        <v>0</v>
      </c>
      <c r="F26" s="258"/>
      <c r="G26" s="258"/>
      <c r="H26" s="258"/>
      <c r="I26" s="258"/>
      <c r="J26" s="258"/>
      <c r="K26" s="258"/>
      <c r="L26" s="258"/>
      <c r="M26" s="258"/>
      <c r="N26" s="258">
        <v>0</v>
      </c>
      <c r="O26" s="258"/>
      <c r="P26" s="258">
        <v>0.15265090377806514</v>
      </c>
      <c r="Q26" s="258"/>
      <c r="R26" s="258"/>
      <c r="S26" s="258"/>
      <c r="T26" s="258"/>
      <c r="U26" s="258"/>
      <c r="V26" s="258"/>
      <c r="W26" s="258"/>
      <c r="X26" s="258"/>
      <c r="Y26" s="258"/>
      <c r="Z26" s="258"/>
      <c r="AA26" s="258"/>
      <c r="AB26" s="258"/>
    </row>
    <row r="27" spans="2:28" x14ac:dyDescent="0.25">
      <c r="B27" s="145">
        <f t="shared" si="0"/>
        <v>49674</v>
      </c>
      <c r="D27" s="56"/>
      <c r="E27" s="258">
        <v>0</v>
      </c>
      <c r="F27" s="258"/>
      <c r="G27" s="258"/>
      <c r="H27" s="258"/>
      <c r="I27" s="258"/>
      <c r="J27" s="258"/>
      <c r="K27" s="258"/>
      <c r="L27" s="258"/>
      <c r="M27" s="258"/>
      <c r="N27" s="258">
        <v>0</v>
      </c>
      <c r="O27" s="258"/>
      <c r="P27" s="258">
        <v>7.90668000971433E-2</v>
      </c>
      <c r="Q27" s="258"/>
      <c r="R27" s="258"/>
      <c r="S27" s="258"/>
      <c r="T27" s="258"/>
      <c r="U27" s="258"/>
      <c r="V27" s="258"/>
      <c r="W27" s="258"/>
      <c r="X27" s="258"/>
      <c r="Y27" s="258"/>
      <c r="Z27" s="258"/>
      <c r="AA27" s="258"/>
      <c r="AB27" s="258"/>
    </row>
    <row r="28" spans="2:28" x14ac:dyDescent="0.25">
      <c r="B28" s="145">
        <f t="shared" si="0"/>
        <v>50040</v>
      </c>
      <c r="D28" s="56"/>
      <c r="E28" s="258">
        <v>0</v>
      </c>
      <c r="F28" s="258"/>
      <c r="G28" s="258"/>
      <c r="H28" s="258"/>
      <c r="I28" s="258"/>
      <c r="J28" s="258"/>
      <c r="K28" s="258"/>
      <c r="L28" s="258"/>
      <c r="M28" s="258"/>
      <c r="N28" s="258">
        <v>0</v>
      </c>
      <c r="O28" s="258"/>
      <c r="P28" s="258">
        <v>3.2530603469707174E-2</v>
      </c>
      <c r="Q28" s="258"/>
      <c r="R28" s="258"/>
      <c r="S28" s="258"/>
      <c r="T28" s="258"/>
      <c r="U28" s="258"/>
      <c r="V28" s="258"/>
      <c r="W28" s="258"/>
      <c r="X28" s="258"/>
      <c r="Y28" s="258"/>
      <c r="Z28" s="258"/>
      <c r="AA28" s="258"/>
      <c r="AB28" s="258"/>
    </row>
    <row r="29" spans="2:28" x14ac:dyDescent="0.25">
      <c r="B29" s="145">
        <f t="shared" si="0"/>
        <v>50405</v>
      </c>
      <c r="D29" s="56"/>
      <c r="E29" s="258">
        <v>0</v>
      </c>
      <c r="F29" s="258"/>
      <c r="G29" s="258"/>
      <c r="H29" s="258"/>
      <c r="I29" s="258"/>
      <c r="J29" s="258"/>
      <c r="K29" s="258"/>
      <c r="L29" s="258"/>
      <c r="M29" s="258"/>
      <c r="N29" s="258">
        <v>0</v>
      </c>
      <c r="O29" s="258"/>
      <c r="P29" s="258">
        <v>9.808314024534243E-3</v>
      </c>
      <c r="Q29" s="258"/>
      <c r="R29" s="258"/>
      <c r="S29" s="258"/>
      <c r="T29" s="258"/>
      <c r="U29" s="258"/>
      <c r="V29" s="258"/>
      <c r="W29" s="258"/>
      <c r="X29" s="258"/>
      <c r="Y29" s="258"/>
      <c r="Z29" s="258"/>
      <c r="AA29" s="258"/>
      <c r="AB29" s="258"/>
    </row>
    <row r="30" spans="2:28" x14ac:dyDescent="0.25">
      <c r="B30" s="145">
        <f t="shared" si="0"/>
        <v>50770</v>
      </c>
      <c r="D30" s="56"/>
      <c r="E30" s="258">
        <v>0</v>
      </c>
      <c r="F30" s="258"/>
      <c r="G30" s="258"/>
      <c r="H30" s="258"/>
      <c r="I30" s="258"/>
      <c r="J30" s="258"/>
      <c r="K30" s="258"/>
      <c r="L30" s="258"/>
      <c r="M30" s="258"/>
      <c r="N30" s="258">
        <v>0</v>
      </c>
      <c r="O30" s="258"/>
      <c r="P30" s="258">
        <v>0</v>
      </c>
      <c r="Q30" s="258"/>
      <c r="R30" s="258"/>
      <c r="S30" s="258"/>
      <c r="T30" s="258"/>
      <c r="U30" s="258"/>
      <c r="V30" s="258"/>
      <c r="W30" s="258"/>
      <c r="X30" s="258"/>
      <c r="Y30" s="258"/>
      <c r="Z30" s="258"/>
      <c r="AA30" s="258"/>
      <c r="AB30" s="258"/>
    </row>
    <row r="31" spans="2:28" x14ac:dyDescent="0.25">
      <c r="B31" s="145">
        <f t="shared" si="0"/>
        <v>51135</v>
      </c>
      <c r="D31" s="56"/>
      <c r="E31" s="258">
        <v>0</v>
      </c>
      <c r="F31" s="258"/>
      <c r="G31" s="258"/>
      <c r="H31" s="258"/>
      <c r="I31" s="258"/>
      <c r="J31" s="258"/>
      <c r="K31" s="258"/>
      <c r="L31" s="258"/>
      <c r="M31" s="258"/>
      <c r="N31" s="258">
        <v>0</v>
      </c>
      <c r="O31" s="258"/>
      <c r="P31" s="258">
        <v>0</v>
      </c>
      <c r="Q31" s="258"/>
      <c r="R31" s="258"/>
      <c r="S31" s="258"/>
      <c r="T31" s="258"/>
      <c r="U31" s="258"/>
      <c r="V31" s="258"/>
      <c r="W31" s="258"/>
      <c r="X31" s="258"/>
      <c r="Y31" s="258"/>
      <c r="Z31" s="258"/>
      <c r="AA31" s="258"/>
      <c r="AB31" s="258"/>
    </row>
    <row r="32" spans="2:28" x14ac:dyDescent="0.25">
      <c r="B32" s="145">
        <f t="shared" si="0"/>
        <v>51501</v>
      </c>
      <c r="D32" s="56"/>
      <c r="E32" s="258">
        <v>0</v>
      </c>
      <c r="F32" s="258"/>
      <c r="G32" s="258"/>
      <c r="H32" s="258"/>
      <c r="I32" s="258"/>
      <c r="J32" s="258"/>
      <c r="K32" s="258"/>
      <c r="L32" s="258"/>
      <c r="M32" s="258"/>
      <c r="N32" s="258">
        <v>0</v>
      </c>
      <c r="O32" s="258"/>
      <c r="P32" s="258">
        <v>0</v>
      </c>
      <c r="Q32" s="258"/>
      <c r="R32" s="258"/>
      <c r="S32" s="258"/>
      <c r="T32" s="258"/>
      <c r="U32" s="258"/>
      <c r="V32" s="258"/>
      <c r="W32" s="258"/>
      <c r="X32" s="258"/>
      <c r="Y32" s="258"/>
      <c r="Z32" s="258"/>
      <c r="AA32" s="258"/>
      <c r="AB32" s="258"/>
    </row>
    <row r="34" spans="1:28" ht="39.6"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28" x14ac:dyDescent="0.25">
      <c r="B35" s="65">
        <f>+Summary!C$6</f>
        <v>43830</v>
      </c>
    </row>
    <row r="36" spans="1:28" x14ac:dyDescent="0.25">
      <c r="B36" s="145">
        <f t="shared" ref="B36:B56" si="1">EDATE(B35,12)</f>
        <v>44196</v>
      </c>
      <c r="D36" s="56">
        <f t="shared" ref="D36:D56" si="2">SUM(E36:AB36)</f>
        <v>74342.857142857159</v>
      </c>
      <c r="E36" s="111">
        <f>+E$9*(E11-E12)</f>
        <v>45000</v>
      </c>
      <c r="F36" s="111">
        <f t="shared" ref="F36:AB47" si="3">+F$9*(F11-F12)</f>
        <v>0</v>
      </c>
      <c r="G36" s="111">
        <f t="shared" si="3"/>
        <v>0</v>
      </c>
      <c r="H36" s="111">
        <f t="shared" si="3"/>
        <v>0</v>
      </c>
      <c r="I36" s="111">
        <f t="shared" si="3"/>
        <v>0</v>
      </c>
      <c r="J36" s="111">
        <f t="shared" si="3"/>
        <v>0</v>
      </c>
      <c r="K36" s="111">
        <f t="shared" si="3"/>
        <v>0</v>
      </c>
      <c r="L36" s="111">
        <f t="shared" si="3"/>
        <v>0</v>
      </c>
      <c r="M36" s="111">
        <f t="shared" si="3"/>
        <v>0</v>
      </c>
      <c r="N36" s="111">
        <f t="shared" si="3"/>
        <v>17142.857142857141</v>
      </c>
      <c r="O36" s="111">
        <f t="shared" si="3"/>
        <v>0</v>
      </c>
      <c r="P36" s="111">
        <f t="shared" si="3"/>
        <v>12200.000000000011</v>
      </c>
      <c r="Q36" s="111">
        <f t="shared" si="3"/>
        <v>0</v>
      </c>
      <c r="R36" s="111">
        <f t="shared" si="3"/>
        <v>0</v>
      </c>
      <c r="S36" s="111">
        <f t="shared" si="3"/>
        <v>0</v>
      </c>
      <c r="T36" s="111">
        <f t="shared" si="3"/>
        <v>0</v>
      </c>
      <c r="U36" s="111">
        <f t="shared" si="3"/>
        <v>0</v>
      </c>
      <c r="V36" s="111">
        <f t="shared" si="3"/>
        <v>0</v>
      </c>
      <c r="W36" s="111">
        <f t="shared" si="3"/>
        <v>0</v>
      </c>
      <c r="X36" s="111">
        <f t="shared" si="3"/>
        <v>0</v>
      </c>
      <c r="Y36" s="111">
        <f t="shared" si="3"/>
        <v>0</v>
      </c>
      <c r="Z36" s="111">
        <f t="shared" si="3"/>
        <v>0</v>
      </c>
      <c r="AA36" s="111">
        <f t="shared" si="3"/>
        <v>0</v>
      </c>
      <c r="AB36" s="111">
        <f t="shared" si="3"/>
        <v>0</v>
      </c>
    </row>
    <row r="37" spans="1:28" x14ac:dyDescent="0.25">
      <c r="B37" s="145">
        <f t="shared" si="1"/>
        <v>44561</v>
      </c>
      <c r="D37" s="56">
        <f t="shared" si="2"/>
        <v>39532.072098881072</v>
      </c>
      <c r="E37" s="111">
        <f t="shared" ref="E37:T56" si="4">+E$9*(E12-E13)</f>
        <v>21706.539213569005</v>
      </c>
      <c r="F37" s="111">
        <f t="shared" si="4"/>
        <v>0</v>
      </c>
      <c r="G37" s="111">
        <f t="shared" si="4"/>
        <v>0</v>
      </c>
      <c r="H37" s="111">
        <f t="shared" si="4"/>
        <v>0</v>
      </c>
      <c r="I37" s="111">
        <f t="shared" si="4"/>
        <v>0</v>
      </c>
      <c r="J37" s="111">
        <f t="shared" si="4"/>
        <v>0</v>
      </c>
      <c r="K37" s="111">
        <f t="shared" si="4"/>
        <v>0</v>
      </c>
      <c r="L37" s="111">
        <f t="shared" si="4"/>
        <v>0</v>
      </c>
      <c r="M37" s="111">
        <f t="shared" si="4"/>
        <v>0</v>
      </c>
      <c r="N37" s="111">
        <f t="shared" si="4"/>
        <v>11725.532885312057</v>
      </c>
      <c r="O37" s="111">
        <f t="shared" si="4"/>
        <v>0</v>
      </c>
      <c r="P37" s="111">
        <f t="shared" si="4"/>
        <v>6100.0000000000055</v>
      </c>
      <c r="Q37" s="111">
        <f t="shared" si="4"/>
        <v>0</v>
      </c>
      <c r="R37" s="111">
        <f t="shared" si="4"/>
        <v>0</v>
      </c>
      <c r="S37" s="111">
        <f t="shared" si="4"/>
        <v>0</v>
      </c>
      <c r="T37" s="111">
        <f t="shared" si="4"/>
        <v>0</v>
      </c>
      <c r="U37" s="111">
        <f t="shared" si="3"/>
        <v>0</v>
      </c>
      <c r="V37" s="111">
        <f t="shared" si="3"/>
        <v>0</v>
      </c>
      <c r="W37" s="111">
        <f t="shared" si="3"/>
        <v>0</v>
      </c>
      <c r="X37" s="111">
        <f t="shared" si="3"/>
        <v>0</v>
      </c>
      <c r="Y37" s="111">
        <f t="shared" si="3"/>
        <v>0</v>
      </c>
      <c r="Z37" s="111">
        <f t="shared" si="3"/>
        <v>0</v>
      </c>
      <c r="AA37" s="111">
        <f t="shared" si="3"/>
        <v>0</v>
      </c>
      <c r="AB37" s="111">
        <f t="shared" si="3"/>
        <v>0</v>
      </c>
    </row>
    <row r="38" spans="1:28" x14ac:dyDescent="0.25">
      <c r="B38" s="145">
        <f t="shared" si="1"/>
        <v>44926</v>
      </c>
      <c r="D38" s="56">
        <f t="shared" si="2"/>
        <v>43483.17480896441</v>
      </c>
      <c r="E38" s="111">
        <f t="shared" si="4"/>
        <v>16843.21964581357</v>
      </c>
      <c r="F38" s="111">
        <f t="shared" si="3"/>
        <v>0</v>
      </c>
      <c r="G38" s="111">
        <f t="shared" si="3"/>
        <v>0</v>
      </c>
      <c r="H38" s="111">
        <f t="shared" si="3"/>
        <v>0</v>
      </c>
      <c r="I38" s="111">
        <f t="shared" si="3"/>
        <v>0</v>
      </c>
      <c r="J38" s="111">
        <f t="shared" si="3"/>
        <v>0</v>
      </c>
      <c r="K38" s="111">
        <f t="shared" si="3"/>
        <v>0</v>
      </c>
      <c r="L38" s="111">
        <f t="shared" si="3"/>
        <v>0</v>
      </c>
      <c r="M38" s="111">
        <f t="shared" si="3"/>
        <v>0</v>
      </c>
      <c r="N38" s="111">
        <f t="shared" si="3"/>
        <v>14439.955163150828</v>
      </c>
      <c r="O38" s="111">
        <f t="shared" si="3"/>
        <v>0</v>
      </c>
      <c r="P38" s="111">
        <f t="shared" si="3"/>
        <v>12200.000000000011</v>
      </c>
      <c r="Q38" s="111">
        <f t="shared" si="3"/>
        <v>0</v>
      </c>
      <c r="R38" s="111">
        <f t="shared" si="3"/>
        <v>0</v>
      </c>
      <c r="S38" s="111">
        <f t="shared" si="3"/>
        <v>0</v>
      </c>
      <c r="T38" s="111">
        <f t="shared" si="3"/>
        <v>0</v>
      </c>
      <c r="U38" s="111">
        <f t="shared" si="3"/>
        <v>0</v>
      </c>
      <c r="V38" s="111">
        <f t="shared" si="3"/>
        <v>0</v>
      </c>
      <c r="W38" s="111">
        <f t="shared" si="3"/>
        <v>0</v>
      </c>
      <c r="X38" s="111">
        <f t="shared" si="3"/>
        <v>0</v>
      </c>
      <c r="Y38" s="111">
        <f t="shared" si="3"/>
        <v>0</v>
      </c>
      <c r="Z38" s="111">
        <f t="shared" si="3"/>
        <v>0</v>
      </c>
      <c r="AA38" s="111">
        <f t="shared" si="3"/>
        <v>0</v>
      </c>
      <c r="AB38" s="111">
        <f t="shared" si="3"/>
        <v>0</v>
      </c>
    </row>
    <row r="39" spans="1:28" x14ac:dyDescent="0.25">
      <c r="B39" s="145">
        <f t="shared" si="1"/>
        <v>45291</v>
      </c>
      <c r="D39" s="56">
        <f t="shared" si="2"/>
        <v>27974.941612233357</v>
      </c>
      <c r="E39" s="111">
        <f t="shared" si="4"/>
        <v>5922.837989425293</v>
      </c>
      <c r="F39" s="111">
        <f t="shared" si="3"/>
        <v>0</v>
      </c>
      <c r="G39" s="111">
        <f t="shared" si="3"/>
        <v>0</v>
      </c>
      <c r="H39" s="111">
        <f t="shared" si="3"/>
        <v>0</v>
      </c>
      <c r="I39" s="111">
        <f t="shared" si="3"/>
        <v>0</v>
      </c>
      <c r="J39" s="111">
        <f t="shared" si="3"/>
        <v>0</v>
      </c>
      <c r="K39" s="111">
        <f t="shared" si="3"/>
        <v>0</v>
      </c>
      <c r="L39" s="111">
        <f t="shared" si="3"/>
        <v>0</v>
      </c>
      <c r="M39" s="111">
        <f t="shared" si="3"/>
        <v>0</v>
      </c>
      <c r="N39" s="111">
        <f t="shared" si="3"/>
        <v>11741.370620404719</v>
      </c>
      <c r="O39" s="111">
        <f t="shared" si="3"/>
        <v>0</v>
      </c>
      <c r="P39" s="111">
        <f t="shared" si="3"/>
        <v>10310.733002403344</v>
      </c>
      <c r="Q39" s="111">
        <f t="shared" si="3"/>
        <v>0</v>
      </c>
      <c r="R39" s="111">
        <f t="shared" si="3"/>
        <v>0</v>
      </c>
      <c r="S39" s="111">
        <f t="shared" si="3"/>
        <v>0</v>
      </c>
      <c r="T39" s="111">
        <f t="shared" si="3"/>
        <v>0</v>
      </c>
      <c r="U39" s="111">
        <f t="shared" si="3"/>
        <v>0</v>
      </c>
      <c r="V39" s="111">
        <f t="shared" si="3"/>
        <v>0</v>
      </c>
      <c r="W39" s="111">
        <f t="shared" si="3"/>
        <v>0</v>
      </c>
      <c r="X39" s="111">
        <f t="shared" si="3"/>
        <v>0</v>
      </c>
      <c r="Y39" s="111">
        <f t="shared" si="3"/>
        <v>0</v>
      </c>
      <c r="Z39" s="111">
        <f t="shared" si="3"/>
        <v>0</v>
      </c>
      <c r="AA39" s="111">
        <f t="shared" si="3"/>
        <v>0</v>
      </c>
      <c r="AB39" s="111">
        <f t="shared" si="3"/>
        <v>0</v>
      </c>
    </row>
    <row r="40" spans="1:28" x14ac:dyDescent="0.25">
      <c r="B40" s="145">
        <f t="shared" si="1"/>
        <v>45657</v>
      </c>
      <c r="D40" s="56">
        <f t="shared" si="2"/>
        <v>19102.783630247122</v>
      </c>
      <c r="E40" s="111">
        <f t="shared" si="4"/>
        <v>523.40694470292885</v>
      </c>
      <c r="F40" s="111">
        <f t="shared" si="3"/>
        <v>0</v>
      </c>
      <c r="G40" s="111">
        <f t="shared" si="3"/>
        <v>0</v>
      </c>
      <c r="H40" s="111">
        <f t="shared" si="3"/>
        <v>0</v>
      </c>
      <c r="I40" s="111">
        <f t="shared" si="3"/>
        <v>0</v>
      </c>
      <c r="J40" s="111">
        <f t="shared" si="3"/>
        <v>0</v>
      </c>
      <c r="K40" s="111">
        <f t="shared" si="3"/>
        <v>0</v>
      </c>
      <c r="L40" s="111">
        <f t="shared" si="3"/>
        <v>0</v>
      </c>
      <c r="M40" s="111">
        <f t="shared" si="3"/>
        <v>0</v>
      </c>
      <c r="N40" s="111">
        <f t="shared" si="3"/>
        <v>4950.2841882752546</v>
      </c>
      <c r="O40" s="111">
        <f t="shared" si="3"/>
        <v>0</v>
      </c>
      <c r="P40" s="111">
        <f t="shared" si="3"/>
        <v>13629.092497268939</v>
      </c>
      <c r="Q40" s="111">
        <f t="shared" si="3"/>
        <v>0</v>
      </c>
      <c r="R40" s="111">
        <f t="shared" si="3"/>
        <v>0</v>
      </c>
      <c r="S40" s="111">
        <f t="shared" si="3"/>
        <v>0</v>
      </c>
      <c r="T40" s="111">
        <f t="shared" si="3"/>
        <v>0</v>
      </c>
      <c r="U40" s="111">
        <f t="shared" si="3"/>
        <v>0</v>
      </c>
      <c r="V40" s="111">
        <f t="shared" si="3"/>
        <v>0</v>
      </c>
      <c r="W40" s="111">
        <f t="shared" si="3"/>
        <v>0</v>
      </c>
      <c r="X40" s="111">
        <f t="shared" si="3"/>
        <v>0</v>
      </c>
      <c r="Y40" s="111">
        <f t="shared" si="3"/>
        <v>0</v>
      </c>
      <c r="Z40" s="111">
        <f t="shared" si="3"/>
        <v>0</v>
      </c>
      <c r="AA40" s="111">
        <f t="shared" si="3"/>
        <v>0</v>
      </c>
      <c r="AB40" s="111">
        <f t="shared" si="3"/>
        <v>0</v>
      </c>
    </row>
    <row r="41" spans="1:28" x14ac:dyDescent="0.25">
      <c r="B41" s="145">
        <f t="shared" si="1"/>
        <v>46022</v>
      </c>
      <c r="D41" s="56">
        <f t="shared" si="2"/>
        <v>17887.057864910301</v>
      </c>
      <c r="E41" s="111">
        <f t="shared" si="4"/>
        <v>3.9962064892041869</v>
      </c>
      <c r="F41" s="111">
        <f t="shared" si="3"/>
        <v>0</v>
      </c>
      <c r="G41" s="111">
        <f t="shared" si="3"/>
        <v>0</v>
      </c>
      <c r="H41" s="111">
        <f t="shared" si="3"/>
        <v>0</v>
      </c>
      <c r="I41" s="111">
        <f t="shared" si="3"/>
        <v>0</v>
      </c>
      <c r="J41" s="111">
        <f t="shared" si="3"/>
        <v>0</v>
      </c>
      <c r="K41" s="111">
        <f t="shared" si="3"/>
        <v>0</v>
      </c>
      <c r="L41" s="111">
        <f t="shared" si="3"/>
        <v>0</v>
      </c>
      <c r="M41" s="111">
        <f t="shared" si="3"/>
        <v>0</v>
      </c>
      <c r="N41" s="111">
        <f t="shared" si="3"/>
        <v>0</v>
      </c>
      <c r="O41" s="111">
        <f t="shared" si="3"/>
        <v>0</v>
      </c>
      <c r="P41" s="111">
        <f t="shared" si="3"/>
        <v>17883.061658421098</v>
      </c>
      <c r="Q41" s="111">
        <f t="shared" si="3"/>
        <v>0</v>
      </c>
      <c r="R41" s="111">
        <f t="shared" si="3"/>
        <v>0</v>
      </c>
      <c r="S41" s="111">
        <f t="shared" si="3"/>
        <v>0</v>
      </c>
      <c r="T41" s="111">
        <f t="shared" si="3"/>
        <v>0</v>
      </c>
      <c r="U41" s="111">
        <f t="shared" si="3"/>
        <v>0</v>
      </c>
      <c r="V41" s="111">
        <f t="shared" si="3"/>
        <v>0</v>
      </c>
      <c r="W41" s="111">
        <f t="shared" si="3"/>
        <v>0</v>
      </c>
      <c r="X41" s="111">
        <f t="shared" si="3"/>
        <v>0</v>
      </c>
      <c r="Y41" s="111">
        <f t="shared" si="3"/>
        <v>0</v>
      </c>
      <c r="Z41" s="111">
        <f t="shared" si="3"/>
        <v>0</v>
      </c>
      <c r="AA41" s="111">
        <f t="shared" si="3"/>
        <v>0</v>
      </c>
      <c r="AB41" s="111">
        <f t="shared" si="3"/>
        <v>0</v>
      </c>
    </row>
    <row r="42" spans="1:28" x14ac:dyDescent="0.25">
      <c r="B42" s="145">
        <f t="shared" si="1"/>
        <v>46387</v>
      </c>
      <c r="D42" s="56">
        <f t="shared" si="2"/>
        <v>23232.468004871782</v>
      </c>
      <c r="E42" s="111">
        <f t="shared" si="4"/>
        <v>0</v>
      </c>
      <c r="F42" s="111">
        <f t="shared" si="3"/>
        <v>0</v>
      </c>
      <c r="G42" s="111">
        <f t="shared" si="3"/>
        <v>0</v>
      </c>
      <c r="H42" s="111">
        <f t="shared" si="3"/>
        <v>0</v>
      </c>
      <c r="I42" s="111">
        <f t="shared" si="3"/>
        <v>0</v>
      </c>
      <c r="J42" s="111">
        <f t="shared" si="3"/>
        <v>0</v>
      </c>
      <c r="K42" s="111">
        <f t="shared" si="3"/>
        <v>0</v>
      </c>
      <c r="L42" s="111">
        <f t="shared" si="3"/>
        <v>0</v>
      </c>
      <c r="M42" s="111">
        <f t="shared" si="3"/>
        <v>0</v>
      </c>
      <c r="N42" s="111">
        <f t="shared" si="3"/>
        <v>0</v>
      </c>
      <c r="O42" s="111">
        <f t="shared" si="3"/>
        <v>0</v>
      </c>
      <c r="P42" s="111">
        <f t="shared" si="3"/>
        <v>23232.468004871782</v>
      </c>
      <c r="Q42" s="111">
        <f t="shared" si="3"/>
        <v>0</v>
      </c>
      <c r="R42" s="111">
        <f t="shared" si="3"/>
        <v>0</v>
      </c>
      <c r="S42" s="111">
        <f t="shared" si="3"/>
        <v>0</v>
      </c>
      <c r="T42" s="111">
        <f t="shared" si="3"/>
        <v>0</v>
      </c>
      <c r="U42" s="111">
        <f t="shared" si="3"/>
        <v>0</v>
      </c>
      <c r="V42" s="111">
        <f t="shared" si="3"/>
        <v>0</v>
      </c>
      <c r="W42" s="111">
        <f t="shared" si="3"/>
        <v>0</v>
      </c>
      <c r="X42" s="111">
        <f t="shared" si="3"/>
        <v>0</v>
      </c>
      <c r="Y42" s="111">
        <f t="shared" si="3"/>
        <v>0</v>
      </c>
      <c r="Z42" s="111">
        <f t="shared" si="3"/>
        <v>0</v>
      </c>
      <c r="AA42" s="111">
        <f t="shared" si="3"/>
        <v>0</v>
      </c>
      <c r="AB42" s="111">
        <f t="shared" si="3"/>
        <v>0</v>
      </c>
    </row>
    <row r="43" spans="1:28" x14ac:dyDescent="0.25">
      <c r="B43" s="145">
        <f t="shared" si="1"/>
        <v>46752</v>
      </c>
      <c r="C43" s="54"/>
      <c r="D43" s="56">
        <f t="shared" si="2"/>
        <v>29779.557895806684</v>
      </c>
      <c r="E43" s="111">
        <f t="shared" si="4"/>
        <v>0</v>
      </c>
      <c r="F43" s="111">
        <f t="shared" si="3"/>
        <v>0</v>
      </c>
      <c r="G43" s="111">
        <f t="shared" si="3"/>
        <v>0</v>
      </c>
      <c r="H43" s="111">
        <f t="shared" si="3"/>
        <v>0</v>
      </c>
      <c r="I43" s="111">
        <f t="shared" si="3"/>
        <v>0</v>
      </c>
      <c r="J43" s="111">
        <f t="shared" si="3"/>
        <v>0</v>
      </c>
      <c r="K43" s="111">
        <f t="shared" si="3"/>
        <v>0</v>
      </c>
      <c r="L43" s="111">
        <f t="shared" si="3"/>
        <v>0</v>
      </c>
      <c r="M43" s="111">
        <f t="shared" si="3"/>
        <v>0</v>
      </c>
      <c r="N43" s="111">
        <f t="shared" si="3"/>
        <v>0</v>
      </c>
      <c r="O43" s="111">
        <f t="shared" si="3"/>
        <v>0</v>
      </c>
      <c r="P43" s="111">
        <f t="shared" si="3"/>
        <v>29779.557895806684</v>
      </c>
      <c r="Q43" s="111">
        <f t="shared" si="3"/>
        <v>0</v>
      </c>
      <c r="R43" s="111">
        <f t="shared" si="3"/>
        <v>0</v>
      </c>
      <c r="S43" s="111">
        <f t="shared" si="3"/>
        <v>0</v>
      </c>
      <c r="T43" s="111">
        <f t="shared" si="3"/>
        <v>0</v>
      </c>
      <c r="U43" s="111">
        <f t="shared" si="3"/>
        <v>0</v>
      </c>
      <c r="V43" s="111">
        <f t="shared" si="3"/>
        <v>0</v>
      </c>
      <c r="W43" s="111">
        <f t="shared" si="3"/>
        <v>0</v>
      </c>
      <c r="X43" s="111">
        <f t="shared" si="3"/>
        <v>0</v>
      </c>
      <c r="Y43" s="111">
        <f t="shared" si="3"/>
        <v>0</v>
      </c>
      <c r="Z43" s="111">
        <f t="shared" si="3"/>
        <v>0</v>
      </c>
      <c r="AA43" s="111">
        <f t="shared" si="3"/>
        <v>0</v>
      </c>
      <c r="AB43" s="111">
        <f t="shared" si="3"/>
        <v>0</v>
      </c>
    </row>
    <row r="44" spans="1:28" x14ac:dyDescent="0.25">
      <c r="B44" s="145">
        <f t="shared" si="1"/>
        <v>47118</v>
      </c>
      <c r="C44" s="54"/>
      <c r="D44" s="56">
        <f t="shared" si="2"/>
        <v>37486.600469132929</v>
      </c>
      <c r="E44" s="111">
        <f t="shared" si="4"/>
        <v>0</v>
      </c>
      <c r="F44" s="111">
        <f t="shared" si="3"/>
        <v>0</v>
      </c>
      <c r="G44" s="111">
        <f t="shared" si="3"/>
        <v>0</v>
      </c>
      <c r="H44" s="111">
        <f t="shared" si="3"/>
        <v>0</v>
      </c>
      <c r="I44" s="111">
        <f t="shared" si="3"/>
        <v>0</v>
      </c>
      <c r="J44" s="111">
        <f t="shared" si="3"/>
        <v>0</v>
      </c>
      <c r="K44" s="111">
        <f t="shared" si="3"/>
        <v>0</v>
      </c>
      <c r="L44" s="111">
        <f t="shared" si="3"/>
        <v>0</v>
      </c>
      <c r="M44" s="111">
        <f t="shared" si="3"/>
        <v>0</v>
      </c>
      <c r="N44" s="111">
        <f t="shared" si="3"/>
        <v>0</v>
      </c>
      <c r="O44" s="111">
        <f t="shared" si="3"/>
        <v>0</v>
      </c>
      <c r="P44" s="111">
        <f t="shared" si="3"/>
        <v>37486.600469132929</v>
      </c>
      <c r="Q44" s="111">
        <f t="shared" si="3"/>
        <v>0</v>
      </c>
      <c r="R44" s="111">
        <f t="shared" si="3"/>
        <v>0</v>
      </c>
      <c r="S44" s="111">
        <f t="shared" si="3"/>
        <v>0</v>
      </c>
      <c r="T44" s="111">
        <f t="shared" si="3"/>
        <v>0</v>
      </c>
      <c r="U44" s="111">
        <f t="shared" si="3"/>
        <v>0</v>
      </c>
      <c r="V44" s="111">
        <f t="shared" si="3"/>
        <v>0</v>
      </c>
      <c r="W44" s="111">
        <f t="shared" si="3"/>
        <v>0</v>
      </c>
      <c r="X44" s="111">
        <f t="shared" si="3"/>
        <v>0</v>
      </c>
      <c r="Y44" s="111">
        <f t="shared" si="3"/>
        <v>0</v>
      </c>
      <c r="Z44" s="111">
        <f t="shared" si="3"/>
        <v>0</v>
      </c>
      <c r="AA44" s="111">
        <f t="shared" si="3"/>
        <v>0</v>
      </c>
      <c r="AB44" s="111">
        <f t="shared" si="3"/>
        <v>0</v>
      </c>
    </row>
    <row r="45" spans="1:28" x14ac:dyDescent="0.25">
      <c r="B45" s="145">
        <f t="shared" si="1"/>
        <v>47483</v>
      </c>
      <c r="D45" s="56">
        <f t="shared" si="2"/>
        <v>46049.75045649871</v>
      </c>
      <c r="E45" s="111">
        <f t="shared" si="4"/>
        <v>0</v>
      </c>
      <c r="F45" s="111">
        <f t="shared" si="3"/>
        <v>0</v>
      </c>
      <c r="G45" s="111">
        <f t="shared" si="3"/>
        <v>0</v>
      </c>
      <c r="H45" s="111">
        <f t="shared" si="3"/>
        <v>0</v>
      </c>
      <c r="I45" s="111">
        <f t="shared" si="3"/>
        <v>0</v>
      </c>
      <c r="J45" s="111">
        <f t="shared" si="3"/>
        <v>0</v>
      </c>
      <c r="K45" s="111">
        <f t="shared" si="3"/>
        <v>0</v>
      </c>
      <c r="L45" s="111">
        <f t="shared" si="3"/>
        <v>0</v>
      </c>
      <c r="M45" s="111">
        <f t="shared" si="3"/>
        <v>0</v>
      </c>
      <c r="N45" s="111">
        <f t="shared" si="3"/>
        <v>0</v>
      </c>
      <c r="O45" s="111">
        <f t="shared" si="3"/>
        <v>0</v>
      </c>
      <c r="P45" s="111">
        <f t="shared" si="3"/>
        <v>46049.75045649871</v>
      </c>
      <c r="Q45" s="111">
        <f t="shared" si="3"/>
        <v>0</v>
      </c>
      <c r="R45" s="111">
        <f t="shared" si="3"/>
        <v>0</v>
      </c>
      <c r="S45" s="111">
        <f t="shared" si="3"/>
        <v>0</v>
      </c>
      <c r="T45" s="111">
        <f t="shared" si="3"/>
        <v>0</v>
      </c>
      <c r="U45" s="111">
        <f t="shared" si="3"/>
        <v>0</v>
      </c>
      <c r="V45" s="111">
        <f t="shared" si="3"/>
        <v>0</v>
      </c>
      <c r="W45" s="111">
        <f t="shared" si="3"/>
        <v>0</v>
      </c>
      <c r="X45" s="111">
        <f t="shared" si="3"/>
        <v>0</v>
      </c>
      <c r="Y45" s="111">
        <f t="shared" si="3"/>
        <v>0</v>
      </c>
      <c r="Z45" s="111">
        <f t="shared" si="3"/>
        <v>0</v>
      </c>
      <c r="AA45" s="111">
        <f t="shared" si="3"/>
        <v>0</v>
      </c>
      <c r="AB45" s="111">
        <f t="shared" si="3"/>
        <v>0</v>
      </c>
    </row>
    <row r="46" spans="1:28" x14ac:dyDescent="0.25">
      <c r="B46" s="145">
        <f t="shared" si="1"/>
        <v>47848</v>
      </c>
      <c r="D46" s="56">
        <f t="shared" si="2"/>
        <v>54736.894968210385</v>
      </c>
      <c r="E46" s="111">
        <f t="shared" si="4"/>
        <v>0</v>
      </c>
      <c r="F46" s="111">
        <f t="shared" si="3"/>
        <v>0</v>
      </c>
      <c r="G46" s="111">
        <f t="shared" si="3"/>
        <v>0</v>
      </c>
      <c r="H46" s="111">
        <f t="shared" si="3"/>
        <v>0</v>
      </c>
      <c r="I46" s="111">
        <f t="shared" si="3"/>
        <v>0</v>
      </c>
      <c r="J46" s="111">
        <f t="shared" si="3"/>
        <v>0</v>
      </c>
      <c r="K46" s="111">
        <f t="shared" si="3"/>
        <v>0</v>
      </c>
      <c r="L46" s="111">
        <f t="shared" si="3"/>
        <v>0</v>
      </c>
      <c r="M46" s="111">
        <f t="shared" si="3"/>
        <v>0</v>
      </c>
      <c r="N46" s="111">
        <f t="shared" si="3"/>
        <v>0</v>
      </c>
      <c r="O46" s="111">
        <f t="shared" si="3"/>
        <v>0</v>
      </c>
      <c r="P46" s="111">
        <f t="shared" si="3"/>
        <v>54736.894968210385</v>
      </c>
      <c r="Q46" s="111">
        <f t="shared" si="3"/>
        <v>0</v>
      </c>
      <c r="R46" s="111">
        <f t="shared" si="3"/>
        <v>0</v>
      </c>
      <c r="S46" s="111">
        <f t="shared" si="3"/>
        <v>0</v>
      </c>
      <c r="T46" s="111">
        <f t="shared" si="3"/>
        <v>0</v>
      </c>
      <c r="U46" s="111">
        <f t="shared" si="3"/>
        <v>0</v>
      </c>
      <c r="V46" s="111">
        <f t="shared" si="3"/>
        <v>0</v>
      </c>
      <c r="W46" s="111">
        <f t="shared" si="3"/>
        <v>0</v>
      </c>
      <c r="X46" s="111">
        <f t="shared" si="3"/>
        <v>0</v>
      </c>
      <c r="Y46" s="111">
        <f t="shared" si="3"/>
        <v>0</v>
      </c>
      <c r="Z46" s="111">
        <f t="shared" si="3"/>
        <v>0</v>
      </c>
      <c r="AA46" s="111">
        <f t="shared" si="3"/>
        <v>0</v>
      </c>
      <c r="AB46" s="111">
        <f t="shared" si="3"/>
        <v>0</v>
      </c>
    </row>
    <row r="47" spans="1:28" x14ac:dyDescent="0.25">
      <c r="B47" s="145">
        <f t="shared" si="1"/>
        <v>48213</v>
      </c>
      <c r="D47" s="56">
        <f t="shared" si="2"/>
        <v>62239.727503632726</v>
      </c>
      <c r="E47" s="111">
        <f t="shared" si="4"/>
        <v>0</v>
      </c>
      <c r="F47" s="111">
        <f t="shared" si="3"/>
        <v>0</v>
      </c>
      <c r="G47" s="111">
        <f t="shared" si="3"/>
        <v>0</v>
      </c>
      <c r="H47" s="111">
        <f t="shared" si="3"/>
        <v>0</v>
      </c>
      <c r="I47" s="111">
        <f t="shared" si="3"/>
        <v>0</v>
      </c>
      <c r="J47" s="111">
        <f t="shared" si="3"/>
        <v>0</v>
      </c>
      <c r="K47" s="111">
        <f t="shared" si="3"/>
        <v>0</v>
      </c>
      <c r="L47" s="111">
        <f t="shared" si="3"/>
        <v>0</v>
      </c>
      <c r="M47" s="111">
        <f t="shared" si="3"/>
        <v>0</v>
      </c>
      <c r="N47" s="111">
        <f t="shared" si="3"/>
        <v>0</v>
      </c>
      <c r="O47" s="111">
        <f t="shared" si="3"/>
        <v>0</v>
      </c>
      <c r="P47" s="111">
        <f t="shared" si="3"/>
        <v>62239.727503632726</v>
      </c>
      <c r="Q47" s="111">
        <f t="shared" si="3"/>
        <v>0</v>
      </c>
      <c r="R47" s="111">
        <f t="shared" si="3"/>
        <v>0</v>
      </c>
      <c r="S47" s="111">
        <f t="shared" si="3"/>
        <v>0</v>
      </c>
      <c r="T47" s="111">
        <f t="shared" si="3"/>
        <v>0</v>
      </c>
      <c r="U47" s="111">
        <f t="shared" si="3"/>
        <v>0</v>
      </c>
      <c r="V47" s="111">
        <f t="shared" si="3"/>
        <v>0</v>
      </c>
      <c r="W47" s="111">
        <f t="shared" ref="F47:AB56" si="5">+W$9*(W22-W23)</f>
        <v>0</v>
      </c>
      <c r="X47" s="111">
        <f t="shared" si="5"/>
        <v>0</v>
      </c>
      <c r="Y47" s="111">
        <f t="shared" si="5"/>
        <v>0</v>
      </c>
      <c r="Z47" s="111">
        <f t="shared" si="5"/>
        <v>0</v>
      </c>
      <c r="AA47" s="111">
        <f t="shared" si="5"/>
        <v>0</v>
      </c>
      <c r="AB47" s="111">
        <f t="shared" si="5"/>
        <v>0</v>
      </c>
    </row>
    <row r="48" spans="1:28" x14ac:dyDescent="0.25">
      <c r="B48" s="145">
        <f t="shared" si="1"/>
        <v>48579</v>
      </c>
      <c r="D48" s="56">
        <f t="shared" si="2"/>
        <v>66667.638716038738</v>
      </c>
      <c r="E48" s="111">
        <f t="shared" si="4"/>
        <v>0</v>
      </c>
      <c r="F48" s="111">
        <f t="shared" si="5"/>
        <v>0</v>
      </c>
      <c r="G48" s="111">
        <f t="shared" si="5"/>
        <v>0</v>
      </c>
      <c r="H48" s="111">
        <f t="shared" si="5"/>
        <v>0</v>
      </c>
      <c r="I48" s="111">
        <f t="shared" si="5"/>
        <v>0</v>
      </c>
      <c r="J48" s="111">
        <f t="shared" si="5"/>
        <v>0</v>
      </c>
      <c r="K48" s="111">
        <f t="shared" si="5"/>
        <v>0</v>
      </c>
      <c r="L48" s="111">
        <f t="shared" si="5"/>
        <v>0</v>
      </c>
      <c r="M48" s="111">
        <f t="shared" si="5"/>
        <v>0</v>
      </c>
      <c r="N48" s="111">
        <f t="shared" si="5"/>
        <v>0</v>
      </c>
      <c r="O48" s="111">
        <f t="shared" si="5"/>
        <v>0</v>
      </c>
      <c r="P48" s="111">
        <f t="shared" si="5"/>
        <v>66667.638716038738</v>
      </c>
      <c r="Q48" s="111">
        <f t="shared" si="5"/>
        <v>0</v>
      </c>
      <c r="R48" s="111">
        <f t="shared" si="5"/>
        <v>0</v>
      </c>
      <c r="S48" s="111">
        <f t="shared" si="5"/>
        <v>0</v>
      </c>
      <c r="T48" s="111">
        <f t="shared" si="5"/>
        <v>0</v>
      </c>
      <c r="U48" s="111">
        <f t="shared" si="5"/>
        <v>0</v>
      </c>
      <c r="V48" s="111">
        <f t="shared" si="5"/>
        <v>0</v>
      </c>
      <c r="W48" s="111">
        <f t="shared" si="5"/>
        <v>0</v>
      </c>
      <c r="X48" s="111">
        <f t="shared" si="5"/>
        <v>0</v>
      </c>
      <c r="Y48" s="111">
        <f t="shared" si="5"/>
        <v>0</v>
      </c>
      <c r="Z48" s="111">
        <f t="shared" si="5"/>
        <v>0</v>
      </c>
      <c r="AA48" s="111">
        <f t="shared" si="5"/>
        <v>0</v>
      </c>
      <c r="AB48" s="111">
        <f t="shared" si="5"/>
        <v>0</v>
      </c>
    </row>
    <row r="49" spans="1:31" x14ac:dyDescent="0.25">
      <c r="B49" s="145">
        <f t="shared" si="1"/>
        <v>48944</v>
      </c>
      <c r="D49" s="56">
        <f t="shared" si="2"/>
        <v>65897.21272218661</v>
      </c>
      <c r="E49" s="111">
        <f t="shared" si="4"/>
        <v>0</v>
      </c>
      <c r="F49" s="111">
        <f t="shared" si="5"/>
        <v>0</v>
      </c>
      <c r="G49" s="111">
        <f t="shared" si="5"/>
        <v>0</v>
      </c>
      <c r="H49" s="111">
        <f t="shared" si="5"/>
        <v>0</v>
      </c>
      <c r="I49" s="111">
        <f t="shared" si="5"/>
        <v>0</v>
      </c>
      <c r="J49" s="111">
        <f t="shared" si="5"/>
        <v>0</v>
      </c>
      <c r="K49" s="111">
        <f t="shared" si="5"/>
        <v>0</v>
      </c>
      <c r="L49" s="111">
        <f t="shared" si="5"/>
        <v>0</v>
      </c>
      <c r="M49" s="111">
        <f t="shared" si="5"/>
        <v>0</v>
      </c>
      <c r="N49" s="111">
        <f t="shared" si="5"/>
        <v>0</v>
      </c>
      <c r="O49" s="111">
        <f t="shared" si="5"/>
        <v>0</v>
      </c>
      <c r="P49" s="111">
        <f t="shared" si="5"/>
        <v>65897.21272218661</v>
      </c>
      <c r="Q49" s="111">
        <f t="shared" si="5"/>
        <v>0</v>
      </c>
      <c r="R49" s="111">
        <f t="shared" si="5"/>
        <v>0</v>
      </c>
      <c r="S49" s="111">
        <f t="shared" si="5"/>
        <v>0</v>
      </c>
      <c r="T49" s="111">
        <f t="shared" si="5"/>
        <v>0</v>
      </c>
      <c r="U49" s="111">
        <f t="shared" si="5"/>
        <v>0</v>
      </c>
      <c r="V49" s="111">
        <f t="shared" si="5"/>
        <v>0</v>
      </c>
      <c r="W49" s="111">
        <f t="shared" si="5"/>
        <v>0</v>
      </c>
      <c r="X49" s="111">
        <f t="shared" si="5"/>
        <v>0</v>
      </c>
      <c r="Y49" s="111">
        <f t="shared" si="5"/>
        <v>0</v>
      </c>
      <c r="Z49" s="111">
        <f t="shared" si="5"/>
        <v>0</v>
      </c>
      <c r="AA49" s="111">
        <f t="shared" si="5"/>
        <v>0</v>
      </c>
      <c r="AB49" s="111">
        <f t="shared" si="5"/>
        <v>0</v>
      </c>
    </row>
    <row r="50" spans="1:31" x14ac:dyDescent="0.25">
      <c r="B50" s="145">
        <f t="shared" si="1"/>
        <v>49309</v>
      </c>
      <c r="D50" s="56">
        <f t="shared" si="2"/>
        <v>58470.210800908288</v>
      </c>
      <c r="E50" s="111">
        <f t="shared" si="4"/>
        <v>0</v>
      </c>
      <c r="F50" s="111">
        <f t="shared" si="5"/>
        <v>0</v>
      </c>
      <c r="G50" s="111">
        <f t="shared" si="5"/>
        <v>0</v>
      </c>
      <c r="H50" s="111">
        <f t="shared" si="5"/>
        <v>0</v>
      </c>
      <c r="I50" s="111">
        <f t="shared" si="5"/>
        <v>0</v>
      </c>
      <c r="J50" s="111">
        <f t="shared" si="5"/>
        <v>0</v>
      </c>
      <c r="K50" s="111">
        <f t="shared" si="5"/>
        <v>0</v>
      </c>
      <c r="L50" s="111">
        <f t="shared" si="5"/>
        <v>0</v>
      </c>
      <c r="M50" s="111">
        <f t="shared" si="5"/>
        <v>0</v>
      </c>
      <c r="N50" s="111">
        <f t="shared" si="5"/>
        <v>0</v>
      </c>
      <c r="O50" s="111">
        <f t="shared" si="5"/>
        <v>0</v>
      </c>
      <c r="P50" s="111">
        <f t="shared" si="5"/>
        <v>58470.210800908288</v>
      </c>
      <c r="Q50" s="111">
        <f t="shared" si="5"/>
        <v>0</v>
      </c>
      <c r="R50" s="111">
        <f t="shared" si="5"/>
        <v>0</v>
      </c>
      <c r="S50" s="111">
        <f t="shared" si="5"/>
        <v>0</v>
      </c>
      <c r="T50" s="111">
        <f t="shared" si="5"/>
        <v>0</v>
      </c>
      <c r="U50" s="111">
        <f t="shared" si="5"/>
        <v>0</v>
      </c>
      <c r="V50" s="111">
        <f t="shared" si="5"/>
        <v>0</v>
      </c>
      <c r="W50" s="111">
        <f t="shared" si="5"/>
        <v>0</v>
      </c>
      <c r="X50" s="111">
        <f t="shared" si="5"/>
        <v>0</v>
      </c>
      <c r="Y50" s="111">
        <f t="shared" si="5"/>
        <v>0</v>
      </c>
      <c r="Z50" s="111">
        <f t="shared" si="5"/>
        <v>0</v>
      </c>
      <c r="AA50" s="111">
        <f t="shared" si="5"/>
        <v>0</v>
      </c>
      <c r="AB50" s="111">
        <f t="shared" si="5"/>
        <v>0</v>
      </c>
    </row>
    <row r="51" spans="1:31" x14ac:dyDescent="0.25">
      <c r="B51" s="145">
        <f t="shared" si="1"/>
        <v>49674</v>
      </c>
      <c r="D51" s="56">
        <f t="shared" si="2"/>
        <v>44886.303245362324</v>
      </c>
      <c r="E51" s="111">
        <f t="shared" si="4"/>
        <v>0</v>
      </c>
      <c r="F51" s="111">
        <f t="shared" si="5"/>
        <v>0</v>
      </c>
      <c r="G51" s="111">
        <f t="shared" si="5"/>
        <v>0</v>
      </c>
      <c r="H51" s="111">
        <f t="shared" si="5"/>
        <v>0</v>
      </c>
      <c r="I51" s="111">
        <f t="shared" si="5"/>
        <v>0</v>
      </c>
      <c r="J51" s="111">
        <f t="shared" si="5"/>
        <v>0</v>
      </c>
      <c r="K51" s="111">
        <f t="shared" si="5"/>
        <v>0</v>
      </c>
      <c r="L51" s="111">
        <f t="shared" si="5"/>
        <v>0</v>
      </c>
      <c r="M51" s="111">
        <f t="shared" si="5"/>
        <v>0</v>
      </c>
      <c r="N51" s="111">
        <f t="shared" si="5"/>
        <v>0</v>
      </c>
      <c r="O51" s="111">
        <f t="shared" si="5"/>
        <v>0</v>
      </c>
      <c r="P51" s="111">
        <f t="shared" si="5"/>
        <v>44886.303245362324</v>
      </c>
      <c r="Q51" s="111">
        <f t="shared" si="5"/>
        <v>0</v>
      </c>
      <c r="R51" s="111">
        <f t="shared" si="5"/>
        <v>0</v>
      </c>
      <c r="S51" s="111">
        <f t="shared" si="5"/>
        <v>0</v>
      </c>
      <c r="T51" s="111">
        <f t="shared" si="5"/>
        <v>0</v>
      </c>
      <c r="U51" s="111">
        <f t="shared" si="5"/>
        <v>0</v>
      </c>
      <c r="V51" s="111">
        <f t="shared" si="5"/>
        <v>0</v>
      </c>
      <c r="W51" s="111">
        <f t="shared" si="5"/>
        <v>0</v>
      </c>
      <c r="X51" s="111">
        <f t="shared" si="5"/>
        <v>0</v>
      </c>
      <c r="Y51" s="111">
        <f t="shared" si="5"/>
        <v>0</v>
      </c>
      <c r="Z51" s="111">
        <f t="shared" si="5"/>
        <v>0</v>
      </c>
      <c r="AA51" s="111">
        <f t="shared" si="5"/>
        <v>0</v>
      </c>
      <c r="AB51" s="111">
        <f t="shared" si="5"/>
        <v>0</v>
      </c>
    </row>
    <row r="52" spans="1:31" x14ac:dyDescent="0.25">
      <c r="B52" s="145">
        <f t="shared" si="1"/>
        <v>50040</v>
      </c>
      <c r="D52" s="56">
        <f t="shared" si="2"/>
        <v>28387.079942736036</v>
      </c>
      <c r="E52" s="111">
        <f t="shared" si="4"/>
        <v>0</v>
      </c>
      <c r="F52" s="111">
        <f t="shared" si="5"/>
        <v>0</v>
      </c>
      <c r="G52" s="111">
        <f t="shared" si="5"/>
        <v>0</v>
      </c>
      <c r="H52" s="111">
        <f t="shared" si="5"/>
        <v>0</v>
      </c>
      <c r="I52" s="111">
        <f t="shared" si="5"/>
        <v>0</v>
      </c>
      <c r="J52" s="111">
        <f t="shared" si="5"/>
        <v>0</v>
      </c>
      <c r="K52" s="111">
        <f t="shared" si="5"/>
        <v>0</v>
      </c>
      <c r="L52" s="111">
        <f t="shared" si="5"/>
        <v>0</v>
      </c>
      <c r="M52" s="111">
        <f t="shared" si="5"/>
        <v>0</v>
      </c>
      <c r="N52" s="111">
        <f t="shared" si="5"/>
        <v>0</v>
      </c>
      <c r="O52" s="111">
        <f t="shared" si="5"/>
        <v>0</v>
      </c>
      <c r="P52" s="111">
        <f t="shared" si="5"/>
        <v>28387.079942736036</v>
      </c>
      <c r="Q52" s="111">
        <f t="shared" si="5"/>
        <v>0</v>
      </c>
      <c r="R52" s="111">
        <f t="shared" si="5"/>
        <v>0</v>
      </c>
      <c r="S52" s="111">
        <f t="shared" si="5"/>
        <v>0</v>
      </c>
      <c r="T52" s="111">
        <f t="shared" si="5"/>
        <v>0</v>
      </c>
      <c r="U52" s="111">
        <f t="shared" si="5"/>
        <v>0</v>
      </c>
      <c r="V52" s="111">
        <f t="shared" si="5"/>
        <v>0</v>
      </c>
      <c r="W52" s="111">
        <f t="shared" si="5"/>
        <v>0</v>
      </c>
      <c r="X52" s="111">
        <f t="shared" si="5"/>
        <v>0</v>
      </c>
      <c r="Y52" s="111">
        <f t="shared" si="5"/>
        <v>0</v>
      </c>
      <c r="Z52" s="111">
        <f t="shared" si="5"/>
        <v>0</v>
      </c>
      <c r="AA52" s="111">
        <f t="shared" si="5"/>
        <v>0</v>
      </c>
      <c r="AB52" s="111">
        <f t="shared" si="5"/>
        <v>0</v>
      </c>
    </row>
    <row r="53" spans="1:31" x14ac:dyDescent="0.25">
      <c r="B53" s="145">
        <f t="shared" si="1"/>
        <v>50405</v>
      </c>
      <c r="D53" s="56">
        <f t="shared" si="2"/>
        <v>13860.596561555489</v>
      </c>
      <c r="E53" s="111">
        <f t="shared" si="4"/>
        <v>0</v>
      </c>
      <c r="F53" s="111">
        <f t="shared" si="5"/>
        <v>0</v>
      </c>
      <c r="G53" s="111">
        <f t="shared" si="5"/>
        <v>0</v>
      </c>
      <c r="H53" s="111">
        <f t="shared" si="5"/>
        <v>0</v>
      </c>
      <c r="I53" s="111">
        <f t="shared" si="5"/>
        <v>0</v>
      </c>
      <c r="J53" s="111">
        <f t="shared" si="5"/>
        <v>0</v>
      </c>
      <c r="K53" s="111">
        <f t="shared" si="5"/>
        <v>0</v>
      </c>
      <c r="L53" s="111">
        <f t="shared" si="5"/>
        <v>0</v>
      </c>
      <c r="M53" s="111">
        <f t="shared" si="5"/>
        <v>0</v>
      </c>
      <c r="N53" s="111">
        <f t="shared" si="5"/>
        <v>0</v>
      </c>
      <c r="O53" s="111">
        <f t="shared" si="5"/>
        <v>0</v>
      </c>
      <c r="P53" s="111">
        <f t="shared" si="5"/>
        <v>13860.596561555489</v>
      </c>
      <c r="Q53" s="111">
        <f t="shared" si="5"/>
        <v>0</v>
      </c>
      <c r="R53" s="111">
        <f t="shared" si="5"/>
        <v>0</v>
      </c>
      <c r="S53" s="111">
        <f t="shared" si="5"/>
        <v>0</v>
      </c>
      <c r="T53" s="111">
        <f t="shared" si="5"/>
        <v>0</v>
      </c>
      <c r="U53" s="111">
        <f t="shared" si="5"/>
        <v>0</v>
      </c>
      <c r="V53" s="111">
        <f t="shared" si="5"/>
        <v>0</v>
      </c>
      <c r="W53" s="111">
        <f t="shared" si="5"/>
        <v>0</v>
      </c>
      <c r="X53" s="111">
        <f t="shared" si="5"/>
        <v>0</v>
      </c>
      <c r="Y53" s="111">
        <f t="shared" si="5"/>
        <v>0</v>
      </c>
      <c r="Z53" s="111">
        <f t="shared" si="5"/>
        <v>0</v>
      </c>
      <c r="AA53" s="111">
        <f t="shared" si="5"/>
        <v>0</v>
      </c>
      <c r="AB53" s="111">
        <f t="shared" si="5"/>
        <v>0</v>
      </c>
    </row>
    <row r="54" spans="1:31" x14ac:dyDescent="0.25">
      <c r="B54" s="145">
        <f t="shared" si="1"/>
        <v>50770</v>
      </c>
      <c r="D54" s="56">
        <f t="shared" si="2"/>
        <v>5983.071554965888</v>
      </c>
      <c r="E54" s="111">
        <f t="shared" si="4"/>
        <v>0</v>
      </c>
      <c r="F54" s="111">
        <f t="shared" si="5"/>
        <v>0</v>
      </c>
      <c r="G54" s="111">
        <f t="shared" si="5"/>
        <v>0</v>
      </c>
      <c r="H54" s="111">
        <f t="shared" si="5"/>
        <v>0</v>
      </c>
      <c r="I54" s="111">
        <f t="shared" si="5"/>
        <v>0</v>
      </c>
      <c r="J54" s="111">
        <f t="shared" si="5"/>
        <v>0</v>
      </c>
      <c r="K54" s="111">
        <f t="shared" si="5"/>
        <v>0</v>
      </c>
      <c r="L54" s="111">
        <f t="shared" si="5"/>
        <v>0</v>
      </c>
      <c r="M54" s="111">
        <f t="shared" si="5"/>
        <v>0</v>
      </c>
      <c r="N54" s="111">
        <f t="shared" si="5"/>
        <v>0</v>
      </c>
      <c r="O54" s="111">
        <f t="shared" si="5"/>
        <v>0</v>
      </c>
      <c r="P54" s="111">
        <f t="shared" si="5"/>
        <v>5983.071554965888</v>
      </c>
      <c r="Q54" s="111">
        <f t="shared" si="5"/>
        <v>0</v>
      </c>
      <c r="R54" s="111">
        <f t="shared" si="5"/>
        <v>0</v>
      </c>
      <c r="S54" s="111">
        <f t="shared" si="5"/>
        <v>0</v>
      </c>
      <c r="T54" s="111">
        <f t="shared" si="5"/>
        <v>0</v>
      </c>
      <c r="U54" s="111">
        <f t="shared" si="5"/>
        <v>0</v>
      </c>
      <c r="V54" s="111">
        <f t="shared" si="5"/>
        <v>0</v>
      </c>
      <c r="W54" s="111">
        <f t="shared" si="5"/>
        <v>0</v>
      </c>
      <c r="X54" s="111">
        <f t="shared" si="5"/>
        <v>0</v>
      </c>
      <c r="Y54" s="111">
        <f t="shared" si="5"/>
        <v>0</v>
      </c>
      <c r="Z54" s="111">
        <f t="shared" si="5"/>
        <v>0</v>
      </c>
      <c r="AA54" s="111">
        <f t="shared" si="5"/>
        <v>0</v>
      </c>
      <c r="AB54" s="111">
        <f t="shared" si="5"/>
        <v>0</v>
      </c>
    </row>
    <row r="55" spans="1:31" x14ac:dyDescent="0.25">
      <c r="B55" s="145">
        <f t="shared" si="1"/>
        <v>51135</v>
      </c>
      <c r="D55" s="56">
        <f t="shared" si="2"/>
        <v>0</v>
      </c>
      <c r="E55" s="111">
        <f t="shared" si="4"/>
        <v>0</v>
      </c>
      <c r="F55" s="111">
        <f t="shared" si="5"/>
        <v>0</v>
      </c>
      <c r="G55" s="111">
        <f t="shared" si="5"/>
        <v>0</v>
      </c>
      <c r="H55" s="111">
        <f t="shared" si="5"/>
        <v>0</v>
      </c>
      <c r="I55" s="111">
        <f t="shared" si="5"/>
        <v>0</v>
      </c>
      <c r="J55" s="111">
        <f t="shared" si="5"/>
        <v>0</v>
      </c>
      <c r="K55" s="111">
        <f t="shared" si="5"/>
        <v>0</v>
      </c>
      <c r="L55" s="111">
        <f t="shared" si="5"/>
        <v>0</v>
      </c>
      <c r="M55" s="111">
        <f t="shared" si="5"/>
        <v>0</v>
      </c>
      <c r="N55" s="111">
        <f t="shared" si="5"/>
        <v>0</v>
      </c>
      <c r="O55" s="111">
        <f t="shared" si="5"/>
        <v>0</v>
      </c>
      <c r="P55" s="111">
        <f t="shared" si="5"/>
        <v>0</v>
      </c>
      <c r="Q55" s="111">
        <f t="shared" si="5"/>
        <v>0</v>
      </c>
      <c r="R55" s="111">
        <f t="shared" si="5"/>
        <v>0</v>
      </c>
      <c r="S55" s="111">
        <f t="shared" si="5"/>
        <v>0</v>
      </c>
      <c r="T55" s="111">
        <f t="shared" si="5"/>
        <v>0</v>
      </c>
      <c r="U55" s="111">
        <f t="shared" si="5"/>
        <v>0</v>
      </c>
      <c r="V55" s="111">
        <f t="shared" si="5"/>
        <v>0</v>
      </c>
      <c r="W55" s="111">
        <f t="shared" si="5"/>
        <v>0</v>
      </c>
      <c r="X55" s="111">
        <f t="shared" si="5"/>
        <v>0</v>
      </c>
      <c r="Y55" s="111">
        <f t="shared" si="5"/>
        <v>0</v>
      </c>
      <c r="Z55" s="111">
        <f t="shared" si="5"/>
        <v>0</v>
      </c>
      <c r="AA55" s="111">
        <f t="shared" si="5"/>
        <v>0</v>
      </c>
      <c r="AB55" s="111">
        <f t="shared" si="5"/>
        <v>0</v>
      </c>
    </row>
    <row r="56" spans="1:31" x14ac:dyDescent="0.25">
      <c r="B56" s="145">
        <f t="shared" si="1"/>
        <v>51501</v>
      </c>
      <c r="D56" s="56">
        <f t="shared" si="2"/>
        <v>0</v>
      </c>
      <c r="E56" s="111">
        <f t="shared" si="4"/>
        <v>0</v>
      </c>
      <c r="F56" s="111">
        <f t="shared" si="5"/>
        <v>0</v>
      </c>
      <c r="G56" s="111">
        <f t="shared" si="5"/>
        <v>0</v>
      </c>
      <c r="H56" s="111">
        <f t="shared" si="5"/>
        <v>0</v>
      </c>
      <c r="I56" s="111">
        <f t="shared" si="5"/>
        <v>0</v>
      </c>
      <c r="J56" s="111">
        <f t="shared" si="5"/>
        <v>0</v>
      </c>
      <c r="K56" s="111">
        <f t="shared" si="5"/>
        <v>0</v>
      </c>
      <c r="L56" s="111">
        <f t="shared" si="5"/>
        <v>0</v>
      </c>
      <c r="M56" s="111">
        <f t="shared" si="5"/>
        <v>0</v>
      </c>
      <c r="N56" s="111">
        <f t="shared" si="5"/>
        <v>0</v>
      </c>
      <c r="O56" s="111">
        <f t="shared" si="5"/>
        <v>0</v>
      </c>
      <c r="P56" s="111">
        <f t="shared" si="5"/>
        <v>0</v>
      </c>
      <c r="Q56" s="111">
        <f t="shared" si="5"/>
        <v>0</v>
      </c>
      <c r="R56" s="111">
        <f t="shared" si="5"/>
        <v>0</v>
      </c>
      <c r="S56" s="111">
        <f t="shared" si="5"/>
        <v>0</v>
      </c>
      <c r="T56" s="111">
        <f t="shared" si="5"/>
        <v>0</v>
      </c>
      <c r="U56" s="111">
        <f t="shared" si="5"/>
        <v>0</v>
      </c>
      <c r="V56" s="111">
        <f t="shared" si="5"/>
        <v>0</v>
      </c>
      <c r="W56" s="111">
        <f t="shared" si="5"/>
        <v>0</v>
      </c>
      <c r="X56" s="111">
        <f t="shared" si="5"/>
        <v>0</v>
      </c>
      <c r="Y56" s="111">
        <f t="shared" si="5"/>
        <v>0</v>
      </c>
      <c r="Z56" s="111">
        <f t="shared" si="5"/>
        <v>0</v>
      </c>
      <c r="AA56" s="111">
        <f t="shared" si="5"/>
        <v>0</v>
      </c>
      <c r="AB56" s="111">
        <f t="shared" si="5"/>
        <v>0</v>
      </c>
    </row>
    <row r="57" spans="1:31" x14ac:dyDescent="0.25">
      <c r="E57" s="236"/>
    </row>
    <row r="58" spans="1:31" ht="52.8"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29" t="s">
        <v>178</v>
      </c>
      <c r="AE58" s="229" t="s">
        <v>177</v>
      </c>
    </row>
    <row r="59" spans="1:3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1" x14ac:dyDescent="0.25">
      <c r="D60" s="50"/>
      <c r="AD60" s="7" t="str">
        <f>+H4</f>
        <v>USD</v>
      </c>
      <c r="AE60" s="7" t="str">
        <f>H4</f>
        <v>USD</v>
      </c>
    </row>
    <row r="61" spans="1:31" x14ac:dyDescent="0.25">
      <c r="A61" s="3" t="s">
        <v>137</v>
      </c>
      <c r="D61" s="89">
        <f t="shared" ref="D61:D83" si="6">SUM(E61:AB61)</f>
        <v>158445.2146603755</v>
      </c>
      <c r="E61" s="111">
        <f>E9-E62</f>
        <v>2043.1699166284088</v>
      </c>
      <c r="F61" s="111">
        <f t="shared" ref="F61:AB61" si="7">F9-F62</f>
        <v>0</v>
      </c>
      <c r="G61" s="111">
        <f t="shared" si="7"/>
        <v>0</v>
      </c>
      <c r="H61" s="111">
        <f t="shared" si="7"/>
        <v>0</v>
      </c>
      <c r="I61" s="111">
        <f t="shared" si="7"/>
        <v>0</v>
      </c>
      <c r="J61" s="111">
        <f t="shared" si="7"/>
        <v>0</v>
      </c>
      <c r="K61" s="111">
        <f t="shared" si="7"/>
        <v>0</v>
      </c>
      <c r="L61" s="111">
        <f t="shared" si="7"/>
        <v>0</v>
      </c>
      <c r="M61" s="111">
        <f t="shared" si="7"/>
        <v>0</v>
      </c>
      <c r="N61" s="111">
        <f t="shared" si="7"/>
        <v>2234.9524154747851</v>
      </c>
      <c r="O61" s="111">
        <f t="shared" si="7"/>
        <v>0</v>
      </c>
      <c r="P61" s="111">
        <f t="shared" si="7"/>
        <v>154167.09232827229</v>
      </c>
      <c r="Q61" s="111">
        <f t="shared" si="7"/>
        <v>0</v>
      </c>
      <c r="R61" s="111">
        <f t="shared" si="7"/>
        <v>0</v>
      </c>
      <c r="S61" s="111">
        <f t="shared" si="7"/>
        <v>0</v>
      </c>
      <c r="T61" s="111">
        <f t="shared" si="7"/>
        <v>0</v>
      </c>
      <c r="U61" s="111">
        <f t="shared" si="7"/>
        <v>0</v>
      </c>
      <c r="V61" s="111">
        <f t="shared" si="7"/>
        <v>0</v>
      </c>
      <c r="W61" s="111">
        <f t="shared" si="7"/>
        <v>0</v>
      </c>
      <c r="X61" s="111">
        <f t="shared" si="7"/>
        <v>0</v>
      </c>
      <c r="Y61" s="111">
        <f t="shared" si="7"/>
        <v>0</v>
      </c>
      <c r="Z61" s="111">
        <f t="shared" si="7"/>
        <v>0</v>
      </c>
      <c r="AA61" s="111">
        <f t="shared" si="7"/>
        <v>0</v>
      </c>
      <c r="AB61" s="111">
        <f t="shared" si="7"/>
        <v>0</v>
      </c>
    </row>
    <row r="62" spans="1:31" x14ac:dyDescent="0.25">
      <c r="B62" s="65">
        <f>+Summary!C$6</f>
        <v>43830</v>
      </c>
      <c r="D62" s="89">
        <f t="shared" si="6"/>
        <v>601554.7853396245</v>
      </c>
      <c r="E62" s="111">
        <f>SUMPRODUCT(E36:E$56,$AD$62:$AD82)</f>
        <v>87956.830083371591</v>
      </c>
      <c r="F62" s="111">
        <f>SUMPRODUCT(F36:F$56,$AD$62:$AD82)</f>
        <v>0</v>
      </c>
      <c r="G62" s="111">
        <f>SUMPRODUCT(G36:G$56,$AD$62:$AD82)</f>
        <v>0</v>
      </c>
      <c r="H62" s="111">
        <f>SUMPRODUCT(H36:H$56,$AD$62:$AD82)</f>
        <v>0</v>
      </c>
      <c r="I62" s="111">
        <f>SUMPRODUCT(I36:I$56,$AD$62:$AD82)</f>
        <v>0</v>
      </c>
      <c r="J62" s="111">
        <f>SUMPRODUCT(J36:J$56,$AD$62:$AD82)</f>
        <v>0</v>
      </c>
      <c r="K62" s="111">
        <f>SUMPRODUCT(K36:K$56,$AD$62:$AD82)</f>
        <v>0</v>
      </c>
      <c r="L62" s="111">
        <f>SUMPRODUCT(L36:L$56,$AD$62:$AD82)</f>
        <v>0</v>
      </c>
      <c r="M62" s="111">
        <f>SUMPRODUCT(M36:M$56,$AD$62:$AD82)</f>
        <v>0</v>
      </c>
      <c r="N62" s="111">
        <f>SUMPRODUCT(N36:N$56,$AD$62:$AD82)</f>
        <v>57765.047584525215</v>
      </c>
      <c r="O62" s="111">
        <f>SUMPRODUCT(O36:O$56,$AD$62:$AD82)</f>
        <v>0</v>
      </c>
      <c r="P62" s="111">
        <f>SUMPRODUCT(P36:P$56,$AD$62:$AD82)</f>
        <v>455832.90767172771</v>
      </c>
      <c r="Q62" s="111">
        <f>SUMPRODUCT(Q36:Q$56,$AD$62:$AD82)</f>
        <v>0</v>
      </c>
      <c r="R62" s="111">
        <f>SUMPRODUCT(R36:R$56,$AD$62:$AD82)</f>
        <v>0</v>
      </c>
      <c r="S62" s="111">
        <f>SUMPRODUCT(S36:S$56,$AD$62:$AD82)</f>
        <v>0</v>
      </c>
      <c r="T62" s="111">
        <f>SUMPRODUCT(T36:T$56,$AD$62:$AD82)</f>
        <v>0</v>
      </c>
      <c r="U62" s="111">
        <f>SUMPRODUCT(U36:U$56,$AD$62:$AD82)</f>
        <v>0</v>
      </c>
      <c r="V62" s="111">
        <f>SUMPRODUCT(V36:V$56,$AD$62:$AD82)</f>
        <v>0</v>
      </c>
      <c r="W62" s="111">
        <f>SUMPRODUCT(W36:W$56,$AD$62:$AD82)</f>
        <v>0</v>
      </c>
      <c r="X62" s="111">
        <f>SUMPRODUCT(X36:X$56,$AD$62:$AD82)</f>
        <v>0</v>
      </c>
      <c r="Y62" s="111">
        <f>SUMPRODUCT(Y36:Y$56,$AD$62:$AD82)</f>
        <v>0</v>
      </c>
      <c r="Z62" s="111">
        <f>SUMPRODUCT(Z36:Z$56,$AD$62:$AD82)</f>
        <v>0</v>
      </c>
      <c r="AA62" s="111">
        <f>SUMPRODUCT(AA36:AA$56,$AD$62:$AD82)</f>
        <v>0</v>
      </c>
      <c r="AB62" s="111">
        <f>SUMPRODUCT(AB36:AB$56,$AD$62:$AD82)</f>
        <v>0</v>
      </c>
      <c r="AC62" s="141">
        <v>1</v>
      </c>
      <c r="AD62" s="201">
        <f>+AE62*((1+Summary!$D$29)^(AC62-0.5))</f>
        <v>0.99194782237239643</v>
      </c>
      <c r="AE62" s="201">
        <f>HLOOKUP($H$4,'Yield Curves &amp; Factor Charges'!$L$41:$S$72,AC62+2,FALSE)</f>
        <v>0.99145222013193091</v>
      </c>
    </row>
    <row r="63" spans="1:31" x14ac:dyDescent="0.25">
      <c r="B63" s="145">
        <f t="shared" ref="B63:B83" si="8">EDATE(B62,12)</f>
        <v>44196</v>
      </c>
      <c r="D63" s="89">
        <f t="shared" si="6"/>
        <v>542471.96514614392</v>
      </c>
      <c r="E63" s="111">
        <f>SUMPRODUCT(E37:E$56,$AD$62:$AD81)</f>
        <v>44124.067856773843</v>
      </c>
      <c r="F63" s="111">
        <f>SUMPRODUCT(F37:F$56,$AD$62:$AD81)</f>
        <v>0</v>
      </c>
      <c r="G63" s="111">
        <f>SUMPRODUCT(G37:G$56,$AD$62:$AD81)</f>
        <v>0</v>
      </c>
      <c r="H63" s="111">
        <f>SUMPRODUCT(H37:H$56,$AD$62:$AD81)</f>
        <v>0</v>
      </c>
      <c r="I63" s="111">
        <f>SUMPRODUCT(I37:I$56,$AD$62:$AD81)</f>
        <v>0</v>
      </c>
      <c r="J63" s="111">
        <f>SUMPRODUCT(J37:J$56,$AD$62:$AD81)</f>
        <v>0</v>
      </c>
      <c r="K63" s="111">
        <f>SUMPRODUCT(K37:K$56,$AD$62:$AD81)</f>
        <v>0</v>
      </c>
      <c r="L63" s="111">
        <f>SUMPRODUCT(L37:L$56,$AD$62:$AD81)</f>
        <v>0</v>
      </c>
      <c r="M63" s="111">
        <f>SUMPRODUCT(M37:M$56,$AD$62:$AD81)</f>
        <v>0</v>
      </c>
      <c r="N63" s="111">
        <f>SUMPRODUCT(N37:N$56,$AD$62:$AD81)</f>
        <v>41587.827695413522</v>
      </c>
      <c r="O63" s="111">
        <f>SUMPRODUCT(O37:O$56,$AD$62:$AD81)</f>
        <v>0</v>
      </c>
      <c r="P63" s="111">
        <f>SUMPRODUCT(P37:P$56,$AD$62:$AD81)</f>
        <v>456760.06959395652</v>
      </c>
      <c r="Q63" s="111">
        <f>SUMPRODUCT(Q37:Q$56,$AD$62:$AD81)</f>
        <v>0</v>
      </c>
      <c r="R63" s="111">
        <f>SUMPRODUCT(R37:R$56,$AD$62:$AD81)</f>
        <v>0</v>
      </c>
      <c r="S63" s="111">
        <f>SUMPRODUCT(S37:S$56,$AD$62:$AD81)</f>
        <v>0</v>
      </c>
      <c r="T63" s="111">
        <f>SUMPRODUCT(T37:T$56,$AD$62:$AD81)</f>
        <v>0</v>
      </c>
      <c r="U63" s="111">
        <f>SUMPRODUCT(U37:U$56,$AD$62:$AD81)</f>
        <v>0</v>
      </c>
      <c r="V63" s="111">
        <f>SUMPRODUCT(V37:V$56,$AD$62:$AD81)</f>
        <v>0</v>
      </c>
      <c r="W63" s="111">
        <f>SUMPRODUCT(W37:W$56,$AD$62:$AD81)</f>
        <v>0</v>
      </c>
      <c r="X63" s="111">
        <f>SUMPRODUCT(X37:X$56,$AD$62:$AD81)</f>
        <v>0</v>
      </c>
      <c r="Y63" s="111">
        <f>SUMPRODUCT(Y37:Y$56,$AD$62:$AD81)</f>
        <v>0</v>
      </c>
      <c r="Z63" s="111">
        <f>SUMPRODUCT(Z37:Z$56,$AD$62:$AD81)</f>
        <v>0</v>
      </c>
      <c r="AA63" s="111">
        <f>SUMPRODUCT(AA37:AA$56,$AD$62:$AD81)</f>
        <v>0</v>
      </c>
      <c r="AB63" s="111">
        <f>SUMPRODUCT(AB37:AB$56,$AD$62:$AD81)</f>
        <v>0</v>
      </c>
      <c r="AC63" s="141">
        <f t="shared" ref="AC63:AC83" si="9">+AC62+1</f>
        <v>2</v>
      </c>
      <c r="AD63" s="201">
        <f>+AE63*((1+Summary!$D$29)^(AC63-0.5))</f>
        <v>0.97543258322831605</v>
      </c>
      <c r="AE63" s="201">
        <f>HLOOKUP($H$4,'Yield Curves &amp; Factor Charges'!$L$41:$S$72,AC63+2,FALSE)</f>
        <v>0.97397126115820631</v>
      </c>
    </row>
    <row r="64" spans="1:31" x14ac:dyDescent="0.25">
      <c r="B64" s="145">
        <f t="shared" si="8"/>
        <v>44561</v>
      </c>
      <c r="D64" s="89">
        <f t="shared" si="6"/>
        <v>517608.51246642019</v>
      </c>
      <c r="E64" s="111">
        <f>SUMPRODUCT(E38:E$56,$AD$62:$AD80)</f>
        <v>22989.677925628526</v>
      </c>
      <c r="F64" s="111">
        <f>SUMPRODUCT(F38:F$56,$AD$62:$AD80)</f>
        <v>0</v>
      </c>
      <c r="G64" s="111">
        <f>SUMPRODUCT(G38:G$56,$AD$62:$AD80)</f>
        <v>0</v>
      </c>
      <c r="H64" s="111">
        <f>SUMPRODUCT(H38:H$56,$AD$62:$AD80)</f>
        <v>0</v>
      </c>
      <c r="I64" s="111">
        <f>SUMPRODUCT(I38:I$56,$AD$62:$AD80)</f>
        <v>0</v>
      </c>
      <c r="J64" s="111">
        <f>SUMPRODUCT(J38:J$56,$AD$62:$AD80)</f>
        <v>0</v>
      </c>
      <c r="K64" s="111">
        <f>SUMPRODUCT(K38:K$56,$AD$62:$AD80)</f>
        <v>0</v>
      </c>
      <c r="L64" s="111">
        <f>SUMPRODUCT(L38:L$56,$AD$62:$AD80)</f>
        <v>0</v>
      </c>
      <c r="M64" s="111">
        <f>SUMPRODUCT(M38:M$56,$AD$62:$AD80)</f>
        <v>0</v>
      </c>
      <c r="N64" s="111">
        <f>SUMPRODUCT(N38:N$56,$AD$62:$AD80)</f>
        <v>30515.094183810776</v>
      </c>
      <c r="O64" s="111">
        <f>SUMPRODUCT(O38:O$56,$AD$62:$AD80)</f>
        <v>0</v>
      </c>
      <c r="P64" s="111">
        <f>SUMPRODUCT(P38:P$56,$AD$62:$AD80)</f>
        <v>464103.74035698088</v>
      </c>
      <c r="Q64" s="111">
        <f>SUMPRODUCT(Q38:Q$56,$AD$62:$AD80)</f>
        <v>0</v>
      </c>
      <c r="R64" s="111">
        <f>SUMPRODUCT(R38:R$56,$AD$62:$AD80)</f>
        <v>0</v>
      </c>
      <c r="S64" s="111">
        <f>SUMPRODUCT(S38:S$56,$AD$62:$AD80)</f>
        <v>0</v>
      </c>
      <c r="T64" s="111">
        <f>SUMPRODUCT(T38:T$56,$AD$62:$AD80)</f>
        <v>0</v>
      </c>
      <c r="U64" s="111">
        <f>SUMPRODUCT(U38:U$56,$AD$62:$AD80)</f>
        <v>0</v>
      </c>
      <c r="V64" s="111">
        <f>SUMPRODUCT(V38:V$56,$AD$62:$AD80)</f>
        <v>0</v>
      </c>
      <c r="W64" s="111">
        <f>SUMPRODUCT(W38:W$56,$AD$62:$AD80)</f>
        <v>0</v>
      </c>
      <c r="X64" s="111">
        <f>SUMPRODUCT(X38:X$56,$AD$62:$AD80)</f>
        <v>0</v>
      </c>
      <c r="Y64" s="111">
        <f>SUMPRODUCT(Y38:Y$56,$AD$62:$AD80)</f>
        <v>0</v>
      </c>
      <c r="Z64" s="111">
        <f>SUMPRODUCT(Z38:Z$56,$AD$62:$AD80)</f>
        <v>0</v>
      </c>
      <c r="AA64" s="111">
        <f>SUMPRODUCT(AA38:AA$56,$AD$62:$AD80)</f>
        <v>0</v>
      </c>
      <c r="AB64" s="111">
        <f>SUMPRODUCT(AB38:AB$56,$AD$62:$AD80)</f>
        <v>0</v>
      </c>
      <c r="AC64" s="141">
        <f t="shared" si="9"/>
        <v>3</v>
      </c>
      <c r="AD64" s="201">
        <f>+AE64*((1+Summary!$D$29)^(AC64-0.5))</f>
        <v>0.95721709086701867</v>
      </c>
      <c r="AE64" s="201">
        <f>HLOOKUP($H$4,'Yield Curves &amp; Factor Charges'!$L$41:$S$72,AC64+2,FALSE)</f>
        <v>0.95482822969151304</v>
      </c>
    </row>
    <row r="65" spans="2:31" x14ac:dyDescent="0.25">
      <c r="B65" s="145">
        <f t="shared" si="8"/>
        <v>44926</v>
      </c>
      <c r="D65" s="89">
        <f t="shared" si="6"/>
        <v>488474.64034387295</v>
      </c>
      <c r="E65" s="111">
        <f>SUMPRODUCT(E39:E$56,$AD$62:$AD79)</f>
        <v>6389.5196711762401</v>
      </c>
      <c r="F65" s="111">
        <f>SUMPRODUCT(F39:F$56,$AD$62:$AD79)</f>
        <v>0</v>
      </c>
      <c r="G65" s="111">
        <f>SUMPRODUCT(G39:G$56,$AD$62:$AD79)</f>
        <v>0</v>
      </c>
      <c r="H65" s="111">
        <f>SUMPRODUCT(H39:H$56,$AD$62:$AD79)</f>
        <v>0</v>
      </c>
      <c r="I65" s="111">
        <f>SUMPRODUCT(I39:I$56,$AD$62:$AD79)</f>
        <v>0</v>
      </c>
      <c r="J65" s="111">
        <f>SUMPRODUCT(J39:J$56,$AD$62:$AD79)</f>
        <v>0</v>
      </c>
      <c r="K65" s="111">
        <f>SUMPRODUCT(K39:K$56,$AD$62:$AD79)</f>
        <v>0</v>
      </c>
      <c r="L65" s="111">
        <f>SUMPRODUCT(L39:L$56,$AD$62:$AD79)</f>
        <v>0</v>
      </c>
      <c r="M65" s="111">
        <f>SUMPRODUCT(M39:M$56,$AD$62:$AD79)</f>
        <v>0</v>
      </c>
      <c r="N65" s="111">
        <f>SUMPRODUCT(N39:N$56,$AD$62:$AD79)</f>
        <v>16475.495512061316</v>
      </c>
      <c r="O65" s="111">
        <f>SUMPRODUCT(O39:O$56,$AD$62:$AD79)</f>
        <v>0</v>
      </c>
      <c r="P65" s="111">
        <f>SUMPRODUCT(P39:P$56,$AD$62:$AD79)</f>
        <v>465609.62516063539</v>
      </c>
      <c r="Q65" s="111">
        <f>SUMPRODUCT(Q39:Q$56,$AD$62:$AD79)</f>
        <v>0</v>
      </c>
      <c r="R65" s="111">
        <f>SUMPRODUCT(R39:R$56,$AD$62:$AD79)</f>
        <v>0</v>
      </c>
      <c r="S65" s="111">
        <f>SUMPRODUCT(S39:S$56,$AD$62:$AD79)</f>
        <v>0</v>
      </c>
      <c r="T65" s="111">
        <f>SUMPRODUCT(T39:T$56,$AD$62:$AD79)</f>
        <v>0</v>
      </c>
      <c r="U65" s="111">
        <f>SUMPRODUCT(U39:U$56,$AD$62:$AD79)</f>
        <v>0</v>
      </c>
      <c r="V65" s="111">
        <f>SUMPRODUCT(V39:V$56,$AD$62:$AD79)</f>
        <v>0</v>
      </c>
      <c r="W65" s="111">
        <f>SUMPRODUCT(W39:W$56,$AD$62:$AD79)</f>
        <v>0</v>
      </c>
      <c r="X65" s="111">
        <f>SUMPRODUCT(X39:X$56,$AD$62:$AD79)</f>
        <v>0</v>
      </c>
      <c r="Y65" s="111">
        <f>SUMPRODUCT(Y39:Y$56,$AD$62:$AD79)</f>
        <v>0</v>
      </c>
      <c r="Z65" s="111">
        <f>SUMPRODUCT(Z39:Z$56,$AD$62:$AD79)</f>
        <v>0</v>
      </c>
      <c r="AA65" s="111">
        <f>SUMPRODUCT(AA39:AA$56,$AD$62:$AD79)</f>
        <v>0</v>
      </c>
      <c r="AB65" s="111">
        <f>SUMPRODUCT(AB39:AB$56,$AD$62:$AD79)</f>
        <v>0</v>
      </c>
      <c r="AC65" s="141">
        <f t="shared" si="9"/>
        <v>4</v>
      </c>
      <c r="AD65" s="201">
        <f>+AE65*((1+Summary!$D$29)^(AC65-0.5))</f>
        <v>0.93579829216588051</v>
      </c>
      <c r="AE65" s="201">
        <f>HLOOKUP($H$4,'Yield Curves &amp; Factor Charges'!$L$41:$S$72,AC65+2,FALSE)</f>
        <v>0.93253035406618512</v>
      </c>
    </row>
    <row r="66" spans="2:31" x14ac:dyDescent="0.25">
      <c r="B66" s="145">
        <f t="shared" si="8"/>
        <v>45291</v>
      </c>
      <c r="D66" s="89">
        <f t="shared" si="6"/>
        <v>474569.17416849697</v>
      </c>
      <c r="E66" s="111">
        <f>SUMPRODUCT(E40:E$56,$AD$62:$AD78)</f>
        <v>523.09040903153777</v>
      </c>
      <c r="F66" s="111">
        <f>SUMPRODUCT(F40:F$56,$AD$62:$AD78)</f>
        <v>0</v>
      </c>
      <c r="G66" s="111">
        <f>SUMPRODUCT(G40:G$56,$AD$62:$AD78)</f>
        <v>0</v>
      </c>
      <c r="H66" s="111">
        <f>SUMPRODUCT(H40:H$56,$AD$62:$AD78)</f>
        <v>0</v>
      </c>
      <c r="I66" s="111">
        <f>SUMPRODUCT(I40:I$56,$AD$62:$AD78)</f>
        <v>0</v>
      </c>
      <c r="J66" s="111">
        <f>SUMPRODUCT(J40:J$56,$AD$62:$AD78)</f>
        <v>0</v>
      </c>
      <c r="K66" s="111">
        <f>SUMPRODUCT(K40:K$56,$AD$62:$AD78)</f>
        <v>0</v>
      </c>
      <c r="L66" s="111">
        <f>SUMPRODUCT(L40:L$56,$AD$62:$AD78)</f>
        <v>0</v>
      </c>
      <c r="M66" s="111">
        <f>SUMPRODUCT(M40:M$56,$AD$62:$AD78)</f>
        <v>0</v>
      </c>
      <c r="N66" s="111">
        <f>SUMPRODUCT(N40:N$56,$AD$62:$AD78)</f>
        <v>4910.4236206841451</v>
      </c>
      <c r="O66" s="111">
        <f>SUMPRODUCT(O40:O$56,$AD$62:$AD78)</f>
        <v>0</v>
      </c>
      <c r="P66" s="111">
        <f>SUMPRODUCT(P40:P$56,$AD$62:$AD78)</f>
        <v>469135.6601387813</v>
      </c>
      <c r="Q66" s="111">
        <f>SUMPRODUCT(Q40:Q$56,$AD$62:$AD78)</f>
        <v>0</v>
      </c>
      <c r="R66" s="111">
        <f>SUMPRODUCT(R40:R$56,$AD$62:$AD78)</f>
        <v>0</v>
      </c>
      <c r="S66" s="111">
        <f>SUMPRODUCT(S40:S$56,$AD$62:$AD78)</f>
        <v>0</v>
      </c>
      <c r="T66" s="111">
        <f>SUMPRODUCT(T40:T$56,$AD$62:$AD78)</f>
        <v>0</v>
      </c>
      <c r="U66" s="111">
        <f>SUMPRODUCT(U40:U$56,$AD$62:$AD78)</f>
        <v>0</v>
      </c>
      <c r="V66" s="111">
        <f>SUMPRODUCT(V40:V$56,$AD$62:$AD78)</f>
        <v>0</v>
      </c>
      <c r="W66" s="111">
        <f>SUMPRODUCT(W40:W$56,$AD$62:$AD78)</f>
        <v>0</v>
      </c>
      <c r="X66" s="111">
        <f>SUMPRODUCT(X40:X$56,$AD$62:$AD78)</f>
        <v>0</v>
      </c>
      <c r="Y66" s="111">
        <f>SUMPRODUCT(Y40:Y$56,$AD$62:$AD78)</f>
        <v>0</v>
      </c>
      <c r="Z66" s="111">
        <f>SUMPRODUCT(Z40:Z$56,$AD$62:$AD78)</f>
        <v>0</v>
      </c>
      <c r="AA66" s="111">
        <f>SUMPRODUCT(AA40:AA$56,$AD$62:$AD78)</f>
        <v>0</v>
      </c>
      <c r="AB66" s="111">
        <f>SUMPRODUCT(AB40:AB$56,$AD$62:$AD78)</f>
        <v>0</v>
      </c>
      <c r="AC66" s="141">
        <f t="shared" si="9"/>
        <v>5</v>
      </c>
      <c r="AD66" s="201">
        <f>+AE66*((1+Summary!$D$29)^(AC66-0.5))</f>
        <v>0.91167179922413266</v>
      </c>
      <c r="AE66" s="201">
        <f>HLOOKUP($H$4,'Yield Curves &amp; Factor Charges'!$L$41:$S$72,AC66+2,FALSE)</f>
        <v>0.90758053366769498</v>
      </c>
    </row>
    <row r="67" spans="2:31" x14ac:dyDescent="0.25">
      <c r="B67" s="145">
        <f t="shared" si="8"/>
        <v>45657</v>
      </c>
      <c r="D67" s="89">
        <f t="shared" si="6"/>
        <v>469325.2427282306</v>
      </c>
      <c r="E67" s="111">
        <f>SUMPRODUCT(E41:E$56,$AD$62:$AD77)</f>
        <v>3.9640283247165327</v>
      </c>
      <c r="F67" s="111">
        <f>SUMPRODUCT(F41:F$56,$AD$62:$AD77)</f>
        <v>0</v>
      </c>
      <c r="G67" s="111">
        <f>SUMPRODUCT(G41:G$56,$AD$62:$AD77)</f>
        <v>0</v>
      </c>
      <c r="H67" s="111">
        <f>SUMPRODUCT(H41:H$56,$AD$62:$AD77)</f>
        <v>0</v>
      </c>
      <c r="I67" s="111">
        <f>SUMPRODUCT(I41:I$56,$AD$62:$AD77)</f>
        <v>0</v>
      </c>
      <c r="J67" s="111">
        <f>SUMPRODUCT(J41:J$56,$AD$62:$AD77)</f>
        <v>0</v>
      </c>
      <c r="K67" s="111">
        <f>SUMPRODUCT(K41:K$56,$AD$62:$AD77)</f>
        <v>0</v>
      </c>
      <c r="L67" s="111">
        <f>SUMPRODUCT(L41:L$56,$AD$62:$AD77)</f>
        <v>0</v>
      </c>
      <c r="M67" s="111">
        <f>SUMPRODUCT(M41:M$56,$AD$62:$AD77)</f>
        <v>0</v>
      </c>
      <c r="N67" s="111">
        <f>SUMPRODUCT(N41:N$56,$AD$62:$AD77)</f>
        <v>0</v>
      </c>
      <c r="O67" s="111">
        <f>SUMPRODUCT(O41:O$56,$AD$62:$AD77)</f>
        <v>0</v>
      </c>
      <c r="P67" s="111">
        <f>SUMPRODUCT(P41:P$56,$AD$62:$AD77)</f>
        <v>469321.2786999059</v>
      </c>
      <c r="Q67" s="111">
        <f>SUMPRODUCT(Q41:Q$56,$AD$62:$AD77)</f>
        <v>0</v>
      </c>
      <c r="R67" s="111">
        <f>SUMPRODUCT(R41:R$56,$AD$62:$AD77)</f>
        <v>0</v>
      </c>
      <c r="S67" s="111">
        <f>SUMPRODUCT(S41:S$56,$AD$62:$AD77)</f>
        <v>0</v>
      </c>
      <c r="T67" s="111">
        <f>SUMPRODUCT(T41:T$56,$AD$62:$AD77)</f>
        <v>0</v>
      </c>
      <c r="U67" s="111">
        <f>SUMPRODUCT(U41:U$56,$AD$62:$AD77)</f>
        <v>0</v>
      </c>
      <c r="V67" s="111">
        <f>SUMPRODUCT(V41:V$56,$AD$62:$AD77)</f>
        <v>0</v>
      </c>
      <c r="W67" s="111">
        <f>SUMPRODUCT(W41:W$56,$AD$62:$AD77)</f>
        <v>0</v>
      </c>
      <c r="X67" s="111">
        <f>SUMPRODUCT(X41:X$56,$AD$62:$AD77)</f>
        <v>0</v>
      </c>
      <c r="Y67" s="111">
        <f>SUMPRODUCT(Y41:Y$56,$AD$62:$AD77)</f>
        <v>0</v>
      </c>
      <c r="Z67" s="111">
        <f>SUMPRODUCT(Z41:Z$56,$AD$62:$AD77)</f>
        <v>0</v>
      </c>
      <c r="AA67" s="111">
        <f>SUMPRODUCT(AA41:AA$56,$AD$62:$AD77)</f>
        <v>0</v>
      </c>
      <c r="AB67" s="111">
        <f>SUMPRODUCT(AB41:AB$56,$AD$62:$AD77)</f>
        <v>0</v>
      </c>
      <c r="AC67" s="141">
        <f t="shared" si="9"/>
        <v>6</v>
      </c>
      <c r="AD67" s="201">
        <f>+AE67*((1+Summary!$D$29)^(AC67-0.5))</f>
        <v>0.88527009351870367</v>
      </c>
      <c r="AE67" s="201">
        <f>HLOOKUP($H$4,'Yield Curves &amp; Factor Charges'!$L$41:$S$72,AC67+2,FALSE)</f>
        <v>0.88041689273067236</v>
      </c>
    </row>
    <row r="68" spans="2:31" x14ac:dyDescent="0.25">
      <c r="B68" s="145">
        <f t="shared" si="8"/>
        <v>46022</v>
      </c>
      <c r="D68" s="89">
        <f t="shared" si="6"/>
        <v>464983.56160983309</v>
      </c>
      <c r="E68" s="111">
        <f>SUMPRODUCT(E42:E$56,$AD$62:$AD76)</f>
        <v>0</v>
      </c>
      <c r="F68" s="111">
        <f>SUMPRODUCT(F42:F$56,$AD$62:$AD76)</f>
        <v>0</v>
      </c>
      <c r="G68" s="111">
        <f>SUMPRODUCT(G42:G$56,$AD$62:$AD76)</f>
        <v>0</v>
      </c>
      <c r="H68" s="111">
        <f>SUMPRODUCT(H42:H$56,$AD$62:$AD76)</f>
        <v>0</v>
      </c>
      <c r="I68" s="111">
        <f>SUMPRODUCT(I42:I$56,$AD$62:$AD76)</f>
        <v>0</v>
      </c>
      <c r="J68" s="111">
        <f>SUMPRODUCT(J42:J$56,$AD$62:$AD76)</f>
        <v>0</v>
      </c>
      <c r="K68" s="111">
        <f>SUMPRODUCT(K42:K$56,$AD$62:$AD76)</f>
        <v>0</v>
      </c>
      <c r="L68" s="111">
        <f>SUMPRODUCT(L42:L$56,$AD$62:$AD76)</f>
        <v>0</v>
      </c>
      <c r="M68" s="111">
        <f>SUMPRODUCT(M42:M$56,$AD$62:$AD76)</f>
        <v>0</v>
      </c>
      <c r="N68" s="111">
        <f>SUMPRODUCT(N42:N$56,$AD$62:$AD76)</f>
        <v>0</v>
      </c>
      <c r="O68" s="111">
        <f>SUMPRODUCT(O42:O$56,$AD$62:$AD76)</f>
        <v>0</v>
      </c>
      <c r="P68" s="111">
        <f>SUMPRODUCT(P42:P$56,$AD$62:$AD76)</f>
        <v>464983.56160983309</v>
      </c>
      <c r="Q68" s="111">
        <f>SUMPRODUCT(Q42:Q$56,$AD$62:$AD76)</f>
        <v>0</v>
      </c>
      <c r="R68" s="111">
        <f>SUMPRODUCT(R42:R$56,$AD$62:$AD76)</f>
        <v>0</v>
      </c>
      <c r="S68" s="111">
        <f>SUMPRODUCT(S42:S$56,$AD$62:$AD76)</f>
        <v>0</v>
      </c>
      <c r="T68" s="111">
        <f>SUMPRODUCT(T42:T$56,$AD$62:$AD76)</f>
        <v>0</v>
      </c>
      <c r="U68" s="111">
        <f>SUMPRODUCT(U42:U$56,$AD$62:$AD76)</f>
        <v>0</v>
      </c>
      <c r="V68" s="111">
        <f>SUMPRODUCT(V42:V$56,$AD$62:$AD76)</f>
        <v>0</v>
      </c>
      <c r="W68" s="111">
        <f>SUMPRODUCT(W42:W$56,$AD$62:$AD76)</f>
        <v>0</v>
      </c>
      <c r="X68" s="111">
        <f>SUMPRODUCT(X42:X$56,$AD$62:$AD76)</f>
        <v>0</v>
      </c>
      <c r="Y68" s="111">
        <f>SUMPRODUCT(Y42:Y$56,$AD$62:$AD76)</f>
        <v>0</v>
      </c>
      <c r="Z68" s="111">
        <f>SUMPRODUCT(Z42:Z$56,$AD$62:$AD76)</f>
        <v>0</v>
      </c>
      <c r="AA68" s="111">
        <f>SUMPRODUCT(AA42:AA$56,$AD$62:$AD76)</f>
        <v>0</v>
      </c>
      <c r="AB68" s="111">
        <f>SUMPRODUCT(AB42:AB$56,$AD$62:$AD76)</f>
        <v>0</v>
      </c>
      <c r="AC68" s="141">
        <f t="shared" si="9"/>
        <v>7</v>
      </c>
      <c r="AD68" s="201">
        <f>+AE68*((1+Summary!$D$29)^(AC68-0.5))</f>
        <v>0.85628383574960587</v>
      </c>
      <c r="AE68" s="201">
        <f>HLOOKUP($H$4,'Yield Curves &amp; Factor Charges'!$L$41:$S$72,AC68+2,FALSE)</f>
        <v>0.85073880373878419</v>
      </c>
    </row>
    <row r="69" spans="2:31" x14ac:dyDescent="0.25">
      <c r="B69" s="145">
        <f t="shared" si="8"/>
        <v>46387</v>
      </c>
      <c r="D69" s="89">
        <f t="shared" si="6"/>
        <v>454735.47474196344</v>
      </c>
      <c r="E69" s="111">
        <f>SUMPRODUCT(E43:E$56,$AD$62:$AD75)</f>
        <v>0</v>
      </c>
      <c r="F69" s="111">
        <f>SUMPRODUCT(F43:F$56,$AD$62:$AD75)</f>
        <v>0</v>
      </c>
      <c r="G69" s="111">
        <f>SUMPRODUCT(G43:G$56,$AD$62:$AD75)</f>
        <v>0</v>
      </c>
      <c r="H69" s="111">
        <f>SUMPRODUCT(H43:H$56,$AD$62:$AD75)</f>
        <v>0</v>
      </c>
      <c r="I69" s="111">
        <f>SUMPRODUCT(I43:I$56,$AD$62:$AD75)</f>
        <v>0</v>
      </c>
      <c r="J69" s="111">
        <f>SUMPRODUCT(J43:J$56,$AD$62:$AD75)</f>
        <v>0</v>
      </c>
      <c r="K69" s="111">
        <f>SUMPRODUCT(K43:K$56,$AD$62:$AD75)</f>
        <v>0</v>
      </c>
      <c r="L69" s="111">
        <f>SUMPRODUCT(L43:L$56,$AD$62:$AD75)</f>
        <v>0</v>
      </c>
      <c r="M69" s="111">
        <f>SUMPRODUCT(M43:M$56,$AD$62:$AD75)</f>
        <v>0</v>
      </c>
      <c r="N69" s="111">
        <f>SUMPRODUCT(N43:N$56,$AD$62:$AD75)</f>
        <v>0</v>
      </c>
      <c r="O69" s="111">
        <f>SUMPRODUCT(O43:O$56,$AD$62:$AD75)</f>
        <v>0</v>
      </c>
      <c r="P69" s="111">
        <f>SUMPRODUCT(P43:P$56,$AD$62:$AD75)</f>
        <v>454735.47474196344</v>
      </c>
      <c r="Q69" s="111">
        <f>SUMPRODUCT(Q43:Q$56,$AD$62:$AD75)</f>
        <v>0</v>
      </c>
      <c r="R69" s="111">
        <f>SUMPRODUCT(R43:R$56,$AD$62:$AD75)</f>
        <v>0</v>
      </c>
      <c r="S69" s="111">
        <f>SUMPRODUCT(S43:S$56,$AD$62:$AD75)</f>
        <v>0</v>
      </c>
      <c r="T69" s="111">
        <f>SUMPRODUCT(T43:T$56,$AD$62:$AD75)</f>
        <v>0</v>
      </c>
      <c r="U69" s="111">
        <f>SUMPRODUCT(U43:U$56,$AD$62:$AD75)</f>
        <v>0</v>
      </c>
      <c r="V69" s="111">
        <f>SUMPRODUCT(V43:V$56,$AD$62:$AD75)</f>
        <v>0</v>
      </c>
      <c r="W69" s="111">
        <f>SUMPRODUCT(W43:W$56,$AD$62:$AD75)</f>
        <v>0</v>
      </c>
      <c r="X69" s="111">
        <f>SUMPRODUCT(X43:X$56,$AD$62:$AD75)</f>
        <v>0</v>
      </c>
      <c r="Y69" s="111">
        <f>SUMPRODUCT(Y43:Y$56,$AD$62:$AD75)</f>
        <v>0</v>
      </c>
      <c r="Z69" s="111">
        <f>SUMPRODUCT(Z43:Z$56,$AD$62:$AD75)</f>
        <v>0</v>
      </c>
      <c r="AA69" s="111">
        <f>SUMPRODUCT(AA43:AA$56,$AD$62:$AD75)</f>
        <v>0</v>
      </c>
      <c r="AB69" s="111">
        <f>SUMPRODUCT(AB43:AB$56,$AD$62:$AD75)</f>
        <v>0</v>
      </c>
      <c r="AC69" s="141">
        <f t="shared" si="9"/>
        <v>8</v>
      </c>
      <c r="AD69" s="201">
        <f>+AE69*((1+Summary!$D$29)^(AC69-0.5))</f>
        <v>0.82814960563653606</v>
      </c>
      <c r="AE69" s="201">
        <f>HLOOKUP($H$4,'Yield Curves &amp; Factor Charges'!$L$41:$S$72,AC69+2,FALSE)</f>
        <v>0.82196479749051532</v>
      </c>
    </row>
    <row r="70" spans="2:31" x14ac:dyDescent="0.25">
      <c r="B70" s="145">
        <f t="shared" si="8"/>
        <v>46752</v>
      </c>
      <c r="D70" s="89">
        <f t="shared" si="6"/>
        <v>437074.1574161069</v>
      </c>
      <c r="E70" s="111">
        <f>SUMPRODUCT(E44:E$56,$AD$62:$AD74)</f>
        <v>0</v>
      </c>
      <c r="F70" s="111">
        <f>SUMPRODUCT(F44:F$56,$AD$62:$AD74)</f>
        <v>0</v>
      </c>
      <c r="G70" s="111">
        <f>SUMPRODUCT(G44:G$56,$AD$62:$AD74)</f>
        <v>0</v>
      </c>
      <c r="H70" s="111">
        <f>SUMPRODUCT(H44:H$56,$AD$62:$AD74)</f>
        <v>0</v>
      </c>
      <c r="I70" s="111">
        <f>SUMPRODUCT(I44:I$56,$AD$62:$AD74)</f>
        <v>0</v>
      </c>
      <c r="J70" s="111">
        <f>SUMPRODUCT(J44:J$56,$AD$62:$AD74)</f>
        <v>0</v>
      </c>
      <c r="K70" s="111">
        <f>SUMPRODUCT(K44:K$56,$AD$62:$AD74)</f>
        <v>0</v>
      </c>
      <c r="L70" s="111">
        <f>SUMPRODUCT(L44:L$56,$AD$62:$AD74)</f>
        <v>0</v>
      </c>
      <c r="M70" s="111">
        <f>SUMPRODUCT(M44:M$56,$AD$62:$AD74)</f>
        <v>0</v>
      </c>
      <c r="N70" s="111">
        <f>SUMPRODUCT(N44:N$56,$AD$62:$AD74)</f>
        <v>0</v>
      </c>
      <c r="O70" s="111">
        <f>SUMPRODUCT(O44:O$56,$AD$62:$AD74)</f>
        <v>0</v>
      </c>
      <c r="P70" s="111">
        <f>SUMPRODUCT(P44:P$56,$AD$62:$AD74)</f>
        <v>437074.1574161069</v>
      </c>
      <c r="Q70" s="111">
        <f>SUMPRODUCT(Q44:Q$56,$AD$62:$AD74)</f>
        <v>0</v>
      </c>
      <c r="R70" s="111">
        <f>SUMPRODUCT(R44:R$56,$AD$62:$AD74)</f>
        <v>0</v>
      </c>
      <c r="S70" s="111">
        <f>SUMPRODUCT(S44:S$56,$AD$62:$AD74)</f>
        <v>0</v>
      </c>
      <c r="T70" s="111">
        <f>SUMPRODUCT(T44:T$56,$AD$62:$AD74)</f>
        <v>0</v>
      </c>
      <c r="U70" s="111">
        <f>SUMPRODUCT(U44:U$56,$AD$62:$AD74)</f>
        <v>0</v>
      </c>
      <c r="V70" s="111">
        <f>SUMPRODUCT(V44:V$56,$AD$62:$AD74)</f>
        <v>0</v>
      </c>
      <c r="W70" s="111">
        <f>SUMPRODUCT(W44:W$56,$AD$62:$AD74)</f>
        <v>0</v>
      </c>
      <c r="X70" s="111">
        <f>SUMPRODUCT(X44:X$56,$AD$62:$AD74)</f>
        <v>0</v>
      </c>
      <c r="Y70" s="111">
        <f>SUMPRODUCT(Y44:Y$56,$AD$62:$AD74)</f>
        <v>0</v>
      </c>
      <c r="Z70" s="111">
        <f>SUMPRODUCT(Z44:Z$56,$AD$62:$AD74)</f>
        <v>0</v>
      </c>
      <c r="AA70" s="111">
        <f>SUMPRODUCT(AA44:AA$56,$AD$62:$AD74)</f>
        <v>0</v>
      </c>
      <c r="AB70" s="111">
        <f>SUMPRODUCT(AB44:AB$56,$AD$62:$AD74)</f>
        <v>0</v>
      </c>
      <c r="AC70" s="141">
        <f t="shared" si="9"/>
        <v>9</v>
      </c>
      <c r="AD70" s="201">
        <f>+AE70*((1+Summary!$D$29)^(AC70-0.5))</f>
        <v>0.80195103599723128</v>
      </c>
      <c r="AE70" s="201">
        <f>HLOOKUP($H$4,'Yield Curves &amp; Factor Charges'!$L$41:$S$72,AC70+2,FALSE)</f>
        <v>0.79516671796362681</v>
      </c>
    </row>
    <row r="71" spans="2:31" x14ac:dyDescent="0.25">
      <c r="B71" s="145">
        <f t="shared" si="8"/>
        <v>47118</v>
      </c>
      <c r="D71" s="89">
        <f t="shared" si="6"/>
        <v>410564.10816298216</v>
      </c>
      <c r="E71" s="111">
        <f>SUMPRODUCT(E45:E$56,$AD$62:$AD73)</f>
        <v>0</v>
      </c>
      <c r="F71" s="111">
        <f>SUMPRODUCT(F45:F$56,$AD$62:$AD73)</f>
        <v>0</v>
      </c>
      <c r="G71" s="111">
        <f>SUMPRODUCT(G45:G$56,$AD$62:$AD73)</f>
        <v>0</v>
      </c>
      <c r="H71" s="111">
        <f>SUMPRODUCT(H45:H$56,$AD$62:$AD73)</f>
        <v>0</v>
      </c>
      <c r="I71" s="111">
        <f>SUMPRODUCT(I45:I$56,$AD$62:$AD73)</f>
        <v>0</v>
      </c>
      <c r="J71" s="111">
        <f>SUMPRODUCT(J45:J$56,$AD$62:$AD73)</f>
        <v>0</v>
      </c>
      <c r="K71" s="111">
        <f>SUMPRODUCT(K45:K$56,$AD$62:$AD73)</f>
        <v>0</v>
      </c>
      <c r="L71" s="111">
        <f>SUMPRODUCT(L45:L$56,$AD$62:$AD73)</f>
        <v>0</v>
      </c>
      <c r="M71" s="111">
        <f>SUMPRODUCT(M45:M$56,$AD$62:$AD73)</f>
        <v>0</v>
      </c>
      <c r="N71" s="111">
        <f>SUMPRODUCT(N45:N$56,$AD$62:$AD73)</f>
        <v>0</v>
      </c>
      <c r="O71" s="111">
        <f>SUMPRODUCT(O45:O$56,$AD$62:$AD73)</f>
        <v>0</v>
      </c>
      <c r="P71" s="111">
        <f>SUMPRODUCT(P45:P$56,$AD$62:$AD73)</f>
        <v>410564.10816298216</v>
      </c>
      <c r="Q71" s="111">
        <f>SUMPRODUCT(Q45:Q$56,$AD$62:$AD73)</f>
        <v>0</v>
      </c>
      <c r="R71" s="111">
        <f>SUMPRODUCT(R45:R$56,$AD$62:$AD73)</f>
        <v>0</v>
      </c>
      <c r="S71" s="111">
        <f>SUMPRODUCT(S45:S$56,$AD$62:$AD73)</f>
        <v>0</v>
      </c>
      <c r="T71" s="111">
        <f>SUMPRODUCT(T45:T$56,$AD$62:$AD73)</f>
        <v>0</v>
      </c>
      <c r="U71" s="111">
        <f>SUMPRODUCT(U45:U$56,$AD$62:$AD73)</f>
        <v>0</v>
      </c>
      <c r="V71" s="111">
        <f>SUMPRODUCT(V45:V$56,$AD$62:$AD73)</f>
        <v>0</v>
      </c>
      <c r="W71" s="111">
        <f>SUMPRODUCT(W45:W$56,$AD$62:$AD73)</f>
        <v>0</v>
      </c>
      <c r="X71" s="111">
        <f>SUMPRODUCT(X45:X$56,$AD$62:$AD73)</f>
        <v>0</v>
      </c>
      <c r="Y71" s="111">
        <f>SUMPRODUCT(Y45:Y$56,$AD$62:$AD73)</f>
        <v>0</v>
      </c>
      <c r="Z71" s="111">
        <f>SUMPRODUCT(Z45:Z$56,$AD$62:$AD73)</f>
        <v>0</v>
      </c>
      <c r="AA71" s="111">
        <f>SUMPRODUCT(AA45:AA$56,$AD$62:$AD73)</f>
        <v>0</v>
      </c>
      <c r="AB71" s="111">
        <f>SUMPRODUCT(AB45:AB$56,$AD$62:$AD73)</f>
        <v>0</v>
      </c>
      <c r="AC71" s="141">
        <f t="shared" si="9"/>
        <v>10</v>
      </c>
      <c r="AD71" s="201">
        <f>+AE71*((1+Summary!$D$29)^(AC71-0.5))</f>
        <v>0.77391186275265678</v>
      </c>
      <c r="AE71" s="201">
        <f>HLOOKUP($H$4,'Yield Curves &amp; Factor Charges'!$L$41:$S$72,AC71+2,FALSE)</f>
        <v>0.76659815140952448</v>
      </c>
    </row>
    <row r="72" spans="2:31" x14ac:dyDescent="0.25">
      <c r="B72" s="145">
        <f t="shared" si="8"/>
        <v>47483</v>
      </c>
      <c r="D72" s="89">
        <f t="shared" si="6"/>
        <v>374115.02411708742</v>
      </c>
      <c r="E72" s="111">
        <f>SUMPRODUCT(E46:E$56,$AD$62:$AD72)</f>
        <v>0</v>
      </c>
      <c r="F72" s="111">
        <f>SUMPRODUCT(F46:F$56,$AD$62:$AD72)</f>
        <v>0</v>
      </c>
      <c r="G72" s="111">
        <f>SUMPRODUCT(G46:G$56,$AD$62:$AD72)</f>
        <v>0</v>
      </c>
      <c r="H72" s="111">
        <f>SUMPRODUCT(H46:H$56,$AD$62:$AD72)</f>
        <v>0</v>
      </c>
      <c r="I72" s="111">
        <f>SUMPRODUCT(I46:I$56,$AD$62:$AD72)</f>
        <v>0</v>
      </c>
      <c r="J72" s="111">
        <f>SUMPRODUCT(J46:J$56,$AD$62:$AD72)</f>
        <v>0</v>
      </c>
      <c r="K72" s="111">
        <f>SUMPRODUCT(K46:K$56,$AD$62:$AD72)</f>
        <v>0</v>
      </c>
      <c r="L72" s="111">
        <f>SUMPRODUCT(L46:L$56,$AD$62:$AD72)</f>
        <v>0</v>
      </c>
      <c r="M72" s="111">
        <f>SUMPRODUCT(M46:M$56,$AD$62:$AD72)</f>
        <v>0</v>
      </c>
      <c r="N72" s="111">
        <f>SUMPRODUCT(N46:N$56,$AD$62:$AD72)</f>
        <v>0</v>
      </c>
      <c r="O72" s="111">
        <f>SUMPRODUCT(O46:O$56,$AD$62:$AD72)</f>
        <v>0</v>
      </c>
      <c r="P72" s="111">
        <f>SUMPRODUCT(P46:P$56,$AD$62:$AD72)</f>
        <v>374115.02411708742</v>
      </c>
      <c r="Q72" s="111">
        <f>SUMPRODUCT(Q46:Q$56,$AD$62:$AD72)</f>
        <v>0</v>
      </c>
      <c r="R72" s="111">
        <f>SUMPRODUCT(R46:R$56,$AD$62:$AD72)</f>
        <v>0</v>
      </c>
      <c r="S72" s="111">
        <f>SUMPRODUCT(S46:S$56,$AD$62:$AD72)</f>
        <v>0</v>
      </c>
      <c r="T72" s="111">
        <f>SUMPRODUCT(T46:T$56,$AD$62:$AD72)</f>
        <v>0</v>
      </c>
      <c r="U72" s="111">
        <f>SUMPRODUCT(U46:U$56,$AD$62:$AD72)</f>
        <v>0</v>
      </c>
      <c r="V72" s="111">
        <f>SUMPRODUCT(V46:V$56,$AD$62:$AD72)</f>
        <v>0</v>
      </c>
      <c r="W72" s="111">
        <f>SUMPRODUCT(W46:W$56,$AD$62:$AD72)</f>
        <v>0</v>
      </c>
      <c r="X72" s="111">
        <f>SUMPRODUCT(X46:X$56,$AD$62:$AD72)</f>
        <v>0</v>
      </c>
      <c r="Y72" s="111">
        <f>SUMPRODUCT(Y46:Y$56,$AD$62:$AD72)</f>
        <v>0</v>
      </c>
      <c r="Z72" s="111">
        <f>SUMPRODUCT(Z46:Z$56,$AD$62:$AD72)</f>
        <v>0</v>
      </c>
      <c r="AA72" s="111">
        <f>SUMPRODUCT(AA46:AA$56,$AD$62:$AD72)</f>
        <v>0</v>
      </c>
      <c r="AB72" s="111">
        <f>SUMPRODUCT(AB46:AB$56,$AD$62:$AD72)</f>
        <v>0</v>
      </c>
      <c r="AC72" s="141">
        <f t="shared" si="9"/>
        <v>11</v>
      </c>
      <c r="AD72" s="201">
        <f>+AE72*((1+Summary!$D$29)^(AC72-0.5))</f>
        <v>0.74955142457442803</v>
      </c>
      <c r="AE72" s="201">
        <f>HLOOKUP($H$4,'Yield Curves &amp; Factor Charges'!$L$41:$S$72,AC72+2,FALSE)</f>
        <v>0.74172620085917185</v>
      </c>
    </row>
    <row r="73" spans="2:31" x14ac:dyDescent="0.25">
      <c r="B73" s="145">
        <f t="shared" si="8"/>
        <v>47848</v>
      </c>
      <c r="D73" s="89">
        <f t="shared" si="6"/>
        <v>327437.9037751382</v>
      </c>
      <c r="E73" s="111">
        <f>SUMPRODUCT(E47:E$56,$AD$62:$AD71)</f>
        <v>0</v>
      </c>
      <c r="F73" s="111">
        <f>SUMPRODUCT(F47:F$56,$AD$62:$AD71)</f>
        <v>0</v>
      </c>
      <c r="G73" s="111">
        <f>SUMPRODUCT(G47:G$56,$AD$62:$AD71)</f>
        <v>0</v>
      </c>
      <c r="H73" s="111">
        <f>SUMPRODUCT(H47:H$56,$AD$62:$AD71)</f>
        <v>0</v>
      </c>
      <c r="I73" s="111">
        <f>SUMPRODUCT(I47:I$56,$AD$62:$AD71)</f>
        <v>0</v>
      </c>
      <c r="J73" s="111">
        <f>SUMPRODUCT(J47:J$56,$AD$62:$AD71)</f>
        <v>0</v>
      </c>
      <c r="K73" s="111">
        <f>SUMPRODUCT(K47:K$56,$AD$62:$AD71)</f>
        <v>0</v>
      </c>
      <c r="L73" s="111">
        <f>SUMPRODUCT(L47:L$56,$AD$62:$AD71)</f>
        <v>0</v>
      </c>
      <c r="M73" s="111">
        <f>SUMPRODUCT(M47:M$56,$AD$62:$AD71)</f>
        <v>0</v>
      </c>
      <c r="N73" s="111">
        <f>SUMPRODUCT(N47:N$56,$AD$62:$AD71)</f>
        <v>0</v>
      </c>
      <c r="O73" s="111">
        <f>SUMPRODUCT(O47:O$56,$AD$62:$AD71)</f>
        <v>0</v>
      </c>
      <c r="P73" s="111">
        <f>SUMPRODUCT(P47:P$56,$AD$62:$AD71)</f>
        <v>327437.9037751382</v>
      </c>
      <c r="Q73" s="111">
        <f>SUMPRODUCT(Q47:Q$56,$AD$62:$AD71)</f>
        <v>0</v>
      </c>
      <c r="R73" s="111">
        <f>SUMPRODUCT(R47:R$56,$AD$62:$AD71)</f>
        <v>0</v>
      </c>
      <c r="S73" s="111">
        <f>SUMPRODUCT(S47:S$56,$AD$62:$AD71)</f>
        <v>0</v>
      </c>
      <c r="T73" s="111">
        <f>SUMPRODUCT(T47:T$56,$AD$62:$AD71)</f>
        <v>0</v>
      </c>
      <c r="U73" s="111">
        <f>SUMPRODUCT(U47:U$56,$AD$62:$AD71)</f>
        <v>0</v>
      </c>
      <c r="V73" s="111">
        <f>SUMPRODUCT(V47:V$56,$AD$62:$AD71)</f>
        <v>0</v>
      </c>
      <c r="W73" s="111">
        <f>SUMPRODUCT(W47:W$56,$AD$62:$AD71)</f>
        <v>0</v>
      </c>
      <c r="X73" s="111">
        <f>SUMPRODUCT(X47:X$56,$AD$62:$AD71)</f>
        <v>0</v>
      </c>
      <c r="Y73" s="111">
        <f>SUMPRODUCT(Y47:Y$56,$AD$62:$AD71)</f>
        <v>0</v>
      </c>
      <c r="Z73" s="111">
        <f>SUMPRODUCT(Z47:Z$56,$AD$62:$AD71)</f>
        <v>0</v>
      </c>
      <c r="AA73" s="111">
        <f>SUMPRODUCT(AA47:AA$56,$AD$62:$AD71)</f>
        <v>0</v>
      </c>
      <c r="AB73" s="111">
        <f>SUMPRODUCT(AB47:AB$56,$AD$62:$AD71)</f>
        <v>0</v>
      </c>
      <c r="AC73" s="141">
        <f t="shared" si="9"/>
        <v>12</v>
      </c>
      <c r="AD73" s="201">
        <f>+AE73*((1+Summary!$D$29)^(AC73-0.5))</f>
        <v>0.72921377491102646</v>
      </c>
      <c r="AE73" s="201">
        <f>HLOOKUP($H$4,'Yield Curves &amp; Factor Charges'!$L$41:$S$72,AC73+2,FALSE)</f>
        <v>0.72087999373687339</v>
      </c>
    </row>
    <row r="74" spans="2:31" x14ac:dyDescent="0.25">
      <c r="B74" s="145">
        <f t="shared" si="8"/>
        <v>48213</v>
      </c>
      <c r="D74" s="89">
        <f t="shared" si="6"/>
        <v>271655.59780514648</v>
      </c>
      <c r="E74" s="111">
        <f>SUMPRODUCT(E48:E$56,$AD$62:$AD70)</f>
        <v>0</v>
      </c>
      <c r="F74" s="111">
        <f>SUMPRODUCT(F48:F$56,$AD$62:$AD70)</f>
        <v>0</v>
      </c>
      <c r="G74" s="111">
        <f>SUMPRODUCT(G48:G$56,$AD$62:$AD70)</f>
        <v>0</v>
      </c>
      <c r="H74" s="111">
        <f>SUMPRODUCT(H48:H$56,$AD$62:$AD70)</f>
        <v>0</v>
      </c>
      <c r="I74" s="111">
        <f>SUMPRODUCT(I48:I$56,$AD$62:$AD70)</f>
        <v>0</v>
      </c>
      <c r="J74" s="111">
        <f>SUMPRODUCT(J48:J$56,$AD$62:$AD70)</f>
        <v>0</v>
      </c>
      <c r="K74" s="111">
        <f>SUMPRODUCT(K48:K$56,$AD$62:$AD70)</f>
        <v>0</v>
      </c>
      <c r="L74" s="111">
        <f>SUMPRODUCT(L48:L$56,$AD$62:$AD70)</f>
        <v>0</v>
      </c>
      <c r="M74" s="111">
        <f>SUMPRODUCT(M48:M$56,$AD$62:$AD70)</f>
        <v>0</v>
      </c>
      <c r="N74" s="111">
        <f>SUMPRODUCT(N48:N$56,$AD$62:$AD70)</f>
        <v>0</v>
      </c>
      <c r="O74" s="111">
        <f>SUMPRODUCT(O48:O$56,$AD$62:$AD70)</f>
        <v>0</v>
      </c>
      <c r="P74" s="111">
        <f>SUMPRODUCT(P48:P$56,$AD$62:$AD70)</f>
        <v>271655.59780514648</v>
      </c>
      <c r="Q74" s="111">
        <f>SUMPRODUCT(Q48:Q$56,$AD$62:$AD70)</f>
        <v>0</v>
      </c>
      <c r="R74" s="111">
        <f>SUMPRODUCT(R48:R$56,$AD$62:$AD70)</f>
        <v>0</v>
      </c>
      <c r="S74" s="111">
        <f>SUMPRODUCT(S48:S$56,$AD$62:$AD70)</f>
        <v>0</v>
      </c>
      <c r="T74" s="111">
        <f>SUMPRODUCT(T48:T$56,$AD$62:$AD70)</f>
        <v>0</v>
      </c>
      <c r="U74" s="111">
        <f>SUMPRODUCT(U48:U$56,$AD$62:$AD70)</f>
        <v>0</v>
      </c>
      <c r="V74" s="111">
        <f>SUMPRODUCT(V48:V$56,$AD$62:$AD70)</f>
        <v>0</v>
      </c>
      <c r="W74" s="111">
        <f>SUMPRODUCT(W48:W$56,$AD$62:$AD70)</f>
        <v>0</v>
      </c>
      <c r="X74" s="111">
        <f>SUMPRODUCT(X48:X$56,$AD$62:$AD70)</f>
        <v>0</v>
      </c>
      <c r="Y74" s="111">
        <f>SUMPRODUCT(Y48:Y$56,$AD$62:$AD70)</f>
        <v>0</v>
      </c>
      <c r="Z74" s="111">
        <f>SUMPRODUCT(Z48:Z$56,$AD$62:$AD70)</f>
        <v>0</v>
      </c>
      <c r="AA74" s="111">
        <f>SUMPRODUCT(AA48:AA$56,$AD$62:$AD70)</f>
        <v>0</v>
      </c>
      <c r="AB74" s="111">
        <f>SUMPRODUCT(AB48:AB$56,$AD$62:$AD70)</f>
        <v>0</v>
      </c>
      <c r="AC74" s="141">
        <f t="shared" si="9"/>
        <v>13</v>
      </c>
      <c r="AD74" s="201">
        <f>+AE74*((1+Summary!$D$29)^(AC74-0.5))</f>
        <v>0.70878211782562872</v>
      </c>
      <c r="AE74" s="201">
        <f>HLOOKUP($H$4,'Yield Curves &amp; Factor Charges'!$L$41:$S$72,AC74+2,FALSE)</f>
        <v>0.69998185691017756</v>
      </c>
    </row>
    <row r="75" spans="2:31" x14ac:dyDescent="0.25">
      <c r="B75" s="145">
        <f t="shared" si="8"/>
        <v>48579</v>
      </c>
      <c r="D75" s="89">
        <f t="shared" si="6"/>
        <v>209863.81228649386</v>
      </c>
      <c r="E75" s="111">
        <f>SUMPRODUCT(E49:E$56,$AD$62:$AD69)</f>
        <v>0</v>
      </c>
      <c r="F75" s="111">
        <f>SUMPRODUCT(F49:F$56,$AD$62:$AD69)</f>
        <v>0</v>
      </c>
      <c r="G75" s="111">
        <f>SUMPRODUCT(G49:G$56,$AD$62:$AD69)</f>
        <v>0</v>
      </c>
      <c r="H75" s="111">
        <f>SUMPRODUCT(H49:H$56,$AD$62:$AD69)</f>
        <v>0</v>
      </c>
      <c r="I75" s="111">
        <f>SUMPRODUCT(I49:I$56,$AD$62:$AD69)</f>
        <v>0</v>
      </c>
      <c r="J75" s="111">
        <f>SUMPRODUCT(J49:J$56,$AD$62:$AD69)</f>
        <v>0</v>
      </c>
      <c r="K75" s="111">
        <f>SUMPRODUCT(K49:K$56,$AD$62:$AD69)</f>
        <v>0</v>
      </c>
      <c r="L75" s="111">
        <f>SUMPRODUCT(L49:L$56,$AD$62:$AD69)</f>
        <v>0</v>
      </c>
      <c r="M75" s="111">
        <f>SUMPRODUCT(M49:M$56,$AD$62:$AD69)</f>
        <v>0</v>
      </c>
      <c r="N75" s="111">
        <f>SUMPRODUCT(N49:N$56,$AD$62:$AD69)</f>
        <v>0</v>
      </c>
      <c r="O75" s="111">
        <f>SUMPRODUCT(O49:O$56,$AD$62:$AD69)</f>
        <v>0</v>
      </c>
      <c r="P75" s="111">
        <f>SUMPRODUCT(P49:P$56,$AD$62:$AD69)</f>
        <v>209863.81228649386</v>
      </c>
      <c r="Q75" s="111">
        <f>SUMPRODUCT(Q49:Q$56,$AD$62:$AD69)</f>
        <v>0</v>
      </c>
      <c r="R75" s="111">
        <f>SUMPRODUCT(R49:R$56,$AD$62:$AD69)</f>
        <v>0</v>
      </c>
      <c r="S75" s="111">
        <f>SUMPRODUCT(S49:S$56,$AD$62:$AD69)</f>
        <v>0</v>
      </c>
      <c r="T75" s="111">
        <f>SUMPRODUCT(T49:T$56,$AD$62:$AD69)</f>
        <v>0</v>
      </c>
      <c r="U75" s="111">
        <f>SUMPRODUCT(U49:U$56,$AD$62:$AD69)</f>
        <v>0</v>
      </c>
      <c r="V75" s="111">
        <f>SUMPRODUCT(V49:V$56,$AD$62:$AD69)</f>
        <v>0</v>
      </c>
      <c r="W75" s="111">
        <f>SUMPRODUCT(W49:W$56,$AD$62:$AD69)</f>
        <v>0</v>
      </c>
      <c r="X75" s="111">
        <f>SUMPRODUCT(X49:X$56,$AD$62:$AD69)</f>
        <v>0</v>
      </c>
      <c r="Y75" s="111">
        <f>SUMPRODUCT(Y49:Y$56,$AD$62:$AD69)</f>
        <v>0</v>
      </c>
      <c r="Z75" s="111">
        <f>SUMPRODUCT(Z49:Z$56,$AD$62:$AD69)</f>
        <v>0</v>
      </c>
      <c r="AA75" s="111">
        <f>SUMPRODUCT(AA49:AA$56,$AD$62:$AD69)</f>
        <v>0</v>
      </c>
      <c r="AB75" s="111">
        <f>SUMPRODUCT(AB49:AB$56,$AD$62:$AD69)</f>
        <v>0</v>
      </c>
      <c r="AC75" s="141">
        <f t="shared" si="9"/>
        <v>14</v>
      </c>
      <c r="AD75" s="201">
        <f>+AE75*((1+Summary!$D$29)^(AC75-0.5))</f>
        <v>0.68930323237127589</v>
      </c>
      <c r="AE75" s="201">
        <f>HLOOKUP($H$4,'Yield Curves &amp; Factor Charges'!$L$41:$S$72,AC75+2,FALSE)</f>
        <v>0.68006475714894721</v>
      </c>
    </row>
    <row r="76" spans="2:31" x14ac:dyDescent="0.25">
      <c r="B76" s="145">
        <f t="shared" si="8"/>
        <v>48944</v>
      </c>
      <c r="D76" s="89">
        <f t="shared" si="6"/>
        <v>147380.87928491092</v>
      </c>
      <c r="E76" s="111">
        <f>SUMPRODUCT(E50:E$56,$AD$62:$AD68)</f>
        <v>0</v>
      </c>
      <c r="F76" s="111">
        <f>SUMPRODUCT(F50:F$56,$AD$62:$AD68)</f>
        <v>0</v>
      </c>
      <c r="G76" s="111">
        <f>SUMPRODUCT(G50:G$56,$AD$62:$AD68)</f>
        <v>0</v>
      </c>
      <c r="H76" s="111">
        <f>SUMPRODUCT(H50:H$56,$AD$62:$AD68)</f>
        <v>0</v>
      </c>
      <c r="I76" s="111">
        <f>SUMPRODUCT(I50:I$56,$AD$62:$AD68)</f>
        <v>0</v>
      </c>
      <c r="J76" s="111">
        <f>SUMPRODUCT(J50:J$56,$AD$62:$AD68)</f>
        <v>0</v>
      </c>
      <c r="K76" s="111">
        <f>SUMPRODUCT(K50:K$56,$AD$62:$AD68)</f>
        <v>0</v>
      </c>
      <c r="L76" s="111">
        <f>SUMPRODUCT(L50:L$56,$AD$62:$AD68)</f>
        <v>0</v>
      </c>
      <c r="M76" s="111">
        <f>SUMPRODUCT(M50:M$56,$AD$62:$AD68)</f>
        <v>0</v>
      </c>
      <c r="N76" s="111">
        <f>SUMPRODUCT(N50:N$56,$AD$62:$AD68)</f>
        <v>0</v>
      </c>
      <c r="O76" s="111">
        <f>SUMPRODUCT(O50:O$56,$AD$62:$AD68)</f>
        <v>0</v>
      </c>
      <c r="P76" s="111">
        <f>SUMPRODUCT(P50:P$56,$AD$62:$AD68)</f>
        <v>147380.87928491092</v>
      </c>
      <c r="Q76" s="111">
        <f>SUMPRODUCT(Q50:Q$56,$AD$62:$AD68)</f>
        <v>0</v>
      </c>
      <c r="R76" s="111">
        <f>SUMPRODUCT(R50:R$56,$AD$62:$AD68)</f>
        <v>0</v>
      </c>
      <c r="S76" s="111">
        <f>SUMPRODUCT(S50:S$56,$AD$62:$AD68)</f>
        <v>0</v>
      </c>
      <c r="T76" s="111">
        <f>SUMPRODUCT(T50:T$56,$AD$62:$AD68)</f>
        <v>0</v>
      </c>
      <c r="U76" s="111">
        <f>SUMPRODUCT(U50:U$56,$AD$62:$AD68)</f>
        <v>0</v>
      </c>
      <c r="V76" s="111">
        <f>SUMPRODUCT(V50:V$56,$AD$62:$AD68)</f>
        <v>0</v>
      </c>
      <c r="W76" s="111">
        <f>SUMPRODUCT(W50:W$56,$AD$62:$AD68)</f>
        <v>0</v>
      </c>
      <c r="X76" s="111">
        <f>SUMPRODUCT(X50:X$56,$AD$62:$AD68)</f>
        <v>0</v>
      </c>
      <c r="Y76" s="111">
        <f>SUMPRODUCT(Y50:Y$56,$AD$62:$AD68)</f>
        <v>0</v>
      </c>
      <c r="Z76" s="111">
        <f>SUMPRODUCT(Z50:Z$56,$AD$62:$AD68)</f>
        <v>0</v>
      </c>
      <c r="AA76" s="111">
        <f>SUMPRODUCT(AA50:AA$56,$AD$62:$AD68)</f>
        <v>0</v>
      </c>
      <c r="AB76" s="111">
        <f>SUMPRODUCT(AB50:AB$56,$AD$62:$AD68)</f>
        <v>0</v>
      </c>
      <c r="AC76" s="141">
        <f t="shared" si="9"/>
        <v>15</v>
      </c>
      <c r="AD76" s="201">
        <f>+AE76*((1+Summary!$D$29)^(AC76-0.5))</f>
        <v>0.67105705902468682</v>
      </c>
      <c r="AE76" s="201">
        <f>HLOOKUP($H$4,'Yield Curves &amp; Factor Charges'!$L$41:$S$72,AC76+2,FALSE)</f>
        <v>0.66140172875849612</v>
      </c>
    </row>
    <row r="77" spans="2:31" x14ac:dyDescent="0.25">
      <c r="B77" s="145">
        <f t="shared" si="8"/>
        <v>49309</v>
      </c>
      <c r="D77" s="89">
        <f t="shared" si="6"/>
        <v>91081.1015388128</v>
      </c>
      <c r="E77" s="111">
        <f>SUMPRODUCT(E51:E$56,$AD$62:$AD67)</f>
        <v>0</v>
      </c>
      <c r="F77" s="111">
        <f>SUMPRODUCT(F51:F$56,$AD$62:$AD67)</f>
        <v>0</v>
      </c>
      <c r="G77" s="111">
        <f>SUMPRODUCT(G51:G$56,$AD$62:$AD67)</f>
        <v>0</v>
      </c>
      <c r="H77" s="111">
        <f>SUMPRODUCT(H51:H$56,$AD$62:$AD67)</f>
        <v>0</v>
      </c>
      <c r="I77" s="111">
        <f>SUMPRODUCT(I51:I$56,$AD$62:$AD67)</f>
        <v>0</v>
      </c>
      <c r="J77" s="111">
        <f>SUMPRODUCT(J51:J$56,$AD$62:$AD67)</f>
        <v>0</v>
      </c>
      <c r="K77" s="111">
        <f>SUMPRODUCT(K51:K$56,$AD$62:$AD67)</f>
        <v>0</v>
      </c>
      <c r="L77" s="111">
        <f>SUMPRODUCT(L51:L$56,$AD$62:$AD67)</f>
        <v>0</v>
      </c>
      <c r="M77" s="111">
        <f>SUMPRODUCT(M51:M$56,$AD$62:$AD67)</f>
        <v>0</v>
      </c>
      <c r="N77" s="111">
        <f>SUMPRODUCT(N51:N$56,$AD$62:$AD67)</f>
        <v>0</v>
      </c>
      <c r="O77" s="111">
        <f>SUMPRODUCT(O51:O$56,$AD$62:$AD67)</f>
        <v>0</v>
      </c>
      <c r="P77" s="111">
        <f>SUMPRODUCT(P51:P$56,$AD$62:$AD67)</f>
        <v>91081.1015388128</v>
      </c>
      <c r="Q77" s="111">
        <f>SUMPRODUCT(Q51:Q$56,$AD$62:$AD67)</f>
        <v>0</v>
      </c>
      <c r="R77" s="111">
        <f>SUMPRODUCT(R51:R$56,$AD$62:$AD67)</f>
        <v>0</v>
      </c>
      <c r="S77" s="111">
        <f>SUMPRODUCT(S51:S$56,$AD$62:$AD67)</f>
        <v>0</v>
      </c>
      <c r="T77" s="111">
        <f>SUMPRODUCT(T51:T$56,$AD$62:$AD67)</f>
        <v>0</v>
      </c>
      <c r="U77" s="111">
        <f>SUMPRODUCT(U51:U$56,$AD$62:$AD67)</f>
        <v>0</v>
      </c>
      <c r="V77" s="111">
        <f>SUMPRODUCT(V51:V$56,$AD$62:$AD67)</f>
        <v>0</v>
      </c>
      <c r="W77" s="111">
        <f>SUMPRODUCT(W51:W$56,$AD$62:$AD67)</f>
        <v>0</v>
      </c>
      <c r="X77" s="111">
        <f>SUMPRODUCT(X51:X$56,$AD$62:$AD67)</f>
        <v>0</v>
      </c>
      <c r="Y77" s="111">
        <f>SUMPRODUCT(Y51:Y$56,$AD$62:$AD67)</f>
        <v>0</v>
      </c>
      <c r="Z77" s="111">
        <f>SUMPRODUCT(Z51:Z$56,$AD$62:$AD67)</f>
        <v>0</v>
      </c>
      <c r="AA77" s="111">
        <f>SUMPRODUCT(AA51:AA$56,$AD$62:$AD67)</f>
        <v>0</v>
      </c>
      <c r="AB77" s="111">
        <f>SUMPRODUCT(AB51:AB$56,$AD$62:$AD67)</f>
        <v>0</v>
      </c>
      <c r="AC77" s="141">
        <f t="shared" si="9"/>
        <v>16</v>
      </c>
      <c r="AD77" s="201">
        <f>+AE77*((1+Summary!$D$29)^(AC77-0.5))</f>
        <v>0.65350132291705321</v>
      </c>
      <c r="AE77" s="201">
        <f>HLOOKUP($H$4,'Yield Curves &amp; Factor Charges'!$L$41:$S$72,AC77+2,FALSE)</f>
        <v>0.6434551336681561</v>
      </c>
    </row>
    <row r="78" spans="2:31" x14ac:dyDescent="0.25">
      <c r="B78" s="145">
        <f t="shared" si="8"/>
        <v>49674</v>
      </c>
      <c r="D78" s="89">
        <f t="shared" si="6"/>
        <v>47405.677990125383</v>
      </c>
      <c r="E78" s="111">
        <f>SUMPRODUCT(E52:E$56,$AD$62:$AD66)</f>
        <v>0</v>
      </c>
      <c r="F78" s="111">
        <f>SUMPRODUCT(F52:F$56,$AD$62:$AD66)</f>
        <v>0</v>
      </c>
      <c r="G78" s="111">
        <f>SUMPRODUCT(G52:G$56,$AD$62:$AD66)</f>
        <v>0</v>
      </c>
      <c r="H78" s="111">
        <f>SUMPRODUCT(H52:H$56,$AD$62:$AD66)</f>
        <v>0</v>
      </c>
      <c r="I78" s="111">
        <f>SUMPRODUCT(I52:I$56,$AD$62:$AD66)</f>
        <v>0</v>
      </c>
      <c r="J78" s="111">
        <f>SUMPRODUCT(J52:J$56,$AD$62:$AD66)</f>
        <v>0</v>
      </c>
      <c r="K78" s="111">
        <f>SUMPRODUCT(K52:K$56,$AD$62:$AD66)</f>
        <v>0</v>
      </c>
      <c r="L78" s="111">
        <f>SUMPRODUCT(L52:L$56,$AD$62:$AD66)</f>
        <v>0</v>
      </c>
      <c r="M78" s="111">
        <f>SUMPRODUCT(M52:M$56,$AD$62:$AD66)</f>
        <v>0</v>
      </c>
      <c r="N78" s="111">
        <f>SUMPRODUCT(N52:N$56,$AD$62:$AD66)</f>
        <v>0</v>
      </c>
      <c r="O78" s="111">
        <f>SUMPRODUCT(O52:O$56,$AD$62:$AD66)</f>
        <v>0</v>
      </c>
      <c r="P78" s="111">
        <f>SUMPRODUCT(P52:P$56,$AD$62:$AD66)</f>
        <v>47405.677990125383</v>
      </c>
      <c r="Q78" s="111">
        <f>SUMPRODUCT(Q52:Q$56,$AD$62:$AD66)</f>
        <v>0</v>
      </c>
      <c r="R78" s="111">
        <f>SUMPRODUCT(R52:R$56,$AD$62:$AD66)</f>
        <v>0</v>
      </c>
      <c r="S78" s="111">
        <f>SUMPRODUCT(S52:S$56,$AD$62:$AD66)</f>
        <v>0</v>
      </c>
      <c r="T78" s="111">
        <f>SUMPRODUCT(T52:T$56,$AD$62:$AD66)</f>
        <v>0</v>
      </c>
      <c r="U78" s="111">
        <f>SUMPRODUCT(U52:U$56,$AD$62:$AD66)</f>
        <v>0</v>
      </c>
      <c r="V78" s="111">
        <f>SUMPRODUCT(V52:V$56,$AD$62:$AD66)</f>
        <v>0</v>
      </c>
      <c r="W78" s="111">
        <f>SUMPRODUCT(W52:W$56,$AD$62:$AD66)</f>
        <v>0</v>
      </c>
      <c r="X78" s="111">
        <f>SUMPRODUCT(X52:X$56,$AD$62:$AD66)</f>
        <v>0</v>
      </c>
      <c r="Y78" s="111">
        <f>SUMPRODUCT(Y52:Y$56,$AD$62:$AD66)</f>
        <v>0</v>
      </c>
      <c r="Z78" s="111">
        <f>SUMPRODUCT(Z52:Z$56,$AD$62:$AD66)</f>
        <v>0</v>
      </c>
      <c r="AA78" s="111">
        <f>SUMPRODUCT(AA52:AA$56,$AD$62:$AD66)</f>
        <v>0</v>
      </c>
      <c r="AB78" s="111">
        <f>SUMPRODUCT(AB52:AB$56,$AD$62:$AD66)</f>
        <v>0</v>
      </c>
      <c r="AC78" s="141">
        <f t="shared" si="9"/>
        <v>17</v>
      </c>
      <c r="AD78" s="201">
        <f>+AE78*((1+Summary!$D$29)^(AC78-0.5))</f>
        <v>0.63620972616882532</v>
      </c>
      <c r="AE78" s="201">
        <f>HLOOKUP($H$4,'Yield Curves &amp; Factor Charges'!$L$41:$S$72,AC78+2,FALSE)</f>
        <v>0.62580355479082783</v>
      </c>
    </row>
    <row r="79" spans="2:31" x14ac:dyDescent="0.25">
      <c r="B79" s="145">
        <f t="shared" si="8"/>
        <v>50040</v>
      </c>
      <c r="D79" s="89">
        <f t="shared" si="6"/>
        <v>19585.071518517529</v>
      </c>
      <c r="E79" s="111">
        <f>SUMPRODUCT(E53:E$56,$AD$62:$AD65)</f>
        <v>0</v>
      </c>
      <c r="F79" s="111">
        <f>SUMPRODUCT(F53:F$56,$AD$62:$AD65)</f>
        <v>0</v>
      </c>
      <c r="G79" s="111">
        <f>SUMPRODUCT(G53:G$56,$AD$62:$AD65)</f>
        <v>0</v>
      </c>
      <c r="H79" s="111">
        <f>SUMPRODUCT(H53:H$56,$AD$62:$AD65)</f>
        <v>0</v>
      </c>
      <c r="I79" s="111">
        <f>SUMPRODUCT(I53:I$56,$AD$62:$AD65)</f>
        <v>0</v>
      </c>
      <c r="J79" s="111">
        <f>SUMPRODUCT(J53:J$56,$AD$62:$AD65)</f>
        <v>0</v>
      </c>
      <c r="K79" s="111">
        <f>SUMPRODUCT(K53:K$56,$AD$62:$AD65)</f>
        <v>0</v>
      </c>
      <c r="L79" s="111">
        <f>SUMPRODUCT(L53:L$56,$AD$62:$AD65)</f>
        <v>0</v>
      </c>
      <c r="M79" s="111">
        <f>SUMPRODUCT(M53:M$56,$AD$62:$AD65)</f>
        <v>0</v>
      </c>
      <c r="N79" s="111">
        <f>SUMPRODUCT(N53:N$56,$AD$62:$AD65)</f>
        <v>0</v>
      </c>
      <c r="O79" s="111">
        <f>SUMPRODUCT(O53:O$56,$AD$62:$AD65)</f>
        <v>0</v>
      </c>
      <c r="P79" s="111">
        <f>SUMPRODUCT(P53:P$56,$AD$62:$AD65)</f>
        <v>19585.071518517529</v>
      </c>
      <c r="Q79" s="111">
        <f>SUMPRODUCT(Q53:Q$56,$AD$62:$AD65)</f>
        <v>0</v>
      </c>
      <c r="R79" s="111">
        <f>SUMPRODUCT(R53:R$56,$AD$62:$AD65)</f>
        <v>0</v>
      </c>
      <c r="S79" s="111">
        <f>SUMPRODUCT(S53:S$56,$AD$62:$AD65)</f>
        <v>0</v>
      </c>
      <c r="T79" s="111">
        <f>SUMPRODUCT(T53:T$56,$AD$62:$AD65)</f>
        <v>0</v>
      </c>
      <c r="U79" s="111">
        <f>SUMPRODUCT(U53:U$56,$AD$62:$AD65)</f>
        <v>0</v>
      </c>
      <c r="V79" s="111">
        <f>SUMPRODUCT(V53:V$56,$AD$62:$AD65)</f>
        <v>0</v>
      </c>
      <c r="W79" s="111">
        <f>SUMPRODUCT(W53:W$56,$AD$62:$AD65)</f>
        <v>0</v>
      </c>
      <c r="X79" s="111">
        <f>SUMPRODUCT(X53:X$56,$AD$62:$AD65)</f>
        <v>0</v>
      </c>
      <c r="Y79" s="111">
        <f>SUMPRODUCT(Y53:Y$56,$AD$62:$AD65)</f>
        <v>0</v>
      </c>
      <c r="Z79" s="111">
        <f>SUMPRODUCT(Z53:Z$56,$AD$62:$AD65)</f>
        <v>0</v>
      </c>
      <c r="AA79" s="111">
        <f>SUMPRODUCT(AA53:AA$56,$AD$62:$AD65)</f>
        <v>0</v>
      </c>
      <c r="AB79" s="111">
        <f>SUMPRODUCT(AB53:AB$56,$AD$62:$AD65)</f>
        <v>0</v>
      </c>
      <c r="AC79" s="141">
        <f t="shared" si="9"/>
        <v>18</v>
      </c>
      <c r="AD79" s="201">
        <f>+AE79*((1+Summary!$D$29)^(AC79-0.5))</f>
        <v>0.62032728465569653</v>
      </c>
      <c r="AE79" s="201">
        <f>HLOOKUP($H$4,'Yield Curves &amp; Factor Charges'!$L$41:$S$72,AC79+2,FALSE)</f>
        <v>0.60957132328357233</v>
      </c>
    </row>
    <row r="80" spans="2:31" x14ac:dyDescent="0.25">
      <c r="B80" s="145">
        <f t="shared" si="8"/>
        <v>50405</v>
      </c>
      <c r="D80" s="89">
        <f t="shared" si="6"/>
        <v>5934.8948000466407</v>
      </c>
      <c r="E80" s="111">
        <f>SUMPRODUCT(E54:E$56,$AD$62:$AD64)</f>
        <v>0</v>
      </c>
      <c r="F80" s="111">
        <f>SUMPRODUCT(F54:F$56,$AD$62:$AD64)</f>
        <v>0</v>
      </c>
      <c r="G80" s="111">
        <f>SUMPRODUCT(G54:G$56,$AD$62:$AD64)</f>
        <v>0</v>
      </c>
      <c r="H80" s="111">
        <f>SUMPRODUCT(H54:H$56,$AD$62:$AD64)</f>
        <v>0</v>
      </c>
      <c r="I80" s="111">
        <f>SUMPRODUCT(I54:I$56,$AD$62:$AD64)</f>
        <v>0</v>
      </c>
      <c r="J80" s="111">
        <f>SUMPRODUCT(J54:J$56,$AD$62:$AD64)</f>
        <v>0</v>
      </c>
      <c r="K80" s="111">
        <f>SUMPRODUCT(K54:K$56,$AD$62:$AD64)</f>
        <v>0</v>
      </c>
      <c r="L80" s="111">
        <f>SUMPRODUCT(L54:L$56,$AD$62:$AD64)</f>
        <v>0</v>
      </c>
      <c r="M80" s="111">
        <f>SUMPRODUCT(M54:M$56,$AD$62:$AD64)</f>
        <v>0</v>
      </c>
      <c r="N80" s="111">
        <f>SUMPRODUCT(N54:N$56,$AD$62:$AD64)</f>
        <v>0</v>
      </c>
      <c r="O80" s="111">
        <f>SUMPRODUCT(O54:O$56,$AD$62:$AD64)</f>
        <v>0</v>
      </c>
      <c r="P80" s="111">
        <f>SUMPRODUCT(P54:P$56,$AD$62:$AD64)</f>
        <v>5934.8948000466407</v>
      </c>
      <c r="Q80" s="111">
        <f>SUMPRODUCT(Q54:Q$56,$AD$62:$AD64)</f>
        <v>0</v>
      </c>
      <c r="R80" s="111">
        <f>SUMPRODUCT(R54:R$56,$AD$62:$AD64)</f>
        <v>0</v>
      </c>
      <c r="S80" s="111">
        <f>SUMPRODUCT(S54:S$56,$AD$62:$AD64)</f>
        <v>0</v>
      </c>
      <c r="T80" s="111">
        <f>SUMPRODUCT(T54:T$56,$AD$62:$AD64)</f>
        <v>0</v>
      </c>
      <c r="U80" s="111">
        <f>SUMPRODUCT(U54:U$56,$AD$62:$AD64)</f>
        <v>0</v>
      </c>
      <c r="V80" s="111">
        <f>SUMPRODUCT(V54:V$56,$AD$62:$AD64)</f>
        <v>0</v>
      </c>
      <c r="W80" s="111">
        <f>SUMPRODUCT(W54:W$56,$AD$62:$AD64)</f>
        <v>0</v>
      </c>
      <c r="X80" s="111">
        <f>SUMPRODUCT(X54:X$56,$AD$62:$AD64)</f>
        <v>0</v>
      </c>
      <c r="Y80" s="111">
        <f>SUMPRODUCT(Y54:Y$56,$AD$62:$AD64)</f>
        <v>0</v>
      </c>
      <c r="Z80" s="111">
        <f>SUMPRODUCT(Z54:Z$56,$AD$62:$AD64)</f>
        <v>0</v>
      </c>
      <c r="AA80" s="111">
        <f>SUMPRODUCT(AA54:AA$56,$AD$62:$AD64)</f>
        <v>0</v>
      </c>
      <c r="AB80" s="111">
        <f>SUMPRODUCT(AB54:AB$56,$AD$62:$AD64)</f>
        <v>0</v>
      </c>
      <c r="AC80" s="141">
        <f t="shared" si="9"/>
        <v>19</v>
      </c>
      <c r="AD80" s="201">
        <f>+AE80*((1+Summary!$D$29)^(AC80-0.5))</f>
        <v>0.60548908753880348</v>
      </c>
      <c r="AE80" s="201">
        <f>HLOOKUP($H$4,'Yield Curves &amp; Factor Charges'!$L$41:$S$72,AC80+2,FALSE)</f>
        <v>0.59439601220375682</v>
      </c>
    </row>
    <row r="81" spans="2:31" x14ac:dyDescent="0.25">
      <c r="B81" s="145">
        <f t="shared" si="8"/>
        <v>50770</v>
      </c>
      <c r="D81" s="89">
        <f t="shared" si="6"/>
        <v>0</v>
      </c>
      <c r="E81" s="111">
        <f>SUMPRODUCT(E55:E$56,$AD$62:$AD63)</f>
        <v>0</v>
      </c>
      <c r="F81" s="111">
        <f>SUMPRODUCT(F55:F$56,$AD$62:$AD63)</f>
        <v>0</v>
      </c>
      <c r="G81" s="111">
        <f>SUMPRODUCT(G55:G$56,$AD$62:$AD63)</f>
        <v>0</v>
      </c>
      <c r="H81" s="111">
        <f>SUMPRODUCT(H55:H$56,$AD$62:$AD63)</f>
        <v>0</v>
      </c>
      <c r="I81" s="111">
        <f>SUMPRODUCT(I55:I$56,$AD$62:$AD63)</f>
        <v>0</v>
      </c>
      <c r="J81" s="111">
        <f>SUMPRODUCT(J55:J$56,$AD$62:$AD63)</f>
        <v>0</v>
      </c>
      <c r="K81" s="111">
        <f>SUMPRODUCT(K55:K$56,$AD$62:$AD63)</f>
        <v>0</v>
      </c>
      <c r="L81" s="111">
        <f>SUMPRODUCT(L55:L$56,$AD$62:$AD63)</f>
        <v>0</v>
      </c>
      <c r="M81" s="111">
        <f>SUMPRODUCT(M55:M$56,$AD$62:$AD63)</f>
        <v>0</v>
      </c>
      <c r="N81" s="111">
        <f>SUMPRODUCT(N55:N$56,$AD$62:$AD63)</f>
        <v>0</v>
      </c>
      <c r="O81" s="111">
        <f>SUMPRODUCT(O55:O$56,$AD$62:$AD63)</f>
        <v>0</v>
      </c>
      <c r="P81" s="111">
        <f>SUMPRODUCT(P55:P$56,$AD$62:$AD63)</f>
        <v>0</v>
      </c>
      <c r="Q81" s="111">
        <f>SUMPRODUCT(Q55:Q$56,$AD$62:$AD63)</f>
        <v>0</v>
      </c>
      <c r="R81" s="111">
        <f>SUMPRODUCT(R55:R$56,$AD$62:$AD63)</f>
        <v>0</v>
      </c>
      <c r="S81" s="111">
        <f>SUMPRODUCT(S55:S$56,$AD$62:$AD63)</f>
        <v>0</v>
      </c>
      <c r="T81" s="111">
        <f>SUMPRODUCT(T55:T$56,$AD$62:$AD63)</f>
        <v>0</v>
      </c>
      <c r="U81" s="111">
        <f>SUMPRODUCT(U55:U$56,$AD$62:$AD63)</f>
        <v>0</v>
      </c>
      <c r="V81" s="111">
        <f>SUMPRODUCT(V55:V$56,$AD$62:$AD63)</f>
        <v>0</v>
      </c>
      <c r="W81" s="111">
        <f>SUMPRODUCT(W55:W$56,$AD$62:$AD63)</f>
        <v>0</v>
      </c>
      <c r="X81" s="111">
        <f>SUMPRODUCT(X55:X$56,$AD$62:$AD63)</f>
        <v>0</v>
      </c>
      <c r="Y81" s="111">
        <f>SUMPRODUCT(Y55:Y$56,$AD$62:$AD63)</f>
        <v>0</v>
      </c>
      <c r="Z81" s="111">
        <f>SUMPRODUCT(Z55:Z$56,$AD$62:$AD63)</f>
        <v>0</v>
      </c>
      <c r="AA81" s="111">
        <f>SUMPRODUCT(AA55:AA$56,$AD$62:$AD63)</f>
        <v>0</v>
      </c>
      <c r="AB81" s="111">
        <f>SUMPRODUCT(AB55:AB$56,$AD$62:$AD63)</f>
        <v>0</v>
      </c>
      <c r="AC81" s="141">
        <f t="shared" si="9"/>
        <v>20</v>
      </c>
      <c r="AD81" s="201">
        <f>+AE81*((1+Summary!$D$29)^(AC81-0.5))</f>
        <v>0.59171106287795705</v>
      </c>
      <c r="AE81" s="201">
        <f>HLOOKUP($H$4,'Yield Curves &amp; Factor Charges'!$L$41:$S$72,AC81+2,FALSE)</f>
        <v>0.58029012255678702</v>
      </c>
    </row>
    <row r="82" spans="2:31" x14ac:dyDescent="0.25">
      <c r="B82" s="145">
        <f t="shared" si="8"/>
        <v>51135</v>
      </c>
      <c r="D82" s="89">
        <f t="shared" si="6"/>
        <v>0</v>
      </c>
      <c r="E82" s="111">
        <f>SUMPRODUCT(E56:E$56,$AD$62:$AD62)</f>
        <v>0</v>
      </c>
      <c r="F82" s="111">
        <f>SUMPRODUCT(F56:F$56,$AD$62:$AD62)</f>
        <v>0</v>
      </c>
      <c r="G82" s="111">
        <f>SUMPRODUCT(G56:G$56,$AD$62:$AD62)</f>
        <v>0</v>
      </c>
      <c r="H82" s="111">
        <f>SUMPRODUCT(H56:H$56,$AD$62:$AD62)</f>
        <v>0</v>
      </c>
      <c r="I82" s="111">
        <f>SUMPRODUCT(I56:I$56,$AD$62:$AD62)</f>
        <v>0</v>
      </c>
      <c r="J82" s="111">
        <f>SUMPRODUCT(J56:J$56,$AD$62:$AD62)</f>
        <v>0</v>
      </c>
      <c r="K82" s="111">
        <f>SUMPRODUCT(K56:K$56,$AD$62:$AD62)</f>
        <v>0</v>
      </c>
      <c r="L82" s="111">
        <f>SUMPRODUCT(L56:L$56,$AD$62:$AD62)</f>
        <v>0</v>
      </c>
      <c r="M82" s="111">
        <f>SUMPRODUCT(M56:M$56,$AD$62:$AD62)</f>
        <v>0</v>
      </c>
      <c r="N82" s="111">
        <f>SUMPRODUCT(N56:N$56,$AD$62:$AD62)</f>
        <v>0</v>
      </c>
      <c r="O82" s="111">
        <f>SUMPRODUCT(O56:O$56,$AD$62:$AD62)</f>
        <v>0</v>
      </c>
      <c r="P82" s="111">
        <f>SUMPRODUCT(P56:P$56,$AD$62:$AD62)</f>
        <v>0</v>
      </c>
      <c r="Q82" s="111">
        <f>SUMPRODUCT(Q56:Q$56,$AD$62:$AD62)</f>
        <v>0</v>
      </c>
      <c r="R82" s="111">
        <f>SUMPRODUCT(R56:R$56,$AD$62:$AD62)</f>
        <v>0</v>
      </c>
      <c r="S82" s="111">
        <f>SUMPRODUCT(S56:S$56,$AD$62:$AD62)</f>
        <v>0</v>
      </c>
      <c r="T82" s="111">
        <f>SUMPRODUCT(T56:T$56,$AD$62:$AD62)</f>
        <v>0</v>
      </c>
      <c r="U82" s="111">
        <f>SUMPRODUCT(U56:U$56,$AD$62:$AD62)</f>
        <v>0</v>
      </c>
      <c r="V82" s="111">
        <f>SUMPRODUCT(V56:V$56,$AD$62:$AD62)</f>
        <v>0</v>
      </c>
      <c r="W82" s="111">
        <f>SUMPRODUCT(W56:W$56,$AD$62:$AD62)</f>
        <v>0</v>
      </c>
      <c r="X82" s="111">
        <f>SUMPRODUCT(X56:X$56,$AD$62:$AD62)</f>
        <v>0</v>
      </c>
      <c r="Y82" s="111">
        <f>SUMPRODUCT(Y56:Y$56,$AD$62:$AD62)</f>
        <v>0</v>
      </c>
      <c r="Z82" s="111">
        <f>SUMPRODUCT(Z56:Z$56,$AD$62:$AD62)</f>
        <v>0</v>
      </c>
      <c r="AA82" s="111">
        <f>SUMPRODUCT(AA56:AA$56,$AD$62:$AD62)</f>
        <v>0</v>
      </c>
      <c r="AB82" s="111">
        <f>SUMPRODUCT(AB56:AB$56,$AD$62:$AD62)</f>
        <v>0</v>
      </c>
      <c r="AC82" s="141">
        <f t="shared" si="9"/>
        <v>21</v>
      </c>
      <c r="AD82" s="201">
        <f>+AE82*((1+Summary!$D$29)^(AC82-0.5))</f>
        <v>0.57687908677220689</v>
      </c>
      <c r="AE82" s="201">
        <f>HLOOKUP($H$4,'Yield Curves &amp; Factor Charges'!$L$41:$S$72,AC82+2,FALSE)</f>
        <v>0.56517924732348146</v>
      </c>
    </row>
    <row r="83" spans="2:31" x14ac:dyDescent="0.25">
      <c r="B83" s="145">
        <f t="shared" si="8"/>
        <v>51501</v>
      </c>
      <c r="D83" s="89">
        <f t="shared" si="6"/>
        <v>0</v>
      </c>
      <c r="E83" s="111">
        <f>SUMPRODUCT(E$56:E57,$AD61:$AD$62)</f>
        <v>0</v>
      </c>
      <c r="F83" s="111">
        <f>SUMPRODUCT(F$56:F57,$AD61:$AD$62)</f>
        <v>0</v>
      </c>
      <c r="G83" s="111">
        <f>SUMPRODUCT(G$56:G57,$AD61:$AD$62)</f>
        <v>0</v>
      </c>
      <c r="H83" s="111">
        <f>SUMPRODUCT(H$56:H57,$AD61:$AD$62)</f>
        <v>0</v>
      </c>
      <c r="I83" s="111">
        <f>SUMPRODUCT(I$56:I57,$AD61:$AD$62)</f>
        <v>0</v>
      </c>
      <c r="J83" s="111">
        <f>SUMPRODUCT(J$56:J57,$AD61:$AD$62)</f>
        <v>0</v>
      </c>
      <c r="K83" s="111">
        <f>SUMPRODUCT(K$56:K57,$AD61:$AD$62)</f>
        <v>0</v>
      </c>
      <c r="L83" s="111">
        <f>SUMPRODUCT(L$56:L57,$AD61:$AD$62)</f>
        <v>0</v>
      </c>
      <c r="M83" s="111">
        <f>SUMPRODUCT(M$56:M57,$AD61:$AD$62)</f>
        <v>0</v>
      </c>
      <c r="N83" s="111">
        <f>SUMPRODUCT(N$56:N57,$AD61:$AD$62)</f>
        <v>0</v>
      </c>
      <c r="O83" s="111">
        <f>SUMPRODUCT(O$56:O57,$AD61:$AD$62)</f>
        <v>0</v>
      </c>
      <c r="P83" s="111">
        <f>SUMPRODUCT(P$56:P57,$AD61:$AD$62)</f>
        <v>0</v>
      </c>
      <c r="Q83" s="111">
        <f>SUMPRODUCT(Q$56:Q57,$AD61:$AD$62)</f>
        <v>0</v>
      </c>
      <c r="R83" s="111">
        <f>SUMPRODUCT(R$56:R57,$AD61:$AD$62)</f>
        <v>0</v>
      </c>
      <c r="S83" s="111">
        <f>SUMPRODUCT(S$56:S57,$AD61:$AD$62)</f>
        <v>0</v>
      </c>
      <c r="T83" s="111">
        <f>SUMPRODUCT(T$56:T57,$AD61:$AD$62)</f>
        <v>0</v>
      </c>
      <c r="U83" s="111">
        <f>SUMPRODUCT(U$56:U57,$AD61:$AD$62)</f>
        <v>0</v>
      </c>
      <c r="V83" s="111">
        <f>SUMPRODUCT(V$56:V57,$AD61:$AD$62)</f>
        <v>0</v>
      </c>
      <c r="W83" s="111">
        <f>SUMPRODUCT(W$56:W57,$AD61:$AD$62)</f>
        <v>0</v>
      </c>
      <c r="X83" s="111">
        <f>SUMPRODUCT(X$56:X57,$AD61:$AD$62)</f>
        <v>0</v>
      </c>
      <c r="Y83" s="111">
        <f>SUMPRODUCT(Y$56:Y57,$AD61:$AD$62)</f>
        <v>0</v>
      </c>
      <c r="Z83" s="111">
        <f>SUMPRODUCT(Z$56:Z57,$AD61:$AD$62)</f>
        <v>0</v>
      </c>
      <c r="AA83" s="111">
        <f>SUMPRODUCT(AA$56:AA57,$AD61:$AD$62)</f>
        <v>0</v>
      </c>
      <c r="AB83" s="111">
        <f>SUMPRODUCT(AB$56:AB57,$AD61:$AD$62)</f>
        <v>0</v>
      </c>
      <c r="AC83" s="141">
        <f t="shared" si="9"/>
        <v>22</v>
      </c>
      <c r="AD83" s="201">
        <f>+AE83*((1+Summary!$D$29)^(AC83-0.5))</f>
        <v>0.56073585127093317</v>
      </c>
      <c r="AE83" s="201">
        <f>HLOOKUP($H$4,'Yield Curves &amp; Factor Charges'!$L$41:$S$72,AC83+2,FALSE)</f>
        <v>0.54881460250770375</v>
      </c>
    </row>
    <row r="85" spans="2:31" x14ac:dyDescent="0.25">
      <c r="E85" s="236"/>
    </row>
  </sheetData>
  <mergeCells count="27">
    <mergeCell ref="AB58:AB59"/>
    <mergeCell ref="D58:D59"/>
    <mergeCell ref="V58:V59"/>
    <mergeCell ref="W58:W59"/>
    <mergeCell ref="X58:X59"/>
    <mergeCell ref="Y58:Y59"/>
    <mergeCell ref="Z58:Z59"/>
    <mergeCell ref="AA58:AA59"/>
    <mergeCell ref="U58:U59"/>
    <mergeCell ref="J58:J59"/>
    <mergeCell ref="K58:K59"/>
    <mergeCell ref="L58:L59"/>
    <mergeCell ref="M58:M59"/>
    <mergeCell ref="N58:N59"/>
    <mergeCell ref="I58:I59"/>
    <mergeCell ref="T58:T59"/>
    <mergeCell ref="O58:O59"/>
    <mergeCell ref="P58:P59"/>
    <mergeCell ref="Q58:Q59"/>
    <mergeCell ref="R58:R59"/>
    <mergeCell ref="S58:S59"/>
    <mergeCell ref="A34:C34"/>
    <mergeCell ref="E58:E59"/>
    <mergeCell ref="F58:F59"/>
    <mergeCell ref="G58:G59"/>
    <mergeCell ref="H58:H59"/>
    <mergeCell ref="A58:C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H83"/>
  <sheetViews>
    <sheetView workbookViewId="0">
      <selection activeCell="C44" sqref="C44:L45"/>
    </sheetView>
  </sheetViews>
  <sheetFormatPr defaultColWidth="9.109375" defaultRowHeight="13.2" x14ac:dyDescent="0.25"/>
  <cols>
    <col min="1" max="1" width="12.77734375" style="141" customWidth="1"/>
    <col min="2" max="2" width="10.109375" style="141" bestFit="1" customWidth="1"/>
    <col min="3" max="3" width="9.109375" style="141"/>
    <col min="4" max="4" width="15.109375" style="141" customWidth="1"/>
    <col min="5" max="28" width="20.109375" style="146" customWidth="1"/>
    <col min="29" max="29" width="15.5546875" style="141" customWidth="1"/>
    <col min="30" max="33" width="9.109375" style="141"/>
    <col min="34" max="34" width="10.21875" style="141" customWidth="1"/>
    <col min="35" max="35" width="11.44140625" style="141" customWidth="1"/>
    <col min="36" max="16384" width="9.109375" style="141"/>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153"/>
      <c r="F4" s="153"/>
      <c r="G4" s="153" t="s">
        <v>51</v>
      </c>
      <c r="H4" s="109" t="s">
        <v>58</v>
      </c>
    </row>
    <row r="5" spans="1:29" x14ac:dyDescent="0.25">
      <c r="A5" s="149" t="s">
        <v>32</v>
      </c>
      <c r="B5" s="149"/>
      <c r="C5" s="235"/>
      <c r="D5" s="235"/>
      <c r="E5" s="153"/>
      <c r="F5" s="153"/>
      <c r="G5" s="153" t="s">
        <v>101</v>
      </c>
      <c r="H5" s="151">
        <f>HLOOKUP($H$4,'Yield Curves &amp; Factor Charges'!$C$6:$J$7,2,FALSE)</f>
        <v>2</v>
      </c>
    </row>
    <row r="6" spans="1:29" x14ac:dyDescent="0.25">
      <c r="A6" s="152" t="s">
        <v>138</v>
      </c>
      <c r="B6" s="152"/>
      <c r="C6" s="235"/>
      <c r="D6" s="235"/>
      <c r="E6" s="153"/>
      <c r="F6" s="153"/>
      <c r="G6" s="153"/>
      <c r="H6" s="153"/>
    </row>
    <row r="8" spans="1:29" ht="39.6"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38.1" customHeight="1" x14ac:dyDescent="0.25">
      <c r="A9" s="282" t="s">
        <v>33</v>
      </c>
      <c r="B9" s="65">
        <f>+Summary!C$6</f>
        <v>43830</v>
      </c>
      <c r="D9" s="56">
        <f>SUM(E9:AB9)</f>
        <v>70000</v>
      </c>
      <c r="E9" s="257">
        <v>0</v>
      </c>
      <c r="F9" s="257">
        <v>0</v>
      </c>
      <c r="G9" s="257">
        <v>0</v>
      </c>
      <c r="H9" s="256">
        <v>15000</v>
      </c>
      <c r="I9" s="257">
        <v>0</v>
      </c>
      <c r="J9" s="257">
        <v>0</v>
      </c>
      <c r="K9" s="257">
        <v>0</v>
      </c>
      <c r="L9" s="257">
        <v>0</v>
      </c>
      <c r="M9" s="257">
        <v>0</v>
      </c>
      <c r="N9" s="256">
        <v>25000</v>
      </c>
      <c r="O9" s="257">
        <v>0</v>
      </c>
      <c r="P9" s="257">
        <v>0</v>
      </c>
      <c r="Q9" s="257">
        <v>0</v>
      </c>
      <c r="R9" s="257">
        <v>0</v>
      </c>
      <c r="S9" s="257">
        <v>0</v>
      </c>
      <c r="T9" s="257">
        <v>0</v>
      </c>
      <c r="U9" s="257">
        <v>0</v>
      </c>
      <c r="V9" s="256">
        <v>30000</v>
      </c>
      <c r="W9" s="257">
        <v>0</v>
      </c>
      <c r="X9" s="257">
        <v>0</v>
      </c>
      <c r="Y9" s="257">
        <v>0</v>
      </c>
      <c r="Z9" s="257">
        <v>0</v>
      </c>
      <c r="AA9" s="257">
        <v>0</v>
      </c>
      <c r="AB9" s="257">
        <v>0</v>
      </c>
    </row>
    <row r="10" spans="1:29" x14ac:dyDescent="0.25">
      <c r="A10" s="141" t="s">
        <v>165</v>
      </c>
      <c r="B10" s="65"/>
      <c r="E10" s="259"/>
      <c r="F10" s="259"/>
      <c r="G10" s="259"/>
      <c r="H10" s="259"/>
      <c r="I10" s="259"/>
      <c r="J10" s="259"/>
      <c r="K10" s="259"/>
      <c r="L10" s="259"/>
      <c r="M10" s="259"/>
      <c r="N10" s="259"/>
      <c r="O10" s="259"/>
      <c r="P10" s="259"/>
      <c r="Q10" s="259"/>
      <c r="R10" s="259"/>
      <c r="S10" s="259"/>
      <c r="T10" s="259"/>
      <c r="U10" s="259"/>
      <c r="V10" s="259"/>
      <c r="W10" s="259"/>
      <c r="X10" s="259"/>
      <c r="Y10" s="259"/>
      <c r="Z10" s="259"/>
      <c r="AA10" s="259"/>
      <c r="AB10" s="259"/>
    </row>
    <row r="11" spans="1:29" x14ac:dyDescent="0.25">
      <c r="B11" s="65">
        <f>+Summary!C$6</f>
        <v>43830</v>
      </c>
      <c r="D11" s="56"/>
      <c r="E11" s="258"/>
      <c r="F11" s="258"/>
      <c r="G11" s="258"/>
      <c r="H11" s="258">
        <v>1</v>
      </c>
      <c r="I11" s="258"/>
      <c r="J11" s="258"/>
      <c r="K11" s="258"/>
      <c r="L11" s="258"/>
      <c r="M11" s="258"/>
      <c r="N11" s="258">
        <v>1</v>
      </c>
      <c r="O11" s="258"/>
      <c r="P11" s="258"/>
      <c r="Q11" s="258"/>
      <c r="R11" s="258"/>
      <c r="S11" s="258"/>
      <c r="T11" s="258"/>
      <c r="U11" s="258"/>
      <c r="V11" s="258">
        <v>1</v>
      </c>
      <c r="W11" s="258"/>
      <c r="X11" s="258"/>
      <c r="Y11" s="258"/>
      <c r="Z11" s="258"/>
      <c r="AA11" s="258"/>
      <c r="AB11" s="258"/>
    </row>
    <row r="12" spans="1:29" x14ac:dyDescent="0.25">
      <c r="B12" s="145">
        <f>EDATE(B9,12)</f>
        <v>44196</v>
      </c>
      <c r="D12" s="56"/>
      <c r="E12" s="258"/>
      <c r="F12" s="258"/>
      <c r="G12" s="258"/>
      <c r="H12" s="258">
        <v>0.6</v>
      </c>
      <c r="I12" s="258"/>
      <c r="J12" s="258"/>
      <c r="K12" s="258"/>
      <c r="L12" s="258"/>
      <c r="M12" s="258"/>
      <c r="N12" s="258">
        <v>0.7142857142857143</v>
      </c>
      <c r="O12" s="258"/>
      <c r="P12" s="258"/>
      <c r="Q12" s="258"/>
      <c r="R12" s="258"/>
      <c r="S12" s="258"/>
      <c r="T12" s="258"/>
      <c r="U12" s="258"/>
      <c r="V12" s="258">
        <v>0.8</v>
      </c>
      <c r="W12" s="258"/>
      <c r="X12" s="258"/>
      <c r="Y12" s="258"/>
      <c r="Z12" s="258"/>
      <c r="AA12" s="258"/>
      <c r="AB12" s="258"/>
    </row>
    <row r="13" spans="1:29" x14ac:dyDescent="0.25">
      <c r="B13" s="145">
        <f t="shared" ref="B13:B32" si="0">EDATE(B12,12)</f>
        <v>44561</v>
      </c>
      <c r="D13" s="56"/>
      <c r="E13" s="258"/>
      <c r="F13" s="258"/>
      <c r="G13" s="258"/>
      <c r="H13" s="258">
        <v>0.46475800154489</v>
      </c>
      <c r="I13" s="258"/>
      <c r="J13" s="258"/>
      <c r="K13" s="258"/>
      <c r="L13" s="258"/>
      <c r="M13" s="258"/>
      <c r="N13" s="258">
        <v>0.51886016619718001</v>
      </c>
      <c r="O13" s="258"/>
      <c r="P13" s="258"/>
      <c r="Q13" s="258"/>
      <c r="R13" s="258"/>
      <c r="S13" s="258"/>
      <c r="T13" s="258"/>
      <c r="U13" s="258"/>
      <c r="V13" s="258">
        <v>0.64718057663842132</v>
      </c>
      <c r="W13" s="258"/>
      <c r="X13" s="258"/>
      <c r="Y13" s="258"/>
      <c r="Z13" s="258"/>
      <c r="AA13" s="258"/>
      <c r="AB13" s="258"/>
    </row>
    <row r="14" spans="1:29" x14ac:dyDescent="0.25">
      <c r="B14" s="145">
        <f t="shared" si="0"/>
        <v>44926</v>
      </c>
      <c r="D14" s="56"/>
      <c r="E14" s="258"/>
      <c r="F14" s="258"/>
      <c r="G14" s="258"/>
      <c r="H14" s="258">
        <v>0.31684022524562161</v>
      </c>
      <c r="I14" s="258"/>
      <c r="J14" s="258"/>
      <c r="K14" s="258"/>
      <c r="L14" s="258"/>
      <c r="M14" s="258"/>
      <c r="N14" s="258">
        <v>0.27819424681133287</v>
      </c>
      <c r="O14" s="258"/>
      <c r="P14" s="258"/>
      <c r="Q14" s="258"/>
      <c r="R14" s="258"/>
      <c r="S14" s="258"/>
      <c r="T14" s="258"/>
      <c r="U14" s="258"/>
      <c r="V14" s="258">
        <v>0.4280550997844173</v>
      </c>
      <c r="W14" s="258"/>
      <c r="X14" s="258"/>
      <c r="Y14" s="258"/>
      <c r="Z14" s="258"/>
      <c r="AA14" s="258"/>
      <c r="AB14" s="258"/>
    </row>
    <row r="15" spans="1:29" x14ac:dyDescent="0.25">
      <c r="B15" s="145">
        <f t="shared" si="0"/>
        <v>45291</v>
      </c>
      <c r="D15" s="56"/>
      <c r="E15" s="258"/>
      <c r="F15" s="258"/>
      <c r="G15" s="258"/>
      <c r="H15" s="258">
        <v>0.17834480776614886</v>
      </c>
      <c r="I15" s="258"/>
      <c r="J15" s="258"/>
      <c r="K15" s="258"/>
      <c r="L15" s="258"/>
      <c r="M15" s="258"/>
      <c r="N15" s="258">
        <v>8.2504736471254239E-2</v>
      </c>
      <c r="O15" s="258"/>
      <c r="P15" s="258"/>
      <c r="Q15" s="258"/>
      <c r="R15" s="258"/>
      <c r="S15" s="258"/>
      <c r="T15" s="258"/>
      <c r="U15" s="258"/>
      <c r="V15" s="258">
        <v>0.19117203681063641</v>
      </c>
      <c r="W15" s="258"/>
      <c r="X15" s="258"/>
      <c r="Y15" s="258"/>
      <c r="Z15" s="258"/>
      <c r="AA15" s="258"/>
      <c r="AB15" s="258"/>
    </row>
    <row r="16" spans="1:29" x14ac:dyDescent="0.25">
      <c r="B16" s="145">
        <f t="shared" si="0"/>
        <v>45657</v>
      </c>
      <c r="D16" s="56"/>
      <c r="E16" s="258"/>
      <c r="F16" s="258"/>
      <c r="G16" s="258"/>
      <c r="H16" s="258">
        <v>7.5316599746153221E-2</v>
      </c>
      <c r="I16" s="258"/>
      <c r="J16" s="258"/>
      <c r="K16" s="258"/>
      <c r="L16" s="258"/>
      <c r="M16" s="258"/>
      <c r="N16" s="258">
        <v>0</v>
      </c>
      <c r="O16" s="258"/>
      <c r="P16" s="258"/>
      <c r="Q16" s="258"/>
      <c r="R16" s="258"/>
      <c r="S16" s="258"/>
      <c r="T16" s="258"/>
      <c r="U16" s="258"/>
      <c r="V16" s="258">
        <v>3.9698812518888606E-2</v>
      </c>
      <c r="W16" s="258"/>
      <c r="X16" s="258"/>
      <c r="Y16" s="258"/>
      <c r="Z16" s="258"/>
      <c r="AA16" s="258"/>
      <c r="AB16" s="258"/>
    </row>
    <row r="17" spans="2:28" x14ac:dyDescent="0.25">
      <c r="B17" s="145">
        <f t="shared" si="0"/>
        <v>46022</v>
      </c>
      <c r="D17" s="56"/>
      <c r="E17" s="258"/>
      <c r="F17" s="258"/>
      <c r="G17" s="258"/>
      <c r="H17" s="258">
        <v>2.0669789680005747E-2</v>
      </c>
      <c r="I17" s="258"/>
      <c r="J17" s="258"/>
      <c r="K17" s="258"/>
      <c r="L17" s="258"/>
      <c r="M17" s="258"/>
      <c r="N17" s="258">
        <v>0</v>
      </c>
      <c r="O17" s="258"/>
      <c r="P17" s="258"/>
      <c r="Q17" s="258"/>
      <c r="R17" s="258"/>
      <c r="S17" s="258"/>
      <c r="T17" s="258"/>
      <c r="U17" s="258"/>
      <c r="V17" s="258">
        <v>1.8518941366208661E-3</v>
      </c>
      <c r="W17" s="258"/>
      <c r="X17" s="258"/>
      <c r="Y17" s="258"/>
      <c r="Z17" s="258"/>
      <c r="AA17" s="258"/>
      <c r="AB17" s="258"/>
    </row>
    <row r="18" spans="2:28" x14ac:dyDescent="0.25">
      <c r="B18" s="145">
        <f t="shared" si="0"/>
        <v>46387</v>
      </c>
      <c r="D18" s="56"/>
      <c r="E18" s="258"/>
      <c r="F18" s="258"/>
      <c r="G18" s="258"/>
      <c r="H18" s="258">
        <v>2.9716939931265459E-3</v>
      </c>
      <c r="I18" s="258"/>
      <c r="J18" s="258"/>
      <c r="K18" s="258"/>
      <c r="L18" s="258"/>
      <c r="M18" s="258"/>
      <c r="N18" s="258">
        <v>0</v>
      </c>
      <c r="O18" s="258"/>
      <c r="P18" s="258"/>
      <c r="Q18" s="258"/>
      <c r="R18" s="258"/>
      <c r="S18" s="258"/>
      <c r="T18" s="258"/>
      <c r="U18" s="258"/>
      <c r="V18" s="258">
        <v>4.6973346925919616E-6</v>
      </c>
      <c r="W18" s="258"/>
      <c r="X18" s="258"/>
      <c r="Y18" s="258"/>
      <c r="Z18" s="258"/>
      <c r="AA18" s="258"/>
      <c r="AB18" s="258"/>
    </row>
    <row r="19" spans="2:28" x14ac:dyDescent="0.25">
      <c r="B19" s="145">
        <f t="shared" si="0"/>
        <v>46752</v>
      </c>
      <c r="D19" s="56"/>
      <c r="E19" s="258"/>
      <c r="F19" s="258"/>
      <c r="G19" s="258"/>
      <c r="H19" s="258">
        <v>1.6199668578406238E-4</v>
      </c>
      <c r="I19" s="258"/>
      <c r="J19" s="258"/>
      <c r="K19" s="258"/>
      <c r="L19" s="258"/>
      <c r="M19" s="258"/>
      <c r="N19" s="258">
        <v>0</v>
      </c>
      <c r="O19" s="258"/>
      <c r="P19" s="258"/>
      <c r="Q19" s="258"/>
      <c r="R19" s="258"/>
      <c r="S19" s="258"/>
      <c r="T19" s="258"/>
      <c r="U19" s="258"/>
      <c r="V19" s="258">
        <v>4.0748388267921353E-11</v>
      </c>
      <c r="W19" s="258"/>
      <c r="X19" s="258"/>
      <c r="Y19" s="258"/>
      <c r="Z19" s="258"/>
      <c r="AA19" s="258"/>
      <c r="AB19" s="258"/>
    </row>
    <row r="20" spans="2:28" x14ac:dyDescent="0.25">
      <c r="B20" s="145">
        <f t="shared" si="0"/>
        <v>47118</v>
      </c>
      <c r="D20" s="56"/>
      <c r="E20" s="258"/>
      <c r="F20" s="258"/>
      <c r="G20" s="258"/>
      <c r="H20" s="258">
        <v>0</v>
      </c>
      <c r="I20" s="258"/>
      <c r="J20" s="258"/>
      <c r="K20" s="258"/>
      <c r="L20" s="258"/>
      <c r="M20" s="258"/>
      <c r="N20" s="258">
        <v>0</v>
      </c>
      <c r="O20" s="258"/>
      <c r="P20" s="258"/>
      <c r="Q20" s="258"/>
      <c r="R20" s="258"/>
      <c r="S20" s="258"/>
      <c r="T20" s="258"/>
      <c r="U20" s="258"/>
      <c r="V20" s="258">
        <v>5.4918080521502706E-21</v>
      </c>
      <c r="W20" s="258"/>
      <c r="X20" s="258"/>
      <c r="Y20" s="258"/>
      <c r="Z20" s="258"/>
      <c r="AA20" s="258"/>
      <c r="AB20" s="258"/>
    </row>
    <row r="21" spans="2:28" x14ac:dyDescent="0.25">
      <c r="B21" s="145">
        <f t="shared" si="0"/>
        <v>47483</v>
      </c>
      <c r="D21" s="56"/>
      <c r="E21" s="258"/>
      <c r="F21" s="258"/>
      <c r="G21" s="258"/>
      <c r="H21" s="258">
        <v>0</v>
      </c>
      <c r="I21" s="258"/>
      <c r="J21" s="258"/>
      <c r="K21" s="258"/>
      <c r="L21" s="258"/>
      <c r="M21" s="258"/>
      <c r="N21" s="258">
        <v>0</v>
      </c>
      <c r="O21" s="258"/>
      <c r="P21" s="258"/>
      <c r="Q21" s="258"/>
      <c r="R21" s="258"/>
      <c r="S21" s="258"/>
      <c r="T21" s="258"/>
      <c r="U21" s="258"/>
      <c r="V21" s="258">
        <v>3.1077418167496872E-40</v>
      </c>
      <c r="W21" s="258"/>
      <c r="X21" s="258"/>
      <c r="Y21" s="258"/>
      <c r="Z21" s="258"/>
      <c r="AA21" s="258"/>
      <c r="AB21" s="258"/>
    </row>
    <row r="22" spans="2:28" x14ac:dyDescent="0.25">
      <c r="B22" s="145">
        <f t="shared" si="0"/>
        <v>47848</v>
      </c>
      <c r="D22" s="56"/>
      <c r="E22" s="258"/>
      <c r="F22" s="258"/>
      <c r="G22" s="258"/>
      <c r="H22" s="258">
        <v>0</v>
      </c>
      <c r="I22" s="258"/>
      <c r="J22" s="258"/>
      <c r="K22" s="258"/>
      <c r="L22" s="258"/>
      <c r="M22" s="258"/>
      <c r="N22" s="258">
        <v>0</v>
      </c>
      <c r="O22" s="258"/>
      <c r="P22" s="258"/>
      <c r="Q22" s="258"/>
      <c r="R22" s="258"/>
      <c r="S22" s="258"/>
      <c r="T22" s="258"/>
      <c r="U22" s="258"/>
      <c r="V22" s="258">
        <v>9.1257300258050489E-78</v>
      </c>
      <c r="W22" s="258"/>
      <c r="X22" s="258"/>
      <c r="Y22" s="258"/>
      <c r="Z22" s="258"/>
      <c r="AA22" s="258"/>
      <c r="AB22" s="258"/>
    </row>
    <row r="23" spans="2:28" x14ac:dyDescent="0.25">
      <c r="B23" s="145">
        <f t="shared" si="0"/>
        <v>48213</v>
      </c>
      <c r="D23" s="56"/>
      <c r="E23" s="258"/>
      <c r="F23" s="258"/>
      <c r="G23" s="258"/>
      <c r="H23" s="258">
        <v>0</v>
      </c>
      <c r="I23" s="258"/>
      <c r="J23" s="258"/>
      <c r="K23" s="258"/>
      <c r="L23" s="258"/>
      <c r="M23" s="258"/>
      <c r="N23" s="258">
        <v>0</v>
      </c>
      <c r="O23" s="258"/>
      <c r="P23" s="258"/>
      <c r="Q23" s="258"/>
      <c r="R23" s="258"/>
      <c r="S23" s="258"/>
      <c r="T23" s="258"/>
      <c r="U23" s="258"/>
      <c r="V23" s="258">
        <v>5.9227288728835664E-151</v>
      </c>
      <c r="W23" s="258"/>
      <c r="X23" s="258"/>
      <c r="Y23" s="258"/>
      <c r="Z23" s="258"/>
      <c r="AA23" s="258"/>
      <c r="AB23" s="258"/>
    </row>
    <row r="24" spans="2:28" x14ac:dyDescent="0.25">
      <c r="B24" s="145">
        <f t="shared" si="0"/>
        <v>48579</v>
      </c>
      <c r="D24" s="56"/>
      <c r="E24" s="258"/>
      <c r="F24" s="258"/>
      <c r="G24" s="258"/>
      <c r="H24" s="258">
        <v>0</v>
      </c>
      <c r="I24" s="258"/>
      <c r="J24" s="258"/>
      <c r="K24" s="258"/>
      <c r="L24" s="258"/>
      <c r="M24" s="258"/>
      <c r="N24" s="258">
        <v>0</v>
      </c>
      <c r="O24" s="258"/>
      <c r="P24" s="258"/>
      <c r="Q24" s="258"/>
      <c r="R24" s="258"/>
      <c r="S24" s="258"/>
      <c r="T24" s="258"/>
      <c r="U24" s="258"/>
      <c r="V24" s="258">
        <v>1.1387217393185241E-293</v>
      </c>
      <c r="W24" s="258"/>
      <c r="X24" s="258"/>
      <c r="Y24" s="258"/>
      <c r="Z24" s="258"/>
      <c r="AA24" s="258"/>
      <c r="AB24" s="258"/>
    </row>
    <row r="25" spans="2:28" x14ac:dyDescent="0.25">
      <c r="B25" s="145">
        <f t="shared" si="0"/>
        <v>48944</v>
      </c>
      <c r="D25" s="56"/>
      <c r="E25" s="258"/>
      <c r="F25" s="258"/>
      <c r="G25" s="258"/>
      <c r="H25" s="258">
        <v>0</v>
      </c>
      <c r="I25" s="258"/>
      <c r="J25" s="258"/>
      <c r="K25" s="258"/>
      <c r="L25" s="258"/>
      <c r="M25" s="258"/>
      <c r="N25" s="258">
        <v>0</v>
      </c>
      <c r="O25" s="258"/>
      <c r="P25" s="258"/>
      <c r="Q25" s="258"/>
      <c r="R25" s="258"/>
      <c r="S25" s="258"/>
      <c r="T25" s="258"/>
      <c r="U25" s="258"/>
      <c r="V25" s="258">
        <v>0</v>
      </c>
      <c r="W25" s="258"/>
      <c r="X25" s="258"/>
      <c r="Y25" s="258"/>
      <c r="Z25" s="258"/>
      <c r="AA25" s="258"/>
      <c r="AB25" s="258"/>
    </row>
    <row r="26" spans="2:28" x14ac:dyDescent="0.25">
      <c r="B26" s="145">
        <f t="shared" si="0"/>
        <v>49309</v>
      </c>
      <c r="D26" s="56"/>
      <c r="E26" s="258"/>
      <c r="F26" s="258"/>
      <c r="G26" s="258"/>
      <c r="H26" s="258">
        <v>0</v>
      </c>
      <c r="I26" s="258"/>
      <c r="J26" s="258"/>
      <c r="K26" s="258"/>
      <c r="L26" s="258"/>
      <c r="M26" s="258"/>
      <c r="N26" s="258">
        <v>0</v>
      </c>
      <c r="O26" s="258"/>
      <c r="P26" s="258"/>
      <c r="Q26" s="258"/>
      <c r="R26" s="258"/>
      <c r="S26" s="258"/>
      <c r="T26" s="258"/>
      <c r="U26" s="258"/>
      <c r="V26" s="258">
        <v>0</v>
      </c>
      <c r="W26" s="258"/>
      <c r="X26" s="258"/>
      <c r="Y26" s="258"/>
      <c r="Z26" s="258"/>
      <c r="AA26" s="258"/>
      <c r="AB26" s="258"/>
    </row>
    <row r="27" spans="2:28" x14ac:dyDescent="0.25">
      <c r="B27" s="145">
        <f t="shared" si="0"/>
        <v>49674</v>
      </c>
      <c r="D27" s="56"/>
      <c r="E27" s="258"/>
      <c r="F27" s="258"/>
      <c r="G27" s="258"/>
      <c r="H27" s="258">
        <v>0</v>
      </c>
      <c r="I27" s="258"/>
      <c r="J27" s="258"/>
      <c r="K27" s="258"/>
      <c r="L27" s="258"/>
      <c r="M27" s="258"/>
      <c r="N27" s="258">
        <v>0</v>
      </c>
      <c r="O27" s="258"/>
      <c r="P27" s="258"/>
      <c r="Q27" s="258"/>
      <c r="R27" s="258"/>
      <c r="S27" s="258"/>
      <c r="T27" s="258"/>
      <c r="U27" s="258"/>
      <c r="V27" s="258">
        <v>0</v>
      </c>
      <c r="W27" s="258"/>
      <c r="X27" s="258"/>
      <c r="Y27" s="258"/>
      <c r="Z27" s="258"/>
      <c r="AA27" s="258"/>
      <c r="AB27" s="258"/>
    </row>
    <row r="28" spans="2:28" x14ac:dyDescent="0.25">
      <c r="B28" s="145">
        <f t="shared" si="0"/>
        <v>50040</v>
      </c>
      <c r="D28" s="56"/>
      <c r="E28" s="258"/>
      <c r="F28" s="258"/>
      <c r="G28" s="258"/>
      <c r="H28" s="258">
        <v>0</v>
      </c>
      <c r="I28" s="258"/>
      <c r="J28" s="258"/>
      <c r="K28" s="258"/>
      <c r="L28" s="258"/>
      <c r="M28" s="258"/>
      <c r="N28" s="258">
        <v>0</v>
      </c>
      <c r="O28" s="258"/>
      <c r="P28" s="258"/>
      <c r="Q28" s="258"/>
      <c r="R28" s="258"/>
      <c r="S28" s="258"/>
      <c r="T28" s="258"/>
      <c r="U28" s="258"/>
      <c r="V28" s="258">
        <v>0</v>
      </c>
      <c r="W28" s="258"/>
      <c r="X28" s="258"/>
      <c r="Y28" s="258"/>
      <c r="Z28" s="258"/>
      <c r="AA28" s="258"/>
      <c r="AB28" s="258"/>
    </row>
    <row r="29" spans="2:28" x14ac:dyDescent="0.25">
      <c r="B29" s="145">
        <f t="shared" si="0"/>
        <v>50405</v>
      </c>
      <c r="D29" s="56"/>
      <c r="E29" s="258"/>
      <c r="F29" s="258"/>
      <c r="G29" s="258"/>
      <c r="H29" s="258">
        <v>0</v>
      </c>
      <c r="I29" s="258"/>
      <c r="J29" s="258"/>
      <c r="K29" s="258"/>
      <c r="L29" s="258"/>
      <c r="M29" s="258"/>
      <c r="N29" s="258">
        <v>0</v>
      </c>
      <c r="O29" s="258"/>
      <c r="P29" s="258"/>
      <c r="Q29" s="258"/>
      <c r="R29" s="258"/>
      <c r="S29" s="258"/>
      <c r="T29" s="258"/>
      <c r="U29" s="258"/>
      <c r="V29" s="258">
        <v>0</v>
      </c>
      <c r="W29" s="258"/>
      <c r="X29" s="258"/>
      <c r="Y29" s="258"/>
      <c r="Z29" s="258"/>
      <c r="AA29" s="258"/>
      <c r="AB29" s="258"/>
    </row>
    <row r="30" spans="2:28" x14ac:dyDescent="0.25">
      <c r="B30" s="145">
        <f t="shared" si="0"/>
        <v>50770</v>
      </c>
      <c r="D30" s="56"/>
      <c r="E30" s="258"/>
      <c r="F30" s="258"/>
      <c r="G30" s="258"/>
      <c r="H30" s="258">
        <v>0</v>
      </c>
      <c r="I30" s="258"/>
      <c r="J30" s="258"/>
      <c r="K30" s="258"/>
      <c r="L30" s="258"/>
      <c r="M30" s="258"/>
      <c r="N30" s="258">
        <v>0</v>
      </c>
      <c r="O30" s="258"/>
      <c r="P30" s="258"/>
      <c r="Q30" s="258"/>
      <c r="R30" s="258"/>
      <c r="S30" s="258"/>
      <c r="T30" s="258"/>
      <c r="U30" s="258"/>
      <c r="V30" s="258">
        <v>0</v>
      </c>
      <c r="W30" s="258"/>
      <c r="X30" s="258"/>
      <c r="Y30" s="258"/>
      <c r="Z30" s="258"/>
      <c r="AA30" s="258"/>
      <c r="AB30" s="258"/>
    </row>
    <row r="31" spans="2:28" x14ac:dyDescent="0.25">
      <c r="B31" s="145">
        <f t="shared" si="0"/>
        <v>51135</v>
      </c>
      <c r="D31" s="56"/>
      <c r="E31" s="258"/>
      <c r="F31" s="258"/>
      <c r="G31" s="258"/>
      <c r="H31" s="258">
        <v>0</v>
      </c>
      <c r="I31" s="258"/>
      <c r="J31" s="258"/>
      <c r="K31" s="258"/>
      <c r="L31" s="258"/>
      <c r="M31" s="258"/>
      <c r="N31" s="258">
        <v>0</v>
      </c>
      <c r="O31" s="258"/>
      <c r="P31" s="258"/>
      <c r="Q31" s="258"/>
      <c r="R31" s="258"/>
      <c r="S31" s="258"/>
      <c r="T31" s="258"/>
      <c r="U31" s="258"/>
      <c r="V31" s="258">
        <v>0</v>
      </c>
      <c r="W31" s="258"/>
      <c r="X31" s="258"/>
      <c r="Y31" s="258"/>
      <c r="Z31" s="258"/>
      <c r="AA31" s="258"/>
      <c r="AB31" s="258"/>
    </row>
    <row r="32" spans="2:28" x14ac:dyDescent="0.25">
      <c r="B32" s="145">
        <f t="shared" si="0"/>
        <v>51501</v>
      </c>
      <c r="D32" s="56"/>
      <c r="E32" s="258"/>
      <c r="F32" s="258"/>
      <c r="G32" s="258"/>
      <c r="H32" s="258">
        <v>0</v>
      </c>
      <c r="I32" s="258"/>
      <c r="J32" s="258"/>
      <c r="K32" s="258"/>
      <c r="L32" s="258"/>
      <c r="M32" s="258"/>
      <c r="N32" s="258"/>
      <c r="O32" s="258"/>
      <c r="P32" s="258"/>
      <c r="Q32" s="258"/>
      <c r="R32" s="258"/>
      <c r="S32" s="258"/>
      <c r="T32" s="258"/>
      <c r="U32" s="258"/>
      <c r="V32" s="258"/>
      <c r="W32" s="258"/>
      <c r="X32" s="258"/>
      <c r="Y32" s="258"/>
      <c r="Z32" s="258"/>
      <c r="AA32" s="258"/>
      <c r="AB32" s="258"/>
    </row>
    <row r="34" spans="1:34" ht="39.6"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19142.857142857141</v>
      </c>
      <c r="E36" s="111">
        <f>+E$9*(E11-E12)</f>
        <v>0</v>
      </c>
      <c r="F36" s="111">
        <f t="shared" ref="F36:AB47" si="3">+F$9*(F11-F12)</f>
        <v>0</v>
      </c>
      <c r="G36" s="111">
        <f t="shared" si="3"/>
        <v>0</v>
      </c>
      <c r="H36" s="111">
        <f t="shared" si="3"/>
        <v>6000</v>
      </c>
      <c r="I36" s="111">
        <f t="shared" si="3"/>
        <v>0</v>
      </c>
      <c r="J36" s="111">
        <f t="shared" si="3"/>
        <v>0</v>
      </c>
      <c r="K36" s="111">
        <f t="shared" si="3"/>
        <v>0</v>
      </c>
      <c r="L36" s="111">
        <f t="shared" si="3"/>
        <v>0</v>
      </c>
      <c r="M36" s="111">
        <f t="shared" si="3"/>
        <v>0</v>
      </c>
      <c r="N36" s="111">
        <f t="shared" si="3"/>
        <v>7142.8571428571422</v>
      </c>
      <c r="O36" s="111">
        <f t="shared" si="3"/>
        <v>0</v>
      </c>
      <c r="P36" s="111">
        <f t="shared" si="3"/>
        <v>0</v>
      </c>
      <c r="Q36" s="111">
        <f t="shared" si="3"/>
        <v>0</v>
      </c>
      <c r="R36" s="111">
        <f t="shared" si="3"/>
        <v>0</v>
      </c>
      <c r="S36" s="111">
        <f t="shared" si="3"/>
        <v>0</v>
      </c>
      <c r="T36" s="111">
        <f t="shared" si="3"/>
        <v>0</v>
      </c>
      <c r="U36" s="111">
        <f t="shared" si="3"/>
        <v>0</v>
      </c>
      <c r="V36" s="111">
        <f t="shared" si="3"/>
        <v>5999.9999999999991</v>
      </c>
      <c r="W36" s="111">
        <f t="shared" si="3"/>
        <v>0</v>
      </c>
      <c r="X36" s="111">
        <f t="shared" si="3"/>
        <v>0</v>
      </c>
      <c r="Y36" s="111">
        <f t="shared" si="3"/>
        <v>0</v>
      </c>
      <c r="Z36" s="111">
        <f t="shared" si="3"/>
        <v>0</v>
      </c>
      <c r="AA36" s="111">
        <f t="shared" si="3"/>
        <v>0</v>
      </c>
      <c r="AB36" s="111">
        <f t="shared" si="3"/>
        <v>0</v>
      </c>
      <c r="AG36" s="239"/>
    </row>
    <row r="37" spans="1:34" x14ac:dyDescent="0.25">
      <c r="B37" s="145">
        <f t="shared" si="1"/>
        <v>44561</v>
      </c>
      <c r="D37" s="56">
        <f t="shared" si="2"/>
        <v>11498.851379887368</v>
      </c>
      <c r="E37" s="111">
        <f t="shared" ref="E37:T52" si="4">+E$9*(E12-E13)</f>
        <v>0</v>
      </c>
      <c r="F37" s="111">
        <f t="shared" si="4"/>
        <v>0</v>
      </c>
      <c r="G37" s="111">
        <f t="shared" si="4"/>
        <v>0</v>
      </c>
      <c r="H37" s="111">
        <f t="shared" si="4"/>
        <v>2028.6299768266497</v>
      </c>
      <c r="I37" s="111">
        <f t="shared" si="4"/>
        <v>0</v>
      </c>
      <c r="J37" s="111">
        <f t="shared" si="4"/>
        <v>0</v>
      </c>
      <c r="K37" s="111">
        <f t="shared" si="4"/>
        <v>0</v>
      </c>
      <c r="L37" s="111">
        <f t="shared" si="4"/>
        <v>0</v>
      </c>
      <c r="M37" s="111">
        <f t="shared" si="4"/>
        <v>0</v>
      </c>
      <c r="N37" s="111">
        <f t="shared" si="4"/>
        <v>4885.6387022133576</v>
      </c>
      <c r="O37" s="111">
        <f t="shared" si="4"/>
        <v>0</v>
      </c>
      <c r="P37" s="111">
        <f t="shared" si="4"/>
        <v>0</v>
      </c>
      <c r="Q37" s="111">
        <f t="shared" si="4"/>
        <v>0</v>
      </c>
      <c r="R37" s="111">
        <f t="shared" si="4"/>
        <v>0</v>
      </c>
      <c r="S37" s="111">
        <f t="shared" si="4"/>
        <v>0</v>
      </c>
      <c r="T37" s="111">
        <f t="shared" si="4"/>
        <v>0</v>
      </c>
      <c r="U37" s="111">
        <f t="shared" si="3"/>
        <v>0</v>
      </c>
      <c r="V37" s="111">
        <f t="shared" si="3"/>
        <v>4584.5827008473616</v>
      </c>
      <c r="W37" s="111">
        <f t="shared" si="3"/>
        <v>0</v>
      </c>
      <c r="X37" s="111">
        <f t="shared" si="3"/>
        <v>0</v>
      </c>
      <c r="Y37" s="111">
        <f t="shared" si="3"/>
        <v>0</v>
      </c>
      <c r="Z37" s="111">
        <f t="shared" si="3"/>
        <v>0</v>
      </c>
      <c r="AA37" s="111">
        <f t="shared" si="3"/>
        <v>0</v>
      </c>
      <c r="AB37" s="111">
        <f t="shared" si="3"/>
        <v>0</v>
      </c>
      <c r="AG37" s="6"/>
    </row>
    <row r="38" spans="1:34" x14ac:dyDescent="0.25">
      <c r="B38" s="145">
        <f t="shared" si="1"/>
        <v>44926</v>
      </c>
      <c r="D38" s="56">
        <f t="shared" si="2"/>
        <v>14809.178934755324</v>
      </c>
      <c r="E38" s="111">
        <f t="shared" si="4"/>
        <v>0</v>
      </c>
      <c r="F38" s="111">
        <f t="shared" si="3"/>
        <v>0</v>
      </c>
      <c r="G38" s="111">
        <f t="shared" si="3"/>
        <v>0</v>
      </c>
      <c r="H38" s="111">
        <f t="shared" si="3"/>
        <v>2218.766644489026</v>
      </c>
      <c r="I38" s="111">
        <f t="shared" si="3"/>
        <v>0</v>
      </c>
      <c r="J38" s="111">
        <f t="shared" si="3"/>
        <v>0</v>
      </c>
      <c r="K38" s="111">
        <f t="shared" si="3"/>
        <v>0</v>
      </c>
      <c r="L38" s="111">
        <f t="shared" si="3"/>
        <v>0</v>
      </c>
      <c r="M38" s="111">
        <f t="shared" si="3"/>
        <v>0</v>
      </c>
      <c r="N38" s="111">
        <f t="shared" si="3"/>
        <v>6016.6479846461789</v>
      </c>
      <c r="O38" s="111">
        <f t="shared" si="3"/>
        <v>0</v>
      </c>
      <c r="P38" s="111">
        <f t="shared" si="3"/>
        <v>0</v>
      </c>
      <c r="Q38" s="111">
        <f t="shared" si="3"/>
        <v>0</v>
      </c>
      <c r="R38" s="111">
        <f t="shared" si="3"/>
        <v>0</v>
      </c>
      <c r="S38" s="111">
        <f t="shared" si="3"/>
        <v>0</v>
      </c>
      <c r="T38" s="111">
        <f t="shared" si="3"/>
        <v>0</v>
      </c>
      <c r="U38" s="111">
        <f t="shared" si="3"/>
        <v>0</v>
      </c>
      <c r="V38" s="111">
        <f t="shared" si="3"/>
        <v>6573.7643056201205</v>
      </c>
      <c r="W38" s="111">
        <f t="shared" si="3"/>
        <v>0</v>
      </c>
      <c r="X38" s="111">
        <f t="shared" si="3"/>
        <v>0</v>
      </c>
      <c r="Y38" s="111">
        <f t="shared" si="3"/>
        <v>0</v>
      </c>
      <c r="Z38" s="111">
        <f t="shared" si="3"/>
        <v>0</v>
      </c>
      <c r="AA38" s="111">
        <f t="shared" si="3"/>
        <v>0</v>
      </c>
      <c r="AB38" s="111">
        <f t="shared" si="3"/>
        <v>0</v>
      </c>
      <c r="AG38" s="240"/>
      <c r="AH38" s="240"/>
    </row>
    <row r="39" spans="1:34" x14ac:dyDescent="0.25">
      <c r="B39" s="145">
        <f t="shared" si="1"/>
        <v>45291</v>
      </c>
      <c r="D39" s="56">
        <f t="shared" si="2"/>
        <v>14076.160909907483</v>
      </c>
      <c r="E39" s="111">
        <f t="shared" si="4"/>
        <v>0</v>
      </c>
      <c r="F39" s="111">
        <f t="shared" si="3"/>
        <v>0</v>
      </c>
      <c r="G39" s="111">
        <f t="shared" si="3"/>
        <v>0</v>
      </c>
      <c r="H39" s="111">
        <f t="shared" si="3"/>
        <v>2077.4312621920913</v>
      </c>
      <c r="I39" s="111">
        <f t="shared" si="3"/>
        <v>0</v>
      </c>
      <c r="J39" s="111">
        <f t="shared" si="3"/>
        <v>0</v>
      </c>
      <c r="K39" s="111">
        <f t="shared" si="3"/>
        <v>0</v>
      </c>
      <c r="L39" s="111">
        <f t="shared" si="3"/>
        <v>0</v>
      </c>
      <c r="M39" s="111">
        <f t="shared" si="3"/>
        <v>0</v>
      </c>
      <c r="N39" s="111">
        <f t="shared" si="3"/>
        <v>4892.2377585019658</v>
      </c>
      <c r="O39" s="111">
        <f t="shared" si="3"/>
        <v>0</v>
      </c>
      <c r="P39" s="111">
        <f t="shared" si="3"/>
        <v>0</v>
      </c>
      <c r="Q39" s="111">
        <f t="shared" si="3"/>
        <v>0</v>
      </c>
      <c r="R39" s="111">
        <f t="shared" si="3"/>
        <v>0</v>
      </c>
      <c r="S39" s="111">
        <f t="shared" si="3"/>
        <v>0</v>
      </c>
      <c r="T39" s="111">
        <f t="shared" si="3"/>
        <v>0</v>
      </c>
      <c r="U39" s="111">
        <f t="shared" si="3"/>
        <v>0</v>
      </c>
      <c r="V39" s="111">
        <f t="shared" si="3"/>
        <v>7106.4918892134265</v>
      </c>
      <c r="W39" s="111">
        <f t="shared" si="3"/>
        <v>0</v>
      </c>
      <c r="X39" s="111">
        <f t="shared" si="3"/>
        <v>0</v>
      </c>
      <c r="Y39" s="111">
        <f t="shared" si="3"/>
        <v>0</v>
      </c>
      <c r="Z39" s="111">
        <f t="shared" si="3"/>
        <v>0</v>
      </c>
      <c r="AA39" s="111">
        <f t="shared" si="3"/>
        <v>0</v>
      </c>
      <c r="AB39" s="111">
        <f t="shared" si="3"/>
        <v>0</v>
      </c>
      <c r="AG39" s="240"/>
      <c r="AH39" s="240"/>
    </row>
    <row r="40" spans="1:34" x14ac:dyDescent="0.25">
      <c r="B40" s="145">
        <f t="shared" si="1"/>
        <v>45657</v>
      </c>
      <c r="D40" s="56">
        <f t="shared" si="2"/>
        <v>8152.2382608337248</v>
      </c>
      <c r="E40" s="111">
        <f t="shared" si="4"/>
        <v>0</v>
      </c>
      <c r="F40" s="111">
        <f t="shared" si="3"/>
        <v>0</v>
      </c>
      <c r="G40" s="111">
        <f t="shared" si="3"/>
        <v>0</v>
      </c>
      <c r="H40" s="111">
        <f t="shared" si="3"/>
        <v>1545.4231202999347</v>
      </c>
      <c r="I40" s="111">
        <f t="shared" si="3"/>
        <v>0</v>
      </c>
      <c r="J40" s="111">
        <f t="shared" si="3"/>
        <v>0</v>
      </c>
      <c r="K40" s="111">
        <f t="shared" si="3"/>
        <v>0</v>
      </c>
      <c r="L40" s="111">
        <f t="shared" si="3"/>
        <v>0</v>
      </c>
      <c r="M40" s="111">
        <f t="shared" si="3"/>
        <v>0</v>
      </c>
      <c r="N40" s="111">
        <f t="shared" si="3"/>
        <v>2062.6184117813559</v>
      </c>
      <c r="O40" s="111">
        <f t="shared" si="3"/>
        <v>0</v>
      </c>
      <c r="P40" s="111">
        <f t="shared" si="3"/>
        <v>0</v>
      </c>
      <c r="Q40" s="111">
        <f t="shared" si="3"/>
        <v>0</v>
      </c>
      <c r="R40" s="111">
        <f t="shared" si="3"/>
        <v>0</v>
      </c>
      <c r="S40" s="111">
        <f t="shared" si="3"/>
        <v>0</v>
      </c>
      <c r="T40" s="111">
        <f t="shared" si="3"/>
        <v>0</v>
      </c>
      <c r="U40" s="111">
        <f t="shared" si="3"/>
        <v>0</v>
      </c>
      <c r="V40" s="111">
        <f t="shared" si="3"/>
        <v>4544.196728752434</v>
      </c>
      <c r="W40" s="111">
        <f t="shared" si="3"/>
        <v>0</v>
      </c>
      <c r="X40" s="111">
        <f t="shared" si="3"/>
        <v>0</v>
      </c>
      <c r="Y40" s="111">
        <f t="shared" si="3"/>
        <v>0</v>
      </c>
      <c r="Z40" s="111">
        <f t="shared" si="3"/>
        <v>0</v>
      </c>
      <c r="AA40" s="111">
        <f t="shared" si="3"/>
        <v>0</v>
      </c>
      <c r="AB40" s="111">
        <f t="shared" si="3"/>
        <v>0</v>
      </c>
      <c r="AG40" s="240"/>
      <c r="AH40" s="240"/>
    </row>
    <row r="41" spans="1:34" x14ac:dyDescent="0.25">
      <c r="B41" s="145">
        <f t="shared" si="1"/>
        <v>46022</v>
      </c>
      <c r="D41" s="56">
        <f t="shared" si="2"/>
        <v>1955.1097024602441</v>
      </c>
      <c r="E41" s="111">
        <f t="shared" si="4"/>
        <v>0</v>
      </c>
      <c r="F41" s="111">
        <f t="shared" si="3"/>
        <v>0</v>
      </c>
      <c r="G41" s="111">
        <f t="shared" si="3"/>
        <v>0</v>
      </c>
      <c r="H41" s="111">
        <f t="shared" si="3"/>
        <v>819.70215099221207</v>
      </c>
      <c r="I41" s="111">
        <f t="shared" si="3"/>
        <v>0</v>
      </c>
      <c r="J41" s="111">
        <f t="shared" si="3"/>
        <v>0</v>
      </c>
      <c r="K41" s="111">
        <f t="shared" si="3"/>
        <v>0</v>
      </c>
      <c r="L41" s="111">
        <f t="shared" si="3"/>
        <v>0</v>
      </c>
      <c r="M41" s="111">
        <f t="shared" si="3"/>
        <v>0</v>
      </c>
      <c r="N41" s="111">
        <f t="shared" si="3"/>
        <v>0</v>
      </c>
      <c r="O41" s="111">
        <f t="shared" si="3"/>
        <v>0</v>
      </c>
      <c r="P41" s="111">
        <f t="shared" si="3"/>
        <v>0</v>
      </c>
      <c r="Q41" s="111">
        <f t="shared" si="3"/>
        <v>0</v>
      </c>
      <c r="R41" s="111">
        <f t="shared" si="3"/>
        <v>0</v>
      </c>
      <c r="S41" s="111">
        <f t="shared" si="3"/>
        <v>0</v>
      </c>
      <c r="T41" s="111">
        <f t="shared" si="3"/>
        <v>0</v>
      </c>
      <c r="U41" s="111">
        <f t="shared" si="3"/>
        <v>0</v>
      </c>
      <c r="V41" s="111">
        <f t="shared" si="3"/>
        <v>1135.4075514680321</v>
      </c>
      <c r="W41" s="111">
        <f t="shared" si="3"/>
        <v>0</v>
      </c>
      <c r="X41" s="111">
        <f t="shared" si="3"/>
        <v>0</v>
      </c>
      <c r="Y41" s="111">
        <f t="shared" si="3"/>
        <v>0</v>
      </c>
      <c r="Z41" s="111">
        <f t="shared" si="3"/>
        <v>0</v>
      </c>
      <c r="AA41" s="111">
        <f t="shared" si="3"/>
        <v>0</v>
      </c>
      <c r="AB41" s="111">
        <f t="shared" si="3"/>
        <v>0</v>
      </c>
      <c r="AG41" s="240"/>
      <c r="AH41" s="240"/>
    </row>
    <row r="42" spans="1:34" x14ac:dyDescent="0.25">
      <c r="B42" s="145">
        <f t="shared" si="1"/>
        <v>46387</v>
      </c>
      <c r="D42" s="56">
        <f t="shared" si="2"/>
        <v>320.8873393610362</v>
      </c>
      <c r="E42" s="111">
        <f t="shared" si="4"/>
        <v>0</v>
      </c>
      <c r="F42" s="111">
        <f t="shared" si="3"/>
        <v>0</v>
      </c>
      <c r="G42" s="111">
        <f t="shared" si="3"/>
        <v>0</v>
      </c>
      <c r="H42" s="111">
        <f t="shared" si="3"/>
        <v>265.471435303188</v>
      </c>
      <c r="I42" s="111">
        <f t="shared" si="3"/>
        <v>0</v>
      </c>
      <c r="J42" s="111">
        <f t="shared" si="3"/>
        <v>0</v>
      </c>
      <c r="K42" s="111">
        <f t="shared" si="3"/>
        <v>0</v>
      </c>
      <c r="L42" s="111">
        <f t="shared" si="3"/>
        <v>0</v>
      </c>
      <c r="M42" s="111">
        <f t="shared" si="3"/>
        <v>0</v>
      </c>
      <c r="N42" s="111">
        <f t="shared" si="3"/>
        <v>0</v>
      </c>
      <c r="O42" s="111">
        <f t="shared" si="3"/>
        <v>0</v>
      </c>
      <c r="P42" s="111">
        <f t="shared" si="3"/>
        <v>0</v>
      </c>
      <c r="Q42" s="111">
        <f t="shared" si="3"/>
        <v>0</v>
      </c>
      <c r="R42" s="111">
        <f t="shared" si="3"/>
        <v>0</v>
      </c>
      <c r="S42" s="111">
        <f t="shared" si="3"/>
        <v>0</v>
      </c>
      <c r="T42" s="111">
        <f t="shared" si="3"/>
        <v>0</v>
      </c>
      <c r="U42" s="111">
        <f t="shared" si="3"/>
        <v>0</v>
      </c>
      <c r="V42" s="111">
        <f t="shared" si="3"/>
        <v>55.415904057848223</v>
      </c>
      <c r="W42" s="111">
        <f t="shared" si="3"/>
        <v>0</v>
      </c>
      <c r="X42" s="111">
        <f t="shared" si="3"/>
        <v>0</v>
      </c>
      <c r="Y42" s="111">
        <f t="shared" si="3"/>
        <v>0</v>
      </c>
      <c r="Z42" s="111">
        <f t="shared" si="3"/>
        <v>0</v>
      </c>
      <c r="AA42" s="111">
        <f t="shared" si="3"/>
        <v>0</v>
      </c>
      <c r="AB42" s="111">
        <f t="shared" si="3"/>
        <v>0</v>
      </c>
      <c r="AG42" s="240"/>
      <c r="AH42" s="240"/>
    </row>
    <row r="43" spans="1:34" x14ac:dyDescent="0.25">
      <c r="B43" s="145">
        <f t="shared" si="1"/>
        <v>46752</v>
      </c>
      <c r="C43" s="54"/>
      <c r="D43" s="56">
        <f t="shared" si="2"/>
        <v>42.286378428463365</v>
      </c>
      <c r="E43" s="111">
        <f t="shared" si="4"/>
        <v>0</v>
      </c>
      <c r="F43" s="111">
        <f t="shared" si="3"/>
        <v>0</v>
      </c>
      <c r="G43" s="111">
        <f t="shared" si="3"/>
        <v>0</v>
      </c>
      <c r="H43" s="111">
        <f t="shared" si="3"/>
        <v>42.145459610137252</v>
      </c>
      <c r="I43" s="111">
        <f t="shared" si="3"/>
        <v>0</v>
      </c>
      <c r="J43" s="111">
        <f t="shared" si="3"/>
        <v>0</v>
      </c>
      <c r="K43" s="111">
        <f t="shared" si="3"/>
        <v>0</v>
      </c>
      <c r="L43" s="111">
        <f t="shared" si="3"/>
        <v>0</v>
      </c>
      <c r="M43" s="111">
        <f t="shared" si="3"/>
        <v>0</v>
      </c>
      <c r="N43" s="111">
        <f t="shared" si="3"/>
        <v>0</v>
      </c>
      <c r="O43" s="111">
        <f t="shared" si="3"/>
        <v>0</v>
      </c>
      <c r="P43" s="111">
        <f t="shared" si="3"/>
        <v>0</v>
      </c>
      <c r="Q43" s="111">
        <f t="shared" si="3"/>
        <v>0</v>
      </c>
      <c r="R43" s="111">
        <f t="shared" si="3"/>
        <v>0</v>
      </c>
      <c r="S43" s="111">
        <f t="shared" si="3"/>
        <v>0</v>
      </c>
      <c r="T43" s="111">
        <f t="shared" si="3"/>
        <v>0</v>
      </c>
      <c r="U43" s="111">
        <f t="shared" si="3"/>
        <v>0</v>
      </c>
      <c r="V43" s="111">
        <f t="shared" si="3"/>
        <v>0.14091881832611081</v>
      </c>
      <c r="W43" s="111">
        <f t="shared" si="3"/>
        <v>0</v>
      </c>
      <c r="X43" s="111">
        <f t="shared" si="3"/>
        <v>0</v>
      </c>
      <c r="Y43" s="111">
        <f t="shared" si="3"/>
        <v>0</v>
      </c>
      <c r="Z43" s="111">
        <f t="shared" si="3"/>
        <v>0</v>
      </c>
      <c r="AA43" s="111">
        <f t="shared" si="3"/>
        <v>0</v>
      </c>
      <c r="AB43" s="111">
        <f t="shared" si="3"/>
        <v>0</v>
      </c>
      <c r="AG43" s="240"/>
      <c r="AH43" s="240"/>
    </row>
    <row r="44" spans="1:34" x14ac:dyDescent="0.25">
      <c r="B44" s="145">
        <f t="shared" si="1"/>
        <v>47118</v>
      </c>
      <c r="C44" s="54"/>
      <c r="D44" s="56">
        <f t="shared" si="2"/>
        <v>2.4299515092125836</v>
      </c>
      <c r="E44" s="111">
        <f t="shared" si="4"/>
        <v>0</v>
      </c>
      <c r="F44" s="111">
        <f t="shared" si="3"/>
        <v>0</v>
      </c>
      <c r="G44" s="111">
        <f t="shared" si="3"/>
        <v>0</v>
      </c>
      <c r="H44" s="111">
        <f t="shared" si="3"/>
        <v>2.4299502867609357</v>
      </c>
      <c r="I44" s="111">
        <f t="shared" si="3"/>
        <v>0</v>
      </c>
      <c r="J44" s="111">
        <f t="shared" si="3"/>
        <v>0</v>
      </c>
      <c r="K44" s="111">
        <f t="shared" si="3"/>
        <v>0</v>
      </c>
      <c r="L44" s="111">
        <f t="shared" si="3"/>
        <v>0</v>
      </c>
      <c r="M44" s="111">
        <f t="shared" si="3"/>
        <v>0</v>
      </c>
      <c r="N44" s="111">
        <f t="shared" si="3"/>
        <v>0</v>
      </c>
      <c r="O44" s="111">
        <f t="shared" si="3"/>
        <v>0</v>
      </c>
      <c r="P44" s="111">
        <f t="shared" si="3"/>
        <v>0</v>
      </c>
      <c r="Q44" s="111">
        <f t="shared" si="3"/>
        <v>0</v>
      </c>
      <c r="R44" s="111">
        <f t="shared" si="3"/>
        <v>0</v>
      </c>
      <c r="S44" s="111">
        <f t="shared" si="3"/>
        <v>0</v>
      </c>
      <c r="T44" s="111">
        <f t="shared" si="3"/>
        <v>0</v>
      </c>
      <c r="U44" s="111">
        <f t="shared" si="3"/>
        <v>0</v>
      </c>
      <c r="V44" s="111">
        <f t="shared" si="3"/>
        <v>1.2224516478728863E-6</v>
      </c>
      <c r="W44" s="111">
        <f t="shared" si="3"/>
        <v>0</v>
      </c>
      <c r="X44" s="111">
        <f t="shared" si="3"/>
        <v>0</v>
      </c>
      <c r="Y44" s="111">
        <f t="shared" si="3"/>
        <v>0</v>
      </c>
      <c r="Z44" s="111">
        <f t="shared" si="3"/>
        <v>0</v>
      </c>
      <c r="AA44" s="111">
        <f t="shared" si="3"/>
        <v>0</v>
      </c>
      <c r="AB44" s="111">
        <f t="shared" si="3"/>
        <v>0</v>
      </c>
      <c r="AG44" s="240"/>
      <c r="AH44" s="240"/>
    </row>
    <row r="45" spans="1:34" x14ac:dyDescent="0.25">
      <c r="B45" s="145">
        <f t="shared" si="1"/>
        <v>47483</v>
      </c>
      <c r="D45" s="56">
        <f t="shared" si="2"/>
        <v>1.6475424156450811E-16</v>
      </c>
      <c r="E45" s="111">
        <f t="shared" si="4"/>
        <v>0</v>
      </c>
      <c r="F45" s="111">
        <f t="shared" si="3"/>
        <v>0</v>
      </c>
      <c r="G45" s="111">
        <f t="shared" si="3"/>
        <v>0</v>
      </c>
      <c r="H45" s="111">
        <f t="shared" si="3"/>
        <v>0</v>
      </c>
      <c r="I45" s="111">
        <f t="shared" si="3"/>
        <v>0</v>
      </c>
      <c r="J45" s="111">
        <f t="shared" si="3"/>
        <v>0</v>
      </c>
      <c r="K45" s="111">
        <f t="shared" si="3"/>
        <v>0</v>
      </c>
      <c r="L45" s="111">
        <f t="shared" si="3"/>
        <v>0</v>
      </c>
      <c r="M45" s="111">
        <f t="shared" si="3"/>
        <v>0</v>
      </c>
      <c r="N45" s="111">
        <f t="shared" si="3"/>
        <v>0</v>
      </c>
      <c r="O45" s="111">
        <f t="shared" si="3"/>
        <v>0</v>
      </c>
      <c r="P45" s="111">
        <f t="shared" si="3"/>
        <v>0</v>
      </c>
      <c r="Q45" s="111">
        <f t="shared" si="3"/>
        <v>0</v>
      </c>
      <c r="R45" s="111">
        <f t="shared" si="3"/>
        <v>0</v>
      </c>
      <c r="S45" s="111">
        <f t="shared" si="3"/>
        <v>0</v>
      </c>
      <c r="T45" s="111">
        <f t="shared" si="3"/>
        <v>0</v>
      </c>
      <c r="U45" s="111">
        <f t="shared" si="3"/>
        <v>0</v>
      </c>
      <c r="V45" s="111">
        <f t="shared" si="3"/>
        <v>1.6475424156450811E-16</v>
      </c>
      <c r="W45" s="111">
        <f t="shared" si="3"/>
        <v>0</v>
      </c>
      <c r="X45" s="111">
        <f t="shared" si="3"/>
        <v>0</v>
      </c>
      <c r="Y45" s="111">
        <f t="shared" si="3"/>
        <v>0</v>
      </c>
      <c r="Z45" s="111">
        <f t="shared" si="3"/>
        <v>0</v>
      </c>
      <c r="AA45" s="111">
        <f t="shared" si="3"/>
        <v>0</v>
      </c>
      <c r="AB45" s="111">
        <f t="shared" si="3"/>
        <v>0</v>
      </c>
      <c r="AG45" s="240"/>
      <c r="AH45" s="240"/>
    </row>
    <row r="46" spans="1:34" x14ac:dyDescent="0.25">
      <c r="B46" s="145">
        <f t="shared" si="1"/>
        <v>47848</v>
      </c>
      <c r="D46" s="56">
        <f t="shared" si="2"/>
        <v>9.3232254502490618E-36</v>
      </c>
      <c r="E46" s="111">
        <f t="shared" si="4"/>
        <v>0</v>
      </c>
      <c r="F46" s="111">
        <f t="shared" si="3"/>
        <v>0</v>
      </c>
      <c r="G46" s="111">
        <f t="shared" si="3"/>
        <v>0</v>
      </c>
      <c r="H46" s="111">
        <f t="shared" si="3"/>
        <v>0</v>
      </c>
      <c r="I46" s="111">
        <f t="shared" si="3"/>
        <v>0</v>
      </c>
      <c r="J46" s="111">
        <f t="shared" si="3"/>
        <v>0</v>
      </c>
      <c r="K46" s="111">
        <f t="shared" si="3"/>
        <v>0</v>
      </c>
      <c r="L46" s="111">
        <f t="shared" si="3"/>
        <v>0</v>
      </c>
      <c r="M46" s="111">
        <f t="shared" si="3"/>
        <v>0</v>
      </c>
      <c r="N46" s="111">
        <f t="shared" si="3"/>
        <v>0</v>
      </c>
      <c r="O46" s="111">
        <f t="shared" si="3"/>
        <v>0</v>
      </c>
      <c r="P46" s="111">
        <f t="shared" si="3"/>
        <v>0</v>
      </c>
      <c r="Q46" s="111">
        <f t="shared" si="3"/>
        <v>0</v>
      </c>
      <c r="R46" s="111">
        <f t="shared" si="3"/>
        <v>0</v>
      </c>
      <c r="S46" s="111">
        <f t="shared" si="3"/>
        <v>0</v>
      </c>
      <c r="T46" s="111">
        <f t="shared" si="3"/>
        <v>0</v>
      </c>
      <c r="U46" s="111">
        <f t="shared" si="3"/>
        <v>0</v>
      </c>
      <c r="V46" s="111">
        <f t="shared" si="3"/>
        <v>9.3232254502490618E-36</v>
      </c>
      <c r="W46" s="111">
        <f t="shared" si="3"/>
        <v>0</v>
      </c>
      <c r="X46" s="111">
        <f t="shared" si="3"/>
        <v>0</v>
      </c>
      <c r="Y46" s="111">
        <f t="shared" si="3"/>
        <v>0</v>
      </c>
      <c r="Z46" s="111">
        <f t="shared" si="3"/>
        <v>0</v>
      </c>
      <c r="AA46" s="111">
        <f t="shared" si="3"/>
        <v>0</v>
      </c>
      <c r="AB46" s="111">
        <f t="shared" si="3"/>
        <v>0</v>
      </c>
      <c r="AG46" s="240"/>
      <c r="AH46" s="240"/>
    </row>
    <row r="47" spans="1:34" x14ac:dyDescent="0.25">
      <c r="B47" s="145">
        <f t="shared" si="1"/>
        <v>48213</v>
      </c>
      <c r="D47" s="56">
        <f t="shared" si="2"/>
        <v>2.7377190077415147E-73</v>
      </c>
      <c r="E47" s="111">
        <f t="shared" si="4"/>
        <v>0</v>
      </c>
      <c r="F47" s="111">
        <f t="shared" si="3"/>
        <v>0</v>
      </c>
      <c r="G47" s="111">
        <f t="shared" si="3"/>
        <v>0</v>
      </c>
      <c r="H47" s="111">
        <f t="shared" si="3"/>
        <v>0</v>
      </c>
      <c r="I47" s="111">
        <f t="shared" si="3"/>
        <v>0</v>
      </c>
      <c r="J47" s="111">
        <f t="shared" si="3"/>
        <v>0</v>
      </c>
      <c r="K47" s="111">
        <f t="shared" si="3"/>
        <v>0</v>
      </c>
      <c r="L47" s="111">
        <f t="shared" si="3"/>
        <v>0</v>
      </c>
      <c r="M47" s="111">
        <f t="shared" si="3"/>
        <v>0</v>
      </c>
      <c r="N47" s="111">
        <f t="shared" si="3"/>
        <v>0</v>
      </c>
      <c r="O47" s="111">
        <f t="shared" si="3"/>
        <v>0</v>
      </c>
      <c r="P47" s="111">
        <f t="shared" si="3"/>
        <v>0</v>
      </c>
      <c r="Q47" s="111">
        <f t="shared" si="3"/>
        <v>0</v>
      </c>
      <c r="R47" s="111">
        <f t="shared" si="3"/>
        <v>0</v>
      </c>
      <c r="S47" s="111">
        <f t="shared" si="3"/>
        <v>0</v>
      </c>
      <c r="T47" s="111">
        <f t="shared" si="3"/>
        <v>0</v>
      </c>
      <c r="U47" s="111">
        <f t="shared" si="3"/>
        <v>0</v>
      </c>
      <c r="V47" s="111">
        <f t="shared" si="3"/>
        <v>2.7377190077415147E-73</v>
      </c>
      <c r="W47" s="111">
        <f t="shared" ref="F47:AB56" si="5">+W$9*(W22-W23)</f>
        <v>0</v>
      </c>
      <c r="X47" s="111">
        <f t="shared" si="5"/>
        <v>0</v>
      </c>
      <c r="Y47" s="111">
        <f t="shared" si="5"/>
        <v>0</v>
      </c>
      <c r="Z47" s="111">
        <f t="shared" si="5"/>
        <v>0</v>
      </c>
      <c r="AA47" s="111">
        <f t="shared" si="5"/>
        <v>0</v>
      </c>
      <c r="AB47" s="111">
        <f t="shared" si="5"/>
        <v>0</v>
      </c>
      <c r="AG47" s="240"/>
      <c r="AH47" s="240"/>
    </row>
    <row r="48" spans="1:34" x14ac:dyDescent="0.25">
      <c r="B48" s="145">
        <f t="shared" si="1"/>
        <v>48579</v>
      </c>
      <c r="D48" s="56">
        <f t="shared" si="2"/>
        <v>1.7768186618650699E-146</v>
      </c>
      <c r="E48" s="111">
        <f t="shared" si="4"/>
        <v>0</v>
      </c>
      <c r="F48" s="111">
        <f t="shared" si="5"/>
        <v>0</v>
      </c>
      <c r="G48" s="111">
        <f t="shared" si="5"/>
        <v>0</v>
      </c>
      <c r="H48" s="111">
        <f t="shared" si="5"/>
        <v>0</v>
      </c>
      <c r="I48" s="111">
        <f t="shared" si="5"/>
        <v>0</v>
      </c>
      <c r="J48" s="111">
        <f t="shared" si="5"/>
        <v>0</v>
      </c>
      <c r="K48" s="111">
        <f t="shared" si="5"/>
        <v>0</v>
      </c>
      <c r="L48" s="111">
        <f t="shared" si="5"/>
        <v>0</v>
      </c>
      <c r="M48" s="111">
        <f t="shared" si="5"/>
        <v>0</v>
      </c>
      <c r="N48" s="111">
        <f t="shared" si="5"/>
        <v>0</v>
      </c>
      <c r="O48" s="111">
        <f t="shared" si="5"/>
        <v>0</v>
      </c>
      <c r="P48" s="111">
        <f t="shared" si="5"/>
        <v>0</v>
      </c>
      <c r="Q48" s="111">
        <f t="shared" si="5"/>
        <v>0</v>
      </c>
      <c r="R48" s="111">
        <f t="shared" si="5"/>
        <v>0</v>
      </c>
      <c r="S48" s="111">
        <f t="shared" si="5"/>
        <v>0</v>
      </c>
      <c r="T48" s="111">
        <f t="shared" si="5"/>
        <v>0</v>
      </c>
      <c r="U48" s="111">
        <f t="shared" si="5"/>
        <v>0</v>
      </c>
      <c r="V48" s="111">
        <f t="shared" si="5"/>
        <v>1.7768186618650699E-146</v>
      </c>
      <c r="W48" s="111">
        <f t="shared" si="5"/>
        <v>0</v>
      </c>
      <c r="X48" s="111">
        <f t="shared" si="5"/>
        <v>0</v>
      </c>
      <c r="Y48" s="111">
        <f t="shared" si="5"/>
        <v>0</v>
      </c>
      <c r="Z48" s="111">
        <f t="shared" si="5"/>
        <v>0</v>
      </c>
      <c r="AA48" s="111">
        <f t="shared" si="5"/>
        <v>0</v>
      </c>
      <c r="AB48" s="111">
        <f t="shared" si="5"/>
        <v>0</v>
      </c>
      <c r="AG48" s="240"/>
      <c r="AH48" s="240"/>
    </row>
    <row r="49" spans="1:34" x14ac:dyDescent="0.25">
      <c r="B49" s="145">
        <f t="shared" si="1"/>
        <v>48944</v>
      </c>
      <c r="D49" s="56">
        <f t="shared" si="2"/>
        <v>3.4161652179555723E-289</v>
      </c>
      <c r="E49" s="111">
        <f t="shared" si="4"/>
        <v>0</v>
      </c>
      <c r="F49" s="111">
        <f t="shared" si="5"/>
        <v>0</v>
      </c>
      <c r="G49" s="111">
        <f t="shared" si="5"/>
        <v>0</v>
      </c>
      <c r="H49" s="111">
        <f t="shared" si="5"/>
        <v>0</v>
      </c>
      <c r="I49" s="111">
        <f t="shared" si="5"/>
        <v>0</v>
      </c>
      <c r="J49" s="111">
        <f t="shared" si="5"/>
        <v>0</v>
      </c>
      <c r="K49" s="111">
        <f t="shared" si="5"/>
        <v>0</v>
      </c>
      <c r="L49" s="111">
        <f t="shared" si="5"/>
        <v>0</v>
      </c>
      <c r="M49" s="111">
        <f t="shared" si="5"/>
        <v>0</v>
      </c>
      <c r="N49" s="111">
        <f t="shared" si="5"/>
        <v>0</v>
      </c>
      <c r="O49" s="111">
        <f t="shared" si="5"/>
        <v>0</v>
      </c>
      <c r="P49" s="111">
        <f t="shared" si="5"/>
        <v>0</v>
      </c>
      <c r="Q49" s="111">
        <f t="shared" si="5"/>
        <v>0</v>
      </c>
      <c r="R49" s="111">
        <f t="shared" si="5"/>
        <v>0</v>
      </c>
      <c r="S49" s="111">
        <f t="shared" si="5"/>
        <v>0</v>
      </c>
      <c r="T49" s="111">
        <f t="shared" si="5"/>
        <v>0</v>
      </c>
      <c r="U49" s="111">
        <f t="shared" si="5"/>
        <v>0</v>
      </c>
      <c r="V49" s="111">
        <f t="shared" si="5"/>
        <v>3.4161652179555723E-289</v>
      </c>
      <c r="W49" s="111">
        <f t="shared" si="5"/>
        <v>0</v>
      </c>
      <c r="X49" s="111">
        <f t="shared" si="5"/>
        <v>0</v>
      </c>
      <c r="Y49" s="111">
        <f t="shared" si="5"/>
        <v>0</v>
      </c>
      <c r="Z49" s="111">
        <f t="shared" si="5"/>
        <v>0</v>
      </c>
      <c r="AA49" s="111">
        <f t="shared" si="5"/>
        <v>0</v>
      </c>
      <c r="AB49" s="111">
        <f t="shared" si="5"/>
        <v>0</v>
      </c>
      <c r="AG49" s="240"/>
      <c r="AH49" s="240"/>
    </row>
    <row r="50" spans="1:34" x14ac:dyDescent="0.25">
      <c r="B50" s="145">
        <f t="shared" si="1"/>
        <v>49309</v>
      </c>
      <c r="D50" s="56">
        <f t="shared" si="2"/>
        <v>0</v>
      </c>
      <c r="E50" s="111">
        <f t="shared" si="4"/>
        <v>0</v>
      </c>
      <c r="F50" s="111">
        <f t="shared" si="5"/>
        <v>0</v>
      </c>
      <c r="G50" s="111">
        <f t="shared" si="5"/>
        <v>0</v>
      </c>
      <c r="H50" s="111">
        <f t="shared" si="5"/>
        <v>0</v>
      </c>
      <c r="I50" s="111">
        <f t="shared" si="5"/>
        <v>0</v>
      </c>
      <c r="J50" s="111">
        <f t="shared" si="5"/>
        <v>0</v>
      </c>
      <c r="K50" s="111">
        <f t="shared" si="5"/>
        <v>0</v>
      </c>
      <c r="L50" s="111">
        <f t="shared" si="5"/>
        <v>0</v>
      </c>
      <c r="M50" s="111">
        <f t="shared" si="5"/>
        <v>0</v>
      </c>
      <c r="N50" s="111">
        <f t="shared" si="5"/>
        <v>0</v>
      </c>
      <c r="O50" s="111">
        <f t="shared" si="5"/>
        <v>0</v>
      </c>
      <c r="P50" s="111">
        <f t="shared" si="5"/>
        <v>0</v>
      </c>
      <c r="Q50" s="111">
        <f t="shared" si="5"/>
        <v>0</v>
      </c>
      <c r="R50" s="111">
        <f t="shared" si="5"/>
        <v>0</v>
      </c>
      <c r="S50" s="111">
        <f t="shared" si="5"/>
        <v>0</v>
      </c>
      <c r="T50" s="111">
        <f t="shared" si="5"/>
        <v>0</v>
      </c>
      <c r="U50" s="111">
        <f t="shared" si="5"/>
        <v>0</v>
      </c>
      <c r="V50" s="111">
        <f t="shared" si="5"/>
        <v>0</v>
      </c>
      <c r="W50" s="111">
        <f t="shared" si="5"/>
        <v>0</v>
      </c>
      <c r="X50" s="111">
        <f t="shared" si="5"/>
        <v>0</v>
      </c>
      <c r="Y50" s="111">
        <f t="shared" si="5"/>
        <v>0</v>
      </c>
      <c r="Z50" s="111">
        <f t="shared" si="5"/>
        <v>0</v>
      </c>
      <c r="AA50" s="111">
        <f t="shared" si="5"/>
        <v>0</v>
      </c>
      <c r="AB50" s="111">
        <f t="shared" si="5"/>
        <v>0</v>
      </c>
      <c r="AG50" s="240"/>
      <c r="AH50" s="240"/>
    </row>
    <row r="51" spans="1:34" x14ac:dyDescent="0.25">
      <c r="B51" s="145">
        <f t="shared" si="1"/>
        <v>49674</v>
      </c>
      <c r="D51" s="56">
        <f t="shared" si="2"/>
        <v>0</v>
      </c>
      <c r="E51" s="111">
        <f t="shared" si="4"/>
        <v>0</v>
      </c>
      <c r="F51" s="111">
        <f t="shared" si="5"/>
        <v>0</v>
      </c>
      <c r="G51" s="111">
        <f t="shared" si="5"/>
        <v>0</v>
      </c>
      <c r="H51" s="111">
        <f t="shared" si="5"/>
        <v>0</v>
      </c>
      <c r="I51" s="111">
        <f t="shared" si="5"/>
        <v>0</v>
      </c>
      <c r="J51" s="111">
        <f t="shared" si="5"/>
        <v>0</v>
      </c>
      <c r="K51" s="111">
        <f t="shared" si="5"/>
        <v>0</v>
      </c>
      <c r="L51" s="111">
        <f t="shared" si="5"/>
        <v>0</v>
      </c>
      <c r="M51" s="111">
        <f t="shared" si="5"/>
        <v>0</v>
      </c>
      <c r="N51" s="111">
        <f t="shared" si="5"/>
        <v>0</v>
      </c>
      <c r="O51" s="111">
        <f t="shared" si="5"/>
        <v>0</v>
      </c>
      <c r="P51" s="111">
        <f t="shared" si="5"/>
        <v>0</v>
      </c>
      <c r="Q51" s="111">
        <f t="shared" si="5"/>
        <v>0</v>
      </c>
      <c r="R51" s="111">
        <f t="shared" si="5"/>
        <v>0</v>
      </c>
      <c r="S51" s="111">
        <f t="shared" si="5"/>
        <v>0</v>
      </c>
      <c r="T51" s="111">
        <f t="shared" si="5"/>
        <v>0</v>
      </c>
      <c r="U51" s="111">
        <f t="shared" si="5"/>
        <v>0</v>
      </c>
      <c r="V51" s="111">
        <f t="shared" si="5"/>
        <v>0</v>
      </c>
      <c r="W51" s="111">
        <f t="shared" si="5"/>
        <v>0</v>
      </c>
      <c r="X51" s="111">
        <f t="shared" si="5"/>
        <v>0</v>
      </c>
      <c r="Y51" s="111">
        <f t="shared" si="5"/>
        <v>0</v>
      </c>
      <c r="Z51" s="111">
        <f t="shared" si="5"/>
        <v>0</v>
      </c>
      <c r="AA51" s="111">
        <f t="shared" si="5"/>
        <v>0</v>
      </c>
      <c r="AB51" s="111">
        <f t="shared" si="5"/>
        <v>0</v>
      </c>
      <c r="AG51" s="240"/>
      <c r="AH51" s="240"/>
    </row>
    <row r="52" spans="1:34" x14ac:dyDescent="0.25">
      <c r="B52" s="145">
        <f t="shared" si="1"/>
        <v>50040</v>
      </c>
      <c r="D52" s="56">
        <f t="shared" si="2"/>
        <v>0</v>
      </c>
      <c r="E52" s="111">
        <f t="shared" si="4"/>
        <v>0</v>
      </c>
      <c r="F52" s="111">
        <f t="shared" si="5"/>
        <v>0</v>
      </c>
      <c r="G52" s="111">
        <f t="shared" si="5"/>
        <v>0</v>
      </c>
      <c r="H52" s="111">
        <f t="shared" si="5"/>
        <v>0</v>
      </c>
      <c r="I52" s="111">
        <f t="shared" si="5"/>
        <v>0</v>
      </c>
      <c r="J52" s="111">
        <f t="shared" si="5"/>
        <v>0</v>
      </c>
      <c r="K52" s="111">
        <f t="shared" si="5"/>
        <v>0</v>
      </c>
      <c r="L52" s="111">
        <f t="shared" si="5"/>
        <v>0</v>
      </c>
      <c r="M52" s="111">
        <f t="shared" si="5"/>
        <v>0</v>
      </c>
      <c r="N52" s="111">
        <f t="shared" si="5"/>
        <v>0</v>
      </c>
      <c r="O52" s="111">
        <f t="shared" si="5"/>
        <v>0</v>
      </c>
      <c r="P52" s="111">
        <f t="shared" si="5"/>
        <v>0</v>
      </c>
      <c r="Q52" s="111">
        <f t="shared" si="5"/>
        <v>0</v>
      </c>
      <c r="R52" s="111">
        <f t="shared" si="5"/>
        <v>0</v>
      </c>
      <c r="S52" s="111">
        <f t="shared" si="5"/>
        <v>0</v>
      </c>
      <c r="T52" s="111">
        <f t="shared" si="5"/>
        <v>0</v>
      </c>
      <c r="U52" s="111">
        <f t="shared" si="5"/>
        <v>0</v>
      </c>
      <c r="V52" s="111">
        <f t="shared" si="5"/>
        <v>0</v>
      </c>
      <c r="W52" s="111">
        <f t="shared" si="5"/>
        <v>0</v>
      </c>
      <c r="X52" s="111">
        <f t="shared" si="5"/>
        <v>0</v>
      </c>
      <c r="Y52" s="111">
        <f t="shared" si="5"/>
        <v>0</v>
      </c>
      <c r="Z52" s="111">
        <f t="shared" si="5"/>
        <v>0</v>
      </c>
      <c r="AA52" s="111">
        <f t="shared" si="5"/>
        <v>0</v>
      </c>
      <c r="AB52" s="111">
        <f t="shared" si="5"/>
        <v>0</v>
      </c>
      <c r="AG52" s="240"/>
      <c r="AH52" s="240"/>
    </row>
    <row r="53" spans="1:34" x14ac:dyDescent="0.25">
      <c r="B53" s="145">
        <f t="shared" si="1"/>
        <v>50405</v>
      </c>
      <c r="D53" s="56">
        <f t="shared" si="2"/>
        <v>0</v>
      </c>
      <c r="E53" s="111">
        <f t="shared" ref="E53:E56" si="6">+E$9*(E28-E29)</f>
        <v>0</v>
      </c>
      <c r="F53" s="111">
        <f t="shared" si="5"/>
        <v>0</v>
      </c>
      <c r="G53" s="111">
        <f t="shared" si="5"/>
        <v>0</v>
      </c>
      <c r="H53" s="111">
        <f t="shared" si="5"/>
        <v>0</v>
      </c>
      <c r="I53" s="111">
        <f t="shared" si="5"/>
        <v>0</v>
      </c>
      <c r="J53" s="111">
        <f t="shared" si="5"/>
        <v>0</v>
      </c>
      <c r="K53" s="111">
        <f t="shared" si="5"/>
        <v>0</v>
      </c>
      <c r="L53" s="111">
        <f t="shared" si="5"/>
        <v>0</v>
      </c>
      <c r="M53" s="111">
        <f t="shared" si="5"/>
        <v>0</v>
      </c>
      <c r="N53" s="111">
        <f t="shared" si="5"/>
        <v>0</v>
      </c>
      <c r="O53" s="111">
        <f t="shared" si="5"/>
        <v>0</v>
      </c>
      <c r="P53" s="111">
        <f t="shared" si="5"/>
        <v>0</v>
      </c>
      <c r="Q53" s="111">
        <f t="shared" si="5"/>
        <v>0</v>
      </c>
      <c r="R53" s="111">
        <f t="shared" si="5"/>
        <v>0</v>
      </c>
      <c r="S53" s="111">
        <f t="shared" si="5"/>
        <v>0</v>
      </c>
      <c r="T53" s="111">
        <f t="shared" si="5"/>
        <v>0</v>
      </c>
      <c r="U53" s="111">
        <f t="shared" si="5"/>
        <v>0</v>
      </c>
      <c r="V53" s="111">
        <f t="shared" si="5"/>
        <v>0</v>
      </c>
      <c r="W53" s="111">
        <f t="shared" si="5"/>
        <v>0</v>
      </c>
      <c r="X53" s="111">
        <f t="shared" si="5"/>
        <v>0</v>
      </c>
      <c r="Y53" s="111">
        <f t="shared" si="5"/>
        <v>0</v>
      </c>
      <c r="Z53" s="111">
        <f t="shared" si="5"/>
        <v>0</v>
      </c>
      <c r="AA53" s="111">
        <f t="shared" si="5"/>
        <v>0</v>
      </c>
      <c r="AB53" s="111">
        <f t="shared" si="5"/>
        <v>0</v>
      </c>
      <c r="AG53" s="240"/>
      <c r="AH53" s="240"/>
    </row>
    <row r="54" spans="1:34" x14ac:dyDescent="0.25">
      <c r="B54" s="145">
        <f t="shared" si="1"/>
        <v>50770</v>
      </c>
      <c r="D54" s="56">
        <f t="shared" si="2"/>
        <v>0</v>
      </c>
      <c r="E54" s="111">
        <f t="shared" si="6"/>
        <v>0</v>
      </c>
      <c r="F54" s="111">
        <f t="shared" si="5"/>
        <v>0</v>
      </c>
      <c r="G54" s="111">
        <f t="shared" si="5"/>
        <v>0</v>
      </c>
      <c r="H54" s="111">
        <f t="shared" si="5"/>
        <v>0</v>
      </c>
      <c r="I54" s="111">
        <f t="shared" si="5"/>
        <v>0</v>
      </c>
      <c r="J54" s="111">
        <f t="shared" si="5"/>
        <v>0</v>
      </c>
      <c r="K54" s="111">
        <f t="shared" si="5"/>
        <v>0</v>
      </c>
      <c r="L54" s="111">
        <f t="shared" si="5"/>
        <v>0</v>
      </c>
      <c r="M54" s="111">
        <f t="shared" si="5"/>
        <v>0</v>
      </c>
      <c r="N54" s="111">
        <f t="shared" si="5"/>
        <v>0</v>
      </c>
      <c r="O54" s="111">
        <f t="shared" si="5"/>
        <v>0</v>
      </c>
      <c r="P54" s="111">
        <f t="shared" si="5"/>
        <v>0</v>
      </c>
      <c r="Q54" s="111">
        <f t="shared" si="5"/>
        <v>0</v>
      </c>
      <c r="R54" s="111">
        <f t="shared" si="5"/>
        <v>0</v>
      </c>
      <c r="S54" s="111">
        <f t="shared" si="5"/>
        <v>0</v>
      </c>
      <c r="T54" s="111">
        <f t="shared" si="5"/>
        <v>0</v>
      </c>
      <c r="U54" s="111">
        <f t="shared" si="5"/>
        <v>0</v>
      </c>
      <c r="V54" s="111">
        <f t="shared" si="5"/>
        <v>0</v>
      </c>
      <c r="W54" s="111">
        <f t="shared" si="5"/>
        <v>0</v>
      </c>
      <c r="X54" s="111">
        <f t="shared" si="5"/>
        <v>0</v>
      </c>
      <c r="Y54" s="111">
        <f t="shared" si="5"/>
        <v>0</v>
      </c>
      <c r="Z54" s="111">
        <f t="shared" si="5"/>
        <v>0</v>
      </c>
      <c r="AA54" s="111">
        <f t="shared" si="5"/>
        <v>0</v>
      </c>
      <c r="AB54" s="111">
        <f t="shared" si="5"/>
        <v>0</v>
      </c>
      <c r="AG54" s="240"/>
      <c r="AH54" s="240"/>
    </row>
    <row r="55" spans="1:34" x14ac:dyDescent="0.25">
      <c r="B55" s="145">
        <f t="shared" si="1"/>
        <v>51135</v>
      </c>
      <c r="D55" s="56">
        <f t="shared" si="2"/>
        <v>0</v>
      </c>
      <c r="E55" s="111">
        <f t="shared" si="6"/>
        <v>0</v>
      </c>
      <c r="F55" s="111">
        <f t="shared" si="5"/>
        <v>0</v>
      </c>
      <c r="G55" s="111">
        <f t="shared" si="5"/>
        <v>0</v>
      </c>
      <c r="H55" s="111">
        <f t="shared" si="5"/>
        <v>0</v>
      </c>
      <c r="I55" s="111">
        <f t="shared" si="5"/>
        <v>0</v>
      </c>
      <c r="J55" s="111">
        <f t="shared" si="5"/>
        <v>0</v>
      </c>
      <c r="K55" s="111">
        <f t="shared" si="5"/>
        <v>0</v>
      </c>
      <c r="L55" s="111">
        <f t="shared" si="5"/>
        <v>0</v>
      </c>
      <c r="M55" s="111">
        <f t="shared" si="5"/>
        <v>0</v>
      </c>
      <c r="N55" s="111">
        <f t="shared" si="5"/>
        <v>0</v>
      </c>
      <c r="O55" s="111">
        <f t="shared" si="5"/>
        <v>0</v>
      </c>
      <c r="P55" s="111">
        <f t="shared" si="5"/>
        <v>0</v>
      </c>
      <c r="Q55" s="111">
        <f t="shared" si="5"/>
        <v>0</v>
      </c>
      <c r="R55" s="111">
        <f t="shared" si="5"/>
        <v>0</v>
      </c>
      <c r="S55" s="111">
        <f t="shared" si="5"/>
        <v>0</v>
      </c>
      <c r="T55" s="111">
        <f t="shared" si="5"/>
        <v>0</v>
      </c>
      <c r="U55" s="111">
        <f t="shared" si="5"/>
        <v>0</v>
      </c>
      <c r="V55" s="111">
        <f t="shared" si="5"/>
        <v>0</v>
      </c>
      <c r="W55" s="111">
        <f t="shared" si="5"/>
        <v>0</v>
      </c>
      <c r="X55" s="111">
        <f t="shared" si="5"/>
        <v>0</v>
      </c>
      <c r="Y55" s="111">
        <f t="shared" si="5"/>
        <v>0</v>
      </c>
      <c r="Z55" s="111">
        <f t="shared" si="5"/>
        <v>0</v>
      </c>
      <c r="AA55" s="111">
        <f t="shared" si="5"/>
        <v>0</v>
      </c>
      <c r="AB55" s="111">
        <f t="shared" si="5"/>
        <v>0</v>
      </c>
    </row>
    <row r="56" spans="1:34" x14ac:dyDescent="0.25">
      <c r="B56" s="145">
        <f t="shared" si="1"/>
        <v>51501</v>
      </c>
      <c r="D56" s="56">
        <f t="shared" si="2"/>
        <v>0</v>
      </c>
      <c r="E56" s="111">
        <f t="shared" si="6"/>
        <v>0</v>
      </c>
      <c r="F56" s="111">
        <f t="shared" si="5"/>
        <v>0</v>
      </c>
      <c r="G56" s="111">
        <f t="shared" si="5"/>
        <v>0</v>
      </c>
      <c r="H56" s="111">
        <f t="shared" si="5"/>
        <v>0</v>
      </c>
      <c r="I56" s="111">
        <f t="shared" si="5"/>
        <v>0</v>
      </c>
      <c r="J56" s="111">
        <f t="shared" si="5"/>
        <v>0</v>
      </c>
      <c r="K56" s="111">
        <f t="shared" si="5"/>
        <v>0</v>
      </c>
      <c r="L56" s="111">
        <f t="shared" si="5"/>
        <v>0</v>
      </c>
      <c r="M56" s="111">
        <f t="shared" si="5"/>
        <v>0</v>
      </c>
      <c r="N56" s="111">
        <f t="shared" si="5"/>
        <v>0</v>
      </c>
      <c r="O56" s="111">
        <f t="shared" si="5"/>
        <v>0</v>
      </c>
      <c r="P56" s="111">
        <f t="shared" si="5"/>
        <v>0</v>
      </c>
      <c r="Q56" s="111">
        <f t="shared" si="5"/>
        <v>0</v>
      </c>
      <c r="R56" s="111">
        <f t="shared" si="5"/>
        <v>0</v>
      </c>
      <c r="S56" s="111">
        <f t="shared" si="5"/>
        <v>0</v>
      </c>
      <c r="T56" s="111">
        <f t="shared" si="5"/>
        <v>0</v>
      </c>
      <c r="U56" s="111">
        <f t="shared" si="5"/>
        <v>0</v>
      </c>
      <c r="V56" s="111">
        <f t="shared" si="5"/>
        <v>0</v>
      </c>
      <c r="W56" s="111">
        <f t="shared" si="5"/>
        <v>0</v>
      </c>
      <c r="X56" s="111">
        <f t="shared" si="5"/>
        <v>0</v>
      </c>
      <c r="Y56" s="111">
        <f t="shared" si="5"/>
        <v>0</v>
      </c>
      <c r="Z56" s="111">
        <f t="shared" si="5"/>
        <v>0</v>
      </c>
      <c r="AA56" s="111">
        <f t="shared" si="5"/>
        <v>0</v>
      </c>
      <c r="AB56" s="111">
        <f t="shared" si="5"/>
        <v>0</v>
      </c>
    </row>
    <row r="58" spans="1:34" ht="52.8"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29" t="s">
        <v>178</v>
      </c>
      <c r="AE58" s="229" t="s">
        <v>177</v>
      </c>
    </row>
    <row r="59" spans="1:34" hidden="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EUR</v>
      </c>
      <c r="AE60" s="7" t="str">
        <f>H4</f>
        <v>EUR</v>
      </c>
    </row>
    <row r="61" spans="1:34" x14ac:dyDescent="0.25">
      <c r="A61" s="3" t="s">
        <v>137</v>
      </c>
      <c r="D61" s="89">
        <f t="shared" ref="D61:D83" si="7">SUM(E61:AB61)</f>
        <v>-127.04981246303396</v>
      </c>
      <c r="E61" s="111">
        <f>E9-E62</f>
        <v>0</v>
      </c>
      <c r="F61" s="111">
        <f t="shared" ref="F61:AB61" si="8">F9-F62</f>
        <v>0</v>
      </c>
      <c r="G61" s="111">
        <f t="shared" si="8"/>
        <v>0</v>
      </c>
      <c r="H61" s="111">
        <f t="shared" si="8"/>
        <v>-16.896452548042362</v>
      </c>
      <c r="I61" s="111">
        <f t="shared" si="8"/>
        <v>0</v>
      </c>
      <c r="J61" s="111">
        <f t="shared" si="8"/>
        <v>0</v>
      </c>
      <c r="K61" s="111">
        <f t="shared" si="8"/>
        <v>0</v>
      </c>
      <c r="L61" s="111">
        <f t="shared" si="8"/>
        <v>0</v>
      </c>
      <c r="M61" s="111">
        <f t="shared" si="8"/>
        <v>0</v>
      </c>
      <c r="N61" s="111">
        <f t="shared" si="8"/>
        <v>-49.594026443057373</v>
      </c>
      <c r="O61" s="111">
        <f t="shared" si="8"/>
        <v>0</v>
      </c>
      <c r="P61" s="111">
        <f t="shared" si="8"/>
        <v>0</v>
      </c>
      <c r="Q61" s="111">
        <f t="shared" si="8"/>
        <v>0</v>
      </c>
      <c r="R61" s="111">
        <f t="shared" si="8"/>
        <v>0</v>
      </c>
      <c r="S61" s="111">
        <f t="shared" si="8"/>
        <v>0</v>
      </c>
      <c r="T61" s="111">
        <f t="shared" si="8"/>
        <v>0</v>
      </c>
      <c r="U61" s="111">
        <f t="shared" si="8"/>
        <v>0</v>
      </c>
      <c r="V61" s="111">
        <f t="shared" si="8"/>
        <v>-60.559333471934224</v>
      </c>
      <c r="W61" s="111">
        <f t="shared" si="8"/>
        <v>0</v>
      </c>
      <c r="X61" s="111">
        <f t="shared" si="8"/>
        <v>0</v>
      </c>
      <c r="Y61" s="111">
        <f t="shared" si="8"/>
        <v>0</v>
      </c>
      <c r="Z61" s="111">
        <f t="shared" si="8"/>
        <v>0</v>
      </c>
      <c r="AA61" s="111">
        <f t="shared" si="8"/>
        <v>0</v>
      </c>
      <c r="AB61" s="111">
        <f t="shared" si="8"/>
        <v>0</v>
      </c>
    </row>
    <row r="62" spans="1:34" x14ac:dyDescent="0.25">
      <c r="B62" s="65">
        <f>+Summary!C$6</f>
        <v>43830</v>
      </c>
      <c r="D62" s="89">
        <f t="shared" si="7"/>
        <v>70127.049812463039</v>
      </c>
      <c r="E62" s="111">
        <f>SUMPRODUCT(E36:E$56,$AD$62:$AD82)</f>
        <v>0</v>
      </c>
      <c r="F62" s="111">
        <f>SUMPRODUCT(F36:F$56,$AD$62:$AD82)</f>
        <v>0</v>
      </c>
      <c r="G62" s="111">
        <f>SUMPRODUCT(G36:G$56,$AD$62:$AD82)</f>
        <v>0</v>
      </c>
      <c r="H62" s="111">
        <f>SUMPRODUCT(H36:H$56,$AD$62:$AD82)</f>
        <v>15016.896452548042</v>
      </c>
      <c r="I62" s="111">
        <f>SUMPRODUCT(I36:I$56,$AD$62:$AD82)</f>
        <v>0</v>
      </c>
      <c r="J62" s="111">
        <f>SUMPRODUCT(J36:J$56,$AD$62:$AD82)</f>
        <v>0</v>
      </c>
      <c r="K62" s="111">
        <f>SUMPRODUCT(K36:K$56,$AD$62:$AD82)</f>
        <v>0</v>
      </c>
      <c r="L62" s="111">
        <f>SUMPRODUCT(L36:L$56,$AD$62:$AD82)</f>
        <v>0</v>
      </c>
      <c r="M62" s="111">
        <f>SUMPRODUCT(M36:M$56,$AD$62:$AD82)</f>
        <v>0</v>
      </c>
      <c r="N62" s="111">
        <f>SUMPRODUCT(N36:N$56,$AD$62:$AD82)</f>
        <v>25049.594026443057</v>
      </c>
      <c r="O62" s="111">
        <f>SUMPRODUCT(O36:O$56,$AD$62:$AD82)</f>
        <v>0</v>
      </c>
      <c r="P62" s="111">
        <f>SUMPRODUCT(P36:P$56,$AD$62:$AD82)</f>
        <v>0</v>
      </c>
      <c r="Q62" s="111">
        <f>SUMPRODUCT(Q36:Q$56,$AD$62:$AD82)</f>
        <v>0</v>
      </c>
      <c r="R62" s="111">
        <f>SUMPRODUCT(R36:R$56,$AD$62:$AD82)</f>
        <v>0</v>
      </c>
      <c r="S62" s="111">
        <f>SUMPRODUCT(S36:S$56,$AD$62:$AD82)</f>
        <v>0</v>
      </c>
      <c r="T62" s="111">
        <f>SUMPRODUCT(T36:T$56,$AD$62:$AD82)</f>
        <v>0</v>
      </c>
      <c r="U62" s="111">
        <f>SUMPRODUCT(U36:U$56,$AD$62:$AD82)</f>
        <v>0</v>
      </c>
      <c r="V62" s="111">
        <f>SUMPRODUCT(V36:V$56,$AD$62:$AD82)</f>
        <v>30060.559333471934</v>
      </c>
      <c r="W62" s="111">
        <f>SUMPRODUCT(W36:W$56,$AD$62:$AD82)</f>
        <v>0</v>
      </c>
      <c r="X62" s="111">
        <f>SUMPRODUCT(X36:X$56,$AD$62:$AD82)</f>
        <v>0</v>
      </c>
      <c r="Y62" s="111">
        <f>SUMPRODUCT(Y36:Y$56,$AD$62:$AD82)</f>
        <v>0</v>
      </c>
      <c r="Z62" s="111">
        <f>SUMPRODUCT(Z36:Z$56,$AD$62:$AD82)</f>
        <v>0</v>
      </c>
      <c r="AA62" s="111">
        <f>SUMPRODUCT(AA36:AA$56,$AD$62:$AD82)</f>
        <v>0</v>
      </c>
      <c r="AB62" s="111">
        <f>SUMPRODUCT(AB36:AB$56,$AD$62:$AD82)</f>
        <v>0</v>
      </c>
      <c r="AC62" s="141">
        <v>1</v>
      </c>
      <c r="AD62" s="201">
        <f>+AE62*((1+Summary!$D$29)^(AC62-0.5))</f>
        <v>1.000496390416719</v>
      </c>
      <c r="AE62" s="201">
        <f>HLOOKUP($H$4,'Yield Curves &amp; Factor Charges'!$L$41:$S$72,AC62+2,FALSE)</f>
        <v>0.99999651709527526</v>
      </c>
    </row>
    <row r="63" spans="1:34" x14ac:dyDescent="0.25">
      <c r="B63" s="145">
        <f t="shared" ref="B63:B83" si="9">EDATE(B62,12)</f>
        <v>44196</v>
      </c>
      <c r="D63" s="89">
        <f t="shared" si="7"/>
        <v>50954.087260145236</v>
      </c>
      <c r="E63" s="111">
        <f>SUMPRODUCT(E37:E$56,$AD$62:$AD81)</f>
        <v>0</v>
      </c>
      <c r="F63" s="111">
        <f>SUMPRODUCT(F37:F$56,$AD$62:$AD81)</f>
        <v>0</v>
      </c>
      <c r="G63" s="111">
        <f>SUMPRODUCT(G37:G$56,$AD$62:$AD81)</f>
        <v>0</v>
      </c>
      <c r="H63" s="111">
        <f>SUMPRODUCT(H37:H$56,$AD$62:$AD81)</f>
        <v>9016.0708514249673</v>
      </c>
      <c r="I63" s="111">
        <f>SUMPRODUCT(I37:I$56,$AD$62:$AD81)</f>
        <v>0</v>
      </c>
      <c r="J63" s="111">
        <f>SUMPRODUCT(J37:J$56,$AD$62:$AD81)</f>
        <v>0</v>
      </c>
      <c r="K63" s="111">
        <f>SUMPRODUCT(K37:K$56,$AD$62:$AD81)</f>
        <v>0</v>
      </c>
      <c r="L63" s="111">
        <f>SUMPRODUCT(L37:L$56,$AD$62:$AD81)</f>
        <v>0</v>
      </c>
      <c r="M63" s="111">
        <f>SUMPRODUCT(M37:M$56,$AD$62:$AD81)</f>
        <v>0</v>
      </c>
      <c r="N63" s="111">
        <f>SUMPRODUCT(N37:N$56,$AD$62:$AD81)</f>
        <v>17888.42517068423</v>
      </c>
      <c r="O63" s="111">
        <f>SUMPRODUCT(O37:O$56,$AD$62:$AD81)</f>
        <v>0</v>
      </c>
      <c r="P63" s="111">
        <f>SUMPRODUCT(P37:P$56,$AD$62:$AD81)</f>
        <v>0</v>
      </c>
      <c r="Q63" s="111">
        <f>SUMPRODUCT(Q37:Q$56,$AD$62:$AD81)</f>
        <v>0</v>
      </c>
      <c r="R63" s="111">
        <f>SUMPRODUCT(R37:R$56,$AD$62:$AD81)</f>
        <v>0</v>
      </c>
      <c r="S63" s="111">
        <f>SUMPRODUCT(S37:S$56,$AD$62:$AD81)</f>
        <v>0</v>
      </c>
      <c r="T63" s="111">
        <f>SUMPRODUCT(T37:T$56,$AD$62:$AD81)</f>
        <v>0</v>
      </c>
      <c r="U63" s="111">
        <f>SUMPRODUCT(U37:U$56,$AD$62:$AD81)</f>
        <v>0</v>
      </c>
      <c r="V63" s="111">
        <f>SUMPRODUCT(V37:V$56,$AD$62:$AD81)</f>
        <v>24049.591238036039</v>
      </c>
      <c r="W63" s="111">
        <f>SUMPRODUCT(W37:W$56,$AD$62:$AD81)</f>
        <v>0</v>
      </c>
      <c r="X63" s="111">
        <f>SUMPRODUCT(X37:X$56,$AD$62:$AD81)</f>
        <v>0</v>
      </c>
      <c r="Y63" s="111">
        <f>SUMPRODUCT(Y37:Y$56,$AD$62:$AD81)</f>
        <v>0</v>
      </c>
      <c r="Z63" s="111">
        <f>SUMPRODUCT(Z37:Z$56,$AD$62:$AD81)</f>
        <v>0</v>
      </c>
      <c r="AA63" s="111">
        <f>SUMPRODUCT(AA37:AA$56,$AD$62:$AD81)</f>
        <v>0</v>
      </c>
      <c r="AB63" s="111">
        <f>SUMPRODUCT(AB37:AB$56,$AD$62:$AD81)</f>
        <v>0</v>
      </c>
      <c r="AC63" s="141">
        <f t="shared" ref="AC63:AC83" si="10">+AC62+1</f>
        <v>2</v>
      </c>
      <c r="AD63" s="201">
        <f>+AE63*((1+Summary!$D$29)^(AC63-0.5))</f>
        <v>1.0015108394744743</v>
      </c>
      <c r="AE63" s="201">
        <f>HLOOKUP($H$4,'Yield Curves &amp; Factor Charges'!$L$41:$S$72,AC63+2,FALSE)</f>
        <v>1.0000104488597437</v>
      </c>
    </row>
    <row r="64" spans="1:34" x14ac:dyDescent="0.25">
      <c r="B64" s="145">
        <f t="shared" si="9"/>
        <v>44561</v>
      </c>
      <c r="D64" s="89">
        <f t="shared" si="7"/>
        <v>39414.942161843821</v>
      </c>
      <c r="E64" s="111">
        <f>SUMPRODUCT(E38:E$56,$AD$62:$AD80)</f>
        <v>0</v>
      </c>
      <c r="F64" s="111">
        <f>SUMPRODUCT(F38:F$56,$AD$62:$AD80)</f>
        <v>0</v>
      </c>
      <c r="G64" s="111">
        <f>SUMPRODUCT(G38:G$56,$AD$62:$AD80)</f>
        <v>0</v>
      </c>
      <c r="H64" s="111">
        <f>SUMPRODUCT(H38:H$56,$AD$62:$AD80)</f>
        <v>6983.0284146882632</v>
      </c>
      <c r="I64" s="111">
        <f>SUMPRODUCT(I38:I$56,$AD$62:$AD80)</f>
        <v>0</v>
      </c>
      <c r="J64" s="111">
        <f>SUMPRODUCT(J38:J$56,$AD$62:$AD80)</f>
        <v>0</v>
      </c>
      <c r="K64" s="111">
        <f>SUMPRODUCT(K38:K$56,$AD$62:$AD80)</f>
        <v>0</v>
      </c>
      <c r="L64" s="111">
        <f>SUMPRODUCT(L38:L$56,$AD$62:$AD80)</f>
        <v>0</v>
      </c>
      <c r="M64" s="111">
        <f>SUMPRODUCT(M38:M$56,$AD$62:$AD80)</f>
        <v>0</v>
      </c>
      <c r="N64" s="111">
        <f>SUMPRODUCT(N38:N$56,$AD$62:$AD80)</f>
        <v>12986.934536573917</v>
      </c>
      <c r="O64" s="111">
        <f>SUMPRODUCT(O38:O$56,$AD$62:$AD80)</f>
        <v>0</v>
      </c>
      <c r="P64" s="111">
        <f>SUMPRODUCT(P38:P$56,$AD$62:$AD80)</f>
        <v>0</v>
      </c>
      <c r="Q64" s="111">
        <f>SUMPRODUCT(Q38:Q$56,$AD$62:$AD80)</f>
        <v>0</v>
      </c>
      <c r="R64" s="111">
        <f>SUMPRODUCT(R38:R$56,$AD$62:$AD80)</f>
        <v>0</v>
      </c>
      <c r="S64" s="111">
        <f>SUMPRODUCT(S38:S$56,$AD$62:$AD80)</f>
        <v>0</v>
      </c>
      <c r="T64" s="111">
        <f>SUMPRODUCT(T38:T$56,$AD$62:$AD80)</f>
        <v>0</v>
      </c>
      <c r="U64" s="111">
        <f>SUMPRODUCT(U38:U$56,$AD$62:$AD80)</f>
        <v>0</v>
      </c>
      <c r="V64" s="111">
        <f>SUMPRODUCT(V38:V$56,$AD$62:$AD80)</f>
        <v>19444.979210581638</v>
      </c>
      <c r="W64" s="111">
        <f>SUMPRODUCT(W38:W$56,$AD$62:$AD80)</f>
        <v>0</v>
      </c>
      <c r="X64" s="111">
        <f>SUMPRODUCT(X38:X$56,$AD$62:$AD80)</f>
        <v>0</v>
      </c>
      <c r="Y64" s="111">
        <f>SUMPRODUCT(Y38:Y$56,$AD$62:$AD80)</f>
        <v>0</v>
      </c>
      <c r="Z64" s="111">
        <f>SUMPRODUCT(Z38:Z$56,$AD$62:$AD80)</f>
        <v>0</v>
      </c>
      <c r="AA64" s="111">
        <f>SUMPRODUCT(AA38:AA$56,$AD$62:$AD80)</f>
        <v>0</v>
      </c>
      <c r="AB64" s="111">
        <f>SUMPRODUCT(AB38:AB$56,$AD$62:$AD80)</f>
        <v>0</v>
      </c>
      <c r="AC64" s="141">
        <f t="shared" si="10"/>
        <v>3</v>
      </c>
      <c r="AD64" s="201">
        <f>+AE64*((1+Summary!$D$29)^(AC64-0.5))</f>
        <v>1.00244950267638</v>
      </c>
      <c r="AE64" s="201">
        <f>HLOOKUP($H$4,'Yield Curves &amp; Factor Charges'!$L$41:$S$72,AC64+2,FALSE)</f>
        <v>0.99994775806672254</v>
      </c>
    </row>
    <row r="65" spans="2:31" x14ac:dyDescent="0.25">
      <c r="B65" s="145">
        <f t="shared" si="9"/>
        <v>44926</v>
      </c>
      <c r="D65" s="89">
        <f t="shared" si="7"/>
        <v>24574.520679663903</v>
      </c>
      <c r="E65" s="111">
        <f>SUMPRODUCT(E39:E$56,$AD$62:$AD79)</f>
        <v>0</v>
      </c>
      <c r="F65" s="111">
        <f>SUMPRODUCT(F39:F$56,$AD$62:$AD79)</f>
        <v>0</v>
      </c>
      <c r="G65" s="111">
        <f>SUMPRODUCT(G39:G$56,$AD$62:$AD79)</f>
        <v>0</v>
      </c>
      <c r="H65" s="111">
        <f>SUMPRODUCT(H39:H$56,$AD$62:$AD79)</f>
        <v>4759.0829523105785</v>
      </c>
      <c r="I65" s="111">
        <f>SUMPRODUCT(I39:I$56,$AD$62:$AD79)</f>
        <v>0</v>
      </c>
      <c r="J65" s="111">
        <f>SUMPRODUCT(J39:J$56,$AD$62:$AD79)</f>
        <v>0</v>
      </c>
      <c r="K65" s="111">
        <f>SUMPRODUCT(K39:K$56,$AD$62:$AD79)</f>
        <v>0</v>
      </c>
      <c r="L65" s="111">
        <f>SUMPRODUCT(L39:L$56,$AD$62:$AD79)</f>
        <v>0</v>
      </c>
      <c r="M65" s="111">
        <f>SUMPRODUCT(M39:M$56,$AD$62:$AD79)</f>
        <v>0</v>
      </c>
      <c r="N65" s="111">
        <f>SUMPRODUCT(N39:N$56,$AD$62:$AD79)</f>
        <v>6960.40091554025</v>
      </c>
      <c r="O65" s="111">
        <f>SUMPRODUCT(O39:O$56,$AD$62:$AD79)</f>
        <v>0</v>
      </c>
      <c r="P65" s="111">
        <f>SUMPRODUCT(P39:P$56,$AD$62:$AD79)</f>
        <v>0</v>
      </c>
      <c r="Q65" s="111">
        <f>SUMPRODUCT(Q39:Q$56,$AD$62:$AD79)</f>
        <v>0</v>
      </c>
      <c r="R65" s="111">
        <f>SUMPRODUCT(R39:R$56,$AD$62:$AD79)</f>
        <v>0</v>
      </c>
      <c r="S65" s="111">
        <f>SUMPRODUCT(S39:S$56,$AD$62:$AD79)</f>
        <v>0</v>
      </c>
      <c r="T65" s="111">
        <f>SUMPRODUCT(T39:T$56,$AD$62:$AD79)</f>
        <v>0</v>
      </c>
      <c r="U65" s="111">
        <f>SUMPRODUCT(U39:U$56,$AD$62:$AD79)</f>
        <v>0</v>
      </c>
      <c r="V65" s="111">
        <f>SUMPRODUCT(V39:V$56,$AD$62:$AD79)</f>
        <v>12855.036811813075</v>
      </c>
      <c r="W65" s="111">
        <f>SUMPRODUCT(W39:W$56,$AD$62:$AD79)</f>
        <v>0</v>
      </c>
      <c r="X65" s="111">
        <f>SUMPRODUCT(X39:X$56,$AD$62:$AD79)</f>
        <v>0</v>
      </c>
      <c r="Y65" s="111">
        <f>SUMPRODUCT(Y39:Y$56,$AD$62:$AD79)</f>
        <v>0</v>
      </c>
      <c r="Z65" s="111">
        <f>SUMPRODUCT(Z39:Z$56,$AD$62:$AD79)</f>
        <v>0</v>
      </c>
      <c r="AA65" s="111">
        <f>SUMPRODUCT(AA39:AA$56,$AD$62:$AD79)</f>
        <v>0</v>
      </c>
      <c r="AB65" s="111">
        <f>SUMPRODUCT(AB39:AB$56,$AD$62:$AD79)</f>
        <v>0</v>
      </c>
      <c r="AC65" s="141">
        <f t="shared" si="10"/>
        <v>4</v>
      </c>
      <c r="AD65" s="201">
        <f>+AE65*((1+Summary!$D$29)^(AC65-0.5))</f>
        <v>1.003773548468019</v>
      </c>
      <c r="AE65" s="201">
        <f>HLOOKUP($H$4,'Yield Curves &amp; Factor Charges'!$L$41:$S$72,AC65+2,FALSE)</f>
        <v>1.0002682312966091</v>
      </c>
    </row>
    <row r="66" spans="2:31" x14ac:dyDescent="0.25">
      <c r="B66" s="145">
        <f t="shared" si="9"/>
        <v>45291</v>
      </c>
      <c r="D66" s="89">
        <f t="shared" si="7"/>
        <v>10480.90420843667</v>
      </c>
      <c r="E66" s="111">
        <f>SUMPRODUCT(E40:E$56,$AD$62:$AD78)</f>
        <v>0</v>
      </c>
      <c r="F66" s="111">
        <f>SUMPRODUCT(F40:F$56,$AD$62:$AD78)</f>
        <v>0</v>
      </c>
      <c r="G66" s="111">
        <f>SUMPRODUCT(G40:G$56,$AD$62:$AD78)</f>
        <v>0</v>
      </c>
      <c r="H66" s="111">
        <f>SUMPRODUCT(H40:H$56,$AD$62:$AD78)</f>
        <v>2677.9934408945182</v>
      </c>
      <c r="I66" s="111">
        <f>SUMPRODUCT(I40:I$56,$AD$62:$AD78)</f>
        <v>0</v>
      </c>
      <c r="J66" s="111">
        <f>SUMPRODUCT(J40:J$56,$AD$62:$AD78)</f>
        <v>0</v>
      </c>
      <c r="K66" s="111">
        <f>SUMPRODUCT(K40:K$56,$AD$62:$AD78)</f>
        <v>0</v>
      </c>
      <c r="L66" s="111">
        <f>SUMPRODUCT(L40:L$56,$AD$62:$AD78)</f>
        <v>0</v>
      </c>
      <c r="M66" s="111">
        <f>SUMPRODUCT(M40:M$56,$AD$62:$AD78)</f>
        <v>0</v>
      </c>
      <c r="N66" s="111">
        <f>SUMPRODUCT(N40:N$56,$AD$62:$AD78)</f>
        <v>2063.6422757943124</v>
      </c>
      <c r="O66" s="111">
        <f>SUMPRODUCT(O40:O$56,$AD$62:$AD78)</f>
        <v>0</v>
      </c>
      <c r="P66" s="111">
        <f>SUMPRODUCT(P40:P$56,$AD$62:$AD78)</f>
        <v>0</v>
      </c>
      <c r="Q66" s="111">
        <f>SUMPRODUCT(Q40:Q$56,$AD$62:$AD78)</f>
        <v>0</v>
      </c>
      <c r="R66" s="111">
        <f>SUMPRODUCT(R40:R$56,$AD$62:$AD78)</f>
        <v>0</v>
      </c>
      <c r="S66" s="111">
        <f>SUMPRODUCT(S40:S$56,$AD$62:$AD78)</f>
        <v>0</v>
      </c>
      <c r="T66" s="111">
        <f>SUMPRODUCT(T40:T$56,$AD$62:$AD78)</f>
        <v>0</v>
      </c>
      <c r="U66" s="111">
        <f>SUMPRODUCT(U40:U$56,$AD$62:$AD78)</f>
        <v>0</v>
      </c>
      <c r="V66" s="111">
        <f>SUMPRODUCT(V40:V$56,$AD$62:$AD78)</f>
        <v>5739.2684917478391</v>
      </c>
      <c r="W66" s="111">
        <f>SUMPRODUCT(W40:W$56,$AD$62:$AD78)</f>
        <v>0</v>
      </c>
      <c r="X66" s="111">
        <f>SUMPRODUCT(X40:X$56,$AD$62:$AD78)</f>
        <v>0</v>
      </c>
      <c r="Y66" s="111">
        <f>SUMPRODUCT(Y40:Y$56,$AD$62:$AD78)</f>
        <v>0</v>
      </c>
      <c r="Z66" s="111">
        <f>SUMPRODUCT(Z40:Z$56,$AD$62:$AD78)</f>
        <v>0</v>
      </c>
      <c r="AA66" s="111">
        <f>SUMPRODUCT(AA40:AA$56,$AD$62:$AD78)</f>
        <v>0</v>
      </c>
      <c r="AB66" s="111">
        <f>SUMPRODUCT(AB40:AB$56,$AD$62:$AD78)</f>
        <v>0</v>
      </c>
      <c r="AC66" s="141">
        <f t="shared" si="10"/>
        <v>5</v>
      </c>
      <c r="AD66" s="201">
        <f>+AE66*((1+Summary!$D$29)^(AC66-0.5))</f>
        <v>1.0026510347860687</v>
      </c>
      <c r="AE66" s="201">
        <f>HLOOKUP($H$4,'Yield Curves &amp; Factor Charges'!$L$41:$S$72,AC66+2,FALSE)</f>
        <v>0.99815148610282767</v>
      </c>
    </row>
    <row r="67" spans="2:31" x14ac:dyDescent="0.25">
      <c r="B67" s="145">
        <f t="shared" si="9"/>
        <v>45657</v>
      </c>
      <c r="D67" s="89">
        <f t="shared" si="7"/>
        <v>2322.2814288749878</v>
      </c>
      <c r="E67" s="111">
        <f>SUMPRODUCT(E41:E$56,$AD$62:$AD77)</f>
        <v>0</v>
      </c>
      <c r="F67" s="111">
        <f>SUMPRODUCT(F41:F$56,$AD$62:$AD77)</f>
        <v>0</v>
      </c>
      <c r="G67" s="111">
        <f>SUMPRODUCT(G41:G$56,$AD$62:$AD77)</f>
        <v>0</v>
      </c>
      <c r="H67" s="111">
        <f>SUMPRODUCT(H41:H$56,$AD$62:$AD77)</f>
        <v>1130.6693781597105</v>
      </c>
      <c r="I67" s="111">
        <f>SUMPRODUCT(I41:I$56,$AD$62:$AD77)</f>
        <v>0</v>
      </c>
      <c r="J67" s="111">
        <f>SUMPRODUCT(J41:J$56,$AD$62:$AD77)</f>
        <v>0</v>
      </c>
      <c r="K67" s="111">
        <f>SUMPRODUCT(K41:K$56,$AD$62:$AD77)</f>
        <v>0</v>
      </c>
      <c r="L67" s="111">
        <f>SUMPRODUCT(L41:L$56,$AD$62:$AD77)</f>
        <v>0</v>
      </c>
      <c r="M67" s="111">
        <f>SUMPRODUCT(M41:M$56,$AD$62:$AD77)</f>
        <v>0</v>
      </c>
      <c r="N67" s="111">
        <f>SUMPRODUCT(N41:N$56,$AD$62:$AD77)</f>
        <v>0</v>
      </c>
      <c r="O67" s="111">
        <f>SUMPRODUCT(O41:O$56,$AD$62:$AD77)</f>
        <v>0</v>
      </c>
      <c r="P67" s="111">
        <f>SUMPRODUCT(P41:P$56,$AD$62:$AD77)</f>
        <v>0</v>
      </c>
      <c r="Q67" s="111">
        <f>SUMPRODUCT(Q41:Q$56,$AD$62:$AD77)</f>
        <v>0</v>
      </c>
      <c r="R67" s="111">
        <f>SUMPRODUCT(R41:R$56,$AD$62:$AD77)</f>
        <v>0</v>
      </c>
      <c r="S67" s="111">
        <f>SUMPRODUCT(S41:S$56,$AD$62:$AD77)</f>
        <v>0</v>
      </c>
      <c r="T67" s="111">
        <f>SUMPRODUCT(T41:T$56,$AD$62:$AD77)</f>
        <v>0</v>
      </c>
      <c r="U67" s="111">
        <f>SUMPRODUCT(U41:U$56,$AD$62:$AD77)</f>
        <v>0</v>
      </c>
      <c r="V67" s="111">
        <f>SUMPRODUCT(V41:V$56,$AD$62:$AD77)</f>
        <v>1191.6120507152771</v>
      </c>
      <c r="W67" s="111">
        <f>SUMPRODUCT(W41:W$56,$AD$62:$AD77)</f>
        <v>0</v>
      </c>
      <c r="X67" s="111">
        <f>SUMPRODUCT(X41:X$56,$AD$62:$AD77)</f>
        <v>0</v>
      </c>
      <c r="Y67" s="111">
        <f>SUMPRODUCT(Y41:Y$56,$AD$62:$AD77)</f>
        <v>0</v>
      </c>
      <c r="Z67" s="111">
        <f>SUMPRODUCT(Z41:Z$56,$AD$62:$AD77)</f>
        <v>0</v>
      </c>
      <c r="AA67" s="111">
        <f>SUMPRODUCT(AA41:AA$56,$AD$62:$AD77)</f>
        <v>0</v>
      </c>
      <c r="AB67" s="111">
        <f>SUMPRODUCT(AB41:AB$56,$AD$62:$AD77)</f>
        <v>0</v>
      </c>
      <c r="AC67" s="141">
        <f t="shared" si="10"/>
        <v>6</v>
      </c>
      <c r="AD67" s="201">
        <f>+AE67*((1+Summary!$D$29)^(AC67-0.5))</f>
        <v>0.99675276534253188</v>
      </c>
      <c r="AE67" s="201">
        <f>HLOOKUP($H$4,'Yield Curves &amp; Factor Charges'!$L$41:$S$72,AC67+2,FALSE)</f>
        <v>0.99128839764091303</v>
      </c>
    </row>
    <row r="68" spans="2:31" x14ac:dyDescent="0.25">
      <c r="B68" s="145">
        <f t="shared" si="9"/>
        <v>46022</v>
      </c>
      <c r="D68" s="89">
        <f t="shared" si="7"/>
        <v>365.832794801305</v>
      </c>
      <c r="E68" s="111">
        <f>SUMPRODUCT(E42:E$56,$AD$62:$AD76)</f>
        <v>0</v>
      </c>
      <c r="F68" s="111">
        <f>SUMPRODUCT(F42:F$56,$AD$62:$AD76)</f>
        <v>0</v>
      </c>
      <c r="G68" s="111">
        <f>SUMPRODUCT(G42:G$56,$AD$62:$AD76)</f>
        <v>0</v>
      </c>
      <c r="H68" s="111">
        <f>SUMPRODUCT(H42:H$56,$AD$62:$AD76)</f>
        <v>310.24824987026307</v>
      </c>
      <c r="I68" s="111">
        <f>SUMPRODUCT(I42:I$56,$AD$62:$AD76)</f>
        <v>0</v>
      </c>
      <c r="J68" s="111">
        <f>SUMPRODUCT(J42:J$56,$AD$62:$AD76)</f>
        <v>0</v>
      </c>
      <c r="K68" s="111">
        <f>SUMPRODUCT(K42:K$56,$AD$62:$AD76)</f>
        <v>0</v>
      </c>
      <c r="L68" s="111">
        <f>SUMPRODUCT(L42:L$56,$AD$62:$AD76)</f>
        <v>0</v>
      </c>
      <c r="M68" s="111">
        <f>SUMPRODUCT(M42:M$56,$AD$62:$AD76)</f>
        <v>0</v>
      </c>
      <c r="N68" s="111">
        <f>SUMPRODUCT(N42:N$56,$AD$62:$AD76)</f>
        <v>0</v>
      </c>
      <c r="O68" s="111">
        <f>SUMPRODUCT(O42:O$56,$AD$62:$AD76)</f>
        <v>0</v>
      </c>
      <c r="P68" s="111">
        <f>SUMPRODUCT(P42:P$56,$AD$62:$AD76)</f>
        <v>0</v>
      </c>
      <c r="Q68" s="111">
        <f>SUMPRODUCT(Q42:Q$56,$AD$62:$AD76)</f>
        <v>0</v>
      </c>
      <c r="R68" s="111">
        <f>SUMPRODUCT(R42:R$56,$AD$62:$AD76)</f>
        <v>0</v>
      </c>
      <c r="S68" s="111">
        <f>SUMPRODUCT(S42:S$56,$AD$62:$AD76)</f>
        <v>0</v>
      </c>
      <c r="T68" s="111">
        <f>SUMPRODUCT(T42:T$56,$AD$62:$AD76)</f>
        <v>0</v>
      </c>
      <c r="U68" s="111">
        <f>SUMPRODUCT(U42:U$56,$AD$62:$AD76)</f>
        <v>0</v>
      </c>
      <c r="V68" s="111">
        <f>SUMPRODUCT(V42:V$56,$AD$62:$AD76)</f>
        <v>55.58454493104194</v>
      </c>
      <c r="W68" s="111">
        <f>SUMPRODUCT(W42:W$56,$AD$62:$AD76)</f>
        <v>0</v>
      </c>
      <c r="X68" s="111">
        <f>SUMPRODUCT(X42:X$56,$AD$62:$AD76)</f>
        <v>0</v>
      </c>
      <c r="Y68" s="111">
        <f>SUMPRODUCT(Y42:Y$56,$AD$62:$AD76)</f>
        <v>0</v>
      </c>
      <c r="Z68" s="111">
        <f>SUMPRODUCT(Z42:Z$56,$AD$62:$AD76)</f>
        <v>0</v>
      </c>
      <c r="AA68" s="111">
        <f>SUMPRODUCT(AA42:AA$56,$AD$62:$AD76)</f>
        <v>0</v>
      </c>
      <c r="AB68" s="111">
        <f>SUMPRODUCT(AB42:AB$56,$AD$62:$AD76)</f>
        <v>0</v>
      </c>
      <c r="AC68" s="141">
        <f t="shared" si="10"/>
        <v>7</v>
      </c>
      <c r="AD68" s="201">
        <f>+AE68*((1+Summary!$D$29)^(AC68-0.5))</f>
        <v>0.98877762276020997</v>
      </c>
      <c r="AE68" s="201">
        <f>HLOOKUP($H$4,'Yield Curves &amp; Factor Charges'!$L$41:$S$72,AC68+2,FALSE)</f>
        <v>0.98237460154121226</v>
      </c>
    </row>
    <row r="69" spans="2:31" x14ac:dyDescent="0.25">
      <c r="B69" s="145">
        <f t="shared" si="9"/>
        <v>46387</v>
      </c>
      <c r="D69" s="89">
        <f t="shared" si="7"/>
        <v>44.740991757346769</v>
      </c>
      <c r="E69" s="111">
        <f>SUMPRODUCT(E43:E$56,$AD$62:$AD75)</f>
        <v>0</v>
      </c>
      <c r="F69" s="111">
        <f>SUMPRODUCT(F43:F$56,$AD$62:$AD75)</f>
        <v>0</v>
      </c>
      <c r="G69" s="111">
        <f>SUMPRODUCT(G43:G$56,$AD$62:$AD75)</f>
        <v>0</v>
      </c>
      <c r="H69" s="111">
        <f>SUMPRODUCT(H43:H$56,$AD$62:$AD75)</f>
        <v>44.600001763971129</v>
      </c>
      <c r="I69" s="111">
        <f>SUMPRODUCT(I43:I$56,$AD$62:$AD75)</f>
        <v>0</v>
      </c>
      <c r="J69" s="111">
        <f>SUMPRODUCT(J43:J$56,$AD$62:$AD75)</f>
        <v>0</v>
      </c>
      <c r="K69" s="111">
        <f>SUMPRODUCT(K43:K$56,$AD$62:$AD75)</f>
        <v>0</v>
      </c>
      <c r="L69" s="111">
        <f>SUMPRODUCT(L43:L$56,$AD$62:$AD75)</f>
        <v>0</v>
      </c>
      <c r="M69" s="111">
        <f>SUMPRODUCT(M43:M$56,$AD$62:$AD75)</f>
        <v>0</v>
      </c>
      <c r="N69" s="111">
        <f>SUMPRODUCT(N43:N$56,$AD$62:$AD75)</f>
        <v>0</v>
      </c>
      <c r="O69" s="111">
        <f>SUMPRODUCT(O43:O$56,$AD$62:$AD75)</f>
        <v>0</v>
      </c>
      <c r="P69" s="111">
        <f>SUMPRODUCT(P43:P$56,$AD$62:$AD75)</f>
        <v>0</v>
      </c>
      <c r="Q69" s="111">
        <f>SUMPRODUCT(Q43:Q$56,$AD$62:$AD75)</f>
        <v>0</v>
      </c>
      <c r="R69" s="111">
        <f>SUMPRODUCT(R43:R$56,$AD$62:$AD75)</f>
        <v>0</v>
      </c>
      <c r="S69" s="111">
        <f>SUMPRODUCT(S43:S$56,$AD$62:$AD75)</f>
        <v>0</v>
      </c>
      <c r="T69" s="111">
        <f>SUMPRODUCT(T43:T$56,$AD$62:$AD75)</f>
        <v>0</v>
      </c>
      <c r="U69" s="111">
        <f>SUMPRODUCT(U43:U$56,$AD$62:$AD75)</f>
        <v>0</v>
      </c>
      <c r="V69" s="111">
        <f>SUMPRODUCT(V43:V$56,$AD$62:$AD75)</f>
        <v>0.1409899933756395</v>
      </c>
      <c r="W69" s="111">
        <f>SUMPRODUCT(W43:W$56,$AD$62:$AD75)</f>
        <v>0</v>
      </c>
      <c r="X69" s="111">
        <f>SUMPRODUCT(X43:X$56,$AD$62:$AD75)</f>
        <v>0</v>
      </c>
      <c r="Y69" s="111">
        <f>SUMPRODUCT(Y43:Y$56,$AD$62:$AD75)</f>
        <v>0</v>
      </c>
      <c r="Z69" s="111">
        <f>SUMPRODUCT(Z43:Z$56,$AD$62:$AD75)</f>
        <v>0</v>
      </c>
      <c r="AA69" s="111">
        <f>SUMPRODUCT(AA43:AA$56,$AD$62:$AD75)</f>
        <v>0</v>
      </c>
      <c r="AB69" s="111">
        <f>SUMPRODUCT(AB43:AB$56,$AD$62:$AD75)</f>
        <v>0</v>
      </c>
      <c r="AC69" s="141">
        <f t="shared" si="10"/>
        <v>8</v>
      </c>
      <c r="AD69" s="201">
        <f>+AE69*((1+Summary!$D$29)^(AC69-0.5))</f>
        <v>0.9807475917093158</v>
      </c>
      <c r="AE69" s="201">
        <f>HLOOKUP($H$4,'Yield Curves &amp; Factor Charges'!$L$41:$S$72,AC69+2,FALSE)</f>
        <v>0.97342314736603586</v>
      </c>
    </row>
    <row r="70" spans="2:31" x14ac:dyDescent="0.25">
      <c r="B70" s="145">
        <f t="shared" si="9"/>
        <v>46752</v>
      </c>
      <c r="D70" s="89">
        <f t="shared" si="7"/>
        <v>2.4311577138548488</v>
      </c>
      <c r="E70" s="111">
        <f>SUMPRODUCT(E44:E$56,$AD$62:$AD74)</f>
        <v>0</v>
      </c>
      <c r="F70" s="111">
        <f>SUMPRODUCT(F44:F$56,$AD$62:$AD74)</f>
        <v>0</v>
      </c>
      <c r="G70" s="111">
        <f>SUMPRODUCT(G44:G$56,$AD$62:$AD74)</f>
        <v>0</v>
      </c>
      <c r="H70" s="111">
        <f>SUMPRODUCT(H44:H$56,$AD$62:$AD74)</f>
        <v>2.4311564907963876</v>
      </c>
      <c r="I70" s="111">
        <f>SUMPRODUCT(I44:I$56,$AD$62:$AD74)</f>
        <v>0</v>
      </c>
      <c r="J70" s="111">
        <f>SUMPRODUCT(J44:J$56,$AD$62:$AD74)</f>
        <v>0</v>
      </c>
      <c r="K70" s="111">
        <f>SUMPRODUCT(K44:K$56,$AD$62:$AD74)</f>
        <v>0</v>
      </c>
      <c r="L70" s="111">
        <f>SUMPRODUCT(L44:L$56,$AD$62:$AD74)</f>
        <v>0</v>
      </c>
      <c r="M70" s="111">
        <f>SUMPRODUCT(M44:M$56,$AD$62:$AD74)</f>
        <v>0</v>
      </c>
      <c r="N70" s="111">
        <f>SUMPRODUCT(N44:N$56,$AD$62:$AD74)</f>
        <v>0</v>
      </c>
      <c r="O70" s="111">
        <f>SUMPRODUCT(O44:O$56,$AD$62:$AD74)</f>
        <v>0</v>
      </c>
      <c r="P70" s="111">
        <f>SUMPRODUCT(P44:P$56,$AD$62:$AD74)</f>
        <v>0</v>
      </c>
      <c r="Q70" s="111">
        <f>SUMPRODUCT(Q44:Q$56,$AD$62:$AD74)</f>
        <v>0</v>
      </c>
      <c r="R70" s="111">
        <f>SUMPRODUCT(R44:R$56,$AD$62:$AD74)</f>
        <v>0</v>
      </c>
      <c r="S70" s="111">
        <f>SUMPRODUCT(S44:S$56,$AD$62:$AD74)</f>
        <v>0</v>
      </c>
      <c r="T70" s="111">
        <f>SUMPRODUCT(T44:T$56,$AD$62:$AD74)</f>
        <v>0</v>
      </c>
      <c r="U70" s="111">
        <f>SUMPRODUCT(U44:U$56,$AD$62:$AD74)</f>
        <v>0</v>
      </c>
      <c r="V70" s="111">
        <f>SUMPRODUCT(V44:V$56,$AD$62:$AD74)</f>
        <v>1.2230584613207959E-6</v>
      </c>
      <c r="W70" s="111">
        <f>SUMPRODUCT(W44:W$56,$AD$62:$AD74)</f>
        <v>0</v>
      </c>
      <c r="X70" s="111">
        <f>SUMPRODUCT(X44:X$56,$AD$62:$AD74)</f>
        <v>0</v>
      </c>
      <c r="Y70" s="111">
        <f>SUMPRODUCT(Y44:Y$56,$AD$62:$AD74)</f>
        <v>0</v>
      </c>
      <c r="Z70" s="111">
        <f>SUMPRODUCT(Z44:Z$56,$AD$62:$AD74)</f>
        <v>0</v>
      </c>
      <c r="AA70" s="111">
        <f>SUMPRODUCT(AA44:AA$56,$AD$62:$AD74)</f>
        <v>0</v>
      </c>
      <c r="AB70" s="111">
        <f>SUMPRODUCT(AB44:AB$56,$AD$62:$AD74)</f>
        <v>0</v>
      </c>
      <c r="AC70" s="141">
        <f t="shared" si="10"/>
        <v>9</v>
      </c>
      <c r="AD70" s="201">
        <f>+AE70*((1+Summary!$D$29)^(AC70-0.5))</f>
        <v>0.97301606549133712</v>
      </c>
      <c r="AE70" s="201">
        <f>HLOOKUP($H$4,'Yield Curves &amp; Factor Charges'!$L$41:$S$72,AC70+2,FALSE)</f>
        <v>0.96478457735329759</v>
      </c>
    </row>
    <row r="71" spans="2:31" x14ac:dyDescent="0.25">
      <c r="B71" s="145">
        <f t="shared" si="9"/>
        <v>47118</v>
      </c>
      <c r="D71" s="89">
        <f t="shared" si="7"/>
        <v>1.6483602399113455E-16</v>
      </c>
      <c r="E71" s="111">
        <f>SUMPRODUCT(E45:E$56,$AD$62:$AD73)</f>
        <v>0</v>
      </c>
      <c r="F71" s="111">
        <f>SUMPRODUCT(F45:F$56,$AD$62:$AD73)</f>
        <v>0</v>
      </c>
      <c r="G71" s="111">
        <f>SUMPRODUCT(G45:G$56,$AD$62:$AD73)</f>
        <v>0</v>
      </c>
      <c r="H71" s="111">
        <f>SUMPRODUCT(H45:H$56,$AD$62:$AD73)</f>
        <v>0</v>
      </c>
      <c r="I71" s="111">
        <f>SUMPRODUCT(I45:I$56,$AD$62:$AD73)</f>
        <v>0</v>
      </c>
      <c r="J71" s="111">
        <f>SUMPRODUCT(J45:J$56,$AD$62:$AD73)</f>
        <v>0</v>
      </c>
      <c r="K71" s="111">
        <f>SUMPRODUCT(K45:K$56,$AD$62:$AD73)</f>
        <v>0</v>
      </c>
      <c r="L71" s="111">
        <f>SUMPRODUCT(L45:L$56,$AD$62:$AD73)</f>
        <v>0</v>
      </c>
      <c r="M71" s="111">
        <f>SUMPRODUCT(M45:M$56,$AD$62:$AD73)</f>
        <v>0</v>
      </c>
      <c r="N71" s="111">
        <f>SUMPRODUCT(N45:N$56,$AD$62:$AD73)</f>
        <v>0</v>
      </c>
      <c r="O71" s="111">
        <f>SUMPRODUCT(O45:O$56,$AD$62:$AD73)</f>
        <v>0</v>
      </c>
      <c r="P71" s="111">
        <f>SUMPRODUCT(P45:P$56,$AD$62:$AD73)</f>
        <v>0</v>
      </c>
      <c r="Q71" s="111">
        <f>SUMPRODUCT(Q45:Q$56,$AD$62:$AD73)</f>
        <v>0</v>
      </c>
      <c r="R71" s="111">
        <f>SUMPRODUCT(R45:R$56,$AD$62:$AD73)</f>
        <v>0</v>
      </c>
      <c r="S71" s="111">
        <f>SUMPRODUCT(S45:S$56,$AD$62:$AD73)</f>
        <v>0</v>
      </c>
      <c r="T71" s="111">
        <f>SUMPRODUCT(T45:T$56,$AD$62:$AD73)</f>
        <v>0</v>
      </c>
      <c r="U71" s="111">
        <f>SUMPRODUCT(U45:U$56,$AD$62:$AD73)</f>
        <v>0</v>
      </c>
      <c r="V71" s="111">
        <f>SUMPRODUCT(V45:V$56,$AD$62:$AD73)</f>
        <v>1.6483602399113455E-16</v>
      </c>
      <c r="W71" s="111">
        <f>SUMPRODUCT(W45:W$56,$AD$62:$AD73)</f>
        <v>0</v>
      </c>
      <c r="X71" s="111">
        <f>SUMPRODUCT(X45:X$56,$AD$62:$AD73)</f>
        <v>0</v>
      </c>
      <c r="Y71" s="111">
        <f>SUMPRODUCT(Y45:Y$56,$AD$62:$AD73)</f>
        <v>0</v>
      </c>
      <c r="Z71" s="111">
        <f>SUMPRODUCT(Z45:Z$56,$AD$62:$AD73)</f>
        <v>0</v>
      </c>
      <c r="AA71" s="111">
        <f>SUMPRODUCT(AA45:AA$56,$AD$62:$AD73)</f>
        <v>0</v>
      </c>
      <c r="AB71" s="111">
        <f>SUMPRODUCT(AB45:AB$56,$AD$62:$AD73)</f>
        <v>0</v>
      </c>
      <c r="AC71" s="141">
        <f t="shared" si="10"/>
        <v>10</v>
      </c>
      <c r="AD71" s="201">
        <f>+AE71*((1+Summary!$D$29)^(AC71-0.5))</f>
        <v>0.96318947282146294</v>
      </c>
      <c r="AE71" s="201">
        <f>HLOOKUP($H$4,'Yield Curves &amp; Factor Charges'!$L$41:$S$72,AC71+2,FALSE)</f>
        <v>0.95408702832874759</v>
      </c>
    </row>
    <row r="72" spans="2:31" x14ac:dyDescent="0.25">
      <c r="B72" s="145">
        <f t="shared" si="9"/>
        <v>47483</v>
      </c>
      <c r="D72" s="89">
        <f t="shared" si="7"/>
        <v>9.3278534100154756E-36</v>
      </c>
      <c r="E72" s="111">
        <f>SUMPRODUCT(E46:E$56,$AD$62:$AD72)</f>
        <v>0</v>
      </c>
      <c r="F72" s="111">
        <f>SUMPRODUCT(F46:F$56,$AD$62:$AD72)</f>
        <v>0</v>
      </c>
      <c r="G72" s="111">
        <f>SUMPRODUCT(G46:G$56,$AD$62:$AD72)</f>
        <v>0</v>
      </c>
      <c r="H72" s="111">
        <f>SUMPRODUCT(H46:H$56,$AD$62:$AD72)</f>
        <v>0</v>
      </c>
      <c r="I72" s="111">
        <f>SUMPRODUCT(I46:I$56,$AD$62:$AD72)</f>
        <v>0</v>
      </c>
      <c r="J72" s="111">
        <f>SUMPRODUCT(J46:J$56,$AD$62:$AD72)</f>
        <v>0</v>
      </c>
      <c r="K72" s="111">
        <f>SUMPRODUCT(K46:K$56,$AD$62:$AD72)</f>
        <v>0</v>
      </c>
      <c r="L72" s="111">
        <f>SUMPRODUCT(L46:L$56,$AD$62:$AD72)</f>
        <v>0</v>
      </c>
      <c r="M72" s="111">
        <f>SUMPRODUCT(M46:M$56,$AD$62:$AD72)</f>
        <v>0</v>
      </c>
      <c r="N72" s="111">
        <f>SUMPRODUCT(N46:N$56,$AD$62:$AD72)</f>
        <v>0</v>
      </c>
      <c r="O72" s="111">
        <f>SUMPRODUCT(O46:O$56,$AD$62:$AD72)</f>
        <v>0</v>
      </c>
      <c r="P72" s="111">
        <f>SUMPRODUCT(P46:P$56,$AD$62:$AD72)</f>
        <v>0</v>
      </c>
      <c r="Q72" s="111">
        <f>SUMPRODUCT(Q46:Q$56,$AD$62:$AD72)</f>
        <v>0</v>
      </c>
      <c r="R72" s="111">
        <f>SUMPRODUCT(R46:R$56,$AD$62:$AD72)</f>
        <v>0</v>
      </c>
      <c r="S72" s="111">
        <f>SUMPRODUCT(S46:S$56,$AD$62:$AD72)</f>
        <v>0</v>
      </c>
      <c r="T72" s="111">
        <f>SUMPRODUCT(T46:T$56,$AD$62:$AD72)</f>
        <v>0</v>
      </c>
      <c r="U72" s="111">
        <f>SUMPRODUCT(U46:U$56,$AD$62:$AD72)</f>
        <v>0</v>
      </c>
      <c r="V72" s="111">
        <f>SUMPRODUCT(V46:V$56,$AD$62:$AD72)</f>
        <v>9.3278534100154756E-36</v>
      </c>
      <c r="W72" s="111">
        <f>SUMPRODUCT(W46:W$56,$AD$62:$AD72)</f>
        <v>0</v>
      </c>
      <c r="X72" s="111">
        <f>SUMPRODUCT(X46:X$56,$AD$62:$AD72)</f>
        <v>0</v>
      </c>
      <c r="Y72" s="111">
        <f>SUMPRODUCT(Y46:Y$56,$AD$62:$AD72)</f>
        <v>0</v>
      </c>
      <c r="Z72" s="111">
        <f>SUMPRODUCT(Z46:Z$56,$AD$62:$AD72)</f>
        <v>0</v>
      </c>
      <c r="AA72" s="111">
        <f>SUMPRODUCT(AA46:AA$56,$AD$62:$AD72)</f>
        <v>0</v>
      </c>
      <c r="AB72" s="111">
        <f>SUMPRODUCT(AB46:AB$56,$AD$62:$AD72)</f>
        <v>0</v>
      </c>
      <c r="AC72" s="141">
        <f t="shared" si="10"/>
        <v>11</v>
      </c>
      <c r="AD72" s="201">
        <f>+AE72*((1+Summary!$D$29)^(AC72-0.5))</f>
        <v>0.95522041884199971</v>
      </c>
      <c r="AE72" s="201">
        <f>HLOOKUP($H$4,'Yield Curves &amp; Factor Charges'!$L$41:$S$72,AC72+2,FALSE)</f>
        <v>0.9452480363879695</v>
      </c>
    </row>
    <row r="73" spans="2:31" x14ac:dyDescent="0.25">
      <c r="B73" s="145">
        <f t="shared" si="9"/>
        <v>47848</v>
      </c>
      <c r="D73" s="89">
        <f t="shared" si="7"/>
        <v>2.7390779852206271E-73</v>
      </c>
      <c r="E73" s="111">
        <f>SUMPRODUCT(E47:E$56,$AD$62:$AD71)</f>
        <v>0</v>
      </c>
      <c r="F73" s="111">
        <f>SUMPRODUCT(F47:F$56,$AD$62:$AD71)</f>
        <v>0</v>
      </c>
      <c r="G73" s="111">
        <f>SUMPRODUCT(G47:G$56,$AD$62:$AD71)</f>
        <v>0</v>
      </c>
      <c r="H73" s="111">
        <f>SUMPRODUCT(H47:H$56,$AD$62:$AD71)</f>
        <v>0</v>
      </c>
      <c r="I73" s="111">
        <f>SUMPRODUCT(I47:I$56,$AD$62:$AD71)</f>
        <v>0</v>
      </c>
      <c r="J73" s="111">
        <f>SUMPRODUCT(J47:J$56,$AD$62:$AD71)</f>
        <v>0</v>
      </c>
      <c r="K73" s="111">
        <f>SUMPRODUCT(K47:K$56,$AD$62:$AD71)</f>
        <v>0</v>
      </c>
      <c r="L73" s="111">
        <f>SUMPRODUCT(L47:L$56,$AD$62:$AD71)</f>
        <v>0</v>
      </c>
      <c r="M73" s="111">
        <f>SUMPRODUCT(M47:M$56,$AD$62:$AD71)</f>
        <v>0</v>
      </c>
      <c r="N73" s="111">
        <f>SUMPRODUCT(N47:N$56,$AD$62:$AD71)</f>
        <v>0</v>
      </c>
      <c r="O73" s="111">
        <f>SUMPRODUCT(O47:O$56,$AD$62:$AD71)</f>
        <v>0</v>
      </c>
      <c r="P73" s="111">
        <f>SUMPRODUCT(P47:P$56,$AD$62:$AD71)</f>
        <v>0</v>
      </c>
      <c r="Q73" s="111">
        <f>SUMPRODUCT(Q47:Q$56,$AD$62:$AD71)</f>
        <v>0</v>
      </c>
      <c r="R73" s="111">
        <f>SUMPRODUCT(R47:R$56,$AD$62:$AD71)</f>
        <v>0</v>
      </c>
      <c r="S73" s="111">
        <f>SUMPRODUCT(S47:S$56,$AD$62:$AD71)</f>
        <v>0</v>
      </c>
      <c r="T73" s="111">
        <f>SUMPRODUCT(T47:T$56,$AD$62:$AD71)</f>
        <v>0</v>
      </c>
      <c r="U73" s="111">
        <f>SUMPRODUCT(U47:U$56,$AD$62:$AD71)</f>
        <v>0</v>
      </c>
      <c r="V73" s="111">
        <f>SUMPRODUCT(V47:V$56,$AD$62:$AD71)</f>
        <v>2.7390779852206271E-73</v>
      </c>
      <c r="W73" s="111">
        <f>SUMPRODUCT(W47:W$56,$AD$62:$AD71)</f>
        <v>0</v>
      </c>
      <c r="X73" s="111">
        <f>SUMPRODUCT(X47:X$56,$AD$62:$AD71)</f>
        <v>0</v>
      </c>
      <c r="Y73" s="111">
        <f>SUMPRODUCT(Y47:Y$56,$AD$62:$AD71)</f>
        <v>0</v>
      </c>
      <c r="Z73" s="111">
        <f>SUMPRODUCT(Z47:Z$56,$AD$62:$AD71)</f>
        <v>0</v>
      </c>
      <c r="AA73" s="111">
        <f>SUMPRODUCT(AA47:AA$56,$AD$62:$AD71)</f>
        <v>0</v>
      </c>
      <c r="AB73" s="111">
        <f>SUMPRODUCT(AB47:AB$56,$AD$62:$AD71)</f>
        <v>0</v>
      </c>
      <c r="AC73" s="141">
        <f t="shared" si="10"/>
        <v>12</v>
      </c>
      <c r="AD73" s="201">
        <f>+AE73*((1+Summary!$D$29)^(AC73-0.5))</f>
        <v>0.94923366114552488</v>
      </c>
      <c r="AE73" s="201">
        <f>HLOOKUP($H$4,'Yield Curves &amp; Factor Charges'!$L$41:$S$72,AC73+2,FALSE)</f>
        <v>0.93838539430348378</v>
      </c>
    </row>
    <row r="74" spans="2:31" x14ac:dyDescent="0.25">
      <c r="B74" s="145">
        <f t="shared" si="9"/>
        <v>48213</v>
      </c>
      <c r="D74" s="89">
        <f t="shared" si="7"/>
        <v>1.7777006576210672E-146</v>
      </c>
      <c r="E74" s="111">
        <f>SUMPRODUCT(E48:E$56,$AD$62:$AD70)</f>
        <v>0</v>
      </c>
      <c r="F74" s="111">
        <f>SUMPRODUCT(F48:F$56,$AD$62:$AD70)</f>
        <v>0</v>
      </c>
      <c r="G74" s="111">
        <f>SUMPRODUCT(G48:G$56,$AD$62:$AD70)</f>
        <v>0</v>
      </c>
      <c r="H74" s="111">
        <f>SUMPRODUCT(H48:H$56,$AD$62:$AD70)</f>
        <v>0</v>
      </c>
      <c r="I74" s="111">
        <f>SUMPRODUCT(I48:I$56,$AD$62:$AD70)</f>
        <v>0</v>
      </c>
      <c r="J74" s="111">
        <f>SUMPRODUCT(J48:J$56,$AD$62:$AD70)</f>
        <v>0</v>
      </c>
      <c r="K74" s="111">
        <f>SUMPRODUCT(K48:K$56,$AD$62:$AD70)</f>
        <v>0</v>
      </c>
      <c r="L74" s="111">
        <f>SUMPRODUCT(L48:L$56,$AD$62:$AD70)</f>
        <v>0</v>
      </c>
      <c r="M74" s="111">
        <f>SUMPRODUCT(M48:M$56,$AD$62:$AD70)</f>
        <v>0</v>
      </c>
      <c r="N74" s="111">
        <f>SUMPRODUCT(N48:N$56,$AD$62:$AD70)</f>
        <v>0</v>
      </c>
      <c r="O74" s="111">
        <f>SUMPRODUCT(O48:O$56,$AD$62:$AD70)</f>
        <v>0</v>
      </c>
      <c r="P74" s="111">
        <f>SUMPRODUCT(P48:P$56,$AD$62:$AD70)</f>
        <v>0</v>
      </c>
      <c r="Q74" s="111">
        <f>SUMPRODUCT(Q48:Q$56,$AD$62:$AD70)</f>
        <v>0</v>
      </c>
      <c r="R74" s="111">
        <f>SUMPRODUCT(R48:R$56,$AD$62:$AD70)</f>
        <v>0</v>
      </c>
      <c r="S74" s="111">
        <f>SUMPRODUCT(S48:S$56,$AD$62:$AD70)</f>
        <v>0</v>
      </c>
      <c r="T74" s="111">
        <f>SUMPRODUCT(T48:T$56,$AD$62:$AD70)</f>
        <v>0</v>
      </c>
      <c r="U74" s="111">
        <f>SUMPRODUCT(U48:U$56,$AD$62:$AD70)</f>
        <v>0</v>
      </c>
      <c r="V74" s="111">
        <f>SUMPRODUCT(V48:V$56,$AD$62:$AD70)</f>
        <v>1.7777006576210672E-146</v>
      </c>
      <c r="W74" s="111">
        <f>SUMPRODUCT(W48:W$56,$AD$62:$AD70)</f>
        <v>0</v>
      </c>
      <c r="X74" s="111">
        <f>SUMPRODUCT(X48:X$56,$AD$62:$AD70)</f>
        <v>0</v>
      </c>
      <c r="Y74" s="111">
        <f>SUMPRODUCT(Y48:Y$56,$AD$62:$AD70)</f>
        <v>0</v>
      </c>
      <c r="Z74" s="111">
        <f>SUMPRODUCT(Z48:Z$56,$AD$62:$AD70)</f>
        <v>0</v>
      </c>
      <c r="AA74" s="111">
        <f>SUMPRODUCT(AA48:AA$56,$AD$62:$AD70)</f>
        <v>0</v>
      </c>
      <c r="AB74" s="111">
        <f>SUMPRODUCT(AB48:AB$56,$AD$62:$AD70)</f>
        <v>0</v>
      </c>
      <c r="AC74" s="141">
        <f t="shared" si="10"/>
        <v>13</v>
      </c>
      <c r="AD74" s="201">
        <f>+AE74*((1+Summary!$D$29)^(AC74-0.5))</f>
        <v>0.9422757437716327</v>
      </c>
      <c r="AE74" s="201">
        <f>HLOOKUP($H$4,'Yield Curves &amp; Factor Charges'!$L$41:$S$72,AC74+2,FALSE)</f>
        <v>0.93057641870269636</v>
      </c>
    </row>
    <row r="75" spans="2:31" x14ac:dyDescent="0.25">
      <c r="B75" s="145">
        <f t="shared" si="9"/>
        <v>48579</v>
      </c>
      <c r="D75" s="89">
        <f t="shared" si="7"/>
        <v>3.4178609696316943E-289</v>
      </c>
      <c r="E75" s="111">
        <f>SUMPRODUCT(E49:E$56,$AD$62:$AD69)</f>
        <v>0</v>
      </c>
      <c r="F75" s="111">
        <f>SUMPRODUCT(F49:F$56,$AD$62:$AD69)</f>
        <v>0</v>
      </c>
      <c r="G75" s="111">
        <f>SUMPRODUCT(G49:G$56,$AD$62:$AD69)</f>
        <v>0</v>
      </c>
      <c r="H75" s="111">
        <f>SUMPRODUCT(H49:H$56,$AD$62:$AD69)</f>
        <v>0</v>
      </c>
      <c r="I75" s="111">
        <f>SUMPRODUCT(I49:I$56,$AD$62:$AD69)</f>
        <v>0</v>
      </c>
      <c r="J75" s="111">
        <f>SUMPRODUCT(J49:J$56,$AD$62:$AD69)</f>
        <v>0</v>
      </c>
      <c r="K75" s="111">
        <f>SUMPRODUCT(K49:K$56,$AD$62:$AD69)</f>
        <v>0</v>
      </c>
      <c r="L75" s="111">
        <f>SUMPRODUCT(L49:L$56,$AD$62:$AD69)</f>
        <v>0</v>
      </c>
      <c r="M75" s="111">
        <f>SUMPRODUCT(M49:M$56,$AD$62:$AD69)</f>
        <v>0</v>
      </c>
      <c r="N75" s="111">
        <f>SUMPRODUCT(N49:N$56,$AD$62:$AD69)</f>
        <v>0</v>
      </c>
      <c r="O75" s="111">
        <f>SUMPRODUCT(O49:O$56,$AD$62:$AD69)</f>
        <v>0</v>
      </c>
      <c r="P75" s="111">
        <f>SUMPRODUCT(P49:P$56,$AD$62:$AD69)</f>
        <v>0</v>
      </c>
      <c r="Q75" s="111">
        <f>SUMPRODUCT(Q49:Q$56,$AD$62:$AD69)</f>
        <v>0</v>
      </c>
      <c r="R75" s="111">
        <f>SUMPRODUCT(R49:R$56,$AD$62:$AD69)</f>
        <v>0</v>
      </c>
      <c r="S75" s="111">
        <f>SUMPRODUCT(S49:S$56,$AD$62:$AD69)</f>
        <v>0</v>
      </c>
      <c r="T75" s="111">
        <f>SUMPRODUCT(T49:T$56,$AD$62:$AD69)</f>
        <v>0</v>
      </c>
      <c r="U75" s="111">
        <f>SUMPRODUCT(U49:U$56,$AD$62:$AD69)</f>
        <v>0</v>
      </c>
      <c r="V75" s="111">
        <f>SUMPRODUCT(V49:V$56,$AD$62:$AD69)</f>
        <v>3.4178609696316943E-289</v>
      </c>
      <c r="W75" s="111">
        <f>SUMPRODUCT(W49:W$56,$AD$62:$AD69)</f>
        <v>0</v>
      </c>
      <c r="X75" s="111">
        <f>SUMPRODUCT(X49:X$56,$AD$62:$AD69)</f>
        <v>0</v>
      </c>
      <c r="Y75" s="111">
        <f>SUMPRODUCT(Y49:Y$56,$AD$62:$AD69)</f>
        <v>0</v>
      </c>
      <c r="Z75" s="111">
        <f>SUMPRODUCT(Z49:Z$56,$AD$62:$AD69)</f>
        <v>0</v>
      </c>
      <c r="AA75" s="111">
        <f>SUMPRODUCT(AA49:AA$56,$AD$62:$AD69)</f>
        <v>0</v>
      </c>
      <c r="AB75" s="111">
        <f>SUMPRODUCT(AB49:AB$56,$AD$62:$AD69)</f>
        <v>0</v>
      </c>
      <c r="AC75" s="141">
        <f t="shared" si="10"/>
        <v>14</v>
      </c>
      <c r="AD75" s="201">
        <f>+AE75*((1+Summary!$D$29)^(AC75-0.5))</f>
        <v>0.93578592278418526</v>
      </c>
      <c r="AE75" s="201">
        <f>HLOOKUP($H$4,'Yield Curves &amp; Factor Charges'!$L$41:$S$72,AC75+2,FALSE)</f>
        <v>0.92324393160375062</v>
      </c>
    </row>
    <row r="76" spans="2:31" x14ac:dyDescent="0.25">
      <c r="B76" s="145">
        <f t="shared" si="9"/>
        <v>48944</v>
      </c>
      <c r="D76" s="89">
        <f t="shared" si="7"/>
        <v>0</v>
      </c>
      <c r="E76" s="111">
        <f>SUMPRODUCT(E50:E$56,$AD$62:$AD68)</f>
        <v>0</v>
      </c>
      <c r="F76" s="111">
        <f>SUMPRODUCT(F50:F$56,$AD$62:$AD68)</f>
        <v>0</v>
      </c>
      <c r="G76" s="111">
        <f>SUMPRODUCT(G50:G$56,$AD$62:$AD68)</f>
        <v>0</v>
      </c>
      <c r="H76" s="111">
        <f>SUMPRODUCT(H50:H$56,$AD$62:$AD68)</f>
        <v>0</v>
      </c>
      <c r="I76" s="111">
        <f>SUMPRODUCT(I50:I$56,$AD$62:$AD68)</f>
        <v>0</v>
      </c>
      <c r="J76" s="111">
        <f>SUMPRODUCT(J50:J$56,$AD$62:$AD68)</f>
        <v>0</v>
      </c>
      <c r="K76" s="111">
        <f>SUMPRODUCT(K50:K$56,$AD$62:$AD68)</f>
        <v>0</v>
      </c>
      <c r="L76" s="111">
        <f>SUMPRODUCT(L50:L$56,$AD$62:$AD68)</f>
        <v>0</v>
      </c>
      <c r="M76" s="111">
        <f>SUMPRODUCT(M50:M$56,$AD$62:$AD68)</f>
        <v>0</v>
      </c>
      <c r="N76" s="111">
        <f>SUMPRODUCT(N50:N$56,$AD$62:$AD68)</f>
        <v>0</v>
      </c>
      <c r="O76" s="111">
        <f>SUMPRODUCT(O50:O$56,$AD$62:$AD68)</f>
        <v>0</v>
      </c>
      <c r="P76" s="111">
        <f>SUMPRODUCT(P50:P$56,$AD$62:$AD68)</f>
        <v>0</v>
      </c>
      <c r="Q76" s="111">
        <f>SUMPRODUCT(Q50:Q$56,$AD$62:$AD68)</f>
        <v>0</v>
      </c>
      <c r="R76" s="111">
        <f>SUMPRODUCT(R50:R$56,$AD$62:$AD68)</f>
        <v>0</v>
      </c>
      <c r="S76" s="111">
        <f>SUMPRODUCT(S50:S$56,$AD$62:$AD68)</f>
        <v>0</v>
      </c>
      <c r="T76" s="111">
        <f>SUMPRODUCT(T50:T$56,$AD$62:$AD68)</f>
        <v>0</v>
      </c>
      <c r="U76" s="111">
        <f>SUMPRODUCT(U50:U$56,$AD$62:$AD68)</f>
        <v>0</v>
      </c>
      <c r="V76" s="111">
        <f>SUMPRODUCT(V50:V$56,$AD$62:$AD68)</f>
        <v>0</v>
      </c>
      <c r="W76" s="111">
        <f>SUMPRODUCT(W50:W$56,$AD$62:$AD68)</f>
        <v>0</v>
      </c>
      <c r="X76" s="111">
        <f>SUMPRODUCT(X50:X$56,$AD$62:$AD68)</f>
        <v>0</v>
      </c>
      <c r="Y76" s="111">
        <f>SUMPRODUCT(Y50:Y$56,$AD$62:$AD68)</f>
        <v>0</v>
      </c>
      <c r="Z76" s="111">
        <f>SUMPRODUCT(Z50:Z$56,$AD$62:$AD68)</f>
        <v>0</v>
      </c>
      <c r="AA76" s="111">
        <f>SUMPRODUCT(AA50:AA$56,$AD$62:$AD68)</f>
        <v>0</v>
      </c>
      <c r="AB76" s="111">
        <f>SUMPRODUCT(AB50:AB$56,$AD$62:$AD68)</f>
        <v>0</v>
      </c>
      <c r="AC76" s="141">
        <f t="shared" si="10"/>
        <v>15</v>
      </c>
      <c r="AD76" s="201">
        <f>+AE76*((1+Summary!$D$29)^(AC76-0.5))</f>
        <v>0.93041596574743002</v>
      </c>
      <c r="AE76" s="201">
        <f>HLOOKUP($H$4,'Yield Curves &amp; Factor Charges'!$L$41:$S$72,AC76+2,FALSE)</f>
        <v>0.91702891718961477</v>
      </c>
    </row>
    <row r="77" spans="2:31" x14ac:dyDescent="0.25">
      <c r="B77" s="145">
        <f t="shared" si="9"/>
        <v>49309</v>
      </c>
      <c r="D77" s="89">
        <f t="shared" si="7"/>
        <v>0</v>
      </c>
      <c r="E77" s="111">
        <f>SUMPRODUCT(E51:E$56,$AD$62:$AD67)</f>
        <v>0</v>
      </c>
      <c r="F77" s="111">
        <f>SUMPRODUCT(F51:F$56,$AD$62:$AD67)</f>
        <v>0</v>
      </c>
      <c r="G77" s="111">
        <f>SUMPRODUCT(G51:G$56,$AD$62:$AD67)</f>
        <v>0</v>
      </c>
      <c r="H77" s="111">
        <f>SUMPRODUCT(H51:H$56,$AD$62:$AD67)</f>
        <v>0</v>
      </c>
      <c r="I77" s="111">
        <f>SUMPRODUCT(I51:I$56,$AD$62:$AD67)</f>
        <v>0</v>
      </c>
      <c r="J77" s="111">
        <f>SUMPRODUCT(J51:J$56,$AD$62:$AD67)</f>
        <v>0</v>
      </c>
      <c r="K77" s="111">
        <f>SUMPRODUCT(K51:K$56,$AD$62:$AD67)</f>
        <v>0</v>
      </c>
      <c r="L77" s="111">
        <f>SUMPRODUCT(L51:L$56,$AD$62:$AD67)</f>
        <v>0</v>
      </c>
      <c r="M77" s="111">
        <f>SUMPRODUCT(M51:M$56,$AD$62:$AD67)</f>
        <v>0</v>
      </c>
      <c r="N77" s="111">
        <f>SUMPRODUCT(N51:N$56,$AD$62:$AD67)</f>
        <v>0</v>
      </c>
      <c r="O77" s="111">
        <f>SUMPRODUCT(O51:O$56,$AD$62:$AD67)</f>
        <v>0</v>
      </c>
      <c r="P77" s="111">
        <f>SUMPRODUCT(P51:P$56,$AD$62:$AD67)</f>
        <v>0</v>
      </c>
      <c r="Q77" s="111">
        <f>SUMPRODUCT(Q51:Q$56,$AD$62:$AD67)</f>
        <v>0</v>
      </c>
      <c r="R77" s="111">
        <f>SUMPRODUCT(R51:R$56,$AD$62:$AD67)</f>
        <v>0</v>
      </c>
      <c r="S77" s="111">
        <f>SUMPRODUCT(S51:S$56,$AD$62:$AD67)</f>
        <v>0</v>
      </c>
      <c r="T77" s="111">
        <f>SUMPRODUCT(T51:T$56,$AD$62:$AD67)</f>
        <v>0</v>
      </c>
      <c r="U77" s="111">
        <f>SUMPRODUCT(U51:U$56,$AD$62:$AD67)</f>
        <v>0</v>
      </c>
      <c r="V77" s="111">
        <f>SUMPRODUCT(V51:V$56,$AD$62:$AD67)</f>
        <v>0</v>
      </c>
      <c r="W77" s="111">
        <f>SUMPRODUCT(W51:W$56,$AD$62:$AD67)</f>
        <v>0</v>
      </c>
      <c r="X77" s="111">
        <f>SUMPRODUCT(X51:X$56,$AD$62:$AD67)</f>
        <v>0</v>
      </c>
      <c r="Y77" s="111">
        <f>SUMPRODUCT(Y51:Y$56,$AD$62:$AD67)</f>
        <v>0</v>
      </c>
      <c r="Z77" s="111">
        <f>SUMPRODUCT(Z51:Z$56,$AD$62:$AD67)</f>
        <v>0</v>
      </c>
      <c r="AA77" s="111">
        <f>SUMPRODUCT(AA51:AA$56,$AD$62:$AD67)</f>
        <v>0</v>
      </c>
      <c r="AB77" s="111">
        <f>SUMPRODUCT(AB51:AB$56,$AD$62:$AD67)</f>
        <v>0</v>
      </c>
      <c r="AC77" s="141">
        <f t="shared" si="10"/>
        <v>16</v>
      </c>
      <c r="AD77" s="201">
        <f>+AE77*((1+Summary!$D$29)^(AC77-0.5))</f>
        <v>0.92525261779460899</v>
      </c>
      <c r="AE77" s="201">
        <f>HLOOKUP($H$4,'Yield Curves &amp; Factor Charges'!$L$41:$S$72,AC77+2,FALSE)</f>
        <v>0.91102883189634865</v>
      </c>
    </row>
    <row r="78" spans="2:31" x14ac:dyDescent="0.25">
      <c r="B78" s="145">
        <f t="shared" si="9"/>
        <v>49674</v>
      </c>
      <c r="D78" s="89">
        <f t="shared" si="7"/>
        <v>0</v>
      </c>
      <c r="E78" s="111">
        <f>SUMPRODUCT(E52:E$56,$AD$62:$AD66)</f>
        <v>0</v>
      </c>
      <c r="F78" s="111">
        <f>SUMPRODUCT(F52:F$56,$AD$62:$AD66)</f>
        <v>0</v>
      </c>
      <c r="G78" s="111">
        <f>SUMPRODUCT(G52:G$56,$AD$62:$AD66)</f>
        <v>0</v>
      </c>
      <c r="H78" s="111">
        <f>SUMPRODUCT(H52:H$56,$AD$62:$AD66)</f>
        <v>0</v>
      </c>
      <c r="I78" s="111">
        <f>SUMPRODUCT(I52:I$56,$AD$62:$AD66)</f>
        <v>0</v>
      </c>
      <c r="J78" s="111">
        <f>SUMPRODUCT(J52:J$56,$AD$62:$AD66)</f>
        <v>0</v>
      </c>
      <c r="K78" s="111">
        <f>SUMPRODUCT(K52:K$56,$AD$62:$AD66)</f>
        <v>0</v>
      </c>
      <c r="L78" s="111">
        <f>SUMPRODUCT(L52:L$56,$AD$62:$AD66)</f>
        <v>0</v>
      </c>
      <c r="M78" s="111">
        <f>SUMPRODUCT(M52:M$56,$AD$62:$AD66)</f>
        <v>0</v>
      </c>
      <c r="N78" s="111">
        <f>SUMPRODUCT(N52:N$56,$AD$62:$AD66)</f>
        <v>0</v>
      </c>
      <c r="O78" s="111">
        <f>SUMPRODUCT(O52:O$56,$AD$62:$AD66)</f>
        <v>0</v>
      </c>
      <c r="P78" s="111">
        <f>SUMPRODUCT(P52:P$56,$AD$62:$AD66)</f>
        <v>0</v>
      </c>
      <c r="Q78" s="111">
        <f>SUMPRODUCT(Q52:Q$56,$AD$62:$AD66)</f>
        <v>0</v>
      </c>
      <c r="R78" s="111">
        <f>SUMPRODUCT(R52:R$56,$AD$62:$AD66)</f>
        <v>0</v>
      </c>
      <c r="S78" s="111">
        <f>SUMPRODUCT(S52:S$56,$AD$62:$AD66)</f>
        <v>0</v>
      </c>
      <c r="T78" s="111">
        <f>SUMPRODUCT(T52:T$56,$AD$62:$AD66)</f>
        <v>0</v>
      </c>
      <c r="U78" s="111">
        <f>SUMPRODUCT(U52:U$56,$AD$62:$AD66)</f>
        <v>0</v>
      </c>
      <c r="V78" s="111">
        <f>SUMPRODUCT(V52:V$56,$AD$62:$AD66)</f>
        <v>0</v>
      </c>
      <c r="W78" s="111">
        <f>SUMPRODUCT(W52:W$56,$AD$62:$AD66)</f>
        <v>0</v>
      </c>
      <c r="X78" s="111">
        <f>SUMPRODUCT(X52:X$56,$AD$62:$AD66)</f>
        <v>0</v>
      </c>
      <c r="Y78" s="111">
        <f>SUMPRODUCT(Y52:Y$56,$AD$62:$AD66)</f>
        <v>0</v>
      </c>
      <c r="Z78" s="111">
        <f>SUMPRODUCT(Z52:Z$56,$AD$62:$AD66)</f>
        <v>0</v>
      </c>
      <c r="AA78" s="111">
        <f>SUMPRODUCT(AA52:AA$56,$AD$62:$AD66)</f>
        <v>0</v>
      </c>
      <c r="AB78" s="111">
        <f>SUMPRODUCT(AB52:AB$56,$AD$62:$AD66)</f>
        <v>0</v>
      </c>
      <c r="AC78" s="141">
        <f t="shared" si="10"/>
        <v>17</v>
      </c>
      <c r="AD78" s="201">
        <f>+AE78*((1+Summary!$D$29)^(AC78-0.5))</f>
        <v>0.92087965609322764</v>
      </c>
      <c r="AE78" s="201">
        <f>HLOOKUP($H$4,'Yield Curves &amp; Factor Charges'!$L$41:$S$72,AC78+2,FALSE)</f>
        <v>0.90581727787791166</v>
      </c>
    </row>
    <row r="79" spans="2:31" x14ac:dyDescent="0.25">
      <c r="B79" s="145">
        <f t="shared" si="9"/>
        <v>50040</v>
      </c>
      <c r="D79" s="89">
        <f t="shared" si="7"/>
        <v>0</v>
      </c>
      <c r="E79" s="111">
        <f>SUMPRODUCT(E53:E$56,$AD$62:$AD65)</f>
        <v>0</v>
      </c>
      <c r="F79" s="111">
        <f>SUMPRODUCT(F53:F$56,$AD$62:$AD65)</f>
        <v>0</v>
      </c>
      <c r="G79" s="111">
        <f>SUMPRODUCT(G53:G$56,$AD$62:$AD65)</f>
        <v>0</v>
      </c>
      <c r="H79" s="111">
        <f>SUMPRODUCT(H53:H$56,$AD$62:$AD65)</f>
        <v>0</v>
      </c>
      <c r="I79" s="111">
        <f>SUMPRODUCT(I53:I$56,$AD$62:$AD65)</f>
        <v>0</v>
      </c>
      <c r="J79" s="111">
        <f>SUMPRODUCT(J53:J$56,$AD$62:$AD65)</f>
        <v>0</v>
      </c>
      <c r="K79" s="111">
        <f>SUMPRODUCT(K53:K$56,$AD$62:$AD65)</f>
        <v>0</v>
      </c>
      <c r="L79" s="111">
        <f>SUMPRODUCT(L53:L$56,$AD$62:$AD65)</f>
        <v>0</v>
      </c>
      <c r="M79" s="111">
        <f>SUMPRODUCT(M53:M$56,$AD$62:$AD65)</f>
        <v>0</v>
      </c>
      <c r="N79" s="111">
        <f>SUMPRODUCT(N53:N$56,$AD$62:$AD65)</f>
        <v>0</v>
      </c>
      <c r="O79" s="111">
        <f>SUMPRODUCT(O53:O$56,$AD$62:$AD65)</f>
        <v>0</v>
      </c>
      <c r="P79" s="111">
        <f>SUMPRODUCT(P53:P$56,$AD$62:$AD65)</f>
        <v>0</v>
      </c>
      <c r="Q79" s="111">
        <f>SUMPRODUCT(Q53:Q$56,$AD$62:$AD65)</f>
        <v>0</v>
      </c>
      <c r="R79" s="111">
        <f>SUMPRODUCT(R53:R$56,$AD$62:$AD65)</f>
        <v>0</v>
      </c>
      <c r="S79" s="111">
        <f>SUMPRODUCT(S53:S$56,$AD$62:$AD65)</f>
        <v>0</v>
      </c>
      <c r="T79" s="111">
        <f>SUMPRODUCT(T53:T$56,$AD$62:$AD65)</f>
        <v>0</v>
      </c>
      <c r="U79" s="111">
        <f>SUMPRODUCT(U53:U$56,$AD$62:$AD65)</f>
        <v>0</v>
      </c>
      <c r="V79" s="111">
        <f>SUMPRODUCT(V53:V$56,$AD$62:$AD65)</f>
        <v>0</v>
      </c>
      <c r="W79" s="111">
        <f>SUMPRODUCT(W53:W$56,$AD$62:$AD65)</f>
        <v>0</v>
      </c>
      <c r="X79" s="111">
        <f>SUMPRODUCT(X53:X$56,$AD$62:$AD65)</f>
        <v>0</v>
      </c>
      <c r="Y79" s="111">
        <f>SUMPRODUCT(Y53:Y$56,$AD$62:$AD65)</f>
        <v>0</v>
      </c>
      <c r="Z79" s="111">
        <f>SUMPRODUCT(Z53:Z$56,$AD$62:$AD65)</f>
        <v>0</v>
      </c>
      <c r="AA79" s="111">
        <f>SUMPRODUCT(AA53:AA$56,$AD$62:$AD65)</f>
        <v>0</v>
      </c>
      <c r="AB79" s="111">
        <f>SUMPRODUCT(AB53:AB$56,$AD$62:$AD65)</f>
        <v>0</v>
      </c>
      <c r="AC79" s="141">
        <f t="shared" si="10"/>
        <v>18</v>
      </c>
      <c r="AD79" s="201">
        <f>+AE79*((1+Summary!$D$29)^(AC79-0.5))</f>
        <v>0.91803721724684917</v>
      </c>
      <c r="AE79" s="201">
        <f>HLOOKUP($H$4,'Yield Curves &amp; Factor Charges'!$L$41:$S$72,AC79+2,FALSE)</f>
        <v>0.90211921220156077</v>
      </c>
    </row>
    <row r="80" spans="2:31" x14ac:dyDescent="0.25">
      <c r="B80" s="145">
        <f t="shared" si="9"/>
        <v>50405</v>
      </c>
      <c r="D80" s="89">
        <f t="shared" si="7"/>
        <v>0</v>
      </c>
      <c r="E80" s="111">
        <f>SUMPRODUCT(E54:E$56,$AD$62:$AD64)</f>
        <v>0</v>
      </c>
      <c r="F80" s="111">
        <f>SUMPRODUCT(F54:F$56,$AD$62:$AD64)</f>
        <v>0</v>
      </c>
      <c r="G80" s="111">
        <f>SUMPRODUCT(G54:G$56,$AD$62:$AD64)</f>
        <v>0</v>
      </c>
      <c r="H80" s="111">
        <f>SUMPRODUCT(H54:H$56,$AD$62:$AD64)</f>
        <v>0</v>
      </c>
      <c r="I80" s="111">
        <f>SUMPRODUCT(I54:I$56,$AD$62:$AD64)</f>
        <v>0</v>
      </c>
      <c r="J80" s="111">
        <f>SUMPRODUCT(J54:J$56,$AD$62:$AD64)</f>
        <v>0</v>
      </c>
      <c r="K80" s="111">
        <f>SUMPRODUCT(K54:K$56,$AD$62:$AD64)</f>
        <v>0</v>
      </c>
      <c r="L80" s="111">
        <f>SUMPRODUCT(L54:L$56,$AD$62:$AD64)</f>
        <v>0</v>
      </c>
      <c r="M80" s="111">
        <f>SUMPRODUCT(M54:M$56,$AD$62:$AD64)</f>
        <v>0</v>
      </c>
      <c r="N80" s="111">
        <f>SUMPRODUCT(N54:N$56,$AD$62:$AD64)</f>
        <v>0</v>
      </c>
      <c r="O80" s="111">
        <f>SUMPRODUCT(O54:O$56,$AD$62:$AD64)</f>
        <v>0</v>
      </c>
      <c r="P80" s="111">
        <f>SUMPRODUCT(P54:P$56,$AD$62:$AD64)</f>
        <v>0</v>
      </c>
      <c r="Q80" s="111">
        <f>SUMPRODUCT(Q54:Q$56,$AD$62:$AD64)</f>
        <v>0</v>
      </c>
      <c r="R80" s="111">
        <f>SUMPRODUCT(R54:R$56,$AD$62:$AD64)</f>
        <v>0</v>
      </c>
      <c r="S80" s="111">
        <f>SUMPRODUCT(S54:S$56,$AD$62:$AD64)</f>
        <v>0</v>
      </c>
      <c r="T80" s="111">
        <f>SUMPRODUCT(T54:T$56,$AD$62:$AD64)</f>
        <v>0</v>
      </c>
      <c r="U80" s="111">
        <f>SUMPRODUCT(U54:U$56,$AD$62:$AD64)</f>
        <v>0</v>
      </c>
      <c r="V80" s="111">
        <f>SUMPRODUCT(V54:V$56,$AD$62:$AD64)</f>
        <v>0</v>
      </c>
      <c r="W80" s="111">
        <f>SUMPRODUCT(W54:W$56,$AD$62:$AD64)</f>
        <v>0</v>
      </c>
      <c r="X80" s="111">
        <f>SUMPRODUCT(X54:X$56,$AD$62:$AD64)</f>
        <v>0</v>
      </c>
      <c r="Y80" s="111">
        <f>SUMPRODUCT(Y54:Y$56,$AD$62:$AD64)</f>
        <v>0</v>
      </c>
      <c r="Z80" s="111">
        <f>SUMPRODUCT(Z54:Z$56,$AD$62:$AD64)</f>
        <v>0</v>
      </c>
      <c r="AA80" s="111">
        <f>SUMPRODUCT(AA54:AA$56,$AD$62:$AD64)</f>
        <v>0</v>
      </c>
      <c r="AB80" s="111">
        <f>SUMPRODUCT(AB54:AB$56,$AD$62:$AD64)</f>
        <v>0</v>
      </c>
      <c r="AC80" s="141">
        <f t="shared" si="10"/>
        <v>19</v>
      </c>
      <c r="AD80" s="201">
        <f>+AE80*((1+Summary!$D$29)^(AC80-0.5))</f>
        <v>0.91569591404171435</v>
      </c>
      <c r="AE80" s="201">
        <f>HLOOKUP($H$4,'Yield Curves &amp; Factor Charges'!$L$41:$S$72,AC80+2,FALSE)</f>
        <v>0.89891958566930885</v>
      </c>
    </row>
    <row r="81" spans="2:31" x14ac:dyDescent="0.25">
      <c r="B81" s="145">
        <f t="shared" si="9"/>
        <v>50770</v>
      </c>
      <c r="D81" s="89">
        <f t="shared" si="7"/>
        <v>0</v>
      </c>
      <c r="E81" s="111">
        <f>SUMPRODUCT(E55:E$56,$AD$62:$AD63)</f>
        <v>0</v>
      </c>
      <c r="F81" s="111">
        <f>SUMPRODUCT(F55:F$56,$AD$62:$AD63)</f>
        <v>0</v>
      </c>
      <c r="G81" s="111">
        <f>SUMPRODUCT(G55:G$56,$AD$62:$AD63)</f>
        <v>0</v>
      </c>
      <c r="H81" s="111">
        <f>SUMPRODUCT(H55:H$56,$AD$62:$AD63)</f>
        <v>0</v>
      </c>
      <c r="I81" s="111">
        <f>SUMPRODUCT(I55:I$56,$AD$62:$AD63)</f>
        <v>0</v>
      </c>
      <c r="J81" s="111">
        <f>SUMPRODUCT(J55:J$56,$AD$62:$AD63)</f>
        <v>0</v>
      </c>
      <c r="K81" s="111">
        <f>SUMPRODUCT(K55:K$56,$AD$62:$AD63)</f>
        <v>0</v>
      </c>
      <c r="L81" s="111">
        <f>SUMPRODUCT(L55:L$56,$AD$62:$AD63)</f>
        <v>0</v>
      </c>
      <c r="M81" s="111">
        <f>SUMPRODUCT(M55:M$56,$AD$62:$AD63)</f>
        <v>0</v>
      </c>
      <c r="N81" s="111">
        <f>SUMPRODUCT(N55:N$56,$AD$62:$AD63)</f>
        <v>0</v>
      </c>
      <c r="O81" s="111">
        <f>SUMPRODUCT(O55:O$56,$AD$62:$AD63)</f>
        <v>0</v>
      </c>
      <c r="P81" s="111">
        <f>SUMPRODUCT(P55:P$56,$AD$62:$AD63)</f>
        <v>0</v>
      </c>
      <c r="Q81" s="111">
        <f>SUMPRODUCT(Q55:Q$56,$AD$62:$AD63)</f>
        <v>0</v>
      </c>
      <c r="R81" s="111">
        <f>SUMPRODUCT(R55:R$56,$AD$62:$AD63)</f>
        <v>0</v>
      </c>
      <c r="S81" s="111">
        <f>SUMPRODUCT(S55:S$56,$AD$62:$AD63)</f>
        <v>0</v>
      </c>
      <c r="T81" s="111">
        <f>SUMPRODUCT(T55:T$56,$AD$62:$AD63)</f>
        <v>0</v>
      </c>
      <c r="U81" s="111">
        <f>SUMPRODUCT(U55:U$56,$AD$62:$AD63)</f>
        <v>0</v>
      </c>
      <c r="V81" s="111">
        <f>SUMPRODUCT(V55:V$56,$AD$62:$AD63)</f>
        <v>0</v>
      </c>
      <c r="W81" s="111">
        <f>SUMPRODUCT(W55:W$56,$AD$62:$AD63)</f>
        <v>0</v>
      </c>
      <c r="X81" s="111">
        <f>SUMPRODUCT(X55:X$56,$AD$62:$AD63)</f>
        <v>0</v>
      </c>
      <c r="Y81" s="111">
        <f>SUMPRODUCT(Y55:Y$56,$AD$62:$AD63)</f>
        <v>0</v>
      </c>
      <c r="Z81" s="111">
        <f>SUMPRODUCT(Z55:Z$56,$AD$62:$AD63)</f>
        <v>0</v>
      </c>
      <c r="AA81" s="111">
        <f>SUMPRODUCT(AA55:AA$56,$AD$62:$AD63)</f>
        <v>0</v>
      </c>
      <c r="AB81" s="111">
        <f>SUMPRODUCT(AB55:AB$56,$AD$62:$AD63)</f>
        <v>0</v>
      </c>
      <c r="AC81" s="141">
        <f t="shared" si="10"/>
        <v>20</v>
      </c>
      <c r="AD81" s="201">
        <f>+AE81*((1+Summary!$D$29)^(AC81-0.5))</f>
        <v>0.91545425682887793</v>
      </c>
      <c r="AE81" s="201">
        <f>HLOOKUP($H$4,'Yield Curves &amp; Factor Charges'!$L$41:$S$72,AC81+2,FALSE)</f>
        <v>0.89778457125100297</v>
      </c>
    </row>
    <row r="82" spans="2:31" x14ac:dyDescent="0.25">
      <c r="B82" s="145">
        <f t="shared" si="9"/>
        <v>51135</v>
      </c>
      <c r="D82" s="89">
        <f t="shared" si="7"/>
        <v>0</v>
      </c>
      <c r="E82" s="111">
        <f>SUMPRODUCT(E56:E$56,$AD$62:$AD62)</f>
        <v>0</v>
      </c>
      <c r="F82" s="111">
        <f>SUMPRODUCT(F56:F$56,$AD$62:$AD62)</f>
        <v>0</v>
      </c>
      <c r="G82" s="111">
        <f>SUMPRODUCT(G56:G$56,$AD$62:$AD62)</f>
        <v>0</v>
      </c>
      <c r="H82" s="111">
        <f>SUMPRODUCT(H56:H$56,$AD$62:$AD62)</f>
        <v>0</v>
      </c>
      <c r="I82" s="111">
        <f>SUMPRODUCT(I56:I$56,$AD$62:$AD62)</f>
        <v>0</v>
      </c>
      <c r="J82" s="111">
        <f>SUMPRODUCT(J56:J$56,$AD$62:$AD62)</f>
        <v>0</v>
      </c>
      <c r="K82" s="111">
        <f>SUMPRODUCT(K56:K$56,$AD$62:$AD62)</f>
        <v>0</v>
      </c>
      <c r="L82" s="111">
        <f>SUMPRODUCT(L56:L$56,$AD$62:$AD62)</f>
        <v>0</v>
      </c>
      <c r="M82" s="111">
        <f>SUMPRODUCT(M56:M$56,$AD$62:$AD62)</f>
        <v>0</v>
      </c>
      <c r="N82" s="111">
        <f>SUMPRODUCT(N56:N$56,$AD$62:$AD62)</f>
        <v>0</v>
      </c>
      <c r="O82" s="111">
        <f>SUMPRODUCT(O56:O$56,$AD$62:$AD62)</f>
        <v>0</v>
      </c>
      <c r="P82" s="111">
        <f>SUMPRODUCT(P56:P$56,$AD$62:$AD62)</f>
        <v>0</v>
      </c>
      <c r="Q82" s="111">
        <f>SUMPRODUCT(Q56:Q$56,$AD$62:$AD62)</f>
        <v>0</v>
      </c>
      <c r="R82" s="111">
        <f>SUMPRODUCT(R56:R$56,$AD$62:$AD62)</f>
        <v>0</v>
      </c>
      <c r="S82" s="111">
        <f>SUMPRODUCT(S56:S$56,$AD$62:$AD62)</f>
        <v>0</v>
      </c>
      <c r="T82" s="111">
        <f>SUMPRODUCT(T56:T$56,$AD$62:$AD62)</f>
        <v>0</v>
      </c>
      <c r="U82" s="111">
        <f>SUMPRODUCT(U56:U$56,$AD$62:$AD62)</f>
        <v>0</v>
      </c>
      <c r="V82" s="111">
        <f>SUMPRODUCT(V56:V$56,$AD$62:$AD62)</f>
        <v>0</v>
      </c>
      <c r="W82" s="111">
        <f>SUMPRODUCT(W56:W$56,$AD$62:$AD62)</f>
        <v>0</v>
      </c>
      <c r="X82" s="111">
        <f>SUMPRODUCT(X56:X$56,$AD$62:$AD62)</f>
        <v>0</v>
      </c>
      <c r="Y82" s="111">
        <f>SUMPRODUCT(Y56:Y$56,$AD$62:$AD62)</f>
        <v>0</v>
      </c>
      <c r="Z82" s="111">
        <f>SUMPRODUCT(Z56:Z$56,$AD$62:$AD62)</f>
        <v>0</v>
      </c>
      <c r="AA82" s="111">
        <f>SUMPRODUCT(AA56:AA$56,$AD$62:$AD62)</f>
        <v>0</v>
      </c>
      <c r="AB82" s="111">
        <f>SUMPRODUCT(AB56:AB$56,$AD$62:$AD62)</f>
        <v>0</v>
      </c>
      <c r="AC82" s="141">
        <f t="shared" si="10"/>
        <v>21</v>
      </c>
      <c r="AD82" s="201">
        <f>+AE82*((1+Summary!$D$29)^(AC82-0.5))</f>
        <v>0.91147044963196033</v>
      </c>
      <c r="AE82" s="201">
        <f>HLOOKUP($H$4,'Yield Curves &amp; Factor Charges'!$L$41:$S$72,AC82+2,FALSE)</f>
        <v>0.89298467303253504</v>
      </c>
    </row>
    <row r="83" spans="2:31" x14ac:dyDescent="0.25">
      <c r="B83" s="145">
        <f t="shared" si="9"/>
        <v>51501</v>
      </c>
      <c r="D83" s="89">
        <f t="shared" si="7"/>
        <v>0</v>
      </c>
      <c r="E83" s="111">
        <f>SUMPRODUCT(E$56:E57,$AD61:$AD$62)</f>
        <v>0</v>
      </c>
      <c r="F83" s="111">
        <f>SUMPRODUCT(F$56:F57,$AD61:$AD$62)</f>
        <v>0</v>
      </c>
      <c r="G83" s="111">
        <f>SUMPRODUCT(G$56:G57,$AD61:$AD$62)</f>
        <v>0</v>
      </c>
      <c r="H83" s="111">
        <f>SUMPRODUCT(H$56:H57,$AD61:$AD$62)</f>
        <v>0</v>
      </c>
      <c r="I83" s="111">
        <f>SUMPRODUCT(I$56:I57,$AD61:$AD$62)</f>
        <v>0</v>
      </c>
      <c r="J83" s="111">
        <f>SUMPRODUCT(J$56:J57,$AD61:$AD$62)</f>
        <v>0</v>
      </c>
      <c r="K83" s="111">
        <f>SUMPRODUCT(K$56:K57,$AD61:$AD$62)</f>
        <v>0</v>
      </c>
      <c r="L83" s="111">
        <f>SUMPRODUCT(L$56:L57,$AD61:$AD$62)</f>
        <v>0</v>
      </c>
      <c r="M83" s="111">
        <f>SUMPRODUCT(M$56:M57,$AD61:$AD$62)</f>
        <v>0</v>
      </c>
      <c r="N83" s="111">
        <f>SUMPRODUCT(N$56:N57,$AD61:$AD$62)</f>
        <v>0</v>
      </c>
      <c r="O83" s="111">
        <f>SUMPRODUCT(O$56:O57,$AD61:$AD$62)</f>
        <v>0</v>
      </c>
      <c r="P83" s="111">
        <f>SUMPRODUCT(P$56:P57,$AD61:$AD$62)</f>
        <v>0</v>
      </c>
      <c r="Q83" s="111">
        <f>SUMPRODUCT(Q$56:Q57,$AD61:$AD$62)</f>
        <v>0</v>
      </c>
      <c r="R83" s="111">
        <f>SUMPRODUCT(R$56:R57,$AD61:$AD$62)</f>
        <v>0</v>
      </c>
      <c r="S83" s="111">
        <f>SUMPRODUCT(S$56:S57,$AD61:$AD$62)</f>
        <v>0</v>
      </c>
      <c r="T83" s="111">
        <f>SUMPRODUCT(T$56:T57,$AD61:$AD$62)</f>
        <v>0</v>
      </c>
      <c r="U83" s="111">
        <f>SUMPRODUCT(U$56:U57,$AD61:$AD$62)</f>
        <v>0</v>
      </c>
      <c r="V83" s="111">
        <f>SUMPRODUCT(V$56:V57,$AD61:$AD$62)</f>
        <v>0</v>
      </c>
      <c r="W83" s="111">
        <f>SUMPRODUCT(W$56:W57,$AD61:$AD$62)</f>
        <v>0</v>
      </c>
      <c r="X83" s="111">
        <f>SUMPRODUCT(X$56:X57,$AD61:$AD$62)</f>
        <v>0</v>
      </c>
      <c r="Y83" s="111">
        <f>SUMPRODUCT(Y$56:Y57,$AD61:$AD$62)</f>
        <v>0</v>
      </c>
      <c r="Z83" s="111">
        <f>SUMPRODUCT(Z$56:Z57,$AD61:$AD$62)</f>
        <v>0</v>
      </c>
      <c r="AA83" s="111">
        <f>SUMPRODUCT(AA$56:AA57,$AD61:$AD$62)</f>
        <v>0</v>
      </c>
      <c r="AB83" s="111">
        <f>SUMPRODUCT(AB$56:AB57,$AD61:$AD$62)</f>
        <v>0</v>
      </c>
      <c r="AC83" s="141">
        <f t="shared" si="10"/>
        <v>22</v>
      </c>
      <c r="AD83" s="201">
        <f>+AE83*((1+Summary!$D$29)^(AC83-0.5))</f>
        <v>0.90381662978218669</v>
      </c>
      <c r="AE83" s="201">
        <f>HLOOKUP($H$4,'Yield Curves &amp; Factor Charges'!$L$41:$S$72,AC83+2,FALSE)</f>
        <v>0.88460148087462898</v>
      </c>
    </row>
  </sheetData>
  <mergeCells count="27">
    <mergeCell ref="M58:M59"/>
    <mergeCell ref="H58:H59"/>
    <mergeCell ref="I58:I59"/>
    <mergeCell ref="J58:J59"/>
    <mergeCell ref="K58:K59"/>
    <mergeCell ref="L58:L59"/>
    <mergeCell ref="A34:C34"/>
    <mergeCell ref="A58:C59"/>
    <mergeCell ref="E58:E59"/>
    <mergeCell ref="F58:F59"/>
    <mergeCell ref="G58:G59"/>
    <mergeCell ref="Z58:Z59"/>
    <mergeCell ref="AA58:AA59"/>
    <mergeCell ref="AB58:AB59"/>
    <mergeCell ref="D58:D59"/>
    <mergeCell ref="Q58:Q59"/>
    <mergeCell ref="R58:R59"/>
    <mergeCell ref="S58:S59"/>
    <mergeCell ref="T58:T59"/>
    <mergeCell ref="U58:U59"/>
    <mergeCell ref="V58:V59"/>
    <mergeCell ref="W58:W59"/>
    <mergeCell ref="X58:X59"/>
    <mergeCell ref="Y58:Y59"/>
    <mergeCell ref="N58:N59"/>
    <mergeCell ref="O58:O59"/>
    <mergeCell ref="P58:P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'Yield Curves &amp; Factor Charges'!$L$6:$S$6</xm:f>
          </x14:formula1>
          <xm:sqref>H4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H83"/>
  <sheetViews>
    <sheetView zoomScaleNormal="100" workbookViewId="0">
      <selection activeCell="C44" sqref="C44:L45"/>
    </sheetView>
  </sheetViews>
  <sheetFormatPr defaultColWidth="9.109375" defaultRowHeight="13.2" x14ac:dyDescent="0.25"/>
  <cols>
    <col min="1" max="1" width="12.44140625" style="141" customWidth="1"/>
    <col min="2" max="2" width="10.109375" style="141" bestFit="1" customWidth="1"/>
    <col min="3" max="3" width="9.109375" style="141"/>
    <col min="4" max="4" width="15.109375" style="141" customWidth="1"/>
    <col min="5" max="28" width="20.109375" style="146" customWidth="1"/>
    <col min="29" max="29" width="15.5546875" style="141" customWidth="1"/>
    <col min="30" max="33" width="9.109375" style="141"/>
    <col min="34" max="34" width="10.21875" style="141" customWidth="1"/>
    <col min="35" max="35" width="11.44140625" style="141" customWidth="1"/>
    <col min="36" max="16384" width="9.109375" style="141"/>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153"/>
      <c r="F4" s="153"/>
      <c r="G4" s="153" t="s">
        <v>51</v>
      </c>
      <c r="H4" s="109" t="s">
        <v>57</v>
      </c>
    </row>
    <row r="5" spans="1:29" x14ac:dyDescent="0.25">
      <c r="A5" s="149" t="s">
        <v>32</v>
      </c>
      <c r="B5" s="149"/>
      <c r="C5" s="235"/>
      <c r="D5" s="235"/>
      <c r="E5" s="153"/>
      <c r="F5" s="153"/>
      <c r="G5" s="153" t="s">
        <v>101</v>
      </c>
      <c r="H5" s="151">
        <f>HLOOKUP($H$4,'Yield Curves &amp; Factor Charges'!$C$6:$J$7,2,FALSE)</f>
        <v>3</v>
      </c>
    </row>
    <row r="6" spans="1:29" x14ac:dyDescent="0.25">
      <c r="A6" s="152" t="s">
        <v>138</v>
      </c>
      <c r="B6" s="152"/>
      <c r="C6" s="235"/>
      <c r="D6" s="235"/>
      <c r="E6" s="153"/>
      <c r="F6" s="153"/>
      <c r="G6" s="153"/>
      <c r="H6" s="153"/>
    </row>
    <row r="8" spans="1:29" ht="39.6"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39.6" x14ac:dyDescent="0.25">
      <c r="A9" s="282" t="s">
        <v>33</v>
      </c>
      <c r="B9" s="65">
        <f>+Summary!C$6</f>
        <v>43830</v>
      </c>
      <c r="D9" s="56">
        <f>SUM(E9:AB9)</f>
        <v>0</v>
      </c>
      <c r="E9" s="237"/>
      <c r="F9" s="294"/>
      <c r="G9" s="294"/>
      <c r="H9" s="294"/>
      <c r="I9" s="294"/>
      <c r="J9" s="294"/>
      <c r="K9" s="294"/>
      <c r="L9" s="294"/>
      <c r="M9" s="294"/>
      <c r="N9" s="294"/>
      <c r="O9" s="294"/>
      <c r="P9" s="294"/>
      <c r="Q9" s="294"/>
      <c r="R9" s="294"/>
      <c r="S9" s="294"/>
      <c r="T9" s="294"/>
      <c r="U9" s="294"/>
      <c r="V9" s="294"/>
      <c r="W9" s="294"/>
      <c r="X9" s="294"/>
      <c r="Y9" s="294"/>
      <c r="Z9" s="294"/>
      <c r="AA9" s="294"/>
      <c r="AB9" s="294"/>
    </row>
    <row r="10" spans="1:29" x14ac:dyDescent="0.25">
      <c r="A10" s="141" t="s">
        <v>165</v>
      </c>
      <c r="B10" s="65"/>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row>
    <row r="11" spans="1:29" x14ac:dyDescent="0.25">
      <c r="B11" s="65">
        <f>+Summary!C$6</f>
        <v>43830</v>
      </c>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row>
    <row r="12" spans="1:29" x14ac:dyDescent="0.25">
      <c r="B12" s="145">
        <f>EDATE(B9,12)</f>
        <v>44196</v>
      </c>
      <c r="D12" s="56"/>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row>
    <row r="13" spans="1:29" x14ac:dyDescent="0.25">
      <c r="B13" s="145">
        <f t="shared" ref="B13:B32" si="0">EDATE(B12,12)</f>
        <v>44561</v>
      </c>
      <c r="D13" s="56"/>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row>
    <row r="14" spans="1:29" x14ac:dyDescent="0.25">
      <c r="B14" s="145">
        <f t="shared" si="0"/>
        <v>44926</v>
      </c>
      <c r="D14" s="56"/>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row>
    <row r="15" spans="1:29" x14ac:dyDescent="0.25">
      <c r="B15" s="145">
        <f t="shared" si="0"/>
        <v>45291</v>
      </c>
      <c r="D15" s="56"/>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row>
    <row r="16" spans="1:29" x14ac:dyDescent="0.25">
      <c r="B16" s="145">
        <f t="shared" si="0"/>
        <v>45657</v>
      </c>
      <c r="D16" s="5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row>
    <row r="17" spans="2:28" x14ac:dyDescent="0.25">
      <c r="B17" s="145">
        <f t="shared" si="0"/>
        <v>46022</v>
      </c>
      <c r="D17" s="5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row>
    <row r="18" spans="2:28" x14ac:dyDescent="0.25">
      <c r="B18" s="145">
        <f t="shared" si="0"/>
        <v>46387</v>
      </c>
      <c r="D18" s="56"/>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row>
    <row r="19" spans="2:28" x14ac:dyDescent="0.25">
      <c r="B19" s="145">
        <f t="shared" si="0"/>
        <v>46752</v>
      </c>
      <c r="D19" s="56"/>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x14ac:dyDescent="0.25">
      <c r="B20" s="145">
        <f t="shared" si="0"/>
        <v>47118</v>
      </c>
      <c r="D20" s="56"/>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row>
    <row r="21" spans="2:28" x14ac:dyDescent="0.25">
      <c r="B21" s="145">
        <f t="shared" si="0"/>
        <v>47483</v>
      </c>
      <c r="D21" s="56"/>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row>
    <row r="22" spans="2:28" x14ac:dyDescent="0.25">
      <c r="B22" s="145">
        <f t="shared" si="0"/>
        <v>47848</v>
      </c>
      <c r="D22" s="56"/>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row>
    <row r="23" spans="2:28" x14ac:dyDescent="0.25">
      <c r="B23" s="145">
        <f t="shared" si="0"/>
        <v>48213</v>
      </c>
      <c r="D23" s="56"/>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row>
    <row r="24" spans="2:28" x14ac:dyDescent="0.25">
      <c r="B24" s="145">
        <f t="shared" si="0"/>
        <v>48579</v>
      </c>
      <c r="D24" s="56"/>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row>
    <row r="25" spans="2:28" x14ac:dyDescent="0.25">
      <c r="B25" s="145">
        <f t="shared" si="0"/>
        <v>48944</v>
      </c>
      <c r="D25" s="56"/>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row>
    <row r="26" spans="2:28" x14ac:dyDescent="0.25">
      <c r="B26" s="145">
        <f t="shared" si="0"/>
        <v>49309</v>
      </c>
      <c r="D26" s="56"/>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row>
    <row r="27" spans="2:28" x14ac:dyDescent="0.25">
      <c r="B27" s="145">
        <f t="shared" si="0"/>
        <v>49674</v>
      </c>
      <c r="D27" s="56"/>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row>
    <row r="28" spans="2:28" x14ac:dyDescent="0.25">
      <c r="B28" s="145">
        <f t="shared" si="0"/>
        <v>50040</v>
      </c>
      <c r="D28" s="56"/>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row>
    <row r="29" spans="2:28" x14ac:dyDescent="0.25">
      <c r="B29" s="145">
        <f t="shared" si="0"/>
        <v>50405</v>
      </c>
      <c r="D29" s="5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row>
    <row r="30" spans="2:28" x14ac:dyDescent="0.25">
      <c r="B30" s="145">
        <f t="shared" si="0"/>
        <v>50770</v>
      </c>
      <c r="D30" s="56"/>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row>
    <row r="31" spans="2:28" x14ac:dyDescent="0.25">
      <c r="B31" s="145">
        <f t="shared" si="0"/>
        <v>51135</v>
      </c>
      <c r="D31" s="56"/>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row>
    <row r="32" spans="2:28" x14ac:dyDescent="0.25">
      <c r="B32" s="145">
        <f t="shared" si="0"/>
        <v>51501</v>
      </c>
      <c r="D32" s="56"/>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row>
    <row r="34" spans="1:34" ht="39.6"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0</v>
      </c>
      <c r="E36" s="111">
        <f>+E$9*(E11-E12)</f>
        <v>0</v>
      </c>
      <c r="F36" s="111">
        <f t="shared" ref="F36:AB47" si="3">+F$9*(F11-F12)</f>
        <v>0</v>
      </c>
      <c r="G36" s="111">
        <f t="shared" si="3"/>
        <v>0</v>
      </c>
      <c r="H36" s="111">
        <f t="shared" si="3"/>
        <v>0</v>
      </c>
      <c r="I36" s="111">
        <f t="shared" si="3"/>
        <v>0</v>
      </c>
      <c r="J36" s="111">
        <f t="shared" si="3"/>
        <v>0</v>
      </c>
      <c r="K36" s="111">
        <f t="shared" si="3"/>
        <v>0</v>
      </c>
      <c r="L36" s="111">
        <f t="shared" si="3"/>
        <v>0</v>
      </c>
      <c r="M36" s="111">
        <f t="shared" si="3"/>
        <v>0</v>
      </c>
      <c r="N36" s="111">
        <f t="shared" si="3"/>
        <v>0</v>
      </c>
      <c r="O36" s="111">
        <f t="shared" si="3"/>
        <v>0</v>
      </c>
      <c r="P36" s="111">
        <f t="shared" si="3"/>
        <v>0</v>
      </c>
      <c r="Q36" s="111">
        <f t="shared" si="3"/>
        <v>0</v>
      </c>
      <c r="R36" s="111">
        <f t="shared" si="3"/>
        <v>0</v>
      </c>
      <c r="S36" s="111">
        <f t="shared" si="3"/>
        <v>0</v>
      </c>
      <c r="T36" s="111">
        <f t="shared" si="3"/>
        <v>0</v>
      </c>
      <c r="U36" s="111">
        <f t="shared" si="3"/>
        <v>0</v>
      </c>
      <c r="V36" s="111">
        <f t="shared" si="3"/>
        <v>0</v>
      </c>
      <c r="W36" s="111">
        <f t="shared" si="3"/>
        <v>0</v>
      </c>
      <c r="X36" s="111">
        <f t="shared" si="3"/>
        <v>0</v>
      </c>
      <c r="Y36" s="111">
        <f t="shared" si="3"/>
        <v>0</v>
      </c>
      <c r="Z36" s="111">
        <f t="shared" si="3"/>
        <v>0</v>
      </c>
      <c r="AA36" s="111">
        <f t="shared" si="3"/>
        <v>0</v>
      </c>
      <c r="AB36" s="111">
        <f t="shared" si="3"/>
        <v>0</v>
      </c>
      <c r="AG36" s="239"/>
    </row>
    <row r="37" spans="1:34" x14ac:dyDescent="0.25">
      <c r="B37" s="145">
        <f t="shared" si="1"/>
        <v>44561</v>
      </c>
      <c r="D37" s="56">
        <f t="shared" si="2"/>
        <v>0</v>
      </c>
      <c r="E37" s="111">
        <f t="shared" ref="E37:T52" si="4">+E$9*(E12-E13)</f>
        <v>0</v>
      </c>
      <c r="F37" s="111">
        <f t="shared" si="4"/>
        <v>0</v>
      </c>
      <c r="G37" s="111">
        <f t="shared" si="4"/>
        <v>0</v>
      </c>
      <c r="H37" s="111">
        <f t="shared" si="4"/>
        <v>0</v>
      </c>
      <c r="I37" s="111">
        <f t="shared" si="4"/>
        <v>0</v>
      </c>
      <c r="J37" s="111">
        <f t="shared" si="4"/>
        <v>0</v>
      </c>
      <c r="K37" s="111">
        <f t="shared" si="4"/>
        <v>0</v>
      </c>
      <c r="L37" s="111">
        <f t="shared" si="4"/>
        <v>0</v>
      </c>
      <c r="M37" s="111">
        <f t="shared" si="4"/>
        <v>0</v>
      </c>
      <c r="N37" s="111">
        <f t="shared" si="4"/>
        <v>0</v>
      </c>
      <c r="O37" s="111">
        <f t="shared" si="4"/>
        <v>0</v>
      </c>
      <c r="P37" s="111">
        <f t="shared" si="4"/>
        <v>0</v>
      </c>
      <c r="Q37" s="111">
        <f t="shared" si="4"/>
        <v>0</v>
      </c>
      <c r="R37" s="111">
        <f t="shared" si="4"/>
        <v>0</v>
      </c>
      <c r="S37" s="111">
        <f t="shared" si="4"/>
        <v>0</v>
      </c>
      <c r="T37" s="111">
        <f t="shared" si="4"/>
        <v>0</v>
      </c>
      <c r="U37" s="111">
        <f t="shared" si="3"/>
        <v>0</v>
      </c>
      <c r="V37" s="111">
        <f t="shared" si="3"/>
        <v>0</v>
      </c>
      <c r="W37" s="111">
        <f t="shared" si="3"/>
        <v>0</v>
      </c>
      <c r="X37" s="111">
        <f t="shared" si="3"/>
        <v>0</v>
      </c>
      <c r="Y37" s="111">
        <f t="shared" si="3"/>
        <v>0</v>
      </c>
      <c r="Z37" s="111">
        <f t="shared" si="3"/>
        <v>0</v>
      </c>
      <c r="AA37" s="111">
        <f t="shared" si="3"/>
        <v>0</v>
      </c>
      <c r="AB37" s="111">
        <f t="shared" si="3"/>
        <v>0</v>
      </c>
      <c r="AG37" s="6"/>
    </row>
    <row r="38" spans="1:34" x14ac:dyDescent="0.25">
      <c r="B38" s="145">
        <f t="shared" si="1"/>
        <v>44926</v>
      </c>
      <c r="D38" s="56">
        <f t="shared" si="2"/>
        <v>0</v>
      </c>
      <c r="E38" s="111">
        <f t="shared" si="4"/>
        <v>0</v>
      </c>
      <c r="F38" s="111">
        <f t="shared" si="3"/>
        <v>0</v>
      </c>
      <c r="G38" s="111">
        <f t="shared" si="3"/>
        <v>0</v>
      </c>
      <c r="H38" s="111">
        <f t="shared" si="3"/>
        <v>0</v>
      </c>
      <c r="I38" s="111">
        <f t="shared" si="3"/>
        <v>0</v>
      </c>
      <c r="J38" s="111">
        <f t="shared" si="3"/>
        <v>0</v>
      </c>
      <c r="K38" s="111">
        <f t="shared" si="3"/>
        <v>0</v>
      </c>
      <c r="L38" s="111">
        <f t="shared" si="3"/>
        <v>0</v>
      </c>
      <c r="M38" s="111">
        <f t="shared" si="3"/>
        <v>0</v>
      </c>
      <c r="N38" s="111">
        <f t="shared" si="3"/>
        <v>0</v>
      </c>
      <c r="O38" s="111">
        <f t="shared" si="3"/>
        <v>0</v>
      </c>
      <c r="P38" s="111">
        <f t="shared" si="3"/>
        <v>0</v>
      </c>
      <c r="Q38" s="111">
        <f t="shared" si="3"/>
        <v>0</v>
      </c>
      <c r="R38" s="111">
        <f t="shared" si="3"/>
        <v>0</v>
      </c>
      <c r="S38" s="111">
        <f t="shared" si="3"/>
        <v>0</v>
      </c>
      <c r="T38" s="111">
        <f t="shared" si="3"/>
        <v>0</v>
      </c>
      <c r="U38" s="111">
        <f t="shared" si="3"/>
        <v>0</v>
      </c>
      <c r="V38" s="111">
        <f t="shared" si="3"/>
        <v>0</v>
      </c>
      <c r="W38" s="111">
        <f t="shared" si="3"/>
        <v>0</v>
      </c>
      <c r="X38" s="111">
        <f t="shared" si="3"/>
        <v>0</v>
      </c>
      <c r="Y38" s="111">
        <f t="shared" si="3"/>
        <v>0</v>
      </c>
      <c r="Z38" s="111">
        <f t="shared" si="3"/>
        <v>0</v>
      </c>
      <c r="AA38" s="111">
        <f t="shared" si="3"/>
        <v>0</v>
      </c>
      <c r="AB38" s="111">
        <f t="shared" si="3"/>
        <v>0</v>
      </c>
      <c r="AG38" s="240"/>
      <c r="AH38" s="240"/>
    </row>
    <row r="39" spans="1:34" x14ac:dyDescent="0.25">
      <c r="B39" s="145">
        <f t="shared" si="1"/>
        <v>45291</v>
      </c>
      <c r="D39" s="56">
        <f t="shared" si="2"/>
        <v>0</v>
      </c>
      <c r="E39" s="111">
        <f t="shared" si="4"/>
        <v>0</v>
      </c>
      <c r="F39" s="111">
        <f t="shared" si="3"/>
        <v>0</v>
      </c>
      <c r="G39" s="111">
        <f t="shared" si="3"/>
        <v>0</v>
      </c>
      <c r="H39" s="111">
        <f t="shared" si="3"/>
        <v>0</v>
      </c>
      <c r="I39" s="111">
        <f t="shared" si="3"/>
        <v>0</v>
      </c>
      <c r="J39" s="111">
        <f t="shared" si="3"/>
        <v>0</v>
      </c>
      <c r="K39" s="111">
        <f t="shared" si="3"/>
        <v>0</v>
      </c>
      <c r="L39" s="111">
        <f t="shared" si="3"/>
        <v>0</v>
      </c>
      <c r="M39" s="111">
        <f t="shared" si="3"/>
        <v>0</v>
      </c>
      <c r="N39" s="111">
        <f t="shared" si="3"/>
        <v>0</v>
      </c>
      <c r="O39" s="111">
        <f t="shared" si="3"/>
        <v>0</v>
      </c>
      <c r="P39" s="111">
        <f t="shared" si="3"/>
        <v>0</v>
      </c>
      <c r="Q39" s="111">
        <f t="shared" si="3"/>
        <v>0</v>
      </c>
      <c r="R39" s="111">
        <f t="shared" si="3"/>
        <v>0</v>
      </c>
      <c r="S39" s="111">
        <f t="shared" si="3"/>
        <v>0</v>
      </c>
      <c r="T39" s="111">
        <f t="shared" si="3"/>
        <v>0</v>
      </c>
      <c r="U39" s="111">
        <f t="shared" si="3"/>
        <v>0</v>
      </c>
      <c r="V39" s="111">
        <f t="shared" si="3"/>
        <v>0</v>
      </c>
      <c r="W39" s="111">
        <f t="shared" si="3"/>
        <v>0</v>
      </c>
      <c r="X39" s="111">
        <f t="shared" si="3"/>
        <v>0</v>
      </c>
      <c r="Y39" s="111">
        <f t="shared" si="3"/>
        <v>0</v>
      </c>
      <c r="Z39" s="111">
        <f t="shared" si="3"/>
        <v>0</v>
      </c>
      <c r="AA39" s="111">
        <f t="shared" si="3"/>
        <v>0</v>
      </c>
      <c r="AB39" s="111">
        <f t="shared" si="3"/>
        <v>0</v>
      </c>
      <c r="AG39" s="240"/>
      <c r="AH39" s="240"/>
    </row>
    <row r="40" spans="1:34" x14ac:dyDescent="0.25">
      <c r="B40" s="145">
        <f t="shared" si="1"/>
        <v>45657</v>
      </c>
      <c r="D40" s="56">
        <f t="shared" si="2"/>
        <v>0</v>
      </c>
      <c r="E40" s="111">
        <f t="shared" si="4"/>
        <v>0</v>
      </c>
      <c r="F40" s="111">
        <f t="shared" si="3"/>
        <v>0</v>
      </c>
      <c r="G40" s="111">
        <f t="shared" si="3"/>
        <v>0</v>
      </c>
      <c r="H40" s="111">
        <f t="shared" si="3"/>
        <v>0</v>
      </c>
      <c r="I40" s="111">
        <f t="shared" si="3"/>
        <v>0</v>
      </c>
      <c r="J40" s="111">
        <f t="shared" si="3"/>
        <v>0</v>
      </c>
      <c r="K40" s="111">
        <f t="shared" si="3"/>
        <v>0</v>
      </c>
      <c r="L40" s="111">
        <f t="shared" si="3"/>
        <v>0</v>
      </c>
      <c r="M40" s="111">
        <f t="shared" si="3"/>
        <v>0</v>
      </c>
      <c r="N40" s="111">
        <f t="shared" si="3"/>
        <v>0</v>
      </c>
      <c r="O40" s="111">
        <f t="shared" si="3"/>
        <v>0</v>
      </c>
      <c r="P40" s="111">
        <f t="shared" si="3"/>
        <v>0</v>
      </c>
      <c r="Q40" s="111">
        <f t="shared" si="3"/>
        <v>0</v>
      </c>
      <c r="R40" s="111">
        <f t="shared" si="3"/>
        <v>0</v>
      </c>
      <c r="S40" s="111">
        <f t="shared" si="3"/>
        <v>0</v>
      </c>
      <c r="T40" s="111">
        <f t="shared" si="3"/>
        <v>0</v>
      </c>
      <c r="U40" s="111">
        <f t="shared" si="3"/>
        <v>0</v>
      </c>
      <c r="V40" s="111">
        <f t="shared" si="3"/>
        <v>0</v>
      </c>
      <c r="W40" s="111">
        <f t="shared" si="3"/>
        <v>0</v>
      </c>
      <c r="X40" s="111">
        <f t="shared" si="3"/>
        <v>0</v>
      </c>
      <c r="Y40" s="111">
        <f t="shared" si="3"/>
        <v>0</v>
      </c>
      <c r="Z40" s="111">
        <f t="shared" si="3"/>
        <v>0</v>
      </c>
      <c r="AA40" s="111">
        <f t="shared" si="3"/>
        <v>0</v>
      </c>
      <c r="AB40" s="111">
        <f t="shared" si="3"/>
        <v>0</v>
      </c>
      <c r="AG40" s="240"/>
      <c r="AH40" s="240"/>
    </row>
    <row r="41" spans="1:34" x14ac:dyDescent="0.25">
      <c r="B41" s="145">
        <f t="shared" si="1"/>
        <v>46022</v>
      </c>
      <c r="D41" s="56">
        <f t="shared" si="2"/>
        <v>0</v>
      </c>
      <c r="E41" s="111">
        <f t="shared" si="4"/>
        <v>0</v>
      </c>
      <c r="F41" s="111">
        <f t="shared" si="3"/>
        <v>0</v>
      </c>
      <c r="G41" s="111">
        <f t="shared" si="3"/>
        <v>0</v>
      </c>
      <c r="H41" s="111">
        <f t="shared" si="3"/>
        <v>0</v>
      </c>
      <c r="I41" s="111">
        <f t="shared" si="3"/>
        <v>0</v>
      </c>
      <c r="J41" s="111">
        <f t="shared" si="3"/>
        <v>0</v>
      </c>
      <c r="K41" s="111">
        <f t="shared" si="3"/>
        <v>0</v>
      </c>
      <c r="L41" s="111">
        <f t="shared" si="3"/>
        <v>0</v>
      </c>
      <c r="M41" s="111">
        <f t="shared" si="3"/>
        <v>0</v>
      </c>
      <c r="N41" s="111">
        <f t="shared" si="3"/>
        <v>0</v>
      </c>
      <c r="O41" s="111">
        <f t="shared" si="3"/>
        <v>0</v>
      </c>
      <c r="P41" s="111">
        <f t="shared" si="3"/>
        <v>0</v>
      </c>
      <c r="Q41" s="111">
        <f t="shared" si="3"/>
        <v>0</v>
      </c>
      <c r="R41" s="111">
        <f t="shared" si="3"/>
        <v>0</v>
      </c>
      <c r="S41" s="111">
        <f t="shared" si="3"/>
        <v>0</v>
      </c>
      <c r="T41" s="111">
        <f t="shared" si="3"/>
        <v>0</v>
      </c>
      <c r="U41" s="111">
        <f t="shared" si="3"/>
        <v>0</v>
      </c>
      <c r="V41" s="111">
        <f t="shared" si="3"/>
        <v>0</v>
      </c>
      <c r="W41" s="111">
        <f t="shared" si="3"/>
        <v>0</v>
      </c>
      <c r="X41" s="111">
        <f t="shared" si="3"/>
        <v>0</v>
      </c>
      <c r="Y41" s="111">
        <f t="shared" si="3"/>
        <v>0</v>
      </c>
      <c r="Z41" s="111">
        <f t="shared" si="3"/>
        <v>0</v>
      </c>
      <c r="AA41" s="111">
        <f t="shared" si="3"/>
        <v>0</v>
      </c>
      <c r="AB41" s="111">
        <f t="shared" si="3"/>
        <v>0</v>
      </c>
      <c r="AG41" s="240"/>
      <c r="AH41" s="240"/>
    </row>
    <row r="42" spans="1:34" x14ac:dyDescent="0.25">
      <c r="B42" s="145">
        <f t="shared" si="1"/>
        <v>46387</v>
      </c>
      <c r="D42" s="56">
        <f t="shared" si="2"/>
        <v>0</v>
      </c>
      <c r="E42" s="111">
        <f t="shared" si="4"/>
        <v>0</v>
      </c>
      <c r="F42" s="111">
        <f t="shared" si="3"/>
        <v>0</v>
      </c>
      <c r="G42" s="111">
        <f t="shared" si="3"/>
        <v>0</v>
      </c>
      <c r="H42" s="111">
        <f t="shared" si="3"/>
        <v>0</v>
      </c>
      <c r="I42" s="111">
        <f t="shared" si="3"/>
        <v>0</v>
      </c>
      <c r="J42" s="111">
        <f t="shared" si="3"/>
        <v>0</v>
      </c>
      <c r="K42" s="111">
        <f t="shared" si="3"/>
        <v>0</v>
      </c>
      <c r="L42" s="111">
        <f t="shared" si="3"/>
        <v>0</v>
      </c>
      <c r="M42" s="111">
        <f t="shared" si="3"/>
        <v>0</v>
      </c>
      <c r="N42" s="111">
        <f t="shared" si="3"/>
        <v>0</v>
      </c>
      <c r="O42" s="111">
        <f t="shared" si="3"/>
        <v>0</v>
      </c>
      <c r="P42" s="111">
        <f t="shared" si="3"/>
        <v>0</v>
      </c>
      <c r="Q42" s="111">
        <f t="shared" si="3"/>
        <v>0</v>
      </c>
      <c r="R42" s="111">
        <f t="shared" si="3"/>
        <v>0</v>
      </c>
      <c r="S42" s="111">
        <f t="shared" si="3"/>
        <v>0</v>
      </c>
      <c r="T42" s="111">
        <f t="shared" si="3"/>
        <v>0</v>
      </c>
      <c r="U42" s="111">
        <f t="shared" si="3"/>
        <v>0</v>
      </c>
      <c r="V42" s="111">
        <f t="shared" si="3"/>
        <v>0</v>
      </c>
      <c r="W42" s="111">
        <f t="shared" si="3"/>
        <v>0</v>
      </c>
      <c r="X42" s="111">
        <f t="shared" si="3"/>
        <v>0</v>
      </c>
      <c r="Y42" s="111">
        <f t="shared" si="3"/>
        <v>0</v>
      </c>
      <c r="Z42" s="111">
        <f t="shared" si="3"/>
        <v>0</v>
      </c>
      <c r="AA42" s="111">
        <f t="shared" si="3"/>
        <v>0</v>
      </c>
      <c r="AB42" s="111">
        <f t="shared" si="3"/>
        <v>0</v>
      </c>
      <c r="AG42" s="240"/>
      <c r="AH42" s="240"/>
    </row>
    <row r="43" spans="1:34" x14ac:dyDescent="0.25">
      <c r="B43" s="145">
        <f t="shared" si="1"/>
        <v>46752</v>
      </c>
      <c r="C43" s="54"/>
      <c r="D43" s="56">
        <f t="shared" si="2"/>
        <v>0</v>
      </c>
      <c r="E43" s="111">
        <f t="shared" si="4"/>
        <v>0</v>
      </c>
      <c r="F43" s="111">
        <f t="shared" si="3"/>
        <v>0</v>
      </c>
      <c r="G43" s="111">
        <f t="shared" si="3"/>
        <v>0</v>
      </c>
      <c r="H43" s="111">
        <f t="shared" si="3"/>
        <v>0</v>
      </c>
      <c r="I43" s="111">
        <f t="shared" si="3"/>
        <v>0</v>
      </c>
      <c r="J43" s="111">
        <f t="shared" si="3"/>
        <v>0</v>
      </c>
      <c r="K43" s="111">
        <f t="shared" si="3"/>
        <v>0</v>
      </c>
      <c r="L43" s="111">
        <f t="shared" si="3"/>
        <v>0</v>
      </c>
      <c r="M43" s="111">
        <f t="shared" si="3"/>
        <v>0</v>
      </c>
      <c r="N43" s="111">
        <f t="shared" si="3"/>
        <v>0</v>
      </c>
      <c r="O43" s="111">
        <f t="shared" si="3"/>
        <v>0</v>
      </c>
      <c r="P43" s="111">
        <f t="shared" si="3"/>
        <v>0</v>
      </c>
      <c r="Q43" s="111">
        <f t="shared" si="3"/>
        <v>0</v>
      </c>
      <c r="R43" s="111">
        <f t="shared" si="3"/>
        <v>0</v>
      </c>
      <c r="S43" s="111">
        <f t="shared" si="3"/>
        <v>0</v>
      </c>
      <c r="T43" s="111">
        <f t="shared" si="3"/>
        <v>0</v>
      </c>
      <c r="U43" s="111">
        <f t="shared" si="3"/>
        <v>0</v>
      </c>
      <c r="V43" s="111">
        <f t="shared" si="3"/>
        <v>0</v>
      </c>
      <c r="W43" s="111">
        <f t="shared" si="3"/>
        <v>0</v>
      </c>
      <c r="X43" s="111">
        <f t="shared" si="3"/>
        <v>0</v>
      </c>
      <c r="Y43" s="111">
        <f t="shared" si="3"/>
        <v>0</v>
      </c>
      <c r="Z43" s="111">
        <f t="shared" si="3"/>
        <v>0</v>
      </c>
      <c r="AA43" s="111">
        <f t="shared" si="3"/>
        <v>0</v>
      </c>
      <c r="AB43" s="111">
        <f t="shared" si="3"/>
        <v>0</v>
      </c>
      <c r="AG43" s="240"/>
      <c r="AH43" s="240"/>
    </row>
    <row r="44" spans="1:34" x14ac:dyDescent="0.25">
      <c r="B44" s="145">
        <f t="shared" si="1"/>
        <v>47118</v>
      </c>
      <c r="C44" s="54"/>
      <c r="D44" s="56">
        <f t="shared" si="2"/>
        <v>0</v>
      </c>
      <c r="E44" s="111">
        <f t="shared" si="4"/>
        <v>0</v>
      </c>
      <c r="F44" s="111">
        <f t="shared" si="3"/>
        <v>0</v>
      </c>
      <c r="G44" s="111">
        <f t="shared" si="3"/>
        <v>0</v>
      </c>
      <c r="H44" s="111">
        <f t="shared" si="3"/>
        <v>0</v>
      </c>
      <c r="I44" s="111">
        <f t="shared" si="3"/>
        <v>0</v>
      </c>
      <c r="J44" s="111">
        <f t="shared" si="3"/>
        <v>0</v>
      </c>
      <c r="K44" s="111">
        <f t="shared" si="3"/>
        <v>0</v>
      </c>
      <c r="L44" s="111">
        <f t="shared" si="3"/>
        <v>0</v>
      </c>
      <c r="M44" s="111">
        <f t="shared" si="3"/>
        <v>0</v>
      </c>
      <c r="N44" s="111">
        <f t="shared" si="3"/>
        <v>0</v>
      </c>
      <c r="O44" s="111">
        <f t="shared" si="3"/>
        <v>0</v>
      </c>
      <c r="P44" s="111">
        <f t="shared" si="3"/>
        <v>0</v>
      </c>
      <c r="Q44" s="111">
        <f t="shared" si="3"/>
        <v>0</v>
      </c>
      <c r="R44" s="111">
        <f t="shared" si="3"/>
        <v>0</v>
      </c>
      <c r="S44" s="111">
        <f t="shared" si="3"/>
        <v>0</v>
      </c>
      <c r="T44" s="111">
        <f t="shared" si="3"/>
        <v>0</v>
      </c>
      <c r="U44" s="111">
        <f t="shared" si="3"/>
        <v>0</v>
      </c>
      <c r="V44" s="111">
        <f t="shared" si="3"/>
        <v>0</v>
      </c>
      <c r="W44" s="111">
        <f t="shared" si="3"/>
        <v>0</v>
      </c>
      <c r="X44" s="111">
        <f t="shared" si="3"/>
        <v>0</v>
      </c>
      <c r="Y44" s="111">
        <f t="shared" si="3"/>
        <v>0</v>
      </c>
      <c r="Z44" s="111">
        <f t="shared" si="3"/>
        <v>0</v>
      </c>
      <c r="AA44" s="111">
        <f t="shared" si="3"/>
        <v>0</v>
      </c>
      <c r="AB44" s="111">
        <f t="shared" si="3"/>
        <v>0</v>
      </c>
      <c r="AG44" s="240"/>
      <c r="AH44" s="240"/>
    </row>
    <row r="45" spans="1:34" x14ac:dyDescent="0.25">
      <c r="B45" s="145">
        <f t="shared" si="1"/>
        <v>47483</v>
      </c>
      <c r="D45" s="56">
        <f t="shared" si="2"/>
        <v>0</v>
      </c>
      <c r="E45" s="111">
        <f t="shared" si="4"/>
        <v>0</v>
      </c>
      <c r="F45" s="111">
        <f t="shared" si="3"/>
        <v>0</v>
      </c>
      <c r="G45" s="111">
        <f t="shared" si="3"/>
        <v>0</v>
      </c>
      <c r="H45" s="111">
        <f t="shared" si="3"/>
        <v>0</v>
      </c>
      <c r="I45" s="111">
        <f t="shared" si="3"/>
        <v>0</v>
      </c>
      <c r="J45" s="111">
        <f t="shared" si="3"/>
        <v>0</v>
      </c>
      <c r="K45" s="111">
        <f t="shared" si="3"/>
        <v>0</v>
      </c>
      <c r="L45" s="111">
        <f t="shared" si="3"/>
        <v>0</v>
      </c>
      <c r="M45" s="111">
        <f t="shared" si="3"/>
        <v>0</v>
      </c>
      <c r="N45" s="111">
        <f t="shared" si="3"/>
        <v>0</v>
      </c>
      <c r="O45" s="111">
        <f t="shared" si="3"/>
        <v>0</v>
      </c>
      <c r="P45" s="111">
        <f t="shared" si="3"/>
        <v>0</v>
      </c>
      <c r="Q45" s="111">
        <f t="shared" si="3"/>
        <v>0</v>
      </c>
      <c r="R45" s="111">
        <f t="shared" si="3"/>
        <v>0</v>
      </c>
      <c r="S45" s="111">
        <f t="shared" si="3"/>
        <v>0</v>
      </c>
      <c r="T45" s="111">
        <f t="shared" si="3"/>
        <v>0</v>
      </c>
      <c r="U45" s="111">
        <f t="shared" si="3"/>
        <v>0</v>
      </c>
      <c r="V45" s="111">
        <f t="shared" si="3"/>
        <v>0</v>
      </c>
      <c r="W45" s="111">
        <f t="shared" si="3"/>
        <v>0</v>
      </c>
      <c r="X45" s="111">
        <f t="shared" si="3"/>
        <v>0</v>
      </c>
      <c r="Y45" s="111">
        <f t="shared" si="3"/>
        <v>0</v>
      </c>
      <c r="Z45" s="111">
        <f t="shared" si="3"/>
        <v>0</v>
      </c>
      <c r="AA45" s="111">
        <f t="shared" si="3"/>
        <v>0</v>
      </c>
      <c r="AB45" s="111">
        <f t="shared" si="3"/>
        <v>0</v>
      </c>
      <c r="AG45" s="240"/>
      <c r="AH45" s="240"/>
    </row>
    <row r="46" spans="1:34" x14ac:dyDescent="0.25">
      <c r="B46" s="145">
        <f t="shared" si="1"/>
        <v>47848</v>
      </c>
      <c r="D46" s="56">
        <f t="shared" si="2"/>
        <v>0</v>
      </c>
      <c r="E46" s="111">
        <f t="shared" si="4"/>
        <v>0</v>
      </c>
      <c r="F46" s="111">
        <f t="shared" si="3"/>
        <v>0</v>
      </c>
      <c r="G46" s="111">
        <f t="shared" si="3"/>
        <v>0</v>
      </c>
      <c r="H46" s="111">
        <f t="shared" si="3"/>
        <v>0</v>
      </c>
      <c r="I46" s="111">
        <f t="shared" si="3"/>
        <v>0</v>
      </c>
      <c r="J46" s="111">
        <f t="shared" si="3"/>
        <v>0</v>
      </c>
      <c r="K46" s="111">
        <f t="shared" si="3"/>
        <v>0</v>
      </c>
      <c r="L46" s="111">
        <f t="shared" si="3"/>
        <v>0</v>
      </c>
      <c r="M46" s="111">
        <f t="shared" si="3"/>
        <v>0</v>
      </c>
      <c r="N46" s="111">
        <f t="shared" si="3"/>
        <v>0</v>
      </c>
      <c r="O46" s="111">
        <f t="shared" si="3"/>
        <v>0</v>
      </c>
      <c r="P46" s="111">
        <f t="shared" si="3"/>
        <v>0</v>
      </c>
      <c r="Q46" s="111">
        <f t="shared" si="3"/>
        <v>0</v>
      </c>
      <c r="R46" s="111">
        <f t="shared" si="3"/>
        <v>0</v>
      </c>
      <c r="S46" s="111">
        <f t="shared" si="3"/>
        <v>0</v>
      </c>
      <c r="T46" s="111">
        <f t="shared" si="3"/>
        <v>0</v>
      </c>
      <c r="U46" s="111">
        <f t="shared" si="3"/>
        <v>0</v>
      </c>
      <c r="V46" s="111">
        <f t="shared" si="3"/>
        <v>0</v>
      </c>
      <c r="W46" s="111">
        <f t="shared" si="3"/>
        <v>0</v>
      </c>
      <c r="X46" s="111">
        <f t="shared" si="3"/>
        <v>0</v>
      </c>
      <c r="Y46" s="111">
        <f t="shared" si="3"/>
        <v>0</v>
      </c>
      <c r="Z46" s="111">
        <f t="shared" si="3"/>
        <v>0</v>
      </c>
      <c r="AA46" s="111">
        <f t="shared" si="3"/>
        <v>0</v>
      </c>
      <c r="AB46" s="111">
        <f t="shared" si="3"/>
        <v>0</v>
      </c>
      <c r="AG46" s="240"/>
      <c r="AH46" s="240"/>
    </row>
    <row r="47" spans="1:34" x14ac:dyDescent="0.25">
      <c r="B47" s="145">
        <f t="shared" si="1"/>
        <v>48213</v>
      </c>
      <c r="D47" s="56">
        <f t="shared" si="2"/>
        <v>0</v>
      </c>
      <c r="E47" s="111">
        <f t="shared" si="4"/>
        <v>0</v>
      </c>
      <c r="F47" s="111">
        <f t="shared" si="3"/>
        <v>0</v>
      </c>
      <c r="G47" s="111">
        <f t="shared" si="3"/>
        <v>0</v>
      </c>
      <c r="H47" s="111">
        <f t="shared" si="3"/>
        <v>0</v>
      </c>
      <c r="I47" s="111">
        <f t="shared" si="3"/>
        <v>0</v>
      </c>
      <c r="J47" s="111">
        <f t="shared" si="3"/>
        <v>0</v>
      </c>
      <c r="K47" s="111">
        <f t="shared" si="3"/>
        <v>0</v>
      </c>
      <c r="L47" s="111">
        <f t="shared" si="3"/>
        <v>0</v>
      </c>
      <c r="M47" s="111">
        <f t="shared" si="3"/>
        <v>0</v>
      </c>
      <c r="N47" s="111">
        <f t="shared" si="3"/>
        <v>0</v>
      </c>
      <c r="O47" s="111">
        <f t="shared" si="3"/>
        <v>0</v>
      </c>
      <c r="P47" s="111">
        <f t="shared" si="3"/>
        <v>0</v>
      </c>
      <c r="Q47" s="111">
        <f t="shared" si="3"/>
        <v>0</v>
      </c>
      <c r="R47" s="111">
        <f t="shared" si="3"/>
        <v>0</v>
      </c>
      <c r="S47" s="111">
        <f t="shared" si="3"/>
        <v>0</v>
      </c>
      <c r="T47" s="111">
        <f t="shared" si="3"/>
        <v>0</v>
      </c>
      <c r="U47" s="111">
        <f t="shared" si="3"/>
        <v>0</v>
      </c>
      <c r="V47" s="111">
        <f t="shared" si="3"/>
        <v>0</v>
      </c>
      <c r="W47" s="111">
        <f t="shared" ref="F47:AB56" si="5">+W$9*(W22-W23)</f>
        <v>0</v>
      </c>
      <c r="X47" s="111">
        <f t="shared" si="5"/>
        <v>0</v>
      </c>
      <c r="Y47" s="111">
        <f t="shared" si="5"/>
        <v>0</v>
      </c>
      <c r="Z47" s="111">
        <f t="shared" si="5"/>
        <v>0</v>
      </c>
      <c r="AA47" s="111">
        <f t="shared" si="5"/>
        <v>0</v>
      </c>
      <c r="AB47" s="111">
        <f t="shared" si="5"/>
        <v>0</v>
      </c>
      <c r="AG47" s="240"/>
      <c r="AH47" s="240"/>
    </row>
    <row r="48" spans="1:34" x14ac:dyDescent="0.25">
      <c r="B48" s="145">
        <f t="shared" si="1"/>
        <v>48579</v>
      </c>
      <c r="D48" s="56">
        <f t="shared" si="2"/>
        <v>0</v>
      </c>
      <c r="E48" s="111">
        <f t="shared" si="4"/>
        <v>0</v>
      </c>
      <c r="F48" s="111">
        <f t="shared" si="5"/>
        <v>0</v>
      </c>
      <c r="G48" s="111">
        <f t="shared" si="5"/>
        <v>0</v>
      </c>
      <c r="H48" s="111">
        <f t="shared" si="5"/>
        <v>0</v>
      </c>
      <c r="I48" s="111">
        <f t="shared" si="5"/>
        <v>0</v>
      </c>
      <c r="J48" s="111">
        <f t="shared" si="5"/>
        <v>0</v>
      </c>
      <c r="K48" s="111">
        <f t="shared" si="5"/>
        <v>0</v>
      </c>
      <c r="L48" s="111">
        <f t="shared" si="5"/>
        <v>0</v>
      </c>
      <c r="M48" s="111">
        <f t="shared" si="5"/>
        <v>0</v>
      </c>
      <c r="N48" s="111">
        <f t="shared" si="5"/>
        <v>0</v>
      </c>
      <c r="O48" s="111">
        <f t="shared" si="5"/>
        <v>0</v>
      </c>
      <c r="P48" s="111">
        <f t="shared" si="5"/>
        <v>0</v>
      </c>
      <c r="Q48" s="111">
        <f t="shared" si="5"/>
        <v>0</v>
      </c>
      <c r="R48" s="111">
        <f t="shared" si="5"/>
        <v>0</v>
      </c>
      <c r="S48" s="111">
        <f t="shared" si="5"/>
        <v>0</v>
      </c>
      <c r="T48" s="111">
        <f t="shared" si="5"/>
        <v>0</v>
      </c>
      <c r="U48" s="111">
        <f t="shared" si="5"/>
        <v>0</v>
      </c>
      <c r="V48" s="111">
        <f t="shared" si="5"/>
        <v>0</v>
      </c>
      <c r="W48" s="111">
        <f t="shared" si="5"/>
        <v>0</v>
      </c>
      <c r="X48" s="111">
        <f t="shared" si="5"/>
        <v>0</v>
      </c>
      <c r="Y48" s="111">
        <f t="shared" si="5"/>
        <v>0</v>
      </c>
      <c r="Z48" s="111">
        <f t="shared" si="5"/>
        <v>0</v>
      </c>
      <c r="AA48" s="111">
        <f t="shared" si="5"/>
        <v>0</v>
      </c>
      <c r="AB48" s="111">
        <f t="shared" si="5"/>
        <v>0</v>
      </c>
      <c r="AG48" s="240"/>
      <c r="AH48" s="240"/>
    </row>
    <row r="49" spans="1:34" x14ac:dyDescent="0.25">
      <c r="B49" s="145">
        <f t="shared" si="1"/>
        <v>48944</v>
      </c>
      <c r="D49" s="56">
        <f t="shared" si="2"/>
        <v>0</v>
      </c>
      <c r="E49" s="111">
        <f t="shared" si="4"/>
        <v>0</v>
      </c>
      <c r="F49" s="111">
        <f t="shared" si="5"/>
        <v>0</v>
      </c>
      <c r="G49" s="111">
        <f t="shared" si="5"/>
        <v>0</v>
      </c>
      <c r="H49" s="111">
        <f t="shared" si="5"/>
        <v>0</v>
      </c>
      <c r="I49" s="111">
        <f t="shared" si="5"/>
        <v>0</v>
      </c>
      <c r="J49" s="111">
        <f t="shared" si="5"/>
        <v>0</v>
      </c>
      <c r="K49" s="111">
        <f t="shared" si="5"/>
        <v>0</v>
      </c>
      <c r="L49" s="111">
        <f t="shared" si="5"/>
        <v>0</v>
      </c>
      <c r="M49" s="111">
        <f t="shared" si="5"/>
        <v>0</v>
      </c>
      <c r="N49" s="111">
        <f t="shared" si="5"/>
        <v>0</v>
      </c>
      <c r="O49" s="111">
        <f t="shared" si="5"/>
        <v>0</v>
      </c>
      <c r="P49" s="111">
        <f t="shared" si="5"/>
        <v>0</v>
      </c>
      <c r="Q49" s="111">
        <f t="shared" si="5"/>
        <v>0</v>
      </c>
      <c r="R49" s="111">
        <f t="shared" si="5"/>
        <v>0</v>
      </c>
      <c r="S49" s="111">
        <f t="shared" si="5"/>
        <v>0</v>
      </c>
      <c r="T49" s="111">
        <f t="shared" si="5"/>
        <v>0</v>
      </c>
      <c r="U49" s="111">
        <f t="shared" si="5"/>
        <v>0</v>
      </c>
      <c r="V49" s="111">
        <f t="shared" si="5"/>
        <v>0</v>
      </c>
      <c r="W49" s="111">
        <f t="shared" si="5"/>
        <v>0</v>
      </c>
      <c r="X49" s="111">
        <f t="shared" si="5"/>
        <v>0</v>
      </c>
      <c r="Y49" s="111">
        <f t="shared" si="5"/>
        <v>0</v>
      </c>
      <c r="Z49" s="111">
        <f t="shared" si="5"/>
        <v>0</v>
      </c>
      <c r="AA49" s="111">
        <f t="shared" si="5"/>
        <v>0</v>
      </c>
      <c r="AB49" s="111">
        <f t="shared" si="5"/>
        <v>0</v>
      </c>
      <c r="AG49" s="240"/>
      <c r="AH49" s="240"/>
    </row>
    <row r="50" spans="1:34" x14ac:dyDescent="0.25">
      <c r="B50" s="145">
        <f t="shared" si="1"/>
        <v>49309</v>
      </c>
      <c r="D50" s="56">
        <f t="shared" si="2"/>
        <v>0</v>
      </c>
      <c r="E50" s="111">
        <f t="shared" si="4"/>
        <v>0</v>
      </c>
      <c r="F50" s="111">
        <f t="shared" si="5"/>
        <v>0</v>
      </c>
      <c r="G50" s="111">
        <f t="shared" si="5"/>
        <v>0</v>
      </c>
      <c r="H50" s="111">
        <f t="shared" si="5"/>
        <v>0</v>
      </c>
      <c r="I50" s="111">
        <f t="shared" si="5"/>
        <v>0</v>
      </c>
      <c r="J50" s="111">
        <f t="shared" si="5"/>
        <v>0</v>
      </c>
      <c r="K50" s="111">
        <f t="shared" si="5"/>
        <v>0</v>
      </c>
      <c r="L50" s="111">
        <f t="shared" si="5"/>
        <v>0</v>
      </c>
      <c r="M50" s="111">
        <f t="shared" si="5"/>
        <v>0</v>
      </c>
      <c r="N50" s="111">
        <f t="shared" si="5"/>
        <v>0</v>
      </c>
      <c r="O50" s="111">
        <f t="shared" si="5"/>
        <v>0</v>
      </c>
      <c r="P50" s="111">
        <f t="shared" si="5"/>
        <v>0</v>
      </c>
      <c r="Q50" s="111">
        <f t="shared" si="5"/>
        <v>0</v>
      </c>
      <c r="R50" s="111">
        <f t="shared" si="5"/>
        <v>0</v>
      </c>
      <c r="S50" s="111">
        <f t="shared" si="5"/>
        <v>0</v>
      </c>
      <c r="T50" s="111">
        <f t="shared" si="5"/>
        <v>0</v>
      </c>
      <c r="U50" s="111">
        <f t="shared" si="5"/>
        <v>0</v>
      </c>
      <c r="V50" s="111">
        <f t="shared" si="5"/>
        <v>0</v>
      </c>
      <c r="W50" s="111">
        <f t="shared" si="5"/>
        <v>0</v>
      </c>
      <c r="X50" s="111">
        <f t="shared" si="5"/>
        <v>0</v>
      </c>
      <c r="Y50" s="111">
        <f t="shared" si="5"/>
        <v>0</v>
      </c>
      <c r="Z50" s="111">
        <f t="shared" si="5"/>
        <v>0</v>
      </c>
      <c r="AA50" s="111">
        <f t="shared" si="5"/>
        <v>0</v>
      </c>
      <c r="AB50" s="111">
        <f t="shared" si="5"/>
        <v>0</v>
      </c>
      <c r="AG50" s="240"/>
      <c r="AH50" s="240"/>
    </row>
    <row r="51" spans="1:34" x14ac:dyDescent="0.25">
      <c r="B51" s="145">
        <f t="shared" si="1"/>
        <v>49674</v>
      </c>
      <c r="D51" s="56">
        <f t="shared" si="2"/>
        <v>0</v>
      </c>
      <c r="E51" s="111">
        <f t="shared" si="4"/>
        <v>0</v>
      </c>
      <c r="F51" s="111">
        <f t="shared" si="5"/>
        <v>0</v>
      </c>
      <c r="G51" s="111">
        <f t="shared" si="5"/>
        <v>0</v>
      </c>
      <c r="H51" s="111">
        <f t="shared" si="5"/>
        <v>0</v>
      </c>
      <c r="I51" s="111">
        <f t="shared" si="5"/>
        <v>0</v>
      </c>
      <c r="J51" s="111">
        <f t="shared" si="5"/>
        <v>0</v>
      </c>
      <c r="K51" s="111">
        <f t="shared" si="5"/>
        <v>0</v>
      </c>
      <c r="L51" s="111">
        <f t="shared" si="5"/>
        <v>0</v>
      </c>
      <c r="M51" s="111">
        <f t="shared" si="5"/>
        <v>0</v>
      </c>
      <c r="N51" s="111">
        <f t="shared" si="5"/>
        <v>0</v>
      </c>
      <c r="O51" s="111">
        <f t="shared" si="5"/>
        <v>0</v>
      </c>
      <c r="P51" s="111">
        <f t="shared" si="5"/>
        <v>0</v>
      </c>
      <c r="Q51" s="111">
        <f t="shared" si="5"/>
        <v>0</v>
      </c>
      <c r="R51" s="111">
        <f t="shared" si="5"/>
        <v>0</v>
      </c>
      <c r="S51" s="111">
        <f t="shared" si="5"/>
        <v>0</v>
      </c>
      <c r="T51" s="111">
        <f t="shared" si="5"/>
        <v>0</v>
      </c>
      <c r="U51" s="111">
        <f t="shared" si="5"/>
        <v>0</v>
      </c>
      <c r="V51" s="111">
        <f t="shared" si="5"/>
        <v>0</v>
      </c>
      <c r="W51" s="111">
        <f t="shared" si="5"/>
        <v>0</v>
      </c>
      <c r="X51" s="111">
        <f t="shared" si="5"/>
        <v>0</v>
      </c>
      <c r="Y51" s="111">
        <f t="shared" si="5"/>
        <v>0</v>
      </c>
      <c r="Z51" s="111">
        <f t="shared" si="5"/>
        <v>0</v>
      </c>
      <c r="AA51" s="111">
        <f t="shared" si="5"/>
        <v>0</v>
      </c>
      <c r="AB51" s="111">
        <f t="shared" si="5"/>
        <v>0</v>
      </c>
      <c r="AG51" s="240"/>
      <c r="AH51" s="240"/>
    </row>
    <row r="52" spans="1:34" x14ac:dyDescent="0.25">
      <c r="B52" s="145">
        <f t="shared" si="1"/>
        <v>50040</v>
      </c>
      <c r="D52" s="56">
        <f t="shared" si="2"/>
        <v>0</v>
      </c>
      <c r="E52" s="111">
        <f t="shared" si="4"/>
        <v>0</v>
      </c>
      <c r="F52" s="111">
        <f t="shared" si="5"/>
        <v>0</v>
      </c>
      <c r="G52" s="111">
        <f t="shared" si="5"/>
        <v>0</v>
      </c>
      <c r="H52" s="111">
        <f t="shared" si="5"/>
        <v>0</v>
      </c>
      <c r="I52" s="111">
        <f t="shared" si="5"/>
        <v>0</v>
      </c>
      <c r="J52" s="111">
        <f t="shared" si="5"/>
        <v>0</v>
      </c>
      <c r="K52" s="111">
        <f t="shared" si="5"/>
        <v>0</v>
      </c>
      <c r="L52" s="111">
        <f t="shared" si="5"/>
        <v>0</v>
      </c>
      <c r="M52" s="111">
        <f t="shared" si="5"/>
        <v>0</v>
      </c>
      <c r="N52" s="111">
        <f t="shared" si="5"/>
        <v>0</v>
      </c>
      <c r="O52" s="111">
        <f t="shared" si="5"/>
        <v>0</v>
      </c>
      <c r="P52" s="111">
        <f t="shared" si="5"/>
        <v>0</v>
      </c>
      <c r="Q52" s="111">
        <f t="shared" si="5"/>
        <v>0</v>
      </c>
      <c r="R52" s="111">
        <f t="shared" si="5"/>
        <v>0</v>
      </c>
      <c r="S52" s="111">
        <f t="shared" si="5"/>
        <v>0</v>
      </c>
      <c r="T52" s="111">
        <f t="shared" si="5"/>
        <v>0</v>
      </c>
      <c r="U52" s="111">
        <f t="shared" si="5"/>
        <v>0</v>
      </c>
      <c r="V52" s="111">
        <f t="shared" si="5"/>
        <v>0</v>
      </c>
      <c r="W52" s="111">
        <f t="shared" si="5"/>
        <v>0</v>
      </c>
      <c r="X52" s="111">
        <f t="shared" si="5"/>
        <v>0</v>
      </c>
      <c r="Y52" s="111">
        <f t="shared" si="5"/>
        <v>0</v>
      </c>
      <c r="Z52" s="111">
        <f t="shared" si="5"/>
        <v>0</v>
      </c>
      <c r="AA52" s="111">
        <f t="shared" si="5"/>
        <v>0</v>
      </c>
      <c r="AB52" s="111">
        <f t="shared" si="5"/>
        <v>0</v>
      </c>
      <c r="AG52" s="240"/>
      <c r="AH52" s="240"/>
    </row>
    <row r="53" spans="1:34" x14ac:dyDescent="0.25">
      <c r="B53" s="145">
        <f t="shared" si="1"/>
        <v>50405</v>
      </c>
      <c r="D53" s="56">
        <f t="shared" si="2"/>
        <v>0</v>
      </c>
      <c r="E53" s="111">
        <f t="shared" ref="E53:E56" si="6">+E$9*(E28-E29)</f>
        <v>0</v>
      </c>
      <c r="F53" s="111">
        <f t="shared" si="5"/>
        <v>0</v>
      </c>
      <c r="G53" s="111">
        <f t="shared" si="5"/>
        <v>0</v>
      </c>
      <c r="H53" s="111">
        <f t="shared" si="5"/>
        <v>0</v>
      </c>
      <c r="I53" s="111">
        <f t="shared" si="5"/>
        <v>0</v>
      </c>
      <c r="J53" s="111">
        <f t="shared" si="5"/>
        <v>0</v>
      </c>
      <c r="K53" s="111">
        <f t="shared" si="5"/>
        <v>0</v>
      </c>
      <c r="L53" s="111">
        <f t="shared" si="5"/>
        <v>0</v>
      </c>
      <c r="M53" s="111">
        <f t="shared" si="5"/>
        <v>0</v>
      </c>
      <c r="N53" s="111">
        <f t="shared" si="5"/>
        <v>0</v>
      </c>
      <c r="O53" s="111">
        <f t="shared" si="5"/>
        <v>0</v>
      </c>
      <c r="P53" s="111">
        <f t="shared" si="5"/>
        <v>0</v>
      </c>
      <c r="Q53" s="111">
        <f t="shared" si="5"/>
        <v>0</v>
      </c>
      <c r="R53" s="111">
        <f t="shared" si="5"/>
        <v>0</v>
      </c>
      <c r="S53" s="111">
        <f t="shared" si="5"/>
        <v>0</v>
      </c>
      <c r="T53" s="111">
        <f t="shared" si="5"/>
        <v>0</v>
      </c>
      <c r="U53" s="111">
        <f t="shared" si="5"/>
        <v>0</v>
      </c>
      <c r="V53" s="111">
        <f t="shared" si="5"/>
        <v>0</v>
      </c>
      <c r="W53" s="111">
        <f t="shared" si="5"/>
        <v>0</v>
      </c>
      <c r="X53" s="111">
        <f t="shared" si="5"/>
        <v>0</v>
      </c>
      <c r="Y53" s="111">
        <f t="shared" si="5"/>
        <v>0</v>
      </c>
      <c r="Z53" s="111">
        <f t="shared" si="5"/>
        <v>0</v>
      </c>
      <c r="AA53" s="111">
        <f t="shared" si="5"/>
        <v>0</v>
      </c>
      <c r="AB53" s="111">
        <f t="shared" si="5"/>
        <v>0</v>
      </c>
      <c r="AG53" s="240"/>
      <c r="AH53" s="240"/>
    </row>
    <row r="54" spans="1:34" x14ac:dyDescent="0.25">
      <c r="B54" s="145">
        <f t="shared" si="1"/>
        <v>50770</v>
      </c>
      <c r="D54" s="56">
        <f t="shared" si="2"/>
        <v>0</v>
      </c>
      <c r="E54" s="111">
        <f t="shared" si="6"/>
        <v>0</v>
      </c>
      <c r="F54" s="111">
        <f t="shared" si="5"/>
        <v>0</v>
      </c>
      <c r="G54" s="111">
        <f t="shared" si="5"/>
        <v>0</v>
      </c>
      <c r="H54" s="111">
        <f t="shared" si="5"/>
        <v>0</v>
      </c>
      <c r="I54" s="111">
        <f t="shared" si="5"/>
        <v>0</v>
      </c>
      <c r="J54" s="111">
        <f t="shared" si="5"/>
        <v>0</v>
      </c>
      <c r="K54" s="111">
        <f t="shared" si="5"/>
        <v>0</v>
      </c>
      <c r="L54" s="111">
        <f t="shared" si="5"/>
        <v>0</v>
      </c>
      <c r="M54" s="111">
        <f t="shared" si="5"/>
        <v>0</v>
      </c>
      <c r="N54" s="111">
        <f t="shared" si="5"/>
        <v>0</v>
      </c>
      <c r="O54" s="111">
        <f t="shared" si="5"/>
        <v>0</v>
      </c>
      <c r="P54" s="111">
        <f t="shared" si="5"/>
        <v>0</v>
      </c>
      <c r="Q54" s="111">
        <f t="shared" si="5"/>
        <v>0</v>
      </c>
      <c r="R54" s="111">
        <f t="shared" si="5"/>
        <v>0</v>
      </c>
      <c r="S54" s="111">
        <f t="shared" si="5"/>
        <v>0</v>
      </c>
      <c r="T54" s="111">
        <f t="shared" si="5"/>
        <v>0</v>
      </c>
      <c r="U54" s="111">
        <f t="shared" si="5"/>
        <v>0</v>
      </c>
      <c r="V54" s="111">
        <f t="shared" si="5"/>
        <v>0</v>
      </c>
      <c r="W54" s="111">
        <f t="shared" si="5"/>
        <v>0</v>
      </c>
      <c r="X54" s="111">
        <f t="shared" si="5"/>
        <v>0</v>
      </c>
      <c r="Y54" s="111">
        <f t="shared" si="5"/>
        <v>0</v>
      </c>
      <c r="Z54" s="111">
        <f t="shared" si="5"/>
        <v>0</v>
      </c>
      <c r="AA54" s="111">
        <f t="shared" si="5"/>
        <v>0</v>
      </c>
      <c r="AB54" s="111">
        <f t="shared" si="5"/>
        <v>0</v>
      </c>
      <c r="AG54" s="240"/>
      <c r="AH54" s="240"/>
    </row>
    <row r="55" spans="1:34" x14ac:dyDescent="0.25">
      <c r="B55" s="145">
        <f t="shared" si="1"/>
        <v>51135</v>
      </c>
      <c r="D55" s="56">
        <f t="shared" si="2"/>
        <v>0</v>
      </c>
      <c r="E55" s="111">
        <f t="shared" si="6"/>
        <v>0</v>
      </c>
      <c r="F55" s="111">
        <f t="shared" si="5"/>
        <v>0</v>
      </c>
      <c r="G55" s="111">
        <f t="shared" si="5"/>
        <v>0</v>
      </c>
      <c r="H55" s="111">
        <f t="shared" si="5"/>
        <v>0</v>
      </c>
      <c r="I55" s="111">
        <f t="shared" si="5"/>
        <v>0</v>
      </c>
      <c r="J55" s="111">
        <f t="shared" si="5"/>
        <v>0</v>
      </c>
      <c r="K55" s="111">
        <f t="shared" si="5"/>
        <v>0</v>
      </c>
      <c r="L55" s="111">
        <f t="shared" si="5"/>
        <v>0</v>
      </c>
      <c r="M55" s="111">
        <f t="shared" si="5"/>
        <v>0</v>
      </c>
      <c r="N55" s="111">
        <f t="shared" si="5"/>
        <v>0</v>
      </c>
      <c r="O55" s="111">
        <f t="shared" si="5"/>
        <v>0</v>
      </c>
      <c r="P55" s="111">
        <f t="shared" si="5"/>
        <v>0</v>
      </c>
      <c r="Q55" s="111">
        <f t="shared" si="5"/>
        <v>0</v>
      </c>
      <c r="R55" s="111">
        <f t="shared" si="5"/>
        <v>0</v>
      </c>
      <c r="S55" s="111">
        <f t="shared" si="5"/>
        <v>0</v>
      </c>
      <c r="T55" s="111">
        <f t="shared" si="5"/>
        <v>0</v>
      </c>
      <c r="U55" s="111">
        <f t="shared" si="5"/>
        <v>0</v>
      </c>
      <c r="V55" s="111">
        <f t="shared" si="5"/>
        <v>0</v>
      </c>
      <c r="W55" s="111">
        <f t="shared" si="5"/>
        <v>0</v>
      </c>
      <c r="X55" s="111">
        <f t="shared" si="5"/>
        <v>0</v>
      </c>
      <c r="Y55" s="111">
        <f t="shared" si="5"/>
        <v>0</v>
      </c>
      <c r="Z55" s="111">
        <f t="shared" si="5"/>
        <v>0</v>
      </c>
      <c r="AA55" s="111">
        <f t="shared" si="5"/>
        <v>0</v>
      </c>
      <c r="AB55" s="111">
        <f t="shared" si="5"/>
        <v>0</v>
      </c>
    </row>
    <row r="56" spans="1:34" x14ac:dyDescent="0.25">
      <c r="B56" s="145">
        <f t="shared" si="1"/>
        <v>51501</v>
      </c>
      <c r="D56" s="56">
        <f t="shared" si="2"/>
        <v>0</v>
      </c>
      <c r="E56" s="111">
        <f t="shared" si="6"/>
        <v>0</v>
      </c>
      <c r="F56" s="111">
        <f t="shared" si="5"/>
        <v>0</v>
      </c>
      <c r="G56" s="111">
        <f t="shared" si="5"/>
        <v>0</v>
      </c>
      <c r="H56" s="111">
        <f t="shared" si="5"/>
        <v>0</v>
      </c>
      <c r="I56" s="111">
        <f t="shared" si="5"/>
        <v>0</v>
      </c>
      <c r="J56" s="111">
        <f t="shared" si="5"/>
        <v>0</v>
      </c>
      <c r="K56" s="111">
        <f t="shared" si="5"/>
        <v>0</v>
      </c>
      <c r="L56" s="111">
        <f t="shared" si="5"/>
        <v>0</v>
      </c>
      <c r="M56" s="111">
        <f t="shared" si="5"/>
        <v>0</v>
      </c>
      <c r="N56" s="111">
        <f t="shared" si="5"/>
        <v>0</v>
      </c>
      <c r="O56" s="111">
        <f t="shared" si="5"/>
        <v>0</v>
      </c>
      <c r="P56" s="111">
        <f t="shared" si="5"/>
        <v>0</v>
      </c>
      <c r="Q56" s="111">
        <f t="shared" si="5"/>
        <v>0</v>
      </c>
      <c r="R56" s="111">
        <f t="shared" si="5"/>
        <v>0</v>
      </c>
      <c r="S56" s="111">
        <f t="shared" si="5"/>
        <v>0</v>
      </c>
      <c r="T56" s="111">
        <f t="shared" si="5"/>
        <v>0</v>
      </c>
      <c r="U56" s="111">
        <f t="shared" si="5"/>
        <v>0</v>
      </c>
      <c r="V56" s="111">
        <f t="shared" si="5"/>
        <v>0</v>
      </c>
      <c r="W56" s="111">
        <f t="shared" si="5"/>
        <v>0</v>
      </c>
      <c r="X56" s="111">
        <f t="shared" si="5"/>
        <v>0</v>
      </c>
      <c r="Y56" s="111">
        <f t="shared" si="5"/>
        <v>0</v>
      </c>
      <c r="Z56" s="111">
        <f t="shared" si="5"/>
        <v>0</v>
      </c>
      <c r="AA56" s="111">
        <f t="shared" si="5"/>
        <v>0</v>
      </c>
      <c r="AB56" s="111">
        <f t="shared" si="5"/>
        <v>0</v>
      </c>
    </row>
    <row r="58" spans="1:34" ht="52.8"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29" t="s">
        <v>178</v>
      </c>
      <c r="AE58" s="229" t="s">
        <v>177</v>
      </c>
    </row>
    <row r="59" spans="1:34" hidden="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GBP</v>
      </c>
      <c r="AE60" s="7" t="str">
        <f>H4</f>
        <v>GBP</v>
      </c>
    </row>
    <row r="61" spans="1:34" x14ac:dyDescent="0.25">
      <c r="A61" s="3" t="s">
        <v>137</v>
      </c>
      <c r="D61" s="89">
        <f t="shared" ref="D61:D83" si="7">SUM(E61:AB61)</f>
        <v>0</v>
      </c>
      <c r="E61" s="111">
        <f>E9-E62</f>
        <v>0</v>
      </c>
      <c r="F61" s="111">
        <f t="shared" ref="F61:AB61" si="8">F9-F62</f>
        <v>0</v>
      </c>
      <c r="G61" s="111">
        <f t="shared" si="8"/>
        <v>0</v>
      </c>
      <c r="H61" s="111">
        <f t="shared" si="8"/>
        <v>0</v>
      </c>
      <c r="I61" s="111">
        <f t="shared" si="8"/>
        <v>0</v>
      </c>
      <c r="J61" s="111">
        <f t="shared" si="8"/>
        <v>0</v>
      </c>
      <c r="K61" s="111">
        <f t="shared" si="8"/>
        <v>0</v>
      </c>
      <c r="L61" s="111">
        <f t="shared" si="8"/>
        <v>0</v>
      </c>
      <c r="M61" s="111">
        <f t="shared" si="8"/>
        <v>0</v>
      </c>
      <c r="N61" s="111">
        <f t="shared" si="8"/>
        <v>0</v>
      </c>
      <c r="O61" s="111">
        <f t="shared" si="8"/>
        <v>0</v>
      </c>
      <c r="P61" s="111">
        <f t="shared" si="8"/>
        <v>0</v>
      </c>
      <c r="Q61" s="111">
        <f t="shared" si="8"/>
        <v>0</v>
      </c>
      <c r="R61" s="111">
        <f t="shared" si="8"/>
        <v>0</v>
      </c>
      <c r="S61" s="111">
        <f t="shared" si="8"/>
        <v>0</v>
      </c>
      <c r="T61" s="111">
        <f t="shared" si="8"/>
        <v>0</v>
      </c>
      <c r="U61" s="111">
        <f t="shared" si="8"/>
        <v>0</v>
      </c>
      <c r="V61" s="111">
        <f t="shared" si="8"/>
        <v>0</v>
      </c>
      <c r="W61" s="111">
        <f t="shared" si="8"/>
        <v>0</v>
      </c>
      <c r="X61" s="111">
        <f t="shared" si="8"/>
        <v>0</v>
      </c>
      <c r="Y61" s="111">
        <f t="shared" si="8"/>
        <v>0</v>
      </c>
      <c r="Z61" s="111">
        <f t="shared" si="8"/>
        <v>0</v>
      </c>
      <c r="AA61" s="111">
        <f t="shared" si="8"/>
        <v>0</v>
      </c>
      <c r="AB61" s="111">
        <f t="shared" si="8"/>
        <v>0</v>
      </c>
    </row>
    <row r="62" spans="1:34" x14ac:dyDescent="0.25">
      <c r="B62" s="65">
        <f>+Summary!C$6</f>
        <v>43830</v>
      </c>
      <c r="D62" s="89">
        <f t="shared" si="7"/>
        <v>0</v>
      </c>
      <c r="E62" s="111">
        <f>SUMPRODUCT(E36:E$56,$AD$62:$AD82)</f>
        <v>0</v>
      </c>
      <c r="F62" s="111">
        <f>SUMPRODUCT(F36:F$56,$AD$62:$AD82)</f>
        <v>0</v>
      </c>
      <c r="G62" s="111">
        <f>SUMPRODUCT(G36:G$56,$AD$62:$AD82)</f>
        <v>0</v>
      </c>
      <c r="H62" s="111">
        <f>SUMPRODUCT(H36:H$56,$AD$62:$AD82)</f>
        <v>0</v>
      </c>
      <c r="I62" s="111">
        <f>SUMPRODUCT(I36:I$56,$AD$62:$AD82)</f>
        <v>0</v>
      </c>
      <c r="J62" s="111">
        <f>SUMPRODUCT(J36:J$56,$AD$62:$AD82)</f>
        <v>0</v>
      </c>
      <c r="K62" s="111">
        <f>SUMPRODUCT(K36:K$56,$AD$62:$AD82)</f>
        <v>0</v>
      </c>
      <c r="L62" s="111">
        <f>SUMPRODUCT(L36:L$56,$AD$62:$AD82)</f>
        <v>0</v>
      </c>
      <c r="M62" s="111">
        <f>SUMPRODUCT(M36:M$56,$AD$62:$AD82)</f>
        <v>0</v>
      </c>
      <c r="N62" s="111">
        <f>SUMPRODUCT(N36:N$56,$AD$62:$AD82)</f>
        <v>0</v>
      </c>
      <c r="O62" s="111">
        <f>SUMPRODUCT(O36:O$56,$AD$62:$AD82)</f>
        <v>0</v>
      </c>
      <c r="P62" s="111">
        <f>SUMPRODUCT(P36:P$56,$AD$62:$AD82)</f>
        <v>0</v>
      </c>
      <c r="Q62" s="111">
        <f>SUMPRODUCT(Q36:Q$56,$AD$62:$AD82)</f>
        <v>0</v>
      </c>
      <c r="R62" s="111">
        <f>SUMPRODUCT(R36:R$56,$AD$62:$AD82)</f>
        <v>0</v>
      </c>
      <c r="S62" s="111">
        <f>SUMPRODUCT(S36:S$56,$AD$62:$AD82)</f>
        <v>0</v>
      </c>
      <c r="T62" s="111">
        <f>SUMPRODUCT(T36:T$56,$AD$62:$AD82)</f>
        <v>0</v>
      </c>
      <c r="U62" s="111">
        <f>SUMPRODUCT(U36:U$56,$AD$62:$AD82)</f>
        <v>0</v>
      </c>
      <c r="V62" s="111">
        <f>SUMPRODUCT(V36:V$56,$AD$62:$AD82)</f>
        <v>0</v>
      </c>
      <c r="W62" s="111">
        <f>SUMPRODUCT(W36:W$56,$AD$62:$AD82)</f>
        <v>0</v>
      </c>
      <c r="X62" s="111">
        <f>SUMPRODUCT(X36:X$56,$AD$62:$AD82)</f>
        <v>0</v>
      </c>
      <c r="Y62" s="111">
        <f>SUMPRODUCT(Y36:Y$56,$AD$62:$AD82)</f>
        <v>0</v>
      </c>
      <c r="Z62" s="111">
        <f>SUMPRODUCT(Z36:Z$56,$AD$62:$AD82)</f>
        <v>0</v>
      </c>
      <c r="AA62" s="111">
        <f>SUMPRODUCT(AA36:AA$56,$AD$62:$AD82)</f>
        <v>0</v>
      </c>
      <c r="AB62" s="111">
        <f>SUMPRODUCT(AB36:AB$56,$AD$62:$AD82)</f>
        <v>0</v>
      </c>
      <c r="AC62" s="141">
        <v>1</v>
      </c>
      <c r="AD62" s="201">
        <f>+AE62*((1+Summary!$D$29)^(AC62-0.5))</f>
        <v>0.99577210517662573</v>
      </c>
      <c r="AE62" s="201">
        <f>HLOOKUP($H$4,'Yield Curves &amp; Factor Charges'!$L$41:$S$72,AC62+2,FALSE)</f>
        <v>0.99527459222767012</v>
      </c>
    </row>
    <row r="63" spans="1:34" x14ac:dyDescent="0.25">
      <c r="B63" s="145">
        <f t="shared" ref="B63:B83" si="9">EDATE(B62,12)</f>
        <v>44196</v>
      </c>
      <c r="D63" s="89">
        <f t="shared" si="7"/>
        <v>0</v>
      </c>
      <c r="E63" s="111">
        <f>SUMPRODUCT(E37:E$56,$AD$62:$AD81)</f>
        <v>0</v>
      </c>
      <c r="F63" s="111">
        <f>SUMPRODUCT(F37:F$56,$AD$62:$AD81)</f>
        <v>0</v>
      </c>
      <c r="G63" s="111">
        <f>SUMPRODUCT(G37:G$56,$AD$62:$AD81)</f>
        <v>0</v>
      </c>
      <c r="H63" s="111">
        <f>SUMPRODUCT(H37:H$56,$AD$62:$AD81)</f>
        <v>0</v>
      </c>
      <c r="I63" s="111">
        <f>SUMPRODUCT(I37:I$56,$AD$62:$AD81)</f>
        <v>0</v>
      </c>
      <c r="J63" s="111">
        <f>SUMPRODUCT(J37:J$56,$AD$62:$AD81)</f>
        <v>0</v>
      </c>
      <c r="K63" s="111">
        <f>SUMPRODUCT(K37:K$56,$AD$62:$AD81)</f>
        <v>0</v>
      </c>
      <c r="L63" s="111">
        <f>SUMPRODUCT(L37:L$56,$AD$62:$AD81)</f>
        <v>0</v>
      </c>
      <c r="M63" s="111">
        <f>SUMPRODUCT(M37:M$56,$AD$62:$AD81)</f>
        <v>0</v>
      </c>
      <c r="N63" s="111">
        <f>SUMPRODUCT(N37:N$56,$AD$62:$AD81)</f>
        <v>0</v>
      </c>
      <c r="O63" s="111">
        <f>SUMPRODUCT(O37:O$56,$AD$62:$AD81)</f>
        <v>0</v>
      </c>
      <c r="P63" s="111">
        <f>SUMPRODUCT(P37:P$56,$AD$62:$AD81)</f>
        <v>0</v>
      </c>
      <c r="Q63" s="111">
        <f>SUMPRODUCT(Q37:Q$56,$AD$62:$AD81)</f>
        <v>0</v>
      </c>
      <c r="R63" s="111">
        <f>SUMPRODUCT(R37:R$56,$AD$62:$AD81)</f>
        <v>0</v>
      </c>
      <c r="S63" s="111">
        <f>SUMPRODUCT(S37:S$56,$AD$62:$AD81)</f>
        <v>0</v>
      </c>
      <c r="T63" s="111">
        <f>SUMPRODUCT(T37:T$56,$AD$62:$AD81)</f>
        <v>0</v>
      </c>
      <c r="U63" s="111">
        <f>SUMPRODUCT(U37:U$56,$AD$62:$AD81)</f>
        <v>0</v>
      </c>
      <c r="V63" s="111">
        <f>SUMPRODUCT(V37:V$56,$AD$62:$AD81)</f>
        <v>0</v>
      </c>
      <c r="W63" s="111">
        <f>SUMPRODUCT(W37:W$56,$AD$62:$AD81)</f>
        <v>0</v>
      </c>
      <c r="X63" s="111">
        <f>SUMPRODUCT(X37:X$56,$AD$62:$AD81)</f>
        <v>0</v>
      </c>
      <c r="Y63" s="111">
        <f>SUMPRODUCT(Y37:Y$56,$AD$62:$AD81)</f>
        <v>0</v>
      </c>
      <c r="Z63" s="111">
        <f>SUMPRODUCT(Z37:Z$56,$AD$62:$AD81)</f>
        <v>0</v>
      </c>
      <c r="AA63" s="111">
        <f>SUMPRODUCT(AA37:AA$56,$AD$62:$AD81)</f>
        <v>0</v>
      </c>
      <c r="AB63" s="111">
        <f>SUMPRODUCT(AB37:AB$56,$AD$62:$AD81)</f>
        <v>0</v>
      </c>
      <c r="AC63" s="141">
        <f t="shared" ref="AC63:AC83" si="10">+AC62+1</f>
        <v>2</v>
      </c>
      <c r="AD63" s="201">
        <f>+AE63*((1+Summary!$D$29)^(AC63-0.5))</f>
        <v>0.98616516470447191</v>
      </c>
      <c r="AE63" s="201">
        <f>HLOOKUP($H$4,'Yield Curves &amp; Factor Charges'!$L$41:$S$72,AC63+2,FALSE)</f>
        <v>0.98468776386228707</v>
      </c>
    </row>
    <row r="64" spans="1:34" x14ac:dyDescent="0.25">
      <c r="B64" s="145">
        <f t="shared" si="9"/>
        <v>44561</v>
      </c>
      <c r="D64" s="89">
        <f t="shared" si="7"/>
        <v>0</v>
      </c>
      <c r="E64" s="111">
        <f>SUMPRODUCT(E38:E$56,$AD$62:$AD80)</f>
        <v>0</v>
      </c>
      <c r="F64" s="111">
        <f>SUMPRODUCT(F38:F$56,$AD$62:$AD80)</f>
        <v>0</v>
      </c>
      <c r="G64" s="111">
        <f>SUMPRODUCT(G38:G$56,$AD$62:$AD80)</f>
        <v>0</v>
      </c>
      <c r="H64" s="111">
        <f>SUMPRODUCT(H38:H$56,$AD$62:$AD80)</f>
        <v>0</v>
      </c>
      <c r="I64" s="111">
        <f>SUMPRODUCT(I38:I$56,$AD$62:$AD80)</f>
        <v>0</v>
      </c>
      <c r="J64" s="111">
        <f>SUMPRODUCT(J38:J$56,$AD$62:$AD80)</f>
        <v>0</v>
      </c>
      <c r="K64" s="111">
        <f>SUMPRODUCT(K38:K$56,$AD$62:$AD80)</f>
        <v>0</v>
      </c>
      <c r="L64" s="111">
        <f>SUMPRODUCT(L38:L$56,$AD$62:$AD80)</f>
        <v>0</v>
      </c>
      <c r="M64" s="111">
        <f>SUMPRODUCT(M38:M$56,$AD$62:$AD80)</f>
        <v>0</v>
      </c>
      <c r="N64" s="111">
        <f>SUMPRODUCT(N38:N$56,$AD$62:$AD80)</f>
        <v>0</v>
      </c>
      <c r="O64" s="111">
        <f>SUMPRODUCT(O38:O$56,$AD$62:$AD80)</f>
        <v>0</v>
      </c>
      <c r="P64" s="111">
        <f>SUMPRODUCT(P38:P$56,$AD$62:$AD80)</f>
        <v>0</v>
      </c>
      <c r="Q64" s="111">
        <f>SUMPRODUCT(Q38:Q$56,$AD$62:$AD80)</f>
        <v>0</v>
      </c>
      <c r="R64" s="111">
        <f>SUMPRODUCT(R38:R$56,$AD$62:$AD80)</f>
        <v>0</v>
      </c>
      <c r="S64" s="111">
        <f>SUMPRODUCT(S38:S$56,$AD$62:$AD80)</f>
        <v>0</v>
      </c>
      <c r="T64" s="111">
        <f>SUMPRODUCT(T38:T$56,$AD$62:$AD80)</f>
        <v>0</v>
      </c>
      <c r="U64" s="111">
        <f>SUMPRODUCT(U38:U$56,$AD$62:$AD80)</f>
        <v>0</v>
      </c>
      <c r="V64" s="111">
        <f>SUMPRODUCT(V38:V$56,$AD$62:$AD80)</f>
        <v>0</v>
      </c>
      <c r="W64" s="111">
        <f>SUMPRODUCT(W38:W$56,$AD$62:$AD80)</f>
        <v>0</v>
      </c>
      <c r="X64" s="111">
        <f>SUMPRODUCT(X38:X$56,$AD$62:$AD80)</f>
        <v>0</v>
      </c>
      <c r="Y64" s="111">
        <f>SUMPRODUCT(Y38:Y$56,$AD$62:$AD80)</f>
        <v>0</v>
      </c>
      <c r="Z64" s="111">
        <f>SUMPRODUCT(Z38:Z$56,$AD$62:$AD80)</f>
        <v>0</v>
      </c>
      <c r="AA64" s="111">
        <f>SUMPRODUCT(AA38:AA$56,$AD$62:$AD80)</f>
        <v>0</v>
      </c>
      <c r="AB64" s="111">
        <f>SUMPRODUCT(AB38:AB$56,$AD$62:$AD80)</f>
        <v>0</v>
      </c>
      <c r="AC64" s="141">
        <f t="shared" si="10"/>
        <v>3</v>
      </c>
      <c r="AD64" s="201">
        <f>+AE64*((1+Summary!$D$29)^(AC64-0.5))</f>
        <v>0.97438164884215672</v>
      </c>
      <c r="AE64" s="201">
        <f>HLOOKUP($H$4,'Yield Curves &amp; Factor Charges'!$L$41:$S$72,AC64+2,FALSE)</f>
        <v>0.97194995125416661</v>
      </c>
    </row>
    <row r="65" spans="2:31" x14ac:dyDescent="0.25">
      <c r="B65" s="145">
        <f t="shared" si="9"/>
        <v>44926</v>
      </c>
      <c r="D65" s="89">
        <f t="shared" si="7"/>
        <v>0</v>
      </c>
      <c r="E65" s="111">
        <f>SUMPRODUCT(E39:E$56,$AD$62:$AD79)</f>
        <v>0</v>
      </c>
      <c r="F65" s="111">
        <f>SUMPRODUCT(F39:F$56,$AD$62:$AD79)</f>
        <v>0</v>
      </c>
      <c r="G65" s="111">
        <f>SUMPRODUCT(G39:G$56,$AD$62:$AD79)</f>
        <v>0</v>
      </c>
      <c r="H65" s="111">
        <f>SUMPRODUCT(H39:H$56,$AD$62:$AD79)</f>
        <v>0</v>
      </c>
      <c r="I65" s="111">
        <f>SUMPRODUCT(I39:I$56,$AD$62:$AD79)</f>
        <v>0</v>
      </c>
      <c r="J65" s="111">
        <f>SUMPRODUCT(J39:J$56,$AD$62:$AD79)</f>
        <v>0</v>
      </c>
      <c r="K65" s="111">
        <f>SUMPRODUCT(K39:K$56,$AD$62:$AD79)</f>
        <v>0</v>
      </c>
      <c r="L65" s="111">
        <f>SUMPRODUCT(L39:L$56,$AD$62:$AD79)</f>
        <v>0</v>
      </c>
      <c r="M65" s="111">
        <f>SUMPRODUCT(M39:M$56,$AD$62:$AD79)</f>
        <v>0</v>
      </c>
      <c r="N65" s="111">
        <f>SUMPRODUCT(N39:N$56,$AD$62:$AD79)</f>
        <v>0</v>
      </c>
      <c r="O65" s="111">
        <f>SUMPRODUCT(O39:O$56,$AD$62:$AD79)</f>
        <v>0</v>
      </c>
      <c r="P65" s="111">
        <f>SUMPRODUCT(P39:P$56,$AD$62:$AD79)</f>
        <v>0</v>
      </c>
      <c r="Q65" s="111">
        <f>SUMPRODUCT(Q39:Q$56,$AD$62:$AD79)</f>
        <v>0</v>
      </c>
      <c r="R65" s="111">
        <f>SUMPRODUCT(R39:R$56,$AD$62:$AD79)</f>
        <v>0</v>
      </c>
      <c r="S65" s="111">
        <f>SUMPRODUCT(S39:S$56,$AD$62:$AD79)</f>
        <v>0</v>
      </c>
      <c r="T65" s="111">
        <f>SUMPRODUCT(T39:T$56,$AD$62:$AD79)</f>
        <v>0</v>
      </c>
      <c r="U65" s="111">
        <f>SUMPRODUCT(U39:U$56,$AD$62:$AD79)</f>
        <v>0</v>
      </c>
      <c r="V65" s="111">
        <f>SUMPRODUCT(V39:V$56,$AD$62:$AD79)</f>
        <v>0</v>
      </c>
      <c r="W65" s="111">
        <f>SUMPRODUCT(W39:W$56,$AD$62:$AD79)</f>
        <v>0</v>
      </c>
      <c r="X65" s="111">
        <f>SUMPRODUCT(X39:X$56,$AD$62:$AD79)</f>
        <v>0</v>
      </c>
      <c r="Y65" s="111">
        <f>SUMPRODUCT(Y39:Y$56,$AD$62:$AD79)</f>
        <v>0</v>
      </c>
      <c r="Z65" s="111">
        <f>SUMPRODUCT(Z39:Z$56,$AD$62:$AD79)</f>
        <v>0</v>
      </c>
      <c r="AA65" s="111">
        <f>SUMPRODUCT(AA39:AA$56,$AD$62:$AD79)</f>
        <v>0</v>
      </c>
      <c r="AB65" s="111">
        <f>SUMPRODUCT(AB39:AB$56,$AD$62:$AD79)</f>
        <v>0</v>
      </c>
      <c r="AC65" s="141">
        <f t="shared" si="10"/>
        <v>4</v>
      </c>
      <c r="AD65" s="201">
        <f>+AE65*((1+Summary!$D$29)^(AC65-0.5))</f>
        <v>0.95983775825057649</v>
      </c>
      <c r="AE65" s="201">
        <f>HLOOKUP($H$4,'Yield Curves &amp; Factor Charges'!$L$41:$S$72,AC65+2,FALSE)</f>
        <v>0.9564858709838735</v>
      </c>
    </row>
    <row r="66" spans="2:31" x14ac:dyDescent="0.25">
      <c r="B66" s="145">
        <f t="shared" si="9"/>
        <v>45291</v>
      </c>
      <c r="D66" s="89">
        <f t="shared" si="7"/>
        <v>0</v>
      </c>
      <c r="E66" s="111">
        <f>SUMPRODUCT(E40:E$56,$AD$62:$AD78)</f>
        <v>0</v>
      </c>
      <c r="F66" s="111">
        <f>SUMPRODUCT(F40:F$56,$AD$62:$AD78)</f>
        <v>0</v>
      </c>
      <c r="G66" s="111">
        <f>SUMPRODUCT(G40:G$56,$AD$62:$AD78)</f>
        <v>0</v>
      </c>
      <c r="H66" s="111">
        <f>SUMPRODUCT(H40:H$56,$AD$62:$AD78)</f>
        <v>0</v>
      </c>
      <c r="I66" s="111">
        <f>SUMPRODUCT(I40:I$56,$AD$62:$AD78)</f>
        <v>0</v>
      </c>
      <c r="J66" s="111">
        <f>SUMPRODUCT(J40:J$56,$AD$62:$AD78)</f>
        <v>0</v>
      </c>
      <c r="K66" s="111">
        <f>SUMPRODUCT(K40:K$56,$AD$62:$AD78)</f>
        <v>0</v>
      </c>
      <c r="L66" s="111">
        <f>SUMPRODUCT(L40:L$56,$AD$62:$AD78)</f>
        <v>0</v>
      </c>
      <c r="M66" s="111">
        <f>SUMPRODUCT(M40:M$56,$AD$62:$AD78)</f>
        <v>0</v>
      </c>
      <c r="N66" s="111">
        <f>SUMPRODUCT(N40:N$56,$AD$62:$AD78)</f>
        <v>0</v>
      </c>
      <c r="O66" s="111">
        <f>SUMPRODUCT(O40:O$56,$AD$62:$AD78)</f>
        <v>0</v>
      </c>
      <c r="P66" s="111">
        <f>SUMPRODUCT(P40:P$56,$AD$62:$AD78)</f>
        <v>0</v>
      </c>
      <c r="Q66" s="111">
        <f>SUMPRODUCT(Q40:Q$56,$AD$62:$AD78)</f>
        <v>0</v>
      </c>
      <c r="R66" s="111">
        <f>SUMPRODUCT(R40:R$56,$AD$62:$AD78)</f>
        <v>0</v>
      </c>
      <c r="S66" s="111">
        <f>SUMPRODUCT(S40:S$56,$AD$62:$AD78)</f>
        <v>0</v>
      </c>
      <c r="T66" s="111">
        <f>SUMPRODUCT(T40:T$56,$AD$62:$AD78)</f>
        <v>0</v>
      </c>
      <c r="U66" s="111">
        <f>SUMPRODUCT(U40:U$56,$AD$62:$AD78)</f>
        <v>0</v>
      </c>
      <c r="V66" s="111">
        <f>SUMPRODUCT(V40:V$56,$AD$62:$AD78)</f>
        <v>0</v>
      </c>
      <c r="W66" s="111">
        <f>SUMPRODUCT(W40:W$56,$AD$62:$AD78)</f>
        <v>0</v>
      </c>
      <c r="X66" s="111">
        <f>SUMPRODUCT(X40:X$56,$AD$62:$AD78)</f>
        <v>0</v>
      </c>
      <c r="Y66" s="111">
        <f>SUMPRODUCT(Y40:Y$56,$AD$62:$AD78)</f>
        <v>0</v>
      </c>
      <c r="Z66" s="111">
        <f>SUMPRODUCT(Z40:Z$56,$AD$62:$AD78)</f>
        <v>0</v>
      </c>
      <c r="AA66" s="111">
        <f>SUMPRODUCT(AA40:AA$56,$AD$62:$AD78)</f>
        <v>0</v>
      </c>
      <c r="AB66" s="111">
        <f>SUMPRODUCT(AB40:AB$56,$AD$62:$AD78)</f>
        <v>0</v>
      </c>
      <c r="AC66" s="141">
        <f t="shared" si="10"/>
        <v>5</v>
      </c>
      <c r="AD66" s="201">
        <f>+AE66*((1+Summary!$D$29)^(AC66-0.5))</f>
        <v>0.94319503973044461</v>
      </c>
      <c r="AE66" s="201">
        <f>HLOOKUP($H$4,'Yield Curves &amp; Factor Charges'!$L$41:$S$72,AC66+2,FALSE)</f>
        <v>0.93896230884819498</v>
      </c>
    </row>
    <row r="67" spans="2:31" x14ac:dyDescent="0.25">
      <c r="B67" s="145">
        <f t="shared" si="9"/>
        <v>45657</v>
      </c>
      <c r="D67" s="89">
        <f t="shared" si="7"/>
        <v>0</v>
      </c>
      <c r="E67" s="111">
        <f>SUMPRODUCT(E41:E$56,$AD$62:$AD77)</f>
        <v>0</v>
      </c>
      <c r="F67" s="111">
        <f>SUMPRODUCT(F41:F$56,$AD$62:$AD77)</f>
        <v>0</v>
      </c>
      <c r="G67" s="111">
        <f>SUMPRODUCT(G41:G$56,$AD$62:$AD77)</f>
        <v>0</v>
      </c>
      <c r="H67" s="111">
        <f>SUMPRODUCT(H41:H$56,$AD$62:$AD77)</f>
        <v>0</v>
      </c>
      <c r="I67" s="111">
        <f>SUMPRODUCT(I41:I$56,$AD$62:$AD77)</f>
        <v>0</v>
      </c>
      <c r="J67" s="111">
        <f>SUMPRODUCT(J41:J$56,$AD$62:$AD77)</f>
        <v>0</v>
      </c>
      <c r="K67" s="111">
        <f>SUMPRODUCT(K41:K$56,$AD$62:$AD77)</f>
        <v>0</v>
      </c>
      <c r="L67" s="111">
        <f>SUMPRODUCT(L41:L$56,$AD$62:$AD77)</f>
        <v>0</v>
      </c>
      <c r="M67" s="111">
        <f>SUMPRODUCT(M41:M$56,$AD$62:$AD77)</f>
        <v>0</v>
      </c>
      <c r="N67" s="111">
        <f>SUMPRODUCT(N41:N$56,$AD$62:$AD77)</f>
        <v>0</v>
      </c>
      <c r="O67" s="111">
        <f>SUMPRODUCT(O41:O$56,$AD$62:$AD77)</f>
        <v>0</v>
      </c>
      <c r="P67" s="111">
        <f>SUMPRODUCT(P41:P$56,$AD$62:$AD77)</f>
        <v>0</v>
      </c>
      <c r="Q67" s="111">
        <f>SUMPRODUCT(Q41:Q$56,$AD$62:$AD77)</f>
        <v>0</v>
      </c>
      <c r="R67" s="111">
        <f>SUMPRODUCT(R41:R$56,$AD$62:$AD77)</f>
        <v>0</v>
      </c>
      <c r="S67" s="111">
        <f>SUMPRODUCT(S41:S$56,$AD$62:$AD77)</f>
        <v>0</v>
      </c>
      <c r="T67" s="111">
        <f>SUMPRODUCT(T41:T$56,$AD$62:$AD77)</f>
        <v>0</v>
      </c>
      <c r="U67" s="111">
        <f>SUMPRODUCT(U41:U$56,$AD$62:$AD77)</f>
        <v>0</v>
      </c>
      <c r="V67" s="111">
        <f>SUMPRODUCT(V41:V$56,$AD$62:$AD77)</f>
        <v>0</v>
      </c>
      <c r="W67" s="111">
        <f>SUMPRODUCT(W41:W$56,$AD$62:$AD77)</f>
        <v>0</v>
      </c>
      <c r="X67" s="111">
        <f>SUMPRODUCT(X41:X$56,$AD$62:$AD77)</f>
        <v>0</v>
      </c>
      <c r="Y67" s="111">
        <f>SUMPRODUCT(Y41:Y$56,$AD$62:$AD77)</f>
        <v>0</v>
      </c>
      <c r="Z67" s="111">
        <f>SUMPRODUCT(Z41:Z$56,$AD$62:$AD77)</f>
        <v>0</v>
      </c>
      <c r="AA67" s="111">
        <f>SUMPRODUCT(AA41:AA$56,$AD$62:$AD77)</f>
        <v>0</v>
      </c>
      <c r="AB67" s="111">
        <f>SUMPRODUCT(AB41:AB$56,$AD$62:$AD77)</f>
        <v>0</v>
      </c>
      <c r="AC67" s="141">
        <f t="shared" si="10"/>
        <v>6</v>
      </c>
      <c r="AD67" s="201">
        <f>+AE67*((1+Summary!$D$29)^(AC67-0.5))</f>
        <v>0.92462217051435369</v>
      </c>
      <c r="AE67" s="201">
        <f>HLOOKUP($H$4,'Yield Curves &amp; Factor Charges'!$L$41:$S$72,AC67+2,FALSE)</f>
        <v>0.91955323496640651</v>
      </c>
    </row>
    <row r="68" spans="2:31" x14ac:dyDescent="0.25">
      <c r="B68" s="145">
        <f t="shared" si="9"/>
        <v>46022</v>
      </c>
      <c r="D68" s="89">
        <f t="shared" si="7"/>
        <v>0</v>
      </c>
      <c r="E68" s="111">
        <f>SUMPRODUCT(E42:E$56,$AD$62:$AD76)</f>
        <v>0</v>
      </c>
      <c r="F68" s="111">
        <f>SUMPRODUCT(F42:F$56,$AD$62:$AD76)</f>
        <v>0</v>
      </c>
      <c r="G68" s="111">
        <f>SUMPRODUCT(G42:G$56,$AD$62:$AD76)</f>
        <v>0</v>
      </c>
      <c r="H68" s="111">
        <f>SUMPRODUCT(H42:H$56,$AD$62:$AD76)</f>
        <v>0</v>
      </c>
      <c r="I68" s="111">
        <f>SUMPRODUCT(I42:I$56,$AD$62:$AD76)</f>
        <v>0</v>
      </c>
      <c r="J68" s="111">
        <f>SUMPRODUCT(J42:J$56,$AD$62:$AD76)</f>
        <v>0</v>
      </c>
      <c r="K68" s="111">
        <f>SUMPRODUCT(K42:K$56,$AD$62:$AD76)</f>
        <v>0</v>
      </c>
      <c r="L68" s="111">
        <f>SUMPRODUCT(L42:L$56,$AD$62:$AD76)</f>
        <v>0</v>
      </c>
      <c r="M68" s="111">
        <f>SUMPRODUCT(M42:M$56,$AD$62:$AD76)</f>
        <v>0</v>
      </c>
      <c r="N68" s="111">
        <f>SUMPRODUCT(N42:N$56,$AD$62:$AD76)</f>
        <v>0</v>
      </c>
      <c r="O68" s="111">
        <f>SUMPRODUCT(O42:O$56,$AD$62:$AD76)</f>
        <v>0</v>
      </c>
      <c r="P68" s="111">
        <f>SUMPRODUCT(P42:P$56,$AD$62:$AD76)</f>
        <v>0</v>
      </c>
      <c r="Q68" s="111">
        <f>SUMPRODUCT(Q42:Q$56,$AD$62:$AD76)</f>
        <v>0</v>
      </c>
      <c r="R68" s="111">
        <f>SUMPRODUCT(R42:R$56,$AD$62:$AD76)</f>
        <v>0</v>
      </c>
      <c r="S68" s="111">
        <f>SUMPRODUCT(S42:S$56,$AD$62:$AD76)</f>
        <v>0</v>
      </c>
      <c r="T68" s="111">
        <f>SUMPRODUCT(T42:T$56,$AD$62:$AD76)</f>
        <v>0</v>
      </c>
      <c r="U68" s="111">
        <f>SUMPRODUCT(U42:U$56,$AD$62:$AD76)</f>
        <v>0</v>
      </c>
      <c r="V68" s="111">
        <f>SUMPRODUCT(V42:V$56,$AD$62:$AD76)</f>
        <v>0</v>
      </c>
      <c r="W68" s="111">
        <f>SUMPRODUCT(W42:W$56,$AD$62:$AD76)</f>
        <v>0</v>
      </c>
      <c r="X68" s="111">
        <f>SUMPRODUCT(X42:X$56,$AD$62:$AD76)</f>
        <v>0</v>
      </c>
      <c r="Y68" s="111">
        <f>SUMPRODUCT(Y42:Y$56,$AD$62:$AD76)</f>
        <v>0</v>
      </c>
      <c r="Z68" s="111">
        <f>SUMPRODUCT(Z42:Z$56,$AD$62:$AD76)</f>
        <v>0</v>
      </c>
      <c r="AA68" s="111">
        <f>SUMPRODUCT(AA42:AA$56,$AD$62:$AD76)</f>
        <v>0</v>
      </c>
      <c r="AB68" s="111">
        <f>SUMPRODUCT(AB42:AB$56,$AD$62:$AD76)</f>
        <v>0</v>
      </c>
      <c r="AC68" s="141">
        <f t="shared" si="10"/>
        <v>7</v>
      </c>
      <c r="AD68" s="201">
        <f>+AE68*((1+Summary!$D$29)^(AC68-0.5))</f>
        <v>0.90367199092350159</v>
      </c>
      <c r="AE68" s="201">
        <f>HLOOKUP($H$4,'Yield Curves &amp; Factor Charges'!$L$41:$S$72,AC68+2,FALSE)</f>
        <v>0.89782008772534405</v>
      </c>
    </row>
    <row r="69" spans="2:31" x14ac:dyDescent="0.25">
      <c r="B69" s="145">
        <f t="shared" si="9"/>
        <v>46387</v>
      </c>
      <c r="D69" s="89">
        <f t="shared" si="7"/>
        <v>0</v>
      </c>
      <c r="E69" s="111">
        <f>SUMPRODUCT(E43:E$56,$AD$62:$AD75)</f>
        <v>0</v>
      </c>
      <c r="F69" s="111">
        <f>SUMPRODUCT(F43:F$56,$AD$62:$AD75)</f>
        <v>0</v>
      </c>
      <c r="G69" s="111">
        <f>SUMPRODUCT(G43:G$56,$AD$62:$AD75)</f>
        <v>0</v>
      </c>
      <c r="H69" s="111">
        <f>SUMPRODUCT(H43:H$56,$AD$62:$AD75)</f>
        <v>0</v>
      </c>
      <c r="I69" s="111">
        <f>SUMPRODUCT(I43:I$56,$AD$62:$AD75)</f>
        <v>0</v>
      </c>
      <c r="J69" s="111">
        <f>SUMPRODUCT(J43:J$56,$AD$62:$AD75)</f>
        <v>0</v>
      </c>
      <c r="K69" s="111">
        <f>SUMPRODUCT(K43:K$56,$AD$62:$AD75)</f>
        <v>0</v>
      </c>
      <c r="L69" s="111">
        <f>SUMPRODUCT(L43:L$56,$AD$62:$AD75)</f>
        <v>0</v>
      </c>
      <c r="M69" s="111">
        <f>SUMPRODUCT(M43:M$56,$AD$62:$AD75)</f>
        <v>0</v>
      </c>
      <c r="N69" s="111">
        <f>SUMPRODUCT(N43:N$56,$AD$62:$AD75)</f>
        <v>0</v>
      </c>
      <c r="O69" s="111">
        <f>SUMPRODUCT(O43:O$56,$AD$62:$AD75)</f>
        <v>0</v>
      </c>
      <c r="P69" s="111">
        <f>SUMPRODUCT(P43:P$56,$AD$62:$AD75)</f>
        <v>0</v>
      </c>
      <c r="Q69" s="111">
        <f>SUMPRODUCT(Q43:Q$56,$AD$62:$AD75)</f>
        <v>0</v>
      </c>
      <c r="R69" s="111">
        <f>SUMPRODUCT(R43:R$56,$AD$62:$AD75)</f>
        <v>0</v>
      </c>
      <c r="S69" s="111">
        <f>SUMPRODUCT(S43:S$56,$AD$62:$AD75)</f>
        <v>0</v>
      </c>
      <c r="T69" s="111">
        <f>SUMPRODUCT(T43:T$56,$AD$62:$AD75)</f>
        <v>0</v>
      </c>
      <c r="U69" s="111">
        <f>SUMPRODUCT(U43:U$56,$AD$62:$AD75)</f>
        <v>0</v>
      </c>
      <c r="V69" s="111">
        <f>SUMPRODUCT(V43:V$56,$AD$62:$AD75)</f>
        <v>0</v>
      </c>
      <c r="W69" s="111">
        <f>SUMPRODUCT(W43:W$56,$AD$62:$AD75)</f>
        <v>0</v>
      </c>
      <c r="X69" s="111">
        <f>SUMPRODUCT(X43:X$56,$AD$62:$AD75)</f>
        <v>0</v>
      </c>
      <c r="Y69" s="111">
        <f>SUMPRODUCT(Y43:Y$56,$AD$62:$AD75)</f>
        <v>0</v>
      </c>
      <c r="Z69" s="111">
        <f>SUMPRODUCT(Z43:Z$56,$AD$62:$AD75)</f>
        <v>0</v>
      </c>
      <c r="AA69" s="111">
        <f>SUMPRODUCT(AA43:AA$56,$AD$62:$AD75)</f>
        <v>0</v>
      </c>
      <c r="AB69" s="111">
        <f>SUMPRODUCT(AB43:AB$56,$AD$62:$AD75)</f>
        <v>0</v>
      </c>
      <c r="AC69" s="141">
        <f t="shared" si="10"/>
        <v>8</v>
      </c>
      <c r="AD69" s="201">
        <f>+AE69*((1+Summary!$D$29)^(AC69-0.5))</f>
        <v>0.88431267217817</v>
      </c>
      <c r="AE69" s="201">
        <f>HLOOKUP($H$4,'Yield Curves &amp; Factor Charges'!$L$41:$S$72,AC69+2,FALSE)</f>
        <v>0.87770842557672035</v>
      </c>
    </row>
    <row r="70" spans="2:31" x14ac:dyDescent="0.25">
      <c r="B70" s="145">
        <f t="shared" si="9"/>
        <v>46752</v>
      </c>
      <c r="D70" s="89">
        <f t="shared" si="7"/>
        <v>0</v>
      </c>
      <c r="E70" s="111">
        <f>SUMPRODUCT(E44:E$56,$AD$62:$AD74)</f>
        <v>0</v>
      </c>
      <c r="F70" s="111">
        <f>SUMPRODUCT(F44:F$56,$AD$62:$AD74)</f>
        <v>0</v>
      </c>
      <c r="G70" s="111">
        <f>SUMPRODUCT(G44:G$56,$AD$62:$AD74)</f>
        <v>0</v>
      </c>
      <c r="H70" s="111">
        <f>SUMPRODUCT(H44:H$56,$AD$62:$AD74)</f>
        <v>0</v>
      </c>
      <c r="I70" s="111">
        <f>SUMPRODUCT(I44:I$56,$AD$62:$AD74)</f>
        <v>0</v>
      </c>
      <c r="J70" s="111">
        <f>SUMPRODUCT(J44:J$56,$AD$62:$AD74)</f>
        <v>0</v>
      </c>
      <c r="K70" s="111">
        <f>SUMPRODUCT(K44:K$56,$AD$62:$AD74)</f>
        <v>0</v>
      </c>
      <c r="L70" s="111">
        <f>SUMPRODUCT(L44:L$56,$AD$62:$AD74)</f>
        <v>0</v>
      </c>
      <c r="M70" s="111">
        <f>SUMPRODUCT(M44:M$56,$AD$62:$AD74)</f>
        <v>0</v>
      </c>
      <c r="N70" s="111">
        <f>SUMPRODUCT(N44:N$56,$AD$62:$AD74)</f>
        <v>0</v>
      </c>
      <c r="O70" s="111">
        <f>SUMPRODUCT(O44:O$56,$AD$62:$AD74)</f>
        <v>0</v>
      </c>
      <c r="P70" s="111">
        <f>SUMPRODUCT(P44:P$56,$AD$62:$AD74)</f>
        <v>0</v>
      </c>
      <c r="Q70" s="111">
        <f>SUMPRODUCT(Q44:Q$56,$AD$62:$AD74)</f>
        <v>0</v>
      </c>
      <c r="R70" s="111">
        <f>SUMPRODUCT(R44:R$56,$AD$62:$AD74)</f>
        <v>0</v>
      </c>
      <c r="S70" s="111">
        <f>SUMPRODUCT(S44:S$56,$AD$62:$AD74)</f>
        <v>0</v>
      </c>
      <c r="T70" s="111">
        <f>SUMPRODUCT(T44:T$56,$AD$62:$AD74)</f>
        <v>0</v>
      </c>
      <c r="U70" s="111">
        <f>SUMPRODUCT(U44:U$56,$AD$62:$AD74)</f>
        <v>0</v>
      </c>
      <c r="V70" s="111">
        <f>SUMPRODUCT(V44:V$56,$AD$62:$AD74)</f>
        <v>0</v>
      </c>
      <c r="W70" s="111">
        <f>SUMPRODUCT(W44:W$56,$AD$62:$AD74)</f>
        <v>0</v>
      </c>
      <c r="X70" s="111">
        <f>SUMPRODUCT(X44:X$56,$AD$62:$AD74)</f>
        <v>0</v>
      </c>
      <c r="Y70" s="111">
        <f>SUMPRODUCT(Y44:Y$56,$AD$62:$AD74)</f>
        <v>0</v>
      </c>
      <c r="Z70" s="111">
        <f>SUMPRODUCT(Z44:Z$56,$AD$62:$AD74)</f>
        <v>0</v>
      </c>
      <c r="AA70" s="111">
        <f>SUMPRODUCT(AA44:AA$56,$AD$62:$AD74)</f>
        <v>0</v>
      </c>
      <c r="AB70" s="111">
        <f>SUMPRODUCT(AB44:AB$56,$AD$62:$AD74)</f>
        <v>0</v>
      </c>
      <c r="AC70" s="141">
        <f t="shared" si="10"/>
        <v>9</v>
      </c>
      <c r="AD70" s="201">
        <f>+AE70*((1+Summary!$D$29)^(AC70-0.5))</f>
        <v>0.86787809956472317</v>
      </c>
      <c r="AE70" s="201">
        <f>HLOOKUP($H$4,'Yield Curves &amp; Factor Charges'!$L$41:$S$72,AC70+2,FALSE)</f>
        <v>0.86053605400638611</v>
      </c>
    </row>
    <row r="71" spans="2:31" x14ac:dyDescent="0.25">
      <c r="B71" s="145">
        <f t="shared" si="9"/>
        <v>47118</v>
      </c>
      <c r="D71" s="89">
        <f t="shared" si="7"/>
        <v>0</v>
      </c>
      <c r="E71" s="111">
        <f>SUMPRODUCT(E45:E$56,$AD$62:$AD73)</f>
        <v>0</v>
      </c>
      <c r="F71" s="111">
        <f>SUMPRODUCT(F45:F$56,$AD$62:$AD73)</f>
        <v>0</v>
      </c>
      <c r="G71" s="111">
        <f>SUMPRODUCT(G45:G$56,$AD$62:$AD73)</f>
        <v>0</v>
      </c>
      <c r="H71" s="111">
        <f>SUMPRODUCT(H45:H$56,$AD$62:$AD73)</f>
        <v>0</v>
      </c>
      <c r="I71" s="111">
        <f>SUMPRODUCT(I45:I$56,$AD$62:$AD73)</f>
        <v>0</v>
      </c>
      <c r="J71" s="111">
        <f>SUMPRODUCT(J45:J$56,$AD$62:$AD73)</f>
        <v>0</v>
      </c>
      <c r="K71" s="111">
        <f>SUMPRODUCT(K45:K$56,$AD$62:$AD73)</f>
        <v>0</v>
      </c>
      <c r="L71" s="111">
        <f>SUMPRODUCT(L45:L$56,$AD$62:$AD73)</f>
        <v>0</v>
      </c>
      <c r="M71" s="111">
        <f>SUMPRODUCT(M45:M$56,$AD$62:$AD73)</f>
        <v>0</v>
      </c>
      <c r="N71" s="111">
        <f>SUMPRODUCT(N45:N$56,$AD$62:$AD73)</f>
        <v>0</v>
      </c>
      <c r="O71" s="111">
        <f>SUMPRODUCT(O45:O$56,$AD$62:$AD73)</f>
        <v>0</v>
      </c>
      <c r="P71" s="111">
        <f>SUMPRODUCT(P45:P$56,$AD$62:$AD73)</f>
        <v>0</v>
      </c>
      <c r="Q71" s="111">
        <f>SUMPRODUCT(Q45:Q$56,$AD$62:$AD73)</f>
        <v>0</v>
      </c>
      <c r="R71" s="111">
        <f>SUMPRODUCT(R45:R$56,$AD$62:$AD73)</f>
        <v>0</v>
      </c>
      <c r="S71" s="111">
        <f>SUMPRODUCT(S45:S$56,$AD$62:$AD73)</f>
        <v>0</v>
      </c>
      <c r="T71" s="111">
        <f>SUMPRODUCT(T45:T$56,$AD$62:$AD73)</f>
        <v>0</v>
      </c>
      <c r="U71" s="111">
        <f>SUMPRODUCT(U45:U$56,$AD$62:$AD73)</f>
        <v>0</v>
      </c>
      <c r="V71" s="111">
        <f>SUMPRODUCT(V45:V$56,$AD$62:$AD73)</f>
        <v>0</v>
      </c>
      <c r="W71" s="111">
        <f>SUMPRODUCT(W45:W$56,$AD$62:$AD73)</f>
        <v>0</v>
      </c>
      <c r="X71" s="111">
        <f>SUMPRODUCT(X45:X$56,$AD$62:$AD73)</f>
        <v>0</v>
      </c>
      <c r="Y71" s="111">
        <f>SUMPRODUCT(Y45:Y$56,$AD$62:$AD73)</f>
        <v>0</v>
      </c>
      <c r="Z71" s="111">
        <f>SUMPRODUCT(Z45:Z$56,$AD$62:$AD73)</f>
        <v>0</v>
      </c>
      <c r="AA71" s="111">
        <f>SUMPRODUCT(AA45:AA$56,$AD$62:$AD73)</f>
        <v>0</v>
      </c>
      <c r="AB71" s="111">
        <f>SUMPRODUCT(AB45:AB$56,$AD$62:$AD73)</f>
        <v>0</v>
      </c>
      <c r="AC71" s="141">
        <f t="shared" si="10"/>
        <v>10</v>
      </c>
      <c r="AD71" s="201">
        <f>+AE71*((1+Summary!$D$29)^(AC71-0.5))</f>
        <v>0.84967186891525237</v>
      </c>
      <c r="AE71" s="201">
        <f>HLOOKUP($H$4,'Yield Curves &amp; Factor Charges'!$L$41:$S$72,AC71+2,FALSE)</f>
        <v>0.84164220160465841</v>
      </c>
    </row>
    <row r="72" spans="2:31" x14ac:dyDescent="0.25">
      <c r="B72" s="145">
        <f t="shared" si="9"/>
        <v>47483</v>
      </c>
      <c r="D72" s="89">
        <f t="shared" si="7"/>
        <v>0</v>
      </c>
      <c r="E72" s="111">
        <f>SUMPRODUCT(E46:E$56,$AD$62:$AD72)</f>
        <v>0</v>
      </c>
      <c r="F72" s="111">
        <f>SUMPRODUCT(F46:F$56,$AD$62:$AD72)</f>
        <v>0</v>
      </c>
      <c r="G72" s="111">
        <f>SUMPRODUCT(G46:G$56,$AD$62:$AD72)</f>
        <v>0</v>
      </c>
      <c r="H72" s="111">
        <f>SUMPRODUCT(H46:H$56,$AD$62:$AD72)</f>
        <v>0</v>
      </c>
      <c r="I72" s="111">
        <f>SUMPRODUCT(I46:I$56,$AD$62:$AD72)</f>
        <v>0</v>
      </c>
      <c r="J72" s="111">
        <f>SUMPRODUCT(J46:J$56,$AD$62:$AD72)</f>
        <v>0</v>
      </c>
      <c r="K72" s="111">
        <f>SUMPRODUCT(K46:K$56,$AD$62:$AD72)</f>
        <v>0</v>
      </c>
      <c r="L72" s="111">
        <f>SUMPRODUCT(L46:L$56,$AD$62:$AD72)</f>
        <v>0</v>
      </c>
      <c r="M72" s="111">
        <f>SUMPRODUCT(M46:M$56,$AD$62:$AD72)</f>
        <v>0</v>
      </c>
      <c r="N72" s="111">
        <f>SUMPRODUCT(N46:N$56,$AD$62:$AD72)</f>
        <v>0</v>
      </c>
      <c r="O72" s="111">
        <f>SUMPRODUCT(O46:O$56,$AD$62:$AD72)</f>
        <v>0</v>
      </c>
      <c r="P72" s="111">
        <f>SUMPRODUCT(P46:P$56,$AD$62:$AD72)</f>
        <v>0</v>
      </c>
      <c r="Q72" s="111">
        <f>SUMPRODUCT(Q46:Q$56,$AD$62:$AD72)</f>
        <v>0</v>
      </c>
      <c r="R72" s="111">
        <f>SUMPRODUCT(R46:R$56,$AD$62:$AD72)</f>
        <v>0</v>
      </c>
      <c r="S72" s="111">
        <f>SUMPRODUCT(S46:S$56,$AD$62:$AD72)</f>
        <v>0</v>
      </c>
      <c r="T72" s="111">
        <f>SUMPRODUCT(T46:T$56,$AD$62:$AD72)</f>
        <v>0</v>
      </c>
      <c r="U72" s="111">
        <f>SUMPRODUCT(U46:U$56,$AD$62:$AD72)</f>
        <v>0</v>
      </c>
      <c r="V72" s="111">
        <f>SUMPRODUCT(V46:V$56,$AD$62:$AD72)</f>
        <v>0</v>
      </c>
      <c r="W72" s="111">
        <f>SUMPRODUCT(W46:W$56,$AD$62:$AD72)</f>
        <v>0</v>
      </c>
      <c r="X72" s="111">
        <f>SUMPRODUCT(X46:X$56,$AD$62:$AD72)</f>
        <v>0</v>
      </c>
      <c r="Y72" s="111">
        <f>SUMPRODUCT(Y46:Y$56,$AD$62:$AD72)</f>
        <v>0</v>
      </c>
      <c r="Z72" s="111">
        <f>SUMPRODUCT(Z46:Z$56,$AD$62:$AD72)</f>
        <v>0</v>
      </c>
      <c r="AA72" s="111">
        <f>SUMPRODUCT(AA46:AA$56,$AD$62:$AD72)</f>
        <v>0</v>
      </c>
      <c r="AB72" s="111">
        <f>SUMPRODUCT(AB46:AB$56,$AD$62:$AD72)</f>
        <v>0</v>
      </c>
      <c r="AC72" s="141">
        <f t="shared" si="10"/>
        <v>11</v>
      </c>
      <c r="AD72" s="201">
        <f>+AE72*((1+Summary!$D$29)^(AC72-0.5))</f>
        <v>0.83413635530841346</v>
      </c>
      <c r="AE72" s="201">
        <f>HLOOKUP($H$4,'Yield Curves &amp; Factor Charges'!$L$41:$S$72,AC72+2,FALSE)</f>
        <v>0.82542807542885377</v>
      </c>
    </row>
    <row r="73" spans="2:31" x14ac:dyDescent="0.25">
      <c r="B73" s="145">
        <f t="shared" si="9"/>
        <v>47848</v>
      </c>
      <c r="D73" s="89">
        <f t="shared" si="7"/>
        <v>0</v>
      </c>
      <c r="E73" s="111">
        <f>SUMPRODUCT(E47:E$56,$AD$62:$AD71)</f>
        <v>0</v>
      </c>
      <c r="F73" s="111">
        <f>SUMPRODUCT(F47:F$56,$AD$62:$AD71)</f>
        <v>0</v>
      </c>
      <c r="G73" s="111">
        <f>SUMPRODUCT(G47:G$56,$AD$62:$AD71)</f>
        <v>0</v>
      </c>
      <c r="H73" s="111">
        <f>SUMPRODUCT(H47:H$56,$AD$62:$AD71)</f>
        <v>0</v>
      </c>
      <c r="I73" s="111">
        <f>SUMPRODUCT(I47:I$56,$AD$62:$AD71)</f>
        <v>0</v>
      </c>
      <c r="J73" s="111">
        <f>SUMPRODUCT(J47:J$56,$AD$62:$AD71)</f>
        <v>0</v>
      </c>
      <c r="K73" s="111">
        <f>SUMPRODUCT(K47:K$56,$AD$62:$AD71)</f>
        <v>0</v>
      </c>
      <c r="L73" s="111">
        <f>SUMPRODUCT(L47:L$56,$AD$62:$AD71)</f>
        <v>0</v>
      </c>
      <c r="M73" s="111">
        <f>SUMPRODUCT(M47:M$56,$AD$62:$AD71)</f>
        <v>0</v>
      </c>
      <c r="N73" s="111">
        <f>SUMPRODUCT(N47:N$56,$AD$62:$AD71)</f>
        <v>0</v>
      </c>
      <c r="O73" s="111">
        <f>SUMPRODUCT(O47:O$56,$AD$62:$AD71)</f>
        <v>0</v>
      </c>
      <c r="P73" s="111">
        <f>SUMPRODUCT(P47:P$56,$AD$62:$AD71)</f>
        <v>0</v>
      </c>
      <c r="Q73" s="111">
        <f>SUMPRODUCT(Q47:Q$56,$AD$62:$AD71)</f>
        <v>0</v>
      </c>
      <c r="R73" s="111">
        <f>SUMPRODUCT(R47:R$56,$AD$62:$AD71)</f>
        <v>0</v>
      </c>
      <c r="S73" s="111">
        <f>SUMPRODUCT(S47:S$56,$AD$62:$AD71)</f>
        <v>0</v>
      </c>
      <c r="T73" s="111">
        <f>SUMPRODUCT(T47:T$56,$AD$62:$AD71)</f>
        <v>0</v>
      </c>
      <c r="U73" s="111">
        <f>SUMPRODUCT(U47:U$56,$AD$62:$AD71)</f>
        <v>0</v>
      </c>
      <c r="V73" s="111">
        <f>SUMPRODUCT(V47:V$56,$AD$62:$AD71)</f>
        <v>0</v>
      </c>
      <c r="W73" s="111">
        <f>SUMPRODUCT(W47:W$56,$AD$62:$AD71)</f>
        <v>0</v>
      </c>
      <c r="X73" s="111">
        <f>SUMPRODUCT(X47:X$56,$AD$62:$AD71)</f>
        <v>0</v>
      </c>
      <c r="Y73" s="111">
        <f>SUMPRODUCT(Y47:Y$56,$AD$62:$AD71)</f>
        <v>0</v>
      </c>
      <c r="Z73" s="111">
        <f>SUMPRODUCT(Z47:Z$56,$AD$62:$AD71)</f>
        <v>0</v>
      </c>
      <c r="AA73" s="111">
        <f>SUMPRODUCT(AA47:AA$56,$AD$62:$AD71)</f>
        <v>0</v>
      </c>
      <c r="AB73" s="111">
        <f>SUMPRODUCT(AB47:AB$56,$AD$62:$AD71)</f>
        <v>0</v>
      </c>
      <c r="AC73" s="141">
        <f t="shared" si="10"/>
        <v>12</v>
      </c>
      <c r="AD73" s="201">
        <f>+AE73*((1+Summary!$D$29)^(AC73-0.5))</f>
        <v>0.82215622458999893</v>
      </c>
      <c r="AE73" s="201">
        <f>HLOOKUP($H$4,'Yield Curves &amp; Factor Charges'!$L$41:$S$72,AC73+2,FALSE)</f>
        <v>0.81276025553066944</v>
      </c>
    </row>
    <row r="74" spans="2:31" x14ac:dyDescent="0.25">
      <c r="B74" s="145">
        <f t="shared" si="9"/>
        <v>48213</v>
      </c>
      <c r="D74" s="89">
        <f t="shared" si="7"/>
        <v>0</v>
      </c>
      <c r="E74" s="111">
        <f>SUMPRODUCT(E48:E$56,$AD$62:$AD70)</f>
        <v>0</v>
      </c>
      <c r="F74" s="111">
        <f>SUMPRODUCT(F48:F$56,$AD$62:$AD70)</f>
        <v>0</v>
      </c>
      <c r="G74" s="111">
        <f>SUMPRODUCT(G48:G$56,$AD$62:$AD70)</f>
        <v>0</v>
      </c>
      <c r="H74" s="111">
        <f>SUMPRODUCT(H48:H$56,$AD$62:$AD70)</f>
        <v>0</v>
      </c>
      <c r="I74" s="111">
        <f>SUMPRODUCT(I48:I$56,$AD$62:$AD70)</f>
        <v>0</v>
      </c>
      <c r="J74" s="111">
        <f>SUMPRODUCT(J48:J$56,$AD$62:$AD70)</f>
        <v>0</v>
      </c>
      <c r="K74" s="111">
        <f>SUMPRODUCT(K48:K$56,$AD$62:$AD70)</f>
        <v>0</v>
      </c>
      <c r="L74" s="111">
        <f>SUMPRODUCT(L48:L$56,$AD$62:$AD70)</f>
        <v>0</v>
      </c>
      <c r="M74" s="111">
        <f>SUMPRODUCT(M48:M$56,$AD$62:$AD70)</f>
        <v>0</v>
      </c>
      <c r="N74" s="111">
        <f>SUMPRODUCT(N48:N$56,$AD$62:$AD70)</f>
        <v>0</v>
      </c>
      <c r="O74" s="111">
        <f>SUMPRODUCT(O48:O$56,$AD$62:$AD70)</f>
        <v>0</v>
      </c>
      <c r="P74" s="111">
        <f>SUMPRODUCT(P48:P$56,$AD$62:$AD70)</f>
        <v>0</v>
      </c>
      <c r="Q74" s="111">
        <f>SUMPRODUCT(Q48:Q$56,$AD$62:$AD70)</f>
        <v>0</v>
      </c>
      <c r="R74" s="111">
        <f>SUMPRODUCT(R48:R$56,$AD$62:$AD70)</f>
        <v>0</v>
      </c>
      <c r="S74" s="111">
        <f>SUMPRODUCT(S48:S$56,$AD$62:$AD70)</f>
        <v>0</v>
      </c>
      <c r="T74" s="111">
        <f>SUMPRODUCT(T48:T$56,$AD$62:$AD70)</f>
        <v>0</v>
      </c>
      <c r="U74" s="111">
        <f>SUMPRODUCT(U48:U$56,$AD$62:$AD70)</f>
        <v>0</v>
      </c>
      <c r="V74" s="111">
        <f>SUMPRODUCT(V48:V$56,$AD$62:$AD70)</f>
        <v>0</v>
      </c>
      <c r="W74" s="111">
        <f>SUMPRODUCT(W48:W$56,$AD$62:$AD70)</f>
        <v>0</v>
      </c>
      <c r="X74" s="111">
        <f>SUMPRODUCT(X48:X$56,$AD$62:$AD70)</f>
        <v>0</v>
      </c>
      <c r="Y74" s="111">
        <f>SUMPRODUCT(Y48:Y$56,$AD$62:$AD70)</f>
        <v>0</v>
      </c>
      <c r="Z74" s="111">
        <f>SUMPRODUCT(Z48:Z$56,$AD$62:$AD70)</f>
        <v>0</v>
      </c>
      <c r="AA74" s="111">
        <f>SUMPRODUCT(AA48:AA$56,$AD$62:$AD70)</f>
        <v>0</v>
      </c>
      <c r="AB74" s="111">
        <f>SUMPRODUCT(AB48:AB$56,$AD$62:$AD70)</f>
        <v>0</v>
      </c>
      <c r="AC74" s="141">
        <f t="shared" si="10"/>
        <v>13</v>
      </c>
      <c r="AD74" s="201">
        <f>+AE74*((1+Summary!$D$29)^(AC74-0.5))</f>
        <v>0.8102243931553641</v>
      </c>
      <c r="AE74" s="201">
        <f>HLOOKUP($H$4,'Yield Curves &amp; Factor Charges'!$L$41:$S$72,AC74+2,FALSE)</f>
        <v>0.80016462178062353</v>
      </c>
    </row>
    <row r="75" spans="2:31" x14ac:dyDescent="0.25">
      <c r="B75" s="145">
        <f t="shared" si="9"/>
        <v>48579</v>
      </c>
      <c r="D75" s="89">
        <f t="shared" si="7"/>
        <v>0</v>
      </c>
      <c r="E75" s="111">
        <f>SUMPRODUCT(E49:E$56,$AD$62:$AD69)</f>
        <v>0</v>
      </c>
      <c r="F75" s="111">
        <f>SUMPRODUCT(F49:F$56,$AD$62:$AD69)</f>
        <v>0</v>
      </c>
      <c r="G75" s="111">
        <f>SUMPRODUCT(G49:G$56,$AD$62:$AD69)</f>
        <v>0</v>
      </c>
      <c r="H75" s="111">
        <f>SUMPRODUCT(H49:H$56,$AD$62:$AD69)</f>
        <v>0</v>
      </c>
      <c r="I75" s="111">
        <f>SUMPRODUCT(I49:I$56,$AD$62:$AD69)</f>
        <v>0</v>
      </c>
      <c r="J75" s="111">
        <f>SUMPRODUCT(J49:J$56,$AD$62:$AD69)</f>
        <v>0</v>
      </c>
      <c r="K75" s="111">
        <f>SUMPRODUCT(K49:K$56,$AD$62:$AD69)</f>
        <v>0</v>
      </c>
      <c r="L75" s="111">
        <f>SUMPRODUCT(L49:L$56,$AD$62:$AD69)</f>
        <v>0</v>
      </c>
      <c r="M75" s="111">
        <f>SUMPRODUCT(M49:M$56,$AD$62:$AD69)</f>
        <v>0</v>
      </c>
      <c r="N75" s="111">
        <f>SUMPRODUCT(N49:N$56,$AD$62:$AD69)</f>
        <v>0</v>
      </c>
      <c r="O75" s="111">
        <f>SUMPRODUCT(O49:O$56,$AD$62:$AD69)</f>
        <v>0</v>
      </c>
      <c r="P75" s="111">
        <f>SUMPRODUCT(P49:P$56,$AD$62:$AD69)</f>
        <v>0</v>
      </c>
      <c r="Q75" s="111">
        <f>SUMPRODUCT(Q49:Q$56,$AD$62:$AD69)</f>
        <v>0</v>
      </c>
      <c r="R75" s="111">
        <f>SUMPRODUCT(R49:R$56,$AD$62:$AD69)</f>
        <v>0</v>
      </c>
      <c r="S75" s="111">
        <f>SUMPRODUCT(S49:S$56,$AD$62:$AD69)</f>
        <v>0</v>
      </c>
      <c r="T75" s="111">
        <f>SUMPRODUCT(T49:T$56,$AD$62:$AD69)</f>
        <v>0</v>
      </c>
      <c r="U75" s="111">
        <f>SUMPRODUCT(U49:U$56,$AD$62:$AD69)</f>
        <v>0</v>
      </c>
      <c r="V75" s="111">
        <f>SUMPRODUCT(V49:V$56,$AD$62:$AD69)</f>
        <v>0</v>
      </c>
      <c r="W75" s="111">
        <f>SUMPRODUCT(W49:W$56,$AD$62:$AD69)</f>
        <v>0</v>
      </c>
      <c r="X75" s="111">
        <f>SUMPRODUCT(X49:X$56,$AD$62:$AD69)</f>
        <v>0</v>
      </c>
      <c r="Y75" s="111">
        <f>SUMPRODUCT(Y49:Y$56,$AD$62:$AD69)</f>
        <v>0</v>
      </c>
      <c r="Z75" s="111">
        <f>SUMPRODUCT(Z49:Z$56,$AD$62:$AD69)</f>
        <v>0</v>
      </c>
      <c r="AA75" s="111">
        <f>SUMPRODUCT(AA49:AA$56,$AD$62:$AD69)</f>
        <v>0</v>
      </c>
      <c r="AB75" s="111">
        <f>SUMPRODUCT(AB49:AB$56,$AD$62:$AD69)</f>
        <v>0</v>
      </c>
      <c r="AC75" s="141">
        <f t="shared" si="10"/>
        <v>14</v>
      </c>
      <c r="AD75" s="201">
        <f>+AE75*((1+Summary!$D$29)^(AC75-0.5))</f>
        <v>0.79955157218703854</v>
      </c>
      <c r="AE75" s="201">
        <f>HLOOKUP($H$4,'Yield Curves &amp; Factor Charges'!$L$41:$S$72,AC75+2,FALSE)</f>
        <v>0.78883547941142063</v>
      </c>
    </row>
    <row r="76" spans="2:31" x14ac:dyDescent="0.25">
      <c r="B76" s="145">
        <f t="shared" si="9"/>
        <v>48944</v>
      </c>
      <c r="D76" s="89">
        <f t="shared" si="7"/>
        <v>0</v>
      </c>
      <c r="E76" s="111">
        <f>SUMPRODUCT(E50:E$56,$AD$62:$AD68)</f>
        <v>0</v>
      </c>
      <c r="F76" s="111">
        <f>SUMPRODUCT(F50:F$56,$AD$62:$AD68)</f>
        <v>0</v>
      </c>
      <c r="G76" s="111">
        <f>SUMPRODUCT(G50:G$56,$AD$62:$AD68)</f>
        <v>0</v>
      </c>
      <c r="H76" s="111">
        <f>SUMPRODUCT(H50:H$56,$AD$62:$AD68)</f>
        <v>0</v>
      </c>
      <c r="I76" s="111">
        <f>SUMPRODUCT(I50:I$56,$AD$62:$AD68)</f>
        <v>0</v>
      </c>
      <c r="J76" s="111">
        <f>SUMPRODUCT(J50:J$56,$AD$62:$AD68)</f>
        <v>0</v>
      </c>
      <c r="K76" s="111">
        <f>SUMPRODUCT(K50:K$56,$AD$62:$AD68)</f>
        <v>0</v>
      </c>
      <c r="L76" s="111">
        <f>SUMPRODUCT(L50:L$56,$AD$62:$AD68)</f>
        <v>0</v>
      </c>
      <c r="M76" s="111">
        <f>SUMPRODUCT(M50:M$56,$AD$62:$AD68)</f>
        <v>0</v>
      </c>
      <c r="N76" s="111">
        <f>SUMPRODUCT(N50:N$56,$AD$62:$AD68)</f>
        <v>0</v>
      </c>
      <c r="O76" s="111">
        <f>SUMPRODUCT(O50:O$56,$AD$62:$AD68)</f>
        <v>0</v>
      </c>
      <c r="P76" s="111">
        <f>SUMPRODUCT(P50:P$56,$AD$62:$AD68)</f>
        <v>0</v>
      </c>
      <c r="Q76" s="111">
        <f>SUMPRODUCT(Q50:Q$56,$AD$62:$AD68)</f>
        <v>0</v>
      </c>
      <c r="R76" s="111">
        <f>SUMPRODUCT(R50:R$56,$AD$62:$AD68)</f>
        <v>0</v>
      </c>
      <c r="S76" s="111">
        <f>SUMPRODUCT(S50:S$56,$AD$62:$AD68)</f>
        <v>0</v>
      </c>
      <c r="T76" s="111">
        <f>SUMPRODUCT(T50:T$56,$AD$62:$AD68)</f>
        <v>0</v>
      </c>
      <c r="U76" s="111">
        <f>SUMPRODUCT(U50:U$56,$AD$62:$AD68)</f>
        <v>0</v>
      </c>
      <c r="V76" s="111">
        <f>SUMPRODUCT(V50:V$56,$AD$62:$AD68)</f>
        <v>0</v>
      </c>
      <c r="W76" s="111">
        <f>SUMPRODUCT(W50:W$56,$AD$62:$AD68)</f>
        <v>0</v>
      </c>
      <c r="X76" s="111">
        <f>SUMPRODUCT(X50:X$56,$AD$62:$AD68)</f>
        <v>0</v>
      </c>
      <c r="Y76" s="111">
        <f>SUMPRODUCT(Y50:Y$56,$AD$62:$AD68)</f>
        <v>0</v>
      </c>
      <c r="Z76" s="111">
        <f>SUMPRODUCT(Z50:Z$56,$AD$62:$AD68)</f>
        <v>0</v>
      </c>
      <c r="AA76" s="111">
        <f>SUMPRODUCT(AA50:AA$56,$AD$62:$AD68)</f>
        <v>0</v>
      </c>
      <c r="AB76" s="111">
        <f>SUMPRODUCT(AB50:AB$56,$AD$62:$AD68)</f>
        <v>0</v>
      </c>
      <c r="AC76" s="141">
        <f t="shared" si="10"/>
        <v>15</v>
      </c>
      <c r="AD76" s="201">
        <f>+AE76*((1+Summary!$D$29)^(AC76-0.5))</f>
        <v>0.7893011808433561</v>
      </c>
      <c r="AE76" s="201">
        <f>HLOOKUP($H$4,'Yield Curves &amp; Factor Charges'!$L$41:$S$72,AC76+2,FALSE)</f>
        <v>0.77794452573028239</v>
      </c>
    </row>
    <row r="77" spans="2:31" x14ac:dyDescent="0.25">
      <c r="B77" s="145">
        <f t="shared" si="9"/>
        <v>49309</v>
      </c>
      <c r="D77" s="89">
        <f t="shared" si="7"/>
        <v>0</v>
      </c>
      <c r="E77" s="111">
        <f>SUMPRODUCT(E51:E$56,$AD$62:$AD67)</f>
        <v>0</v>
      </c>
      <c r="F77" s="111">
        <f>SUMPRODUCT(F51:F$56,$AD$62:$AD67)</f>
        <v>0</v>
      </c>
      <c r="G77" s="111">
        <f>SUMPRODUCT(G51:G$56,$AD$62:$AD67)</f>
        <v>0</v>
      </c>
      <c r="H77" s="111">
        <f>SUMPRODUCT(H51:H$56,$AD$62:$AD67)</f>
        <v>0</v>
      </c>
      <c r="I77" s="111">
        <f>SUMPRODUCT(I51:I$56,$AD$62:$AD67)</f>
        <v>0</v>
      </c>
      <c r="J77" s="111">
        <f>SUMPRODUCT(J51:J$56,$AD$62:$AD67)</f>
        <v>0</v>
      </c>
      <c r="K77" s="111">
        <f>SUMPRODUCT(K51:K$56,$AD$62:$AD67)</f>
        <v>0</v>
      </c>
      <c r="L77" s="111">
        <f>SUMPRODUCT(L51:L$56,$AD$62:$AD67)</f>
        <v>0</v>
      </c>
      <c r="M77" s="111">
        <f>SUMPRODUCT(M51:M$56,$AD$62:$AD67)</f>
        <v>0</v>
      </c>
      <c r="N77" s="111">
        <f>SUMPRODUCT(N51:N$56,$AD$62:$AD67)</f>
        <v>0</v>
      </c>
      <c r="O77" s="111">
        <f>SUMPRODUCT(O51:O$56,$AD$62:$AD67)</f>
        <v>0</v>
      </c>
      <c r="P77" s="111">
        <f>SUMPRODUCT(P51:P$56,$AD$62:$AD67)</f>
        <v>0</v>
      </c>
      <c r="Q77" s="111">
        <f>SUMPRODUCT(Q51:Q$56,$AD$62:$AD67)</f>
        <v>0</v>
      </c>
      <c r="R77" s="111">
        <f>SUMPRODUCT(R51:R$56,$AD$62:$AD67)</f>
        <v>0</v>
      </c>
      <c r="S77" s="111">
        <f>SUMPRODUCT(S51:S$56,$AD$62:$AD67)</f>
        <v>0</v>
      </c>
      <c r="T77" s="111">
        <f>SUMPRODUCT(T51:T$56,$AD$62:$AD67)</f>
        <v>0</v>
      </c>
      <c r="U77" s="111">
        <f>SUMPRODUCT(U51:U$56,$AD$62:$AD67)</f>
        <v>0</v>
      </c>
      <c r="V77" s="111">
        <f>SUMPRODUCT(V51:V$56,$AD$62:$AD67)</f>
        <v>0</v>
      </c>
      <c r="W77" s="111">
        <f>SUMPRODUCT(W51:W$56,$AD$62:$AD67)</f>
        <v>0</v>
      </c>
      <c r="X77" s="111">
        <f>SUMPRODUCT(X51:X$56,$AD$62:$AD67)</f>
        <v>0</v>
      </c>
      <c r="Y77" s="111">
        <f>SUMPRODUCT(Y51:Y$56,$AD$62:$AD67)</f>
        <v>0</v>
      </c>
      <c r="Z77" s="111">
        <f>SUMPRODUCT(Z51:Z$56,$AD$62:$AD67)</f>
        <v>0</v>
      </c>
      <c r="AA77" s="111">
        <f>SUMPRODUCT(AA51:AA$56,$AD$62:$AD67)</f>
        <v>0</v>
      </c>
      <c r="AB77" s="111">
        <f>SUMPRODUCT(AB51:AB$56,$AD$62:$AD67)</f>
        <v>0</v>
      </c>
      <c r="AC77" s="141">
        <f t="shared" si="10"/>
        <v>16</v>
      </c>
      <c r="AD77" s="201">
        <f>+AE77*((1+Summary!$D$29)^(AC77-0.5))</f>
        <v>0.77988219113915036</v>
      </c>
      <c r="AE77" s="201">
        <f>HLOOKUP($H$4,'Yield Curves &amp; Factor Charges'!$L$41:$S$72,AC77+2,FALSE)</f>
        <v>0.76789316554842035</v>
      </c>
    </row>
    <row r="78" spans="2:31" x14ac:dyDescent="0.25">
      <c r="B78" s="145">
        <f t="shared" si="9"/>
        <v>49674</v>
      </c>
      <c r="D78" s="89">
        <f t="shared" si="7"/>
        <v>0</v>
      </c>
      <c r="E78" s="111">
        <f>SUMPRODUCT(E52:E$56,$AD$62:$AD66)</f>
        <v>0</v>
      </c>
      <c r="F78" s="111">
        <f>SUMPRODUCT(F52:F$56,$AD$62:$AD66)</f>
        <v>0</v>
      </c>
      <c r="G78" s="111">
        <f>SUMPRODUCT(G52:G$56,$AD$62:$AD66)</f>
        <v>0</v>
      </c>
      <c r="H78" s="111">
        <f>SUMPRODUCT(H52:H$56,$AD$62:$AD66)</f>
        <v>0</v>
      </c>
      <c r="I78" s="111">
        <f>SUMPRODUCT(I52:I$56,$AD$62:$AD66)</f>
        <v>0</v>
      </c>
      <c r="J78" s="111">
        <f>SUMPRODUCT(J52:J$56,$AD$62:$AD66)</f>
        <v>0</v>
      </c>
      <c r="K78" s="111">
        <f>SUMPRODUCT(K52:K$56,$AD$62:$AD66)</f>
        <v>0</v>
      </c>
      <c r="L78" s="111">
        <f>SUMPRODUCT(L52:L$56,$AD$62:$AD66)</f>
        <v>0</v>
      </c>
      <c r="M78" s="111">
        <f>SUMPRODUCT(M52:M$56,$AD$62:$AD66)</f>
        <v>0</v>
      </c>
      <c r="N78" s="111">
        <f>SUMPRODUCT(N52:N$56,$AD$62:$AD66)</f>
        <v>0</v>
      </c>
      <c r="O78" s="111">
        <f>SUMPRODUCT(O52:O$56,$AD$62:$AD66)</f>
        <v>0</v>
      </c>
      <c r="P78" s="111">
        <f>SUMPRODUCT(P52:P$56,$AD$62:$AD66)</f>
        <v>0</v>
      </c>
      <c r="Q78" s="111">
        <f>SUMPRODUCT(Q52:Q$56,$AD$62:$AD66)</f>
        <v>0</v>
      </c>
      <c r="R78" s="111">
        <f>SUMPRODUCT(R52:R$56,$AD$62:$AD66)</f>
        <v>0</v>
      </c>
      <c r="S78" s="111">
        <f>SUMPRODUCT(S52:S$56,$AD$62:$AD66)</f>
        <v>0</v>
      </c>
      <c r="T78" s="111">
        <f>SUMPRODUCT(T52:T$56,$AD$62:$AD66)</f>
        <v>0</v>
      </c>
      <c r="U78" s="111">
        <f>SUMPRODUCT(U52:U$56,$AD$62:$AD66)</f>
        <v>0</v>
      </c>
      <c r="V78" s="111">
        <f>SUMPRODUCT(V52:V$56,$AD$62:$AD66)</f>
        <v>0</v>
      </c>
      <c r="W78" s="111">
        <f>SUMPRODUCT(W52:W$56,$AD$62:$AD66)</f>
        <v>0</v>
      </c>
      <c r="X78" s="111">
        <f>SUMPRODUCT(X52:X$56,$AD$62:$AD66)</f>
        <v>0</v>
      </c>
      <c r="Y78" s="111">
        <f>SUMPRODUCT(Y52:Y$56,$AD$62:$AD66)</f>
        <v>0</v>
      </c>
      <c r="Z78" s="111">
        <f>SUMPRODUCT(Z52:Z$56,$AD$62:$AD66)</f>
        <v>0</v>
      </c>
      <c r="AA78" s="111">
        <f>SUMPRODUCT(AA52:AA$56,$AD$62:$AD66)</f>
        <v>0</v>
      </c>
      <c r="AB78" s="111">
        <f>SUMPRODUCT(AB52:AB$56,$AD$62:$AD66)</f>
        <v>0</v>
      </c>
      <c r="AC78" s="141">
        <f t="shared" si="10"/>
        <v>17</v>
      </c>
      <c r="AD78" s="201">
        <f>+AE78*((1+Summary!$D$29)^(AC78-0.5))</f>
        <v>0.77213798540703094</v>
      </c>
      <c r="AE78" s="201">
        <f>HLOOKUP($H$4,'Yield Curves &amp; Factor Charges'!$L$41:$S$72,AC78+2,FALSE)</f>
        <v>0.75950850196295816</v>
      </c>
    </row>
    <row r="79" spans="2:31" x14ac:dyDescent="0.25">
      <c r="B79" s="145">
        <f t="shared" si="9"/>
        <v>50040</v>
      </c>
      <c r="D79" s="89">
        <f t="shared" si="7"/>
        <v>0</v>
      </c>
      <c r="E79" s="111">
        <f>SUMPRODUCT(E53:E$56,$AD$62:$AD65)</f>
        <v>0</v>
      </c>
      <c r="F79" s="111">
        <f>SUMPRODUCT(F53:F$56,$AD$62:$AD65)</f>
        <v>0</v>
      </c>
      <c r="G79" s="111">
        <f>SUMPRODUCT(G53:G$56,$AD$62:$AD65)</f>
        <v>0</v>
      </c>
      <c r="H79" s="111">
        <f>SUMPRODUCT(H53:H$56,$AD$62:$AD65)</f>
        <v>0</v>
      </c>
      <c r="I79" s="111">
        <f>SUMPRODUCT(I53:I$56,$AD$62:$AD65)</f>
        <v>0</v>
      </c>
      <c r="J79" s="111">
        <f>SUMPRODUCT(J53:J$56,$AD$62:$AD65)</f>
        <v>0</v>
      </c>
      <c r="K79" s="111">
        <f>SUMPRODUCT(K53:K$56,$AD$62:$AD65)</f>
        <v>0</v>
      </c>
      <c r="L79" s="111">
        <f>SUMPRODUCT(L53:L$56,$AD$62:$AD65)</f>
        <v>0</v>
      </c>
      <c r="M79" s="111">
        <f>SUMPRODUCT(M53:M$56,$AD$62:$AD65)</f>
        <v>0</v>
      </c>
      <c r="N79" s="111">
        <f>SUMPRODUCT(N53:N$56,$AD$62:$AD65)</f>
        <v>0</v>
      </c>
      <c r="O79" s="111">
        <f>SUMPRODUCT(O53:O$56,$AD$62:$AD65)</f>
        <v>0</v>
      </c>
      <c r="P79" s="111">
        <f>SUMPRODUCT(P53:P$56,$AD$62:$AD65)</f>
        <v>0</v>
      </c>
      <c r="Q79" s="111">
        <f>SUMPRODUCT(Q53:Q$56,$AD$62:$AD65)</f>
        <v>0</v>
      </c>
      <c r="R79" s="111">
        <f>SUMPRODUCT(R53:R$56,$AD$62:$AD65)</f>
        <v>0</v>
      </c>
      <c r="S79" s="111">
        <f>SUMPRODUCT(S53:S$56,$AD$62:$AD65)</f>
        <v>0</v>
      </c>
      <c r="T79" s="111">
        <f>SUMPRODUCT(T53:T$56,$AD$62:$AD65)</f>
        <v>0</v>
      </c>
      <c r="U79" s="111">
        <f>SUMPRODUCT(U53:U$56,$AD$62:$AD65)</f>
        <v>0</v>
      </c>
      <c r="V79" s="111">
        <f>SUMPRODUCT(V53:V$56,$AD$62:$AD65)</f>
        <v>0</v>
      </c>
      <c r="W79" s="111">
        <f>SUMPRODUCT(W53:W$56,$AD$62:$AD65)</f>
        <v>0</v>
      </c>
      <c r="X79" s="111">
        <f>SUMPRODUCT(X53:X$56,$AD$62:$AD65)</f>
        <v>0</v>
      </c>
      <c r="Y79" s="111">
        <f>SUMPRODUCT(Y53:Y$56,$AD$62:$AD65)</f>
        <v>0</v>
      </c>
      <c r="Z79" s="111">
        <f>SUMPRODUCT(Z53:Z$56,$AD$62:$AD65)</f>
        <v>0</v>
      </c>
      <c r="AA79" s="111">
        <f>SUMPRODUCT(AA53:AA$56,$AD$62:$AD65)</f>
        <v>0</v>
      </c>
      <c r="AB79" s="111">
        <f>SUMPRODUCT(AB53:AB$56,$AD$62:$AD65)</f>
        <v>0</v>
      </c>
      <c r="AC79" s="141">
        <f t="shared" si="10"/>
        <v>18</v>
      </c>
      <c r="AD79" s="201">
        <f>+AE79*((1+Summary!$D$29)^(AC79-0.5))</f>
        <v>0.7644262207275816</v>
      </c>
      <c r="AE79" s="201">
        <f>HLOOKUP($H$4,'Yield Curves &amp; Factor Charges'!$L$41:$S$72,AC79+2,FALSE)</f>
        <v>0.75117170314409609</v>
      </c>
    </row>
    <row r="80" spans="2:31" x14ac:dyDescent="0.25">
      <c r="B80" s="145">
        <f t="shared" si="9"/>
        <v>50405</v>
      </c>
      <c r="D80" s="89">
        <f t="shared" si="7"/>
        <v>0</v>
      </c>
      <c r="E80" s="111">
        <f>SUMPRODUCT(E54:E$56,$AD$62:$AD64)</f>
        <v>0</v>
      </c>
      <c r="F80" s="111">
        <f>SUMPRODUCT(F54:F$56,$AD$62:$AD64)</f>
        <v>0</v>
      </c>
      <c r="G80" s="111">
        <f>SUMPRODUCT(G54:G$56,$AD$62:$AD64)</f>
        <v>0</v>
      </c>
      <c r="H80" s="111">
        <f>SUMPRODUCT(H54:H$56,$AD$62:$AD64)</f>
        <v>0</v>
      </c>
      <c r="I80" s="111">
        <f>SUMPRODUCT(I54:I$56,$AD$62:$AD64)</f>
        <v>0</v>
      </c>
      <c r="J80" s="111">
        <f>SUMPRODUCT(J54:J$56,$AD$62:$AD64)</f>
        <v>0</v>
      </c>
      <c r="K80" s="111">
        <f>SUMPRODUCT(K54:K$56,$AD$62:$AD64)</f>
        <v>0</v>
      </c>
      <c r="L80" s="111">
        <f>SUMPRODUCT(L54:L$56,$AD$62:$AD64)</f>
        <v>0</v>
      </c>
      <c r="M80" s="111">
        <f>SUMPRODUCT(M54:M$56,$AD$62:$AD64)</f>
        <v>0</v>
      </c>
      <c r="N80" s="111">
        <f>SUMPRODUCT(N54:N$56,$AD$62:$AD64)</f>
        <v>0</v>
      </c>
      <c r="O80" s="111">
        <f>SUMPRODUCT(O54:O$56,$AD$62:$AD64)</f>
        <v>0</v>
      </c>
      <c r="P80" s="111">
        <f>SUMPRODUCT(P54:P$56,$AD$62:$AD64)</f>
        <v>0</v>
      </c>
      <c r="Q80" s="111">
        <f>SUMPRODUCT(Q54:Q$56,$AD$62:$AD64)</f>
        <v>0</v>
      </c>
      <c r="R80" s="111">
        <f>SUMPRODUCT(R54:R$56,$AD$62:$AD64)</f>
        <v>0</v>
      </c>
      <c r="S80" s="111">
        <f>SUMPRODUCT(S54:S$56,$AD$62:$AD64)</f>
        <v>0</v>
      </c>
      <c r="T80" s="111">
        <f>SUMPRODUCT(T54:T$56,$AD$62:$AD64)</f>
        <v>0</v>
      </c>
      <c r="U80" s="111">
        <f>SUMPRODUCT(U54:U$56,$AD$62:$AD64)</f>
        <v>0</v>
      </c>
      <c r="V80" s="111">
        <f>SUMPRODUCT(V54:V$56,$AD$62:$AD64)</f>
        <v>0</v>
      </c>
      <c r="W80" s="111">
        <f>SUMPRODUCT(W54:W$56,$AD$62:$AD64)</f>
        <v>0</v>
      </c>
      <c r="X80" s="111">
        <f>SUMPRODUCT(X54:X$56,$AD$62:$AD64)</f>
        <v>0</v>
      </c>
      <c r="Y80" s="111">
        <f>SUMPRODUCT(Y54:Y$56,$AD$62:$AD64)</f>
        <v>0</v>
      </c>
      <c r="Z80" s="111">
        <f>SUMPRODUCT(Z54:Z$56,$AD$62:$AD64)</f>
        <v>0</v>
      </c>
      <c r="AA80" s="111">
        <f>SUMPRODUCT(AA54:AA$56,$AD$62:$AD64)</f>
        <v>0</v>
      </c>
      <c r="AB80" s="111">
        <f>SUMPRODUCT(AB54:AB$56,$AD$62:$AD64)</f>
        <v>0</v>
      </c>
      <c r="AC80" s="141">
        <f t="shared" si="10"/>
        <v>19</v>
      </c>
      <c r="AD80" s="201">
        <f>+AE80*((1+Summary!$D$29)^(AC80-0.5))</f>
        <v>0.75805117575421133</v>
      </c>
      <c r="AE80" s="201">
        <f>HLOOKUP($H$4,'Yield Curves &amp; Factor Charges'!$L$41:$S$72,AC80+2,FALSE)</f>
        <v>0.7441630331377298</v>
      </c>
    </row>
    <row r="81" spans="2:31" x14ac:dyDescent="0.25">
      <c r="B81" s="145">
        <f t="shared" si="9"/>
        <v>50770</v>
      </c>
      <c r="D81" s="89">
        <f t="shared" si="7"/>
        <v>0</v>
      </c>
      <c r="E81" s="111">
        <f>SUMPRODUCT(E55:E$56,$AD$62:$AD63)</f>
        <v>0</v>
      </c>
      <c r="F81" s="111">
        <f>SUMPRODUCT(F55:F$56,$AD$62:$AD63)</f>
        <v>0</v>
      </c>
      <c r="G81" s="111">
        <f>SUMPRODUCT(G55:G$56,$AD$62:$AD63)</f>
        <v>0</v>
      </c>
      <c r="H81" s="111">
        <f>SUMPRODUCT(H55:H$56,$AD$62:$AD63)</f>
        <v>0</v>
      </c>
      <c r="I81" s="111">
        <f>SUMPRODUCT(I55:I$56,$AD$62:$AD63)</f>
        <v>0</v>
      </c>
      <c r="J81" s="111">
        <f>SUMPRODUCT(J55:J$56,$AD$62:$AD63)</f>
        <v>0</v>
      </c>
      <c r="K81" s="111">
        <f>SUMPRODUCT(K55:K$56,$AD$62:$AD63)</f>
        <v>0</v>
      </c>
      <c r="L81" s="111">
        <f>SUMPRODUCT(L55:L$56,$AD$62:$AD63)</f>
        <v>0</v>
      </c>
      <c r="M81" s="111">
        <f>SUMPRODUCT(M55:M$56,$AD$62:$AD63)</f>
        <v>0</v>
      </c>
      <c r="N81" s="111">
        <f>SUMPRODUCT(N55:N$56,$AD$62:$AD63)</f>
        <v>0</v>
      </c>
      <c r="O81" s="111">
        <f>SUMPRODUCT(O55:O$56,$AD$62:$AD63)</f>
        <v>0</v>
      </c>
      <c r="P81" s="111">
        <f>SUMPRODUCT(P55:P$56,$AD$62:$AD63)</f>
        <v>0</v>
      </c>
      <c r="Q81" s="111">
        <f>SUMPRODUCT(Q55:Q$56,$AD$62:$AD63)</f>
        <v>0</v>
      </c>
      <c r="R81" s="111">
        <f>SUMPRODUCT(R55:R$56,$AD$62:$AD63)</f>
        <v>0</v>
      </c>
      <c r="S81" s="111">
        <f>SUMPRODUCT(S55:S$56,$AD$62:$AD63)</f>
        <v>0</v>
      </c>
      <c r="T81" s="111">
        <f>SUMPRODUCT(T55:T$56,$AD$62:$AD63)</f>
        <v>0</v>
      </c>
      <c r="U81" s="111">
        <f>SUMPRODUCT(U55:U$56,$AD$62:$AD63)</f>
        <v>0</v>
      </c>
      <c r="V81" s="111">
        <f>SUMPRODUCT(V55:V$56,$AD$62:$AD63)</f>
        <v>0</v>
      </c>
      <c r="W81" s="111">
        <f>SUMPRODUCT(W55:W$56,$AD$62:$AD63)</f>
        <v>0</v>
      </c>
      <c r="X81" s="111">
        <f>SUMPRODUCT(X55:X$56,$AD$62:$AD63)</f>
        <v>0</v>
      </c>
      <c r="Y81" s="111">
        <f>SUMPRODUCT(Y55:Y$56,$AD$62:$AD63)</f>
        <v>0</v>
      </c>
      <c r="Z81" s="111">
        <f>SUMPRODUCT(Z55:Z$56,$AD$62:$AD63)</f>
        <v>0</v>
      </c>
      <c r="AA81" s="111">
        <f>SUMPRODUCT(AA55:AA$56,$AD$62:$AD63)</f>
        <v>0</v>
      </c>
      <c r="AB81" s="111">
        <f>SUMPRODUCT(AB55:AB$56,$AD$62:$AD63)</f>
        <v>0</v>
      </c>
      <c r="AC81" s="141">
        <f t="shared" si="10"/>
        <v>20</v>
      </c>
      <c r="AD81" s="201">
        <f>+AE81*((1+Summary!$D$29)^(AC81-0.5))</f>
        <v>0.75324824759290465</v>
      </c>
      <c r="AE81" s="201">
        <f>HLOOKUP($H$4,'Yield Curves &amp; Factor Charges'!$L$41:$S$72,AC81+2,FALSE)</f>
        <v>0.73870938931815433</v>
      </c>
    </row>
    <row r="82" spans="2:31" x14ac:dyDescent="0.25">
      <c r="B82" s="145">
        <f t="shared" si="9"/>
        <v>51135</v>
      </c>
      <c r="D82" s="89">
        <f t="shared" si="7"/>
        <v>0</v>
      </c>
      <c r="E82" s="111">
        <f>SUMPRODUCT(E56:E$56,$AD$62:$AD62)</f>
        <v>0</v>
      </c>
      <c r="F82" s="111">
        <f>SUMPRODUCT(F56:F$56,$AD$62:$AD62)</f>
        <v>0</v>
      </c>
      <c r="G82" s="111">
        <f>SUMPRODUCT(G56:G$56,$AD$62:$AD62)</f>
        <v>0</v>
      </c>
      <c r="H82" s="111">
        <f>SUMPRODUCT(H56:H$56,$AD$62:$AD62)</f>
        <v>0</v>
      </c>
      <c r="I82" s="111">
        <f>SUMPRODUCT(I56:I$56,$AD$62:$AD62)</f>
        <v>0</v>
      </c>
      <c r="J82" s="111">
        <f>SUMPRODUCT(J56:J$56,$AD$62:$AD62)</f>
        <v>0</v>
      </c>
      <c r="K82" s="111">
        <f>SUMPRODUCT(K56:K$56,$AD$62:$AD62)</f>
        <v>0</v>
      </c>
      <c r="L82" s="111">
        <f>SUMPRODUCT(L56:L$56,$AD$62:$AD62)</f>
        <v>0</v>
      </c>
      <c r="M82" s="111">
        <f>SUMPRODUCT(M56:M$56,$AD$62:$AD62)</f>
        <v>0</v>
      </c>
      <c r="N82" s="111">
        <f>SUMPRODUCT(N56:N$56,$AD$62:$AD62)</f>
        <v>0</v>
      </c>
      <c r="O82" s="111">
        <f>SUMPRODUCT(O56:O$56,$AD$62:$AD62)</f>
        <v>0</v>
      </c>
      <c r="P82" s="111">
        <f>SUMPRODUCT(P56:P$56,$AD$62:$AD62)</f>
        <v>0</v>
      </c>
      <c r="Q82" s="111">
        <f>SUMPRODUCT(Q56:Q$56,$AD$62:$AD62)</f>
        <v>0</v>
      </c>
      <c r="R82" s="111">
        <f>SUMPRODUCT(R56:R$56,$AD$62:$AD62)</f>
        <v>0</v>
      </c>
      <c r="S82" s="111">
        <f>SUMPRODUCT(S56:S$56,$AD$62:$AD62)</f>
        <v>0</v>
      </c>
      <c r="T82" s="111">
        <f>SUMPRODUCT(T56:T$56,$AD$62:$AD62)</f>
        <v>0</v>
      </c>
      <c r="U82" s="111">
        <f>SUMPRODUCT(U56:U$56,$AD$62:$AD62)</f>
        <v>0</v>
      </c>
      <c r="V82" s="111">
        <f>SUMPRODUCT(V56:V$56,$AD$62:$AD62)</f>
        <v>0</v>
      </c>
      <c r="W82" s="111">
        <f>SUMPRODUCT(W56:W$56,$AD$62:$AD62)</f>
        <v>0</v>
      </c>
      <c r="X82" s="111">
        <f>SUMPRODUCT(X56:X$56,$AD$62:$AD62)</f>
        <v>0</v>
      </c>
      <c r="Y82" s="111">
        <f>SUMPRODUCT(Y56:Y$56,$AD$62:$AD62)</f>
        <v>0</v>
      </c>
      <c r="Z82" s="111">
        <f>SUMPRODUCT(Z56:Z$56,$AD$62:$AD62)</f>
        <v>0</v>
      </c>
      <c r="AA82" s="111">
        <f>SUMPRODUCT(AA56:AA$56,$AD$62:$AD62)</f>
        <v>0</v>
      </c>
      <c r="AB82" s="111">
        <f>SUMPRODUCT(AB56:AB$56,$AD$62:$AD62)</f>
        <v>0</v>
      </c>
      <c r="AC82" s="141">
        <f t="shared" si="10"/>
        <v>21</v>
      </c>
      <c r="AD82" s="201">
        <f>+AE82*((1+Summary!$D$29)^(AC82-0.5))</f>
        <v>0.74482468448025541</v>
      </c>
      <c r="AE82" s="201">
        <f>HLOOKUP($H$4,'Yield Curves &amp; Factor Charges'!$L$41:$S$72,AC82+2,FALSE)</f>
        <v>0.72971869532986766</v>
      </c>
    </row>
    <row r="83" spans="2:31" x14ac:dyDescent="0.25">
      <c r="B83" s="145">
        <f t="shared" si="9"/>
        <v>51501</v>
      </c>
      <c r="D83" s="89">
        <f t="shared" si="7"/>
        <v>0</v>
      </c>
      <c r="E83" s="111">
        <f>SUMPRODUCT(E$56:E57,$AD61:$AD$62)</f>
        <v>0</v>
      </c>
      <c r="F83" s="111">
        <f>SUMPRODUCT(F$56:F57,$AD61:$AD$62)</f>
        <v>0</v>
      </c>
      <c r="G83" s="111">
        <f>SUMPRODUCT(G$56:G57,$AD61:$AD$62)</f>
        <v>0</v>
      </c>
      <c r="H83" s="111">
        <f>SUMPRODUCT(H$56:H57,$AD61:$AD$62)</f>
        <v>0</v>
      </c>
      <c r="I83" s="111">
        <f>SUMPRODUCT(I$56:I57,$AD61:$AD$62)</f>
        <v>0</v>
      </c>
      <c r="J83" s="111">
        <f>SUMPRODUCT(J$56:J57,$AD61:$AD$62)</f>
        <v>0</v>
      </c>
      <c r="K83" s="111">
        <f>SUMPRODUCT(K$56:K57,$AD61:$AD$62)</f>
        <v>0</v>
      </c>
      <c r="L83" s="111">
        <f>SUMPRODUCT(L$56:L57,$AD61:$AD$62)</f>
        <v>0</v>
      </c>
      <c r="M83" s="111">
        <f>SUMPRODUCT(M$56:M57,$AD61:$AD$62)</f>
        <v>0</v>
      </c>
      <c r="N83" s="111">
        <f>SUMPRODUCT(N$56:N57,$AD61:$AD$62)</f>
        <v>0</v>
      </c>
      <c r="O83" s="111">
        <f>SUMPRODUCT(O$56:O57,$AD61:$AD$62)</f>
        <v>0</v>
      </c>
      <c r="P83" s="111">
        <f>SUMPRODUCT(P$56:P57,$AD61:$AD$62)</f>
        <v>0</v>
      </c>
      <c r="Q83" s="111">
        <f>SUMPRODUCT(Q$56:Q57,$AD61:$AD$62)</f>
        <v>0</v>
      </c>
      <c r="R83" s="111">
        <f>SUMPRODUCT(R$56:R57,$AD61:$AD$62)</f>
        <v>0</v>
      </c>
      <c r="S83" s="111">
        <f>SUMPRODUCT(S$56:S57,$AD61:$AD$62)</f>
        <v>0</v>
      </c>
      <c r="T83" s="111">
        <f>SUMPRODUCT(T$56:T57,$AD61:$AD$62)</f>
        <v>0</v>
      </c>
      <c r="U83" s="111">
        <f>SUMPRODUCT(U$56:U57,$AD61:$AD$62)</f>
        <v>0</v>
      </c>
      <c r="V83" s="111">
        <f>SUMPRODUCT(V$56:V57,$AD61:$AD$62)</f>
        <v>0</v>
      </c>
      <c r="W83" s="111">
        <f>SUMPRODUCT(W$56:W57,$AD61:$AD$62)</f>
        <v>0</v>
      </c>
      <c r="X83" s="111">
        <f>SUMPRODUCT(X$56:X57,$AD61:$AD$62)</f>
        <v>0</v>
      </c>
      <c r="Y83" s="111">
        <f>SUMPRODUCT(Y$56:Y57,$AD61:$AD$62)</f>
        <v>0</v>
      </c>
      <c r="Z83" s="111">
        <f>SUMPRODUCT(Z$56:Z57,$AD61:$AD$62)</f>
        <v>0</v>
      </c>
      <c r="AA83" s="111">
        <f>SUMPRODUCT(AA$56:AA57,$AD61:$AD$62)</f>
        <v>0</v>
      </c>
      <c r="AB83" s="111">
        <f>SUMPRODUCT(AB$56:AB57,$AD61:$AD$62)</f>
        <v>0</v>
      </c>
      <c r="AC83" s="141">
        <f t="shared" si="10"/>
        <v>22</v>
      </c>
      <c r="AD83" s="201">
        <f>+AE83*((1+Summary!$D$29)^(AC83-0.5))</f>
        <v>0.73516264892268579</v>
      </c>
      <c r="AE83" s="201">
        <f>HLOOKUP($H$4,'Yield Curves &amp; Factor Charges'!$L$41:$S$72,AC83+2,FALSE)</f>
        <v>0.71953308502129099</v>
      </c>
    </row>
  </sheetData>
  <mergeCells count="27">
    <mergeCell ref="L58:L59"/>
    <mergeCell ref="M58:M59"/>
    <mergeCell ref="N58:N59"/>
    <mergeCell ref="O58:O59"/>
    <mergeCell ref="A34:C34"/>
    <mergeCell ref="A58:C59"/>
    <mergeCell ref="D58:D59"/>
    <mergeCell ref="E58:E59"/>
    <mergeCell ref="F58:F59"/>
    <mergeCell ref="G58:G59"/>
    <mergeCell ref="H58:H59"/>
    <mergeCell ref="I58:I59"/>
    <mergeCell ref="J58:J59"/>
    <mergeCell ref="K58:K59"/>
    <mergeCell ref="Y58:Y59"/>
    <mergeCell ref="Z58:Z59"/>
    <mergeCell ref="AA58:AA59"/>
    <mergeCell ref="AB58:AB59"/>
    <mergeCell ref="P58:P59"/>
    <mergeCell ref="Q58:Q59"/>
    <mergeCell ref="R58:R59"/>
    <mergeCell ref="S58:S59"/>
    <mergeCell ref="T58:T59"/>
    <mergeCell ref="U58:U59"/>
    <mergeCell ref="V58:V59"/>
    <mergeCell ref="W58:W59"/>
    <mergeCell ref="X58:X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G4:H4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H83"/>
  <sheetViews>
    <sheetView workbookViewId="0">
      <selection activeCell="C44" sqref="C44:L45"/>
    </sheetView>
  </sheetViews>
  <sheetFormatPr defaultColWidth="9.109375" defaultRowHeight="13.2" x14ac:dyDescent="0.25"/>
  <cols>
    <col min="1" max="1" width="13.5546875" style="267" customWidth="1"/>
    <col min="2" max="2" width="10.109375" style="267" bestFit="1" customWidth="1"/>
    <col min="3" max="3" width="9.109375" style="267"/>
    <col min="4" max="4" width="15.109375" style="267" customWidth="1"/>
    <col min="5" max="28" width="20.109375" style="282" customWidth="1"/>
    <col min="29" max="29" width="15.5546875" style="267" customWidth="1"/>
    <col min="30" max="33" width="9.109375" style="267"/>
    <col min="34" max="34" width="10.21875" style="267" customWidth="1"/>
    <col min="35" max="35" width="11.44140625" style="267" customWidth="1"/>
    <col min="36" max="16384" width="9.109375" style="267"/>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281"/>
      <c r="F4" s="281"/>
      <c r="G4" s="281" t="s">
        <v>51</v>
      </c>
      <c r="H4" s="109" t="s">
        <v>57</v>
      </c>
    </row>
    <row r="5" spans="1:29" x14ac:dyDescent="0.25">
      <c r="A5" s="270" t="s">
        <v>32</v>
      </c>
      <c r="B5" s="270"/>
      <c r="C5" s="235"/>
      <c r="D5" s="235"/>
      <c r="E5" s="281"/>
      <c r="F5" s="281"/>
      <c r="G5" s="281" t="s">
        <v>101</v>
      </c>
      <c r="H5" s="151">
        <f>HLOOKUP($H$4,'Yield Curves &amp; Factor Charges'!$C$6:$J$7,2,FALSE)</f>
        <v>3</v>
      </c>
    </row>
    <row r="6" spans="1:29" x14ac:dyDescent="0.25">
      <c r="A6" s="284" t="s">
        <v>138</v>
      </c>
      <c r="B6" s="284"/>
      <c r="C6" s="235"/>
      <c r="D6" s="235"/>
      <c r="E6" s="281"/>
      <c r="F6" s="281"/>
      <c r="G6" s="281"/>
      <c r="H6" s="281"/>
    </row>
    <row r="8" spans="1:29" ht="39.6"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39.6" x14ac:dyDescent="0.25">
      <c r="A9" s="282" t="s">
        <v>33</v>
      </c>
      <c r="B9" s="65">
        <f>+Summary!C$6</f>
        <v>43830</v>
      </c>
      <c r="D9" s="56">
        <f>SUM(E9:AB9)</f>
        <v>0</v>
      </c>
      <c r="E9" s="294"/>
      <c r="F9" s="294"/>
      <c r="G9" s="294"/>
      <c r="H9" s="294"/>
      <c r="I9" s="294"/>
      <c r="J9" s="294"/>
      <c r="K9" s="294"/>
      <c r="L9" s="294"/>
      <c r="M9" s="294"/>
      <c r="N9" s="294"/>
      <c r="O9" s="294"/>
      <c r="P9" s="294"/>
      <c r="Q9" s="294"/>
      <c r="R9" s="294"/>
      <c r="S9" s="294"/>
      <c r="T9" s="294"/>
      <c r="U9" s="294"/>
      <c r="V9" s="294"/>
      <c r="W9" s="294"/>
      <c r="X9" s="294"/>
      <c r="Y9" s="294"/>
      <c r="Z9" s="294"/>
      <c r="AA9" s="294"/>
      <c r="AB9" s="294"/>
    </row>
    <row r="10" spans="1:29" x14ac:dyDescent="0.25">
      <c r="A10" s="267" t="s">
        <v>165</v>
      </c>
      <c r="B10" s="65"/>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291"/>
    </row>
    <row r="11" spans="1:29" x14ac:dyDescent="0.25">
      <c r="B11" s="65">
        <f>+Summary!C$6</f>
        <v>43830</v>
      </c>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row>
    <row r="12" spans="1:29" x14ac:dyDescent="0.25">
      <c r="B12" s="145">
        <f>EDATE(B9,12)</f>
        <v>44196</v>
      </c>
      <c r="D12" s="56"/>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row>
    <row r="13" spans="1:29" x14ac:dyDescent="0.25">
      <c r="B13" s="145">
        <f t="shared" ref="B13:B32" si="0">EDATE(B12,12)</f>
        <v>44561</v>
      </c>
      <c r="D13" s="56"/>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row>
    <row r="14" spans="1:29" x14ac:dyDescent="0.25">
      <c r="B14" s="145">
        <f t="shared" si="0"/>
        <v>44926</v>
      </c>
      <c r="D14" s="56"/>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row>
    <row r="15" spans="1:29" x14ac:dyDescent="0.25">
      <c r="B15" s="145">
        <f t="shared" si="0"/>
        <v>45291</v>
      </c>
      <c r="D15" s="56"/>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row>
    <row r="16" spans="1:29" x14ac:dyDescent="0.25">
      <c r="B16" s="145">
        <f t="shared" si="0"/>
        <v>45657</v>
      </c>
      <c r="D16" s="5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row>
    <row r="17" spans="2:28" x14ac:dyDescent="0.25">
      <c r="B17" s="145">
        <f t="shared" si="0"/>
        <v>46022</v>
      </c>
      <c r="D17" s="5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row>
    <row r="18" spans="2:28" x14ac:dyDescent="0.25">
      <c r="B18" s="145">
        <f t="shared" si="0"/>
        <v>46387</v>
      </c>
      <c r="D18" s="56"/>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row>
    <row r="19" spans="2:28" x14ac:dyDescent="0.25">
      <c r="B19" s="145">
        <f t="shared" si="0"/>
        <v>46752</v>
      </c>
      <c r="D19" s="56"/>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x14ac:dyDescent="0.25">
      <c r="B20" s="145">
        <f t="shared" si="0"/>
        <v>47118</v>
      </c>
      <c r="D20" s="56"/>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row>
    <row r="21" spans="2:28" x14ac:dyDescent="0.25">
      <c r="B21" s="145">
        <f t="shared" si="0"/>
        <v>47483</v>
      </c>
      <c r="D21" s="56"/>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row>
    <row r="22" spans="2:28" x14ac:dyDescent="0.25">
      <c r="B22" s="145">
        <f t="shared" si="0"/>
        <v>47848</v>
      </c>
      <c r="D22" s="56"/>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row>
    <row r="23" spans="2:28" x14ac:dyDescent="0.25">
      <c r="B23" s="145">
        <f t="shared" si="0"/>
        <v>48213</v>
      </c>
      <c r="D23" s="56"/>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row>
    <row r="24" spans="2:28" x14ac:dyDescent="0.25">
      <c r="B24" s="145">
        <f t="shared" si="0"/>
        <v>48579</v>
      </c>
      <c r="D24" s="56"/>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row>
    <row r="25" spans="2:28" x14ac:dyDescent="0.25">
      <c r="B25" s="145">
        <f t="shared" si="0"/>
        <v>48944</v>
      </c>
      <c r="D25" s="56"/>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row>
    <row r="26" spans="2:28" x14ac:dyDescent="0.25">
      <c r="B26" s="145">
        <f t="shared" si="0"/>
        <v>49309</v>
      </c>
      <c r="D26" s="56"/>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row>
    <row r="27" spans="2:28" x14ac:dyDescent="0.25">
      <c r="B27" s="145">
        <f t="shared" si="0"/>
        <v>49674</v>
      </c>
      <c r="D27" s="56"/>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row>
    <row r="28" spans="2:28" x14ac:dyDescent="0.25">
      <c r="B28" s="145">
        <f t="shared" si="0"/>
        <v>50040</v>
      </c>
      <c r="D28" s="56"/>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row>
    <row r="29" spans="2:28" x14ac:dyDescent="0.25">
      <c r="B29" s="145">
        <f t="shared" si="0"/>
        <v>50405</v>
      </c>
      <c r="D29" s="5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row>
    <row r="30" spans="2:28" x14ac:dyDescent="0.25">
      <c r="B30" s="145">
        <f t="shared" si="0"/>
        <v>50770</v>
      </c>
      <c r="D30" s="56"/>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row>
    <row r="31" spans="2:28" x14ac:dyDescent="0.25">
      <c r="B31" s="145">
        <f t="shared" si="0"/>
        <v>51135</v>
      </c>
      <c r="D31" s="56"/>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row>
    <row r="32" spans="2:28" x14ac:dyDescent="0.25">
      <c r="B32" s="145">
        <f t="shared" si="0"/>
        <v>51501</v>
      </c>
      <c r="D32" s="56"/>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row>
    <row r="34" spans="1:34" ht="37.5" customHeight="1"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0</v>
      </c>
      <c r="E36" s="291">
        <f>+E$9*(E11-E12)</f>
        <v>0</v>
      </c>
      <c r="F36" s="291">
        <f t="shared" ref="F36:AB47" si="3">+F$9*(F11-F12)</f>
        <v>0</v>
      </c>
      <c r="G36" s="291">
        <f t="shared" si="3"/>
        <v>0</v>
      </c>
      <c r="H36" s="291">
        <f t="shared" si="3"/>
        <v>0</v>
      </c>
      <c r="I36" s="291">
        <f t="shared" si="3"/>
        <v>0</v>
      </c>
      <c r="J36" s="291">
        <f t="shared" si="3"/>
        <v>0</v>
      </c>
      <c r="K36" s="291">
        <f t="shared" si="3"/>
        <v>0</v>
      </c>
      <c r="L36" s="291">
        <f t="shared" si="3"/>
        <v>0</v>
      </c>
      <c r="M36" s="291">
        <f t="shared" si="3"/>
        <v>0</v>
      </c>
      <c r="N36" s="291">
        <f t="shared" si="3"/>
        <v>0</v>
      </c>
      <c r="O36" s="291">
        <f t="shared" si="3"/>
        <v>0</v>
      </c>
      <c r="P36" s="291">
        <f t="shared" si="3"/>
        <v>0</v>
      </c>
      <c r="Q36" s="291">
        <f t="shared" si="3"/>
        <v>0</v>
      </c>
      <c r="R36" s="291">
        <f t="shared" si="3"/>
        <v>0</v>
      </c>
      <c r="S36" s="291">
        <f t="shared" si="3"/>
        <v>0</v>
      </c>
      <c r="T36" s="291">
        <f t="shared" si="3"/>
        <v>0</v>
      </c>
      <c r="U36" s="291">
        <f t="shared" si="3"/>
        <v>0</v>
      </c>
      <c r="V36" s="291">
        <f t="shared" si="3"/>
        <v>0</v>
      </c>
      <c r="W36" s="291">
        <f t="shared" si="3"/>
        <v>0</v>
      </c>
      <c r="X36" s="291">
        <f t="shared" si="3"/>
        <v>0</v>
      </c>
      <c r="Y36" s="291">
        <f t="shared" si="3"/>
        <v>0</v>
      </c>
      <c r="Z36" s="291">
        <f t="shared" si="3"/>
        <v>0</v>
      </c>
      <c r="AA36" s="291">
        <f t="shared" si="3"/>
        <v>0</v>
      </c>
      <c r="AB36" s="291">
        <f t="shared" si="3"/>
        <v>0</v>
      </c>
      <c r="AG36" s="239"/>
    </row>
    <row r="37" spans="1:34" x14ac:dyDescent="0.25">
      <c r="B37" s="145">
        <f t="shared" si="1"/>
        <v>44561</v>
      </c>
      <c r="D37" s="56">
        <f t="shared" si="2"/>
        <v>0</v>
      </c>
      <c r="E37" s="291">
        <f t="shared" ref="E37:T52" si="4">+E$9*(E12-E13)</f>
        <v>0</v>
      </c>
      <c r="F37" s="291">
        <f t="shared" si="4"/>
        <v>0</v>
      </c>
      <c r="G37" s="291">
        <f t="shared" si="4"/>
        <v>0</v>
      </c>
      <c r="H37" s="291">
        <f t="shared" si="4"/>
        <v>0</v>
      </c>
      <c r="I37" s="291">
        <f t="shared" si="4"/>
        <v>0</v>
      </c>
      <c r="J37" s="291">
        <f t="shared" si="4"/>
        <v>0</v>
      </c>
      <c r="K37" s="291">
        <f t="shared" si="4"/>
        <v>0</v>
      </c>
      <c r="L37" s="291">
        <f t="shared" si="4"/>
        <v>0</v>
      </c>
      <c r="M37" s="291">
        <f t="shared" si="4"/>
        <v>0</v>
      </c>
      <c r="N37" s="291">
        <f t="shared" si="4"/>
        <v>0</v>
      </c>
      <c r="O37" s="291">
        <f t="shared" si="4"/>
        <v>0</v>
      </c>
      <c r="P37" s="291">
        <f t="shared" si="4"/>
        <v>0</v>
      </c>
      <c r="Q37" s="291">
        <f t="shared" si="4"/>
        <v>0</v>
      </c>
      <c r="R37" s="291">
        <f t="shared" si="4"/>
        <v>0</v>
      </c>
      <c r="S37" s="291">
        <f t="shared" si="4"/>
        <v>0</v>
      </c>
      <c r="T37" s="291">
        <f t="shared" si="4"/>
        <v>0</v>
      </c>
      <c r="U37" s="291">
        <f t="shared" si="3"/>
        <v>0</v>
      </c>
      <c r="V37" s="291">
        <f t="shared" si="3"/>
        <v>0</v>
      </c>
      <c r="W37" s="291">
        <f t="shared" si="3"/>
        <v>0</v>
      </c>
      <c r="X37" s="291">
        <f t="shared" si="3"/>
        <v>0</v>
      </c>
      <c r="Y37" s="291">
        <f t="shared" si="3"/>
        <v>0</v>
      </c>
      <c r="Z37" s="291">
        <f t="shared" si="3"/>
        <v>0</v>
      </c>
      <c r="AA37" s="291">
        <f t="shared" si="3"/>
        <v>0</v>
      </c>
      <c r="AB37" s="291">
        <f t="shared" si="3"/>
        <v>0</v>
      </c>
      <c r="AG37" s="6"/>
    </row>
    <row r="38" spans="1:34" x14ac:dyDescent="0.25">
      <c r="B38" s="145">
        <f t="shared" si="1"/>
        <v>44926</v>
      </c>
      <c r="D38" s="56">
        <f t="shared" si="2"/>
        <v>0</v>
      </c>
      <c r="E38" s="291">
        <f t="shared" si="4"/>
        <v>0</v>
      </c>
      <c r="F38" s="291">
        <f t="shared" si="3"/>
        <v>0</v>
      </c>
      <c r="G38" s="291">
        <f t="shared" si="3"/>
        <v>0</v>
      </c>
      <c r="H38" s="291">
        <f t="shared" si="3"/>
        <v>0</v>
      </c>
      <c r="I38" s="291">
        <f t="shared" si="3"/>
        <v>0</v>
      </c>
      <c r="J38" s="291">
        <f t="shared" si="3"/>
        <v>0</v>
      </c>
      <c r="K38" s="291">
        <f t="shared" si="3"/>
        <v>0</v>
      </c>
      <c r="L38" s="291">
        <f t="shared" si="3"/>
        <v>0</v>
      </c>
      <c r="M38" s="291">
        <f t="shared" si="3"/>
        <v>0</v>
      </c>
      <c r="N38" s="291">
        <f t="shared" si="3"/>
        <v>0</v>
      </c>
      <c r="O38" s="291">
        <f t="shared" si="3"/>
        <v>0</v>
      </c>
      <c r="P38" s="291">
        <f t="shared" si="3"/>
        <v>0</v>
      </c>
      <c r="Q38" s="291">
        <f t="shared" si="3"/>
        <v>0</v>
      </c>
      <c r="R38" s="291">
        <f t="shared" si="3"/>
        <v>0</v>
      </c>
      <c r="S38" s="291">
        <f t="shared" si="3"/>
        <v>0</v>
      </c>
      <c r="T38" s="291">
        <f t="shared" si="3"/>
        <v>0</v>
      </c>
      <c r="U38" s="291">
        <f t="shared" si="3"/>
        <v>0</v>
      </c>
      <c r="V38" s="291">
        <f t="shared" si="3"/>
        <v>0</v>
      </c>
      <c r="W38" s="291">
        <f t="shared" si="3"/>
        <v>0</v>
      </c>
      <c r="X38" s="291">
        <f t="shared" si="3"/>
        <v>0</v>
      </c>
      <c r="Y38" s="291">
        <f t="shared" si="3"/>
        <v>0</v>
      </c>
      <c r="Z38" s="291">
        <f t="shared" si="3"/>
        <v>0</v>
      </c>
      <c r="AA38" s="291">
        <f t="shared" si="3"/>
        <v>0</v>
      </c>
      <c r="AB38" s="291">
        <f t="shared" si="3"/>
        <v>0</v>
      </c>
      <c r="AG38" s="240"/>
      <c r="AH38" s="240"/>
    </row>
    <row r="39" spans="1:34" x14ac:dyDescent="0.25">
      <c r="B39" s="145">
        <f t="shared" si="1"/>
        <v>45291</v>
      </c>
      <c r="D39" s="56">
        <f t="shared" si="2"/>
        <v>0</v>
      </c>
      <c r="E39" s="291">
        <f t="shared" si="4"/>
        <v>0</v>
      </c>
      <c r="F39" s="291">
        <f t="shared" si="3"/>
        <v>0</v>
      </c>
      <c r="G39" s="291">
        <f t="shared" si="3"/>
        <v>0</v>
      </c>
      <c r="H39" s="291">
        <f t="shared" si="3"/>
        <v>0</v>
      </c>
      <c r="I39" s="291">
        <f t="shared" si="3"/>
        <v>0</v>
      </c>
      <c r="J39" s="291">
        <f t="shared" si="3"/>
        <v>0</v>
      </c>
      <c r="K39" s="291">
        <f t="shared" si="3"/>
        <v>0</v>
      </c>
      <c r="L39" s="291">
        <f t="shared" si="3"/>
        <v>0</v>
      </c>
      <c r="M39" s="291">
        <f t="shared" si="3"/>
        <v>0</v>
      </c>
      <c r="N39" s="291">
        <f t="shared" si="3"/>
        <v>0</v>
      </c>
      <c r="O39" s="291">
        <f t="shared" si="3"/>
        <v>0</v>
      </c>
      <c r="P39" s="291">
        <f t="shared" si="3"/>
        <v>0</v>
      </c>
      <c r="Q39" s="291">
        <f t="shared" si="3"/>
        <v>0</v>
      </c>
      <c r="R39" s="291">
        <f t="shared" si="3"/>
        <v>0</v>
      </c>
      <c r="S39" s="291">
        <f t="shared" si="3"/>
        <v>0</v>
      </c>
      <c r="T39" s="291">
        <f t="shared" si="3"/>
        <v>0</v>
      </c>
      <c r="U39" s="291">
        <f t="shared" si="3"/>
        <v>0</v>
      </c>
      <c r="V39" s="291">
        <f t="shared" si="3"/>
        <v>0</v>
      </c>
      <c r="W39" s="291">
        <f t="shared" si="3"/>
        <v>0</v>
      </c>
      <c r="X39" s="291">
        <f t="shared" si="3"/>
        <v>0</v>
      </c>
      <c r="Y39" s="291">
        <f t="shared" si="3"/>
        <v>0</v>
      </c>
      <c r="Z39" s="291">
        <f t="shared" si="3"/>
        <v>0</v>
      </c>
      <c r="AA39" s="291">
        <f t="shared" si="3"/>
        <v>0</v>
      </c>
      <c r="AB39" s="291">
        <f t="shared" si="3"/>
        <v>0</v>
      </c>
      <c r="AG39" s="240"/>
      <c r="AH39" s="240"/>
    </row>
    <row r="40" spans="1:34" x14ac:dyDescent="0.25">
      <c r="B40" s="145">
        <f t="shared" si="1"/>
        <v>45657</v>
      </c>
      <c r="D40" s="56">
        <f t="shared" si="2"/>
        <v>0</v>
      </c>
      <c r="E40" s="291">
        <f t="shared" si="4"/>
        <v>0</v>
      </c>
      <c r="F40" s="291">
        <f t="shared" si="3"/>
        <v>0</v>
      </c>
      <c r="G40" s="291">
        <f t="shared" si="3"/>
        <v>0</v>
      </c>
      <c r="H40" s="291">
        <f t="shared" si="3"/>
        <v>0</v>
      </c>
      <c r="I40" s="291">
        <f t="shared" si="3"/>
        <v>0</v>
      </c>
      <c r="J40" s="291">
        <f t="shared" si="3"/>
        <v>0</v>
      </c>
      <c r="K40" s="291">
        <f t="shared" si="3"/>
        <v>0</v>
      </c>
      <c r="L40" s="291">
        <f t="shared" si="3"/>
        <v>0</v>
      </c>
      <c r="M40" s="291">
        <f t="shared" si="3"/>
        <v>0</v>
      </c>
      <c r="N40" s="291">
        <f t="shared" si="3"/>
        <v>0</v>
      </c>
      <c r="O40" s="291">
        <f t="shared" si="3"/>
        <v>0</v>
      </c>
      <c r="P40" s="291">
        <f t="shared" si="3"/>
        <v>0</v>
      </c>
      <c r="Q40" s="291">
        <f t="shared" si="3"/>
        <v>0</v>
      </c>
      <c r="R40" s="291">
        <f t="shared" si="3"/>
        <v>0</v>
      </c>
      <c r="S40" s="291">
        <f t="shared" si="3"/>
        <v>0</v>
      </c>
      <c r="T40" s="291">
        <f t="shared" si="3"/>
        <v>0</v>
      </c>
      <c r="U40" s="291">
        <f t="shared" si="3"/>
        <v>0</v>
      </c>
      <c r="V40" s="291">
        <f t="shared" si="3"/>
        <v>0</v>
      </c>
      <c r="W40" s="291">
        <f t="shared" si="3"/>
        <v>0</v>
      </c>
      <c r="X40" s="291">
        <f t="shared" si="3"/>
        <v>0</v>
      </c>
      <c r="Y40" s="291">
        <f t="shared" si="3"/>
        <v>0</v>
      </c>
      <c r="Z40" s="291">
        <f t="shared" si="3"/>
        <v>0</v>
      </c>
      <c r="AA40" s="291">
        <f t="shared" si="3"/>
        <v>0</v>
      </c>
      <c r="AB40" s="291">
        <f t="shared" si="3"/>
        <v>0</v>
      </c>
      <c r="AG40" s="240"/>
      <c r="AH40" s="240"/>
    </row>
    <row r="41" spans="1:34" x14ac:dyDescent="0.25">
      <c r="B41" s="145">
        <f t="shared" si="1"/>
        <v>46022</v>
      </c>
      <c r="D41" s="56">
        <f t="shared" si="2"/>
        <v>0</v>
      </c>
      <c r="E41" s="291">
        <f t="shared" si="4"/>
        <v>0</v>
      </c>
      <c r="F41" s="291">
        <f t="shared" si="3"/>
        <v>0</v>
      </c>
      <c r="G41" s="291">
        <f t="shared" si="3"/>
        <v>0</v>
      </c>
      <c r="H41" s="291">
        <f t="shared" si="3"/>
        <v>0</v>
      </c>
      <c r="I41" s="291">
        <f t="shared" si="3"/>
        <v>0</v>
      </c>
      <c r="J41" s="291">
        <f t="shared" si="3"/>
        <v>0</v>
      </c>
      <c r="K41" s="291">
        <f t="shared" si="3"/>
        <v>0</v>
      </c>
      <c r="L41" s="291">
        <f t="shared" si="3"/>
        <v>0</v>
      </c>
      <c r="M41" s="291">
        <f t="shared" si="3"/>
        <v>0</v>
      </c>
      <c r="N41" s="291">
        <f t="shared" si="3"/>
        <v>0</v>
      </c>
      <c r="O41" s="291">
        <f t="shared" si="3"/>
        <v>0</v>
      </c>
      <c r="P41" s="291">
        <f t="shared" si="3"/>
        <v>0</v>
      </c>
      <c r="Q41" s="291">
        <f t="shared" si="3"/>
        <v>0</v>
      </c>
      <c r="R41" s="291">
        <f t="shared" si="3"/>
        <v>0</v>
      </c>
      <c r="S41" s="291">
        <f t="shared" si="3"/>
        <v>0</v>
      </c>
      <c r="T41" s="291">
        <f t="shared" si="3"/>
        <v>0</v>
      </c>
      <c r="U41" s="291">
        <f t="shared" si="3"/>
        <v>0</v>
      </c>
      <c r="V41" s="291">
        <f t="shared" si="3"/>
        <v>0</v>
      </c>
      <c r="W41" s="291">
        <f t="shared" si="3"/>
        <v>0</v>
      </c>
      <c r="X41" s="291">
        <f t="shared" si="3"/>
        <v>0</v>
      </c>
      <c r="Y41" s="291">
        <f t="shared" si="3"/>
        <v>0</v>
      </c>
      <c r="Z41" s="291">
        <f t="shared" si="3"/>
        <v>0</v>
      </c>
      <c r="AA41" s="291">
        <f t="shared" si="3"/>
        <v>0</v>
      </c>
      <c r="AB41" s="291">
        <f t="shared" si="3"/>
        <v>0</v>
      </c>
      <c r="AG41" s="240"/>
      <c r="AH41" s="240"/>
    </row>
    <row r="42" spans="1:34" x14ac:dyDescent="0.25">
      <c r="B42" s="145">
        <f t="shared" si="1"/>
        <v>46387</v>
      </c>
      <c r="D42" s="56">
        <f t="shared" si="2"/>
        <v>0</v>
      </c>
      <c r="E42" s="291">
        <f t="shared" si="4"/>
        <v>0</v>
      </c>
      <c r="F42" s="291">
        <f t="shared" si="3"/>
        <v>0</v>
      </c>
      <c r="G42" s="291">
        <f t="shared" si="3"/>
        <v>0</v>
      </c>
      <c r="H42" s="291">
        <f t="shared" si="3"/>
        <v>0</v>
      </c>
      <c r="I42" s="291">
        <f t="shared" si="3"/>
        <v>0</v>
      </c>
      <c r="J42" s="291">
        <f t="shared" si="3"/>
        <v>0</v>
      </c>
      <c r="K42" s="291">
        <f t="shared" si="3"/>
        <v>0</v>
      </c>
      <c r="L42" s="291">
        <f t="shared" si="3"/>
        <v>0</v>
      </c>
      <c r="M42" s="291">
        <f t="shared" si="3"/>
        <v>0</v>
      </c>
      <c r="N42" s="291">
        <f t="shared" si="3"/>
        <v>0</v>
      </c>
      <c r="O42" s="291">
        <f t="shared" si="3"/>
        <v>0</v>
      </c>
      <c r="P42" s="291">
        <f t="shared" si="3"/>
        <v>0</v>
      </c>
      <c r="Q42" s="291">
        <f t="shared" si="3"/>
        <v>0</v>
      </c>
      <c r="R42" s="291">
        <f t="shared" si="3"/>
        <v>0</v>
      </c>
      <c r="S42" s="291">
        <f t="shared" si="3"/>
        <v>0</v>
      </c>
      <c r="T42" s="291">
        <f t="shared" si="3"/>
        <v>0</v>
      </c>
      <c r="U42" s="291">
        <f t="shared" si="3"/>
        <v>0</v>
      </c>
      <c r="V42" s="291">
        <f t="shared" si="3"/>
        <v>0</v>
      </c>
      <c r="W42" s="291">
        <f t="shared" si="3"/>
        <v>0</v>
      </c>
      <c r="X42" s="291">
        <f t="shared" si="3"/>
        <v>0</v>
      </c>
      <c r="Y42" s="291">
        <f t="shared" si="3"/>
        <v>0</v>
      </c>
      <c r="Z42" s="291">
        <f t="shared" si="3"/>
        <v>0</v>
      </c>
      <c r="AA42" s="291">
        <f t="shared" si="3"/>
        <v>0</v>
      </c>
      <c r="AB42" s="291">
        <f t="shared" si="3"/>
        <v>0</v>
      </c>
      <c r="AG42" s="240"/>
      <c r="AH42" s="240"/>
    </row>
    <row r="43" spans="1:34" x14ac:dyDescent="0.25">
      <c r="B43" s="145">
        <f t="shared" si="1"/>
        <v>46752</v>
      </c>
      <c r="C43" s="54"/>
      <c r="D43" s="56">
        <f t="shared" si="2"/>
        <v>0</v>
      </c>
      <c r="E43" s="291">
        <f t="shared" si="4"/>
        <v>0</v>
      </c>
      <c r="F43" s="291">
        <f t="shared" si="3"/>
        <v>0</v>
      </c>
      <c r="G43" s="291">
        <f t="shared" si="3"/>
        <v>0</v>
      </c>
      <c r="H43" s="291">
        <f t="shared" si="3"/>
        <v>0</v>
      </c>
      <c r="I43" s="291">
        <f t="shared" si="3"/>
        <v>0</v>
      </c>
      <c r="J43" s="291">
        <f t="shared" si="3"/>
        <v>0</v>
      </c>
      <c r="K43" s="291">
        <f t="shared" si="3"/>
        <v>0</v>
      </c>
      <c r="L43" s="291">
        <f t="shared" si="3"/>
        <v>0</v>
      </c>
      <c r="M43" s="291">
        <f t="shared" si="3"/>
        <v>0</v>
      </c>
      <c r="N43" s="291">
        <f t="shared" si="3"/>
        <v>0</v>
      </c>
      <c r="O43" s="291">
        <f t="shared" si="3"/>
        <v>0</v>
      </c>
      <c r="P43" s="291">
        <f t="shared" si="3"/>
        <v>0</v>
      </c>
      <c r="Q43" s="291">
        <f t="shared" si="3"/>
        <v>0</v>
      </c>
      <c r="R43" s="291">
        <f t="shared" si="3"/>
        <v>0</v>
      </c>
      <c r="S43" s="291">
        <f t="shared" si="3"/>
        <v>0</v>
      </c>
      <c r="T43" s="291">
        <f t="shared" si="3"/>
        <v>0</v>
      </c>
      <c r="U43" s="291">
        <f t="shared" si="3"/>
        <v>0</v>
      </c>
      <c r="V43" s="291">
        <f t="shared" si="3"/>
        <v>0</v>
      </c>
      <c r="W43" s="291">
        <f t="shared" si="3"/>
        <v>0</v>
      </c>
      <c r="X43" s="291">
        <f t="shared" si="3"/>
        <v>0</v>
      </c>
      <c r="Y43" s="291">
        <f t="shared" si="3"/>
        <v>0</v>
      </c>
      <c r="Z43" s="291">
        <f t="shared" si="3"/>
        <v>0</v>
      </c>
      <c r="AA43" s="291">
        <f t="shared" si="3"/>
        <v>0</v>
      </c>
      <c r="AB43" s="291">
        <f t="shared" si="3"/>
        <v>0</v>
      </c>
      <c r="AG43" s="240"/>
      <c r="AH43" s="240"/>
    </row>
    <row r="44" spans="1:34" x14ac:dyDescent="0.25">
      <c r="B44" s="145">
        <f t="shared" si="1"/>
        <v>47118</v>
      </c>
      <c r="C44" s="54"/>
      <c r="D44" s="56">
        <f t="shared" si="2"/>
        <v>0</v>
      </c>
      <c r="E44" s="291">
        <f t="shared" si="4"/>
        <v>0</v>
      </c>
      <c r="F44" s="291">
        <f t="shared" si="3"/>
        <v>0</v>
      </c>
      <c r="G44" s="291">
        <f t="shared" si="3"/>
        <v>0</v>
      </c>
      <c r="H44" s="291">
        <f t="shared" si="3"/>
        <v>0</v>
      </c>
      <c r="I44" s="291">
        <f t="shared" si="3"/>
        <v>0</v>
      </c>
      <c r="J44" s="291">
        <f t="shared" si="3"/>
        <v>0</v>
      </c>
      <c r="K44" s="291">
        <f t="shared" si="3"/>
        <v>0</v>
      </c>
      <c r="L44" s="291">
        <f t="shared" si="3"/>
        <v>0</v>
      </c>
      <c r="M44" s="291">
        <f t="shared" si="3"/>
        <v>0</v>
      </c>
      <c r="N44" s="291">
        <f t="shared" si="3"/>
        <v>0</v>
      </c>
      <c r="O44" s="291">
        <f t="shared" si="3"/>
        <v>0</v>
      </c>
      <c r="P44" s="291">
        <f t="shared" si="3"/>
        <v>0</v>
      </c>
      <c r="Q44" s="291">
        <f t="shared" si="3"/>
        <v>0</v>
      </c>
      <c r="R44" s="291">
        <f t="shared" si="3"/>
        <v>0</v>
      </c>
      <c r="S44" s="291">
        <f t="shared" si="3"/>
        <v>0</v>
      </c>
      <c r="T44" s="291">
        <f t="shared" si="3"/>
        <v>0</v>
      </c>
      <c r="U44" s="291">
        <f t="shared" si="3"/>
        <v>0</v>
      </c>
      <c r="V44" s="291">
        <f t="shared" si="3"/>
        <v>0</v>
      </c>
      <c r="W44" s="291">
        <f t="shared" si="3"/>
        <v>0</v>
      </c>
      <c r="X44" s="291">
        <f t="shared" si="3"/>
        <v>0</v>
      </c>
      <c r="Y44" s="291">
        <f t="shared" si="3"/>
        <v>0</v>
      </c>
      <c r="Z44" s="291">
        <f t="shared" si="3"/>
        <v>0</v>
      </c>
      <c r="AA44" s="291">
        <f t="shared" si="3"/>
        <v>0</v>
      </c>
      <c r="AB44" s="291">
        <f t="shared" si="3"/>
        <v>0</v>
      </c>
      <c r="AG44" s="240"/>
      <c r="AH44" s="240"/>
    </row>
    <row r="45" spans="1:34" x14ac:dyDescent="0.25">
      <c r="B45" s="145">
        <f t="shared" si="1"/>
        <v>47483</v>
      </c>
      <c r="D45" s="56">
        <f t="shared" si="2"/>
        <v>0</v>
      </c>
      <c r="E45" s="291">
        <f t="shared" si="4"/>
        <v>0</v>
      </c>
      <c r="F45" s="291">
        <f t="shared" si="3"/>
        <v>0</v>
      </c>
      <c r="G45" s="291">
        <f t="shared" si="3"/>
        <v>0</v>
      </c>
      <c r="H45" s="291">
        <f t="shared" si="3"/>
        <v>0</v>
      </c>
      <c r="I45" s="291">
        <f t="shared" si="3"/>
        <v>0</v>
      </c>
      <c r="J45" s="291">
        <f t="shared" si="3"/>
        <v>0</v>
      </c>
      <c r="K45" s="291">
        <f t="shared" si="3"/>
        <v>0</v>
      </c>
      <c r="L45" s="291">
        <f t="shared" si="3"/>
        <v>0</v>
      </c>
      <c r="M45" s="291">
        <f t="shared" si="3"/>
        <v>0</v>
      </c>
      <c r="N45" s="291">
        <f t="shared" si="3"/>
        <v>0</v>
      </c>
      <c r="O45" s="291">
        <f t="shared" si="3"/>
        <v>0</v>
      </c>
      <c r="P45" s="291">
        <f t="shared" si="3"/>
        <v>0</v>
      </c>
      <c r="Q45" s="291">
        <f t="shared" si="3"/>
        <v>0</v>
      </c>
      <c r="R45" s="291">
        <f t="shared" si="3"/>
        <v>0</v>
      </c>
      <c r="S45" s="291">
        <f t="shared" si="3"/>
        <v>0</v>
      </c>
      <c r="T45" s="291">
        <f t="shared" si="3"/>
        <v>0</v>
      </c>
      <c r="U45" s="291">
        <f t="shared" si="3"/>
        <v>0</v>
      </c>
      <c r="V45" s="291">
        <f t="shared" si="3"/>
        <v>0</v>
      </c>
      <c r="W45" s="291">
        <f t="shared" si="3"/>
        <v>0</v>
      </c>
      <c r="X45" s="291">
        <f t="shared" si="3"/>
        <v>0</v>
      </c>
      <c r="Y45" s="291">
        <f t="shared" si="3"/>
        <v>0</v>
      </c>
      <c r="Z45" s="291">
        <f t="shared" si="3"/>
        <v>0</v>
      </c>
      <c r="AA45" s="291">
        <f t="shared" si="3"/>
        <v>0</v>
      </c>
      <c r="AB45" s="291">
        <f t="shared" si="3"/>
        <v>0</v>
      </c>
      <c r="AG45" s="240"/>
      <c r="AH45" s="240"/>
    </row>
    <row r="46" spans="1:34" x14ac:dyDescent="0.25">
      <c r="B46" s="145">
        <f t="shared" si="1"/>
        <v>47848</v>
      </c>
      <c r="D46" s="56">
        <f t="shared" si="2"/>
        <v>0</v>
      </c>
      <c r="E46" s="291">
        <f t="shared" si="4"/>
        <v>0</v>
      </c>
      <c r="F46" s="291">
        <f t="shared" si="3"/>
        <v>0</v>
      </c>
      <c r="G46" s="291">
        <f t="shared" si="3"/>
        <v>0</v>
      </c>
      <c r="H46" s="291">
        <f t="shared" si="3"/>
        <v>0</v>
      </c>
      <c r="I46" s="291">
        <f t="shared" si="3"/>
        <v>0</v>
      </c>
      <c r="J46" s="291">
        <f t="shared" si="3"/>
        <v>0</v>
      </c>
      <c r="K46" s="291">
        <f t="shared" si="3"/>
        <v>0</v>
      </c>
      <c r="L46" s="291">
        <f t="shared" si="3"/>
        <v>0</v>
      </c>
      <c r="M46" s="291">
        <f t="shared" si="3"/>
        <v>0</v>
      </c>
      <c r="N46" s="291">
        <f t="shared" si="3"/>
        <v>0</v>
      </c>
      <c r="O46" s="291">
        <f t="shared" si="3"/>
        <v>0</v>
      </c>
      <c r="P46" s="291">
        <f t="shared" si="3"/>
        <v>0</v>
      </c>
      <c r="Q46" s="291">
        <f t="shared" si="3"/>
        <v>0</v>
      </c>
      <c r="R46" s="291">
        <f t="shared" si="3"/>
        <v>0</v>
      </c>
      <c r="S46" s="291">
        <f t="shared" si="3"/>
        <v>0</v>
      </c>
      <c r="T46" s="291">
        <f t="shared" si="3"/>
        <v>0</v>
      </c>
      <c r="U46" s="291">
        <f t="shared" si="3"/>
        <v>0</v>
      </c>
      <c r="V46" s="291">
        <f t="shared" si="3"/>
        <v>0</v>
      </c>
      <c r="W46" s="291">
        <f t="shared" si="3"/>
        <v>0</v>
      </c>
      <c r="X46" s="291">
        <f t="shared" si="3"/>
        <v>0</v>
      </c>
      <c r="Y46" s="291">
        <f t="shared" si="3"/>
        <v>0</v>
      </c>
      <c r="Z46" s="291">
        <f t="shared" si="3"/>
        <v>0</v>
      </c>
      <c r="AA46" s="291">
        <f t="shared" si="3"/>
        <v>0</v>
      </c>
      <c r="AB46" s="291">
        <f t="shared" si="3"/>
        <v>0</v>
      </c>
      <c r="AG46" s="240"/>
      <c r="AH46" s="240"/>
    </row>
    <row r="47" spans="1:34" x14ac:dyDescent="0.25">
      <c r="B47" s="145">
        <f t="shared" si="1"/>
        <v>48213</v>
      </c>
      <c r="D47" s="56">
        <f t="shared" si="2"/>
        <v>0</v>
      </c>
      <c r="E47" s="291">
        <f t="shared" si="4"/>
        <v>0</v>
      </c>
      <c r="F47" s="291">
        <f t="shared" si="3"/>
        <v>0</v>
      </c>
      <c r="G47" s="291">
        <f t="shared" si="3"/>
        <v>0</v>
      </c>
      <c r="H47" s="291">
        <f t="shared" si="3"/>
        <v>0</v>
      </c>
      <c r="I47" s="291">
        <f t="shared" si="3"/>
        <v>0</v>
      </c>
      <c r="J47" s="291">
        <f t="shared" si="3"/>
        <v>0</v>
      </c>
      <c r="K47" s="291">
        <f t="shared" si="3"/>
        <v>0</v>
      </c>
      <c r="L47" s="291">
        <f t="shared" si="3"/>
        <v>0</v>
      </c>
      <c r="M47" s="291">
        <f t="shared" si="3"/>
        <v>0</v>
      </c>
      <c r="N47" s="291">
        <f t="shared" si="3"/>
        <v>0</v>
      </c>
      <c r="O47" s="291">
        <f t="shared" si="3"/>
        <v>0</v>
      </c>
      <c r="P47" s="291">
        <f t="shared" si="3"/>
        <v>0</v>
      </c>
      <c r="Q47" s="291">
        <f t="shared" si="3"/>
        <v>0</v>
      </c>
      <c r="R47" s="291">
        <f t="shared" si="3"/>
        <v>0</v>
      </c>
      <c r="S47" s="291">
        <f t="shared" si="3"/>
        <v>0</v>
      </c>
      <c r="T47" s="291">
        <f t="shared" si="3"/>
        <v>0</v>
      </c>
      <c r="U47" s="291">
        <f t="shared" si="3"/>
        <v>0</v>
      </c>
      <c r="V47" s="291">
        <f t="shared" si="3"/>
        <v>0</v>
      </c>
      <c r="W47" s="291">
        <f t="shared" ref="F47:AB56" si="5">+W$9*(W22-W23)</f>
        <v>0</v>
      </c>
      <c r="X47" s="291">
        <f t="shared" si="5"/>
        <v>0</v>
      </c>
      <c r="Y47" s="291">
        <f t="shared" si="5"/>
        <v>0</v>
      </c>
      <c r="Z47" s="291">
        <f t="shared" si="5"/>
        <v>0</v>
      </c>
      <c r="AA47" s="291">
        <f t="shared" si="5"/>
        <v>0</v>
      </c>
      <c r="AB47" s="291">
        <f t="shared" si="5"/>
        <v>0</v>
      </c>
      <c r="AG47" s="240"/>
      <c r="AH47" s="240"/>
    </row>
    <row r="48" spans="1:34" x14ac:dyDescent="0.25">
      <c r="B48" s="145">
        <f t="shared" si="1"/>
        <v>48579</v>
      </c>
      <c r="D48" s="56">
        <f t="shared" si="2"/>
        <v>0</v>
      </c>
      <c r="E48" s="291">
        <f t="shared" si="4"/>
        <v>0</v>
      </c>
      <c r="F48" s="291">
        <f t="shared" si="5"/>
        <v>0</v>
      </c>
      <c r="G48" s="291">
        <f t="shared" si="5"/>
        <v>0</v>
      </c>
      <c r="H48" s="291">
        <f t="shared" si="5"/>
        <v>0</v>
      </c>
      <c r="I48" s="291">
        <f t="shared" si="5"/>
        <v>0</v>
      </c>
      <c r="J48" s="291">
        <f t="shared" si="5"/>
        <v>0</v>
      </c>
      <c r="K48" s="291">
        <f t="shared" si="5"/>
        <v>0</v>
      </c>
      <c r="L48" s="291">
        <f t="shared" si="5"/>
        <v>0</v>
      </c>
      <c r="M48" s="291">
        <f t="shared" si="5"/>
        <v>0</v>
      </c>
      <c r="N48" s="291">
        <f t="shared" si="5"/>
        <v>0</v>
      </c>
      <c r="O48" s="291">
        <f t="shared" si="5"/>
        <v>0</v>
      </c>
      <c r="P48" s="291">
        <f t="shared" si="5"/>
        <v>0</v>
      </c>
      <c r="Q48" s="291">
        <f t="shared" si="5"/>
        <v>0</v>
      </c>
      <c r="R48" s="291">
        <f t="shared" si="5"/>
        <v>0</v>
      </c>
      <c r="S48" s="291">
        <f t="shared" si="5"/>
        <v>0</v>
      </c>
      <c r="T48" s="291">
        <f t="shared" si="5"/>
        <v>0</v>
      </c>
      <c r="U48" s="291">
        <f t="shared" si="5"/>
        <v>0</v>
      </c>
      <c r="V48" s="291">
        <f t="shared" si="5"/>
        <v>0</v>
      </c>
      <c r="W48" s="291">
        <f t="shared" si="5"/>
        <v>0</v>
      </c>
      <c r="X48" s="291">
        <f t="shared" si="5"/>
        <v>0</v>
      </c>
      <c r="Y48" s="291">
        <f t="shared" si="5"/>
        <v>0</v>
      </c>
      <c r="Z48" s="291">
        <f t="shared" si="5"/>
        <v>0</v>
      </c>
      <c r="AA48" s="291">
        <f t="shared" si="5"/>
        <v>0</v>
      </c>
      <c r="AB48" s="291">
        <f t="shared" si="5"/>
        <v>0</v>
      </c>
      <c r="AG48" s="240"/>
      <c r="AH48" s="240"/>
    </row>
    <row r="49" spans="1:34" x14ac:dyDescent="0.25">
      <c r="B49" s="145">
        <f t="shared" si="1"/>
        <v>48944</v>
      </c>
      <c r="D49" s="56">
        <f t="shared" si="2"/>
        <v>0</v>
      </c>
      <c r="E49" s="291">
        <f t="shared" si="4"/>
        <v>0</v>
      </c>
      <c r="F49" s="291">
        <f t="shared" si="5"/>
        <v>0</v>
      </c>
      <c r="G49" s="291">
        <f t="shared" si="5"/>
        <v>0</v>
      </c>
      <c r="H49" s="291">
        <f t="shared" si="5"/>
        <v>0</v>
      </c>
      <c r="I49" s="291">
        <f t="shared" si="5"/>
        <v>0</v>
      </c>
      <c r="J49" s="291">
        <f t="shared" si="5"/>
        <v>0</v>
      </c>
      <c r="K49" s="291">
        <f t="shared" si="5"/>
        <v>0</v>
      </c>
      <c r="L49" s="291">
        <f t="shared" si="5"/>
        <v>0</v>
      </c>
      <c r="M49" s="291">
        <f t="shared" si="5"/>
        <v>0</v>
      </c>
      <c r="N49" s="291">
        <f t="shared" si="5"/>
        <v>0</v>
      </c>
      <c r="O49" s="291">
        <f t="shared" si="5"/>
        <v>0</v>
      </c>
      <c r="P49" s="291">
        <f t="shared" si="5"/>
        <v>0</v>
      </c>
      <c r="Q49" s="291">
        <f t="shared" si="5"/>
        <v>0</v>
      </c>
      <c r="R49" s="291">
        <f t="shared" si="5"/>
        <v>0</v>
      </c>
      <c r="S49" s="291">
        <f t="shared" si="5"/>
        <v>0</v>
      </c>
      <c r="T49" s="291">
        <f t="shared" si="5"/>
        <v>0</v>
      </c>
      <c r="U49" s="291">
        <f t="shared" si="5"/>
        <v>0</v>
      </c>
      <c r="V49" s="291">
        <f t="shared" si="5"/>
        <v>0</v>
      </c>
      <c r="W49" s="291">
        <f t="shared" si="5"/>
        <v>0</v>
      </c>
      <c r="X49" s="291">
        <f t="shared" si="5"/>
        <v>0</v>
      </c>
      <c r="Y49" s="291">
        <f t="shared" si="5"/>
        <v>0</v>
      </c>
      <c r="Z49" s="291">
        <f t="shared" si="5"/>
        <v>0</v>
      </c>
      <c r="AA49" s="291">
        <f t="shared" si="5"/>
        <v>0</v>
      </c>
      <c r="AB49" s="291">
        <f t="shared" si="5"/>
        <v>0</v>
      </c>
      <c r="AG49" s="240"/>
      <c r="AH49" s="240"/>
    </row>
    <row r="50" spans="1:34" x14ac:dyDescent="0.25">
      <c r="B50" s="145">
        <f t="shared" si="1"/>
        <v>49309</v>
      </c>
      <c r="D50" s="56">
        <f t="shared" si="2"/>
        <v>0</v>
      </c>
      <c r="E50" s="291">
        <f t="shared" si="4"/>
        <v>0</v>
      </c>
      <c r="F50" s="291">
        <f t="shared" si="5"/>
        <v>0</v>
      </c>
      <c r="G50" s="291">
        <f t="shared" si="5"/>
        <v>0</v>
      </c>
      <c r="H50" s="291">
        <f t="shared" si="5"/>
        <v>0</v>
      </c>
      <c r="I50" s="291">
        <f t="shared" si="5"/>
        <v>0</v>
      </c>
      <c r="J50" s="291">
        <f t="shared" si="5"/>
        <v>0</v>
      </c>
      <c r="K50" s="291">
        <f t="shared" si="5"/>
        <v>0</v>
      </c>
      <c r="L50" s="291">
        <f t="shared" si="5"/>
        <v>0</v>
      </c>
      <c r="M50" s="291">
        <f t="shared" si="5"/>
        <v>0</v>
      </c>
      <c r="N50" s="291">
        <f t="shared" si="5"/>
        <v>0</v>
      </c>
      <c r="O50" s="291">
        <f t="shared" si="5"/>
        <v>0</v>
      </c>
      <c r="P50" s="291">
        <f t="shared" si="5"/>
        <v>0</v>
      </c>
      <c r="Q50" s="291">
        <f t="shared" si="5"/>
        <v>0</v>
      </c>
      <c r="R50" s="291">
        <f t="shared" si="5"/>
        <v>0</v>
      </c>
      <c r="S50" s="291">
        <f t="shared" si="5"/>
        <v>0</v>
      </c>
      <c r="T50" s="291">
        <f t="shared" si="5"/>
        <v>0</v>
      </c>
      <c r="U50" s="291">
        <f t="shared" si="5"/>
        <v>0</v>
      </c>
      <c r="V50" s="291">
        <f t="shared" si="5"/>
        <v>0</v>
      </c>
      <c r="W50" s="291">
        <f t="shared" si="5"/>
        <v>0</v>
      </c>
      <c r="X50" s="291">
        <f t="shared" si="5"/>
        <v>0</v>
      </c>
      <c r="Y50" s="291">
        <f t="shared" si="5"/>
        <v>0</v>
      </c>
      <c r="Z50" s="291">
        <f t="shared" si="5"/>
        <v>0</v>
      </c>
      <c r="AA50" s="291">
        <f t="shared" si="5"/>
        <v>0</v>
      </c>
      <c r="AB50" s="291">
        <f t="shared" si="5"/>
        <v>0</v>
      </c>
      <c r="AG50" s="240"/>
      <c r="AH50" s="240"/>
    </row>
    <row r="51" spans="1:34" x14ac:dyDescent="0.25">
      <c r="B51" s="145">
        <f t="shared" si="1"/>
        <v>49674</v>
      </c>
      <c r="D51" s="56">
        <f t="shared" si="2"/>
        <v>0</v>
      </c>
      <c r="E51" s="291">
        <f t="shared" si="4"/>
        <v>0</v>
      </c>
      <c r="F51" s="291">
        <f t="shared" si="5"/>
        <v>0</v>
      </c>
      <c r="G51" s="291">
        <f t="shared" si="5"/>
        <v>0</v>
      </c>
      <c r="H51" s="291">
        <f t="shared" si="5"/>
        <v>0</v>
      </c>
      <c r="I51" s="291">
        <f t="shared" si="5"/>
        <v>0</v>
      </c>
      <c r="J51" s="291">
        <f t="shared" si="5"/>
        <v>0</v>
      </c>
      <c r="K51" s="291">
        <f t="shared" si="5"/>
        <v>0</v>
      </c>
      <c r="L51" s="291">
        <f t="shared" si="5"/>
        <v>0</v>
      </c>
      <c r="M51" s="291">
        <f t="shared" si="5"/>
        <v>0</v>
      </c>
      <c r="N51" s="291">
        <f t="shared" si="5"/>
        <v>0</v>
      </c>
      <c r="O51" s="291">
        <f t="shared" si="5"/>
        <v>0</v>
      </c>
      <c r="P51" s="291">
        <f t="shared" si="5"/>
        <v>0</v>
      </c>
      <c r="Q51" s="291">
        <f t="shared" si="5"/>
        <v>0</v>
      </c>
      <c r="R51" s="291">
        <f t="shared" si="5"/>
        <v>0</v>
      </c>
      <c r="S51" s="291">
        <f t="shared" si="5"/>
        <v>0</v>
      </c>
      <c r="T51" s="291">
        <f t="shared" si="5"/>
        <v>0</v>
      </c>
      <c r="U51" s="291">
        <f t="shared" si="5"/>
        <v>0</v>
      </c>
      <c r="V51" s="291">
        <f t="shared" si="5"/>
        <v>0</v>
      </c>
      <c r="W51" s="291">
        <f t="shared" si="5"/>
        <v>0</v>
      </c>
      <c r="X51" s="291">
        <f t="shared" si="5"/>
        <v>0</v>
      </c>
      <c r="Y51" s="291">
        <f t="shared" si="5"/>
        <v>0</v>
      </c>
      <c r="Z51" s="291">
        <f t="shared" si="5"/>
        <v>0</v>
      </c>
      <c r="AA51" s="291">
        <f t="shared" si="5"/>
        <v>0</v>
      </c>
      <c r="AB51" s="291">
        <f t="shared" si="5"/>
        <v>0</v>
      </c>
      <c r="AG51" s="240"/>
      <c r="AH51" s="240"/>
    </row>
    <row r="52" spans="1:34" x14ac:dyDescent="0.25">
      <c r="B52" s="145">
        <f t="shared" si="1"/>
        <v>50040</v>
      </c>
      <c r="D52" s="56">
        <f t="shared" si="2"/>
        <v>0</v>
      </c>
      <c r="E52" s="291">
        <f t="shared" si="4"/>
        <v>0</v>
      </c>
      <c r="F52" s="291">
        <f t="shared" si="5"/>
        <v>0</v>
      </c>
      <c r="G52" s="291">
        <f t="shared" si="5"/>
        <v>0</v>
      </c>
      <c r="H52" s="291">
        <f t="shared" si="5"/>
        <v>0</v>
      </c>
      <c r="I52" s="291">
        <f t="shared" si="5"/>
        <v>0</v>
      </c>
      <c r="J52" s="291">
        <f t="shared" si="5"/>
        <v>0</v>
      </c>
      <c r="K52" s="291">
        <f t="shared" si="5"/>
        <v>0</v>
      </c>
      <c r="L52" s="291">
        <f t="shared" si="5"/>
        <v>0</v>
      </c>
      <c r="M52" s="291">
        <f t="shared" si="5"/>
        <v>0</v>
      </c>
      <c r="N52" s="291">
        <f t="shared" si="5"/>
        <v>0</v>
      </c>
      <c r="O52" s="291">
        <f t="shared" si="5"/>
        <v>0</v>
      </c>
      <c r="P52" s="291">
        <f t="shared" si="5"/>
        <v>0</v>
      </c>
      <c r="Q52" s="291">
        <f t="shared" si="5"/>
        <v>0</v>
      </c>
      <c r="R52" s="291">
        <f t="shared" si="5"/>
        <v>0</v>
      </c>
      <c r="S52" s="291">
        <f t="shared" si="5"/>
        <v>0</v>
      </c>
      <c r="T52" s="291">
        <f t="shared" si="5"/>
        <v>0</v>
      </c>
      <c r="U52" s="291">
        <f t="shared" si="5"/>
        <v>0</v>
      </c>
      <c r="V52" s="291">
        <f t="shared" si="5"/>
        <v>0</v>
      </c>
      <c r="W52" s="291">
        <f t="shared" si="5"/>
        <v>0</v>
      </c>
      <c r="X52" s="291">
        <f t="shared" si="5"/>
        <v>0</v>
      </c>
      <c r="Y52" s="291">
        <f t="shared" si="5"/>
        <v>0</v>
      </c>
      <c r="Z52" s="291">
        <f t="shared" si="5"/>
        <v>0</v>
      </c>
      <c r="AA52" s="291">
        <f t="shared" si="5"/>
        <v>0</v>
      </c>
      <c r="AB52" s="291">
        <f t="shared" si="5"/>
        <v>0</v>
      </c>
      <c r="AG52" s="240"/>
      <c r="AH52" s="240"/>
    </row>
    <row r="53" spans="1:34" x14ac:dyDescent="0.25">
      <c r="B53" s="145">
        <f t="shared" si="1"/>
        <v>50405</v>
      </c>
      <c r="D53" s="56">
        <f t="shared" si="2"/>
        <v>0</v>
      </c>
      <c r="E53" s="291">
        <f t="shared" ref="E53:E56" si="6">+E$9*(E28-E29)</f>
        <v>0</v>
      </c>
      <c r="F53" s="291">
        <f t="shared" si="5"/>
        <v>0</v>
      </c>
      <c r="G53" s="291">
        <f t="shared" si="5"/>
        <v>0</v>
      </c>
      <c r="H53" s="291">
        <f t="shared" si="5"/>
        <v>0</v>
      </c>
      <c r="I53" s="291">
        <f t="shared" si="5"/>
        <v>0</v>
      </c>
      <c r="J53" s="291">
        <f t="shared" si="5"/>
        <v>0</v>
      </c>
      <c r="K53" s="291">
        <f t="shared" si="5"/>
        <v>0</v>
      </c>
      <c r="L53" s="291">
        <f t="shared" si="5"/>
        <v>0</v>
      </c>
      <c r="M53" s="291">
        <f t="shared" si="5"/>
        <v>0</v>
      </c>
      <c r="N53" s="291">
        <f t="shared" si="5"/>
        <v>0</v>
      </c>
      <c r="O53" s="291">
        <f t="shared" si="5"/>
        <v>0</v>
      </c>
      <c r="P53" s="291">
        <f t="shared" si="5"/>
        <v>0</v>
      </c>
      <c r="Q53" s="291">
        <f t="shared" si="5"/>
        <v>0</v>
      </c>
      <c r="R53" s="291">
        <f t="shared" si="5"/>
        <v>0</v>
      </c>
      <c r="S53" s="291">
        <f t="shared" si="5"/>
        <v>0</v>
      </c>
      <c r="T53" s="291">
        <f t="shared" si="5"/>
        <v>0</v>
      </c>
      <c r="U53" s="291">
        <f t="shared" si="5"/>
        <v>0</v>
      </c>
      <c r="V53" s="291">
        <f t="shared" si="5"/>
        <v>0</v>
      </c>
      <c r="W53" s="291">
        <f t="shared" si="5"/>
        <v>0</v>
      </c>
      <c r="X53" s="291">
        <f t="shared" si="5"/>
        <v>0</v>
      </c>
      <c r="Y53" s="291">
        <f t="shared" si="5"/>
        <v>0</v>
      </c>
      <c r="Z53" s="291">
        <f t="shared" si="5"/>
        <v>0</v>
      </c>
      <c r="AA53" s="291">
        <f t="shared" si="5"/>
        <v>0</v>
      </c>
      <c r="AB53" s="291">
        <f t="shared" si="5"/>
        <v>0</v>
      </c>
      <c r="AG53" s="240"/>
      <c r="AH53" s="240"/>
    </row>
    <row r="54" spans="1:34" x14ac:dyDescent="0.25">
      <c r="B54" s="145">
        <f t="shared" si="1"/>
        <v>50770</v>
      </c>
      <c r="D54" s="56">
        <f t="shared" si="2"/>
        <v>0</v>
      </c>
      <c r="E54" s="291">
        <f t="shared" si="6"/>
        <v>0</v>
      </c>
      <c r="F54" s="291">
        <f t="shared" si="5"/>
        <v>0</v>
      </c>
      <c r="G54" s="291">
        <f t="shared" si="5"/>
        <v>0</v>
      </c>
      <c r="H54" s="291">
        <f t="shared" si="5"/>
        <v>0</v>
      </c>
      <c r="I54" s="291">
        <f t="shared" si="5"/>
        <v>0</v>
      </c>
      <c r="J54" s="291">
        <f t="shared" si="5"/>
        <v>0</v>
      </c>
      <c r="K54" s="291">
        <f t="shared" si="5"/>
        <v>0</v>
      </c>
      <c r="L54" s="291">
        <f t="shared" si="5"/>
        <v>0</v>
      </c>
      <c r="M54" s="291">
        <f t="shared" si="5"/>
        <v>0</v>
      </c>
      <c r="N54" s="291">
        <f t="shared" si="5"/>
        <v>0</v>
      </c>
      <c r="O54" s="291">
        <f t="shared" si="5"/>
        <v>0</v>
      </c>
      <c r="P54" s="291">
        <f t="shared" si="5"/>
        <v>0</v>
      </c>
      <c r="Q54" s="291">
        <f t="shared" si="5"/>
        <v>0</v>
      </c>
      <c r="R54" s="291">
        <f t="shared" si="5"/>
        <v>0</v>
      </c>
      <c r="S54" s="291">
        <f t="shared" si="5"/>
        <v>0</v>
      </c>
      <c r="T54" s="291">
        <f t="shared" si="5"/>
        <v>0</v>
      </c>
      <c r="U54" s="291">
        <f t="shared" si="5"/>
        <v>0</v>
      </c>
      <c r="V54" s="291">
        <f t="shared" si="5"/>
        <v>0</v>
      </c>
      <c r="W54" s="291">
        <f t="shared" si="5"/>
        <v>0</v>
      </c>
      <c r="X54" s="291">
        <f t="shared" si="5"/>
        <v>0</v>
      </c>
      <c r="Y54" s="291">
        <f t="shared" si="5"/>
        <v>0</v>
      </c>
      <c r="Z54" s="291">
        <f t="shared" si="5"/>
        <v>0</v>
      </c>
      <c r="AA54" s="291">
        <f t="shared" si="5"/>
        <v>0</v>
      </c>
      <c r="AB54" s="291">
        <f t="shared" si="5"/>
        <v>0</v>
      </c>
      <c r="AG54" s="240"/>
      <c r="AH54" s="240"/>
    </row>
    <row r="55" spans="1:34" x14ac:dyDescent="0.25">
      <c r="B55" s="145">
        <f t="shared" si="1"/>
        <v>51135</v>
      </c>
      <c r="D55" s="56">
        <f t="shared" si="2"/>
        <v>0</v>
      </c>
      <c r="E55" s="291">
        <f t="shared" si="6"/>
        <v>0</v>
      </c>
      <c r="F55" s="291">
        <f t="shared" si="5"/>
        <v>0</v>
      </c>
      <c r="G55" s="291">
        <f t="shared" si="5"/>
        <v>0</v>
      </c>
      <c r="H55" s="291">
        <f t="shared" si="5"/>
        <v>0</v>
      </c>
      <c r="I55" s="291">
        <f t="shared" si="5"/>
        <v>0</v>
      </c>
      <c r="J55" s="291">
        <f t="shared" si="5"/>
        <v>0</v>
      </c>
      <c r="K55" s="291">
        <f t="shared" si="5"/>
        <v>0</v>
      </c>
      <c r="L55" s="291">
        <f t="shared" si="5"/>
        <v>0</v>
      </c>
      <c r="M55" s="291">
        <f t="shared" si="5"/>
        <v>0</v>
      </c>
      <c r="N55" s="291">
        <f t="shared" si="5"/>
        <v>0</v>
      </c>
      <c r="O55" s="291">
        <f t="shared" si="5"/>
        <v>0</v>
      </c>
      <c r="P55" s="291">
        <f t="shared" si="5"/>
        <v>0</v>
      </c>
      <c r="Q55" s="291">
        <f t="shared" si="5"/>
        <v>0</v>
      </c>
      <c r="R55" s="291">
        <f t="shared" si="5"/>
        <v>0</v>
      </c>
      <c r="S55" s="291">
        <f t="shared" si="5"/>
        <v>0</v>
      </c>
      <c r="T55" s="291">
        <f t="shared" si="5"/>
        <v>0</v>
      </c>
      <c r="U55" s="291">
        <f t="shared" si="5"/>
        <v>0</v>
      </c>
      <c r="V55" s="291">
        <f t="shared" si="5"/>
        <v>0</v>
      </c>
      <c r="W55" s="291">
        <f t="shared" si="5"/>
        <v>0</v>
      </c>
      <c r="X55" s="291">
        <f t="shared" si="5"/>
        <v>0</v>
      </c>
      <c r="Y55" s="291">
        <f t="shared" si="5"/>
        <v>0</v>
      </c>
      <c r="Z55" s="291">
        <f t="shared" si="5"/>
        <v>0</v>
      </c>
      <c r="AA55" s="291">
        <f t="shared" si="5"/>
        <v>0</v>
      </c>
      <c r="AB55" s="291">
        <f t="shared" si="5"/>
        <v>0</v>
      </c>
    </row>
    <row r="56" spans="1:34" x14ac:dyDescent="0.25">
      <c r="B56" s="145">
        <f t="shared" si="1"/>
        <v>51501</v>
      </c>
      <c r="D56" s="56">
        <f t="shared" si="2"/>
        <v>0</v>
      </c>
      <c r="E56" s="291">
        <f t="shared" si="6"/>
        <v>0</v>
      </c>
      <c r="F56" s="291">
        <f t="shared" si="5"/>
        <v>0</v>
      </c>
      <c r="G56" s="291">
        <f t="shared" si="5"/>
        <v>0</v>
      </c>
      <c r="H56" s="291">
        <f t="shared" si="5"/>
        <v>0</v>
      </c>
      <c r="I56" s="291">
        <f t="shared" si="5"/>
        <v>0</v>
      </c>
      <c r="J56" s="291">
        <f t="shared" si="5"/>
        <v>0</v>
      </c>
      <c r="K56" s="291">
        <f t="shared" si="5"/>
        <v>0</v>
      </c>
      <c r="L56" s="291">
        <f t="shared" si="5"/>
        <v>0</v>
      </c>
      <c r="M56" s="291">
        <f t="shared" si="5"/>
        <v>0</v>
      </c>
      <c r="N56" s="291">
        <f t="shared" si="5"/>
        <v>0</v>
      </c>
      <c r="O56" s="291">
        <f t="shared" si="5"/>
        <v>0</v>
      </c>
      <c r="P56" s="291">
        <f t="shared" si="5"/>
        <v>0</v>
      </c>
      <c r="Q56" s="291">
        <f t="shared" si="5"/>
        <v>0</v>
      </c>
      <c r="R56" s="291">
        <f t="shared" si="5"/>
        <v>0</v>
      </c>
      <c r="S56" s="291">
        <f t="shared" si="5"/>
        <v>0</v>
      </c>
      <c r="T56" s="291">
        <f t="shared" si="5"/>
        <v>0</v>
      </c>
      <c r="U56" s="291">
        <f t="shared" si="5"/>
        <v>0</v>
      </c>
      <c r="V56" s="291">
        <f t="shared" si="5"/>
        <v>0</v>
      </c>
      <c r="W56" s="291">
        <f t="shared" si="5"/>
        <v>0</v>
      </c>
      <c r="X56" s="291">
        <f t="shared" si="5"/>
        <v>0</v>
      </c>
      <c r="Y56" s="291">
        <f t="shared" si="5"/>
        <v>0</v>
      </c>
      <c r="Z56" s="291">
        <f t="shared" si="5"/>
        <v>0</v>
      </c>
      <c r="AA56" s="291">
        <f t="shared" si="5"/>
        <v>0</v>
      </c>
      <c r="AB56" s="291">
        <f t="shared" si="5"/>
        <v>0</v>
      </c>
    </row>
    <row r="58" spans="1:34" ht="50.1" customHeight="1"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55" t="s">
        <v>178</v>
      </c>
      <c r="AE58" s="255" t="s">
        <v>177</v>
      </c>
    </row>
    <row r="59" spans="1:34" ht="12.6" hidden="1" customHeight="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GBP</v>
      </c>
      <c r="AE60" s="7" t="str">
        <f>H4</f>
        <v>GBP</v>
      </c>
    </row>
    <row r="61" spans="1:34" x14ac:dyDescent="0.25">
      <c r="A61" s="3" t="s">
        <v>137</v>
      </c>
      <c r="D61" s="89">
        <f t="shared" ref="D61:D83" si="7">SUM(E61:AB61)</f>
        <v>0</v>
      </c>
      <c r="E61" s="291">
        <f>E9-E62</f>
        <v>0</v>
      </c>
      <c r="F61" s="291">
        <f t="shared" ref="F61:AB61" si="8">F9-F62</f>
        <v>0</v>
      </c>
      <c r="G61" s="291">
        <f t="shared" si="8"/>
        <v>0</v>
      </c>
      <c r="H61" s="291">
        <f t="shared" si="8"/>
        <v>0</v>
      </c>
      <c r="I61" s="291">
        <f t="shared" si="8"/>
        <v>0</v>
      </c>
      <c r="J61" s="291">
        <f t="shared" si="8"/>
        <v>0</v>
      </c>
      <c r="K61" s="291">
        <f t="shared" si="8"/>
        <v>0</v>
      </c>
      <c r="L61" s="291">
        <f t="shared" si="8"/>
        <v>0</v>
      </c>
      <c r="M61" s="291">
        <f t="shared" si="8"/>
        <v>0</v>
      </c>
      <c r="N61" s="291">
        <f t="shared" si="8"/>
        <v>0</v>
      </c>
      <c r="O61" s="291">
        <f t="shared" si="8"/>
        <v>0</v>
      </c>
      <c r="P61" s="291">
        <f t="shared" si="8"/>
        <v>0</v>
      </c>
      <c r="Q61" s="291">
        <f t="shared" si="8"/>
        <v>0</v>
      </c>
      <c r="R61" s="291">
        <f t="shared" si="8"/>
        <v>0</v>
      </c>
      <c r="S61" s="291">
        <f t="shared" si="8"/>
        <v>0</v>
      </c>
      <c r="T61" s="291">
        <f t="shared" si="8"/>
        <v>0</v>
      </c>
      <c r="U61" s="291">
        <f t="shared" si="8"/>
        <v>0</v>
      </c>
      <c r="V61" s="291">
        <f t="shared" si="8"/>
        <v>0</v>
      </c>
      <c r="W61" s="291">
        <f t="shared" si="8"/>
        <v>0</v>
      </c>
      <c r="X61" s="291">
        <f t="shared" si="8"/>
        <v>0</v>
      </c>
      <c r="Y61" s="291">
        <f t="shared" si="8"/>
        <v>0</v>
      </c>
      <c r="Z61" s="291">
        <f t="shared" si="8"/>
        <v>0</v>
      </c>
      <c r="AA61" s="291">
        <f t="shared" si="8"/>
        <v>0</v>
      </c>
      <c r="AB61" s="291">
        <f t="shared" si="8"/>
        <v>0</v>
      </c>
    </row>
    <row r="62" spans="1:34" x14ac:dyDescent="0.25">
      <c r="B62" s="65">
        <f>+Summary!C$6</f>
        <v>43830</v>
      </c>
      <c r="D62" s="89">
        <f t="shared" si="7"/>
        <v>0</v>
      </c>
      <c r="E62" s="291">
        <f>SUMPRODUCT(E36:E$56,$AD$62:$AD82)</f>
        <v>0</v>
      </c>
      <c r="F62" s="291">
        <f>SUMPRODUCT(F36:F$56,$AD$62:$AD82)</f>
        <v>0</v>
      </c>
      <c r="G62" s="291">
        <f>SUMPRODUCT(G36:G$56,$AD$62:$AD82)</f>
        <v>0</v>
      </c>
      <c r="H62" s="291">
        <f>SUMPRODUCT(H36:H$56,$AD$62:$AD82)</f>
        <v>0</v>
      </c>
      <c r="I62" s="291">
        <f>SUMPRODUCT(I36:I$56,$AD$62:$AD82)</f>
        <v>0</v>
      </c>
      <c r="J62" s="291">
        <f>SUMPRODUCT(J36:J$56,$AD$62:$AD82)</f>
        <v>0</v>
      </c>
      <c r="K62" s="291">
        <f>SUMPRODUCT(K36:K$56,$AD$62:$AD82)</f>
        <v>0</v>
      </c>
      <c r="L62" s="291">
        <f>SUMPRODUCT(L36:L$56,$AD$62:$AD82)</f>
        <v>0</v>
      </c>
      <c r="M62" s="291">
        <f>SUMPRODUCT(M36:M$56,$AD$62:$AD82)</f>
        <v>0</v>
      </c>
      <c r="N62" s="291">
        <f>SUMPRODUCT(N36:N$56,$AD$62:$AD82)</f>
        <v>0</v>
      </c>
      <c r="O62" s="291">
        <f>SUMPRODUCT(O36:O$56,$AD$62:$AD82)</f>
        <v>0</v>
      </c>
      <c r="P62" s="291">
        <f>SUMPRODUCT(P36:P$56,$AD$62:$AD82)</f>
        <v>0</v>
      </c>
      <c r="Q62" s="291">
        <f>SUMPRODUCT(Q36:Q$56,$AD$62:$AD82)</f>
        <v>0</v>
      </c>
      <c r="R62" s="291">
        <f>SUMPRODUCT(R36:R$56,$AD$62:$AD82)</f>
        <v>0</v>
      </c>
      <c r="S62" s="291">
        <f>SUMPRODUCT(S36:S$56,$AD$62:$AD82)</f>
        <v>0</v>
      </c>
      <c r="T62" s="291">
        <f>SUMPRODUCT(T36:T$56,$AD$62:$AD82)</f>
        <v>0</v>
      </c>
      <c r="U62" s="291">
        <f>SUMPRODUCT(U36:U$56,$AD$62:$AD82)</f>
        <v>0</v>
      </c>
      <c r="V62" s="291">
        <f>SUMPRODUCT(V36:V$56,$AD$62:$AD82)</f>
        <v>0</v>
      </c>
      <c r="W62" s="291">
        <f>SUMPRODUCT(W36:W$56,$AD$62:$AD82)</f>
        <v>0</v>
      </c>
      <c r="X62" s="291">
        <f>SUMPRODUCT(X36:X$56,$AD$62:$AD82)</f>
        <v>0</v>
      </c>
      <c r="Y62" s="291">
        <f>SUMPRODUCT(Y36:Y$56,$AD$62:$AD82)</f>
        <v>0</v>
      </c>
      <c r="Z62" s="291">
        <f>SUMPRODUCT(Z36:Z$56,$AD$62:$AD82)</f>
        <v>0</v>
      </c>
      <c r="AA62" s="291">
        <f>SUMPRODUCT(AA36:AA$56,$AD$62:$AD82)</f>
        <v>0</v>
      </c>
      <c r="AB62" s="291">
        <f>SUMPRODUCT(AB36:AB$56,$AD$62:$AD82)</f>
        <v>0</v>
      </c>
      <c r="AC62" s="267">
        <v>1</v>
      </c>
      <c r="AD62" s="201">
        <f>+AE62*((1+Summary!$D$29)^(AC62-0.5))</f>
        <v>0.99577210517662573</v>
      </c>
      <c r="AE62" s="201">
        <f>HLOOKUP($H$4,'Yield Curves &amp; Factor Charges'!$L$41:$S$72,AC62+2,FALSE)</f>
        <v>0.99527459222767012</v>
      </c>
    </row>
    <row r="63" spans="1:34" x14ac:dyDescent="0.25">
      <c r="B63" s="145">
        <f t="shared" ref="B63:B83" si="9">EDATE(B62,12)</f>
        <v>44196</v>
      </c>
      <c r="D63" s="89">
        <f t="shared" si="7"/>
        <v>0</v>
      </c>
      <c r="E63" s="291">
        <f>SUMPRODUCT(E37:E$56,$AD$62:$AD81)</f>
        <v>0</v>
      </c>
      <c r="F63" s="291">
        <f>SUMPRODUCT(F37:F$56,$AD$62:$AD81)</f>
        <v>0</v>
      </c>
      <c r="G63" s="291">
        <f>SUMPRODUCT(G37:G$56,$AD$62:$AD81)</f>
        <v>0</v>
      </c>
      <c r="H63" s="291">
        <f>SUMPRODUCT(H37:H$56,$AD$62:$AD81)</f>
        <v>0</v>
      </c>
      <c r="I63" s="291">
        <f>SUMPRODUCT(I37:I$56,$AD$62:$AD81)</f>
        <v>0</v>
      </c>
      <c r="J63" s="291">
        <f>SUMPRODUCT(J37:J$56,$AD$62:$AD81)</f>
        <v>0</v>
      </c>
      <c r="K63" s="291">
        <f>SUMPRODUCT(K37:K$56,$AD$62:$AD81)</f>
        <v>0</v>
      </c>
      <c r="L63" s="291">
        <f>SUMPRODUCT(L37:L$56,$AD$62:$AD81)</f>
        <v>0</v>
      </c>
      <c r="M63" s="291">
        <f>SUMPRODUCT(M37:M$56,$AD$62:$AD81)</f>
        <v>0</v>
      </c>
      <c r="N63" s="291">
        <f>SUMPRODUCT(N37:N$56,$AD$62:$AD81)</f>
        <v>0</v>
      </c>
      <c r="O63" s="291">
        <f>SUMPRODUCT(O37:O$56,$AD$62:$AD81)</f>
        <v>0</v>
      </c>
      <c r="P63" s="291">
        <f>SUMPRODUCT(P37:P$56,$AD$62:$AD81)</f>
        <v>0</v>
      </c>
      <c r="Q63" s="291">
        <f>SUMPRODUCT(Q37:Q$56,$AD$62:$AD81)</f>
        <v>0</v>
      </c>
      <c r="R63" s="291">
        <f>SUMPRODUCT(R37:R$56,$AD$62:$AD81)</f>
        <v>0</v>
      </c>
      <c r="S63" s="291">
        <f>SUMPRODUCT(S37:S$56,$AD$62:$AD81)</f>
        <v>0</v>
      </c>
      <c r="T63" s="291">
        <f>SUMPRODUCT(T37:T$56,$AD$62:$AD81)</f>
        <v>0</v>
      </c>
      <c r="U63" s="291">
        <f>SUMPRODUCT(U37:U$56,$AD$62:$AD81)</f>
        <v>0</v>
      </c>
      <c r="V63" s="291">
        <f>SUMPRODUCT(V37:V$56,$AD$62:$AD81)</f>
        <v>0</v>
      </c>
      <c r="W63" s="291">
        <f>SUMPRODUCT(W37:W$56,$AD$62:$AD81)</f>
        <v>0</v>
      </c>
      <c r="X63" s="291">
        <f>SUMPRODUCT(X37:X$56,$AD$62:$AD81)</f>
        <v>0</v>
      </c>
      <c r="Y63" s="291">
        <f>SUMPRODUCT(Y37:Y$56,$AD$62:$AD81)</f>
        <v>0</v>
      </c>
      <c r="Z63" s="291">
        <f>SUMPRODUCT(Z37:Z$56,$AD$62:$AD81)</f>
        <v>0</v>
      </c>
      <c r="AA63" s="291">
        <f>SUMPRODUCT(AA37:AA$56,$AD$62:$AD81)</f>
        <v>0</v>
      </c>
      <c r="AB63" s="291">
        <f>SUMPRODUCT(AB37:AB$56,$AD$62:$AD81)</f>
        <v>0</v>
      </c>
      <c r="AC63" s="267">
        <f t="shared" ref="AC63:AC83" si="10">+AC62+1</f>
        <v>2</v>
      </c>
      <c r="AD63" s="201">
        <f>+AE63*((1+Summary!$D$29)^(AC63-0.5))</f>
        <v>0.98616516470447191</v>
      </c>
      <c r="AE63" s="201">
        <f>HLOOKUP($H$4,'Yield Curves &amp; Factor Charges'!$L$41:$S$72,AC63+2,FALSE)</f>
        <v>0.98468776386228707</v>
      </c>
    </row>
    <row r="64" spans="1:34" x14ac:dyDescent="0.25">
      <c r="B64" s="145">
        <f t="shared" si="9"/>
        <v>44561</v>
      </c>
      <c r="D64" s="89">
        <f t="shared" si="7"/>
        <v>0</v>
      </c>
      <c r="E64" s="291">
        <f>SUMPRODUCT(E38:E$56,$AD$62:$AD80)</f>
        <v>0</v>
      </c>
      <c r="F64" s="291">
        <f>SUMPRODUCT(F38:F$56,$AD$62:$AD80)</f>
        <v>0</v>
      </c>
      <c r="G64" s="291">
        <f>SUMPRODUCT(G38:G$56,$AD$62:$AD80)</f>
        <v>0</v>
      </c>
      <c r="H64" s="291">
        <f>SUMPRODUCT(H38:H$56,$AD$62:$AD80)</f>
        <v>0</v>
      </c>
      <c r="I64" s="291">
        <f>SUMPRODUCT(I38:I$56,$AD$62:$AD80)</f>
        <v>0</v>
      </c>
      <c r="J64" s="291">
        <f>SUMPRODUCT(J38:J$56,$AD$62:$AD80)</f>
        <v>0</v>
      </c>
      <c r="K64" s="291">
        <f>SUMPRODUCT(K38:K$56,$AD$62:$AD80)</f>
        <v>0</v>
      </c>
      <c r="L64" s="291">
        <f>SUMPRODUCT(L38:L$56,$AD$62:$AD80)</f>
        <v>0</v>
      </c>
      <c r="M64" s="291">
        <f>SUMPRODUCT(M38:M$56,$AD$62:$AD80)</f>
        <v>0</v>
      </c>
      <c r="N64" s="291">
        <f>SUMPRODUCT(N38:N$56,$AD$62:$AD80)</f>
        <v>0</v>
      </c>
      <c r="O64" s="291">
        <f>SUMPRODUCT(O38:O$56,$AD$62:$AD80)</f>
        <v>0</v>
      </c>
      <c r="P64" s="291">
        <f>SUMPRODUCT(P38:P$56,$AD$62:$AD80)</f>
        <v>0</v>
      </c>
      <c r="Q64" s="291">
        <f>SUMPRODUCT(Q38:Q$56,$AD$62:$AD80)</f>
        <v>0</v>
      </c>
      <c r="R64" s="291">
        <f>SUMPRODUCT(R38:R$56,$AD$62:$AD80)</f>
        <v>0</v>
      </c>
      <c r="S64" s="291">
        <f>SUMPRODUCT(S38:S$56,$AD$62:$AD80)</f>
        <v>0</v>
      </c>
      <c r="T64" s="291">
        <f>SUMPRODUCT(T38:T$56,$AD$62:$AD80)</f>
        <v>0</v>
      </c>
      <c r="U64" s="291">
        <f>SUMPRODUCT(U38:U$56,$AD$62:$AD80)</f>
        <v>0</v>
      </c>
      <c r="V64" s="291">
        <f>SUMPRODUCT(V38:V$56,$AD$62:$AD80)</f>
        <v>0</v>
      </c>
      <c r="W64" s="291">
        <f>SUMPRODUCT(W38:W$56,$AD$62:$AD80)</f>
        <v>0</v>
      </c>
      <c r="X64" s="291">
        <f>SUMPRODUCT(X38:X$56,$AD$62:$AD80)</f>
        <v>0</v>
      </c>
      <c r="Y64" s="291">
        <f>SUMPRODUCT(Y38:Y$56,$AD$62:$AD80)</f>
        <v>0</v>
      </c>
      <c r="Z64" s="291">
        <f>SUMPRODUCT(Z38:Z$56,$AD$62:$AD80)</f>
        <v>0</v>
      </c>
      <c r="AA64" s="291">
        <f>SUMPRODUCT(AA38:AA$56,$AD$62:$AD80)</f>
        <v>0</v>
      </c>
      <c r="AB64" s="291">
        <f>SUMPRODUCT(AB38:AB$56,$AD$62:$AD80)</f>
        <v>0</v>
      </c>
      <c r="AC64" s="267">
        <f t="shared" si="10"/>
        <v>3</v>
      </c>
      <c r="AD64" s="201">
        <f>+AE64*((1+Summary!$D$29)^(AC64-0.5))</f>
        <v>0.97438164884215672</v>
      </c>
      <c r="AE64" s="201">
        <f>HLOOKUP($H$4,'Yield Curves &amp; Factor Charges'!$L$41:$S$72,AC64+2,FALSE)</f>
        <v>0.97194995125416661</v>
      </c>
    </row>
    <row r="65" spans="2:31" x14ac:dyDescent="0.25">
      <c r="B65" s="145">
        <f t="shared" si="9"/>
        <v>44926</v>
      </c>
      <c r="D65" s="89">
        <f t="shared" si="7"/>
        <v>0</v>
      </c>
      <c r="E65" s="291">
        <f>SUMPRODUCT(E39:E$56,$AD$62:$AD79)</f>
        <v>0</v>
      </c>
      <c r="F65" s="291">
        <f>SUMPRODUCT(F39:F$56,$AD$62:$AD79)</f>
        <v>0</v>
      </c>
      <c r="G65" s="291">
        <f>SUMPRODUCT(G39:G$56,$AD$62:$AD79)</f>
        <v>0</v>
      </c>
      <c r="H65" s="291">
        <f>SUMPRODUCT(H39:H$56,$AD$62:$AD79)</f>
        <v>0</v>
      </c>
      <c r="I65" s="291">
        <f>SUMPRODUCT(I39:I$56,$AD$62:$AD79)</f>
        <v>0</v>
      </c>
      <c r="J65" s="291">
        <f>SUMPRODUCT(J39:J$56,$AD$62:$AD79)</f>
        <v>0</v>
      </c>
      <c r="K65" s="291">
        <f>SUMPRODUCT(K39:K$56,$AD$62:$AD79)</f>
        <v>0</v>
      </c>
      <c r="L65" s="291">
        <f>SUMPRODUCT(L39:L$56,$AD$62:$AD79)</f>
        <v>0</v>
      </c>
      <c r="M65" s="291">
        <f>SUMPRODUCT(M39:M$56,$AD$62:$AD79)</f>
        <v>0</v>
      </c>
      <c r="N65" s="291">
        <f>SUMPRODUCT(N39:N$56,$AD$62:$AD79)</f>
        <v>0</v>
      </c>
      <c r="O65" s="291">
        <f>SUMPRODUCT(O39:O$56,$AD$62:$AD79)</f>
        <v>0</v>
      </c>
      <c r="P65" s="291">
        <f>SUMPRODUCT(P39:P$56,$AD$62:$AD79)</f>
        <v>0</v>
      </c>
      <c r="Q65" s="291">
        <f>SUMPRODUCT(Q39:Q$56,$AD$62:$AD79)</f>
        <v>0</v>
      </c>
      <c r="R65" s="291">
        <f>SUMPRODUCT(R39:R$56,$AD$62:$AD79)</f>
        <v>0</v>
      </c>
      <c r="S65" s="291">
        <f>SUMPRODUCT(S39:S$56,$AD$62:$AD79)</f>
        <v>0</v>
      </c>
      <c r="T65" s="291">
        <f>SUMPRODUCT(T39:T$56,$AD$62:$AD79)</f>
        <v>0</v>
      </c>
      <c r="U65" s="291">
        <f>SUMPRODUCT(U39:U$56,$AD$62:$AD79)</f>
        <v>0</v>
      </c>
      <c r="V65" s="291">
        <f>SUMPRODUCT(V39:V$56,$AD$62:$AD79)</f>
        <v>0</v>
      </c>
      <c r="W65" s="291">
        <f>SUMPRODUCT(W39:W$56,$AD$62:$AD79)</f>
        <v>0</v>
      </c>
      <c r="X65" s="291">
        <f>SUMPRODUCT(X39:X$56,$AD$62:$AD79)</f>
        <v>0</v>
      </c>
      <c r="Y65" s="291">
        <f>SUMPRODUCT(Y39:Y$56,$AD$62:$AD79)</f>
        <v>0</v>
      </c>
      <c r="Z65" s="291">
        <f>SUMPRODUCT(Z39:Z$56,$AD$62:$AD79)</f>
        <v>0</v>
      </c>
      <c r="AA65" s="291">
        <f>SUMPRODUCT(AA39:AA$56,$AD$62:$AD79)</f>
        <v>0</v>
      </c>
      <c r="AB65" s="291">
        <f>SUMPRODUCT(AB39:AB$56,$AD$62:$AD79)</f>
        <v>0</v>
      </c>
      <c r="AC65" s="267">
        <f t="shared" si="10"/>
        <v>4</v>
      </c>
      <c r="AD65" s="201">
        <f>+AE65*((1+Summary!$D$29)^(AC65-0.5))</f>
        <v>0.95983775825057649</v>
      </c>
      <c r="AE65" s="201">
        <f>HLOOKUP($H$4,'Yield Curves &amp; Factor Charges'!$L$41:$S$72,AC65+2,FALSE)</f>
        <v>0.9564858709838735</v>
      </c>
    </row>
    <row r="66" spans="2:31" x14ac:dyDescent="0.25">
      <c r="B66" s="145">
        <f t="shared" si="9"/>
        <v>45291</v>
      </c>
      <c r="D66" s="89">
        <f t="shared" si="7"/>
        <v>0</v>
      </c>
      <c r="E66" s="291">
        <f>SUMPRODUCT(E40:E$56,$AD$62:$AD78)</f>
        <v>0</v>
      </c>
      <c r="F66" s="291">
        <f>SUMPRODUCT(F40:F$56,$AD$62:$AD78)</f>
        <v>0</v>
      </c>
      <c r="G66" s="291">
        <f>SUMPRODUCT(G40:G$56,$AD$62:$AD78)</f>
        <v>0</v>
      </c>
      <c r="H66" s="291">
        <f>SUMPRODUCT(H40:H$56,$AD$62:$AD78)</f>
        <v>0</v>
      </c>
      <c r="I66" s="291">
        <f>SUMPRODUCT(I40:I$56,$AD$62:$AD78)</f>
        <v>0</v>
      </c>
      <c r="J66" s="291">
        <f>SUMPRODUCT(J40:J$56,$AD$62:$AD78)</f>
        <v>0</v>
      </c>
      <c r="K66" s="291">
        <f>SUMPRODUCT(K40:K$56,$AD$62:$AD78)</f>
        <v>0</v>
      </c>
      <c r="L66" s="291">
        <f>SUMPRODUCT(L40:L$56,$AD$62:$AD78)</f>
        <v>0</v>
      </c>
      <c r="M66" s="291">
        <f>SUMPRODUCT(M40:M$56,$AD$62:$AD78)</f>
        <v>0</v>
      </c>
      <c r="N66" s="291">
        <f>SUMPRODUCT(N40:N$56,$AD$62:$AD78)</f>
        <v>0</v>
      </c>
      <c r="O66" s="291">
        <f>SUMPRODUCT(O40:O$56,$AD$62:$AD78)</f>
        <v>0</v>
      </c>
      <c r="P66" s="291">
        <f>SUMPRODUCT(P40:P$56,$AD$62:$AD78)</f>
        <v>0</v>
      </c>
      <c r="Q66" s="291">
        <f>SUMPRODUCT(Q40:Q$56,$AD$62:$AD78)</f>
        <v>0</v>
      </c>
      <c r="R66" s="291">
        <f>SUMPRODUCT(R40:R$56,$AD$62:$AD78)</f>
        <v>0</v>
      </c>
      <c r="S66" s="291">
        <f>SUMPRODUCT(S40:S$56,$AD$62:$AD78)</f>
        <v>0</v>
      </c>
      <c r="T66" s="291">
        <f>SUMPRODUCT(T40:T$56,$AD$62:$AD78)</f>
        <v>0</v>
      </c>
      <c r="U66" s="291">
        <f>SUMPRODUCT(U40:U$56,$AD$62:$AD78)</f>
        <v>0</v>
      </c>
      <c r="V66" s="291">
        <f>SUMPRODUCT(V40:V$56,$AD$62:$AD78)</f>
        <v>0</v>
      </c>
      <c r="W66" s="291">
        <f>SUMPRODUCT(W40:W$56,$AD$62:$AD78)</f>
        <v>0</v>
      </c>
      <c r="X66" s="291">
        <f>SUMPRODUCT(X40:X$56,$AD$62:$AD78)</f>
        <v>0</v>
      </c>
      <c r="Y66" s="291">
        <f>SUMPRODUCT(Y40:Y$56,$AD$62:$AD78)</f>
        <v>0</v>
      </c>
      <c r="Z66" s="291">
        <f>SUMPRODUCT(Z40:Z$56,$AD$62:$AD78)</f>
        <v>0</v>
      </c>
      <c r="AA66" s="291">
        <f>SUMPRODUCT(AA40:AA$56,$AD$62:$AD78)</f>
        <v>0</v>
      </c>
      <c r="AB66" s="291">
        <f>SUMPRODUCT(AB40:AB$56,$AD$62:$AD78)</f>
        <v>0</v>
      </c>
      <c r="AC66" s="267">
        <f t="shared" si="10"/>
        <v>5</v>
      </c>
      <c r="AD66" s="201">
        <f>+AE66*((1+Summary!$D$29)^(AC66-0.5))</f>
        <v>0.94319503973044461</v>
      </c>
      <c r="AE66" s="201">
        <f>HLOOKUP($H$4,'Yield Curves &amp; Factor Charges'!$L$41:$S$72,AC66+2,FALSE)</f>
        <v>0.93896230884819498</v>
      </c>
    </row>
    <row r="67" spans="2:31" x14ac:dyDescent="0.25">
      <c r="B67" s="145">
        <f t="shared" si="9"/>
        <v>45657</v>
      </c>
      <c r="D67" s="89">
        <f t="shared" si="7"/>
        <v>0</v>
      </c>
      <c r="E67" s="291">
        <f>SUMPRODUCT(E41:E$56,$AD$62:$AD77)</f>
        <v>0</v>
      </c>
      <c r="F67" s="291">
        <f>SUMPRODUCT(F41:F$56,$AD$62:$AD77)</f>
        <v>0</v>
      </c>
      <c r="G67" s="291">
        <f>SUMPRODUCT(G41:G$56,$AD$62:$AD77)</f>
        <v>0</v>
      </c>
      <c r="H67" s="291">
        <f>SUMPRODUCT(H41:H$56,$AD$62:$AD77)</f>
        <v>0</v>
      </c>
      <c r="I67" s="291">
        <f>SUMPRODUCT(I41:I$56,$AD$62:$AD77)</f>
        <v>0</v>
      </c>
      <c r="J67" s="291">
        <f>SUMPRODUCT(J41:J$56,$AD$62:$AD77)</f>
        <v>0</v>
      </c>
      <c r="K67" s="291">
        <f>SUMPRODUCT(K41:K$56,$AD$62:$AD77)</f>
        <v>0</v>
      </c>
      <c r="L67" s="291">
        <f>SUMPRODUCT(L41:L$56,$AD$62:$AD77)</f>
        <v>0</v>
      </c>
      <c r="M67" s="291">
        <f>SUMPRODUCT(M41:M$56,$AD$62:$AD77)</f>
        <v>0</v>
      </c>
      <c r="N67" s="291">
        <f>SUMPRODUCT(N41:N$56,$AD$62:$AD77)</f>
        <v>0</v>
      </c>
      <c r="O67" s="291">
        <f>SUMPRODUCT(O41:O$56,$AD$62:$AD77)</f>
        <v>0</v>
      </c>
      <c r="P67" s="291">
        <f>SUMPRODUCT(P41:P$56,$AD$62:$AD77)</f>
        <v>0</v>
      </c>
      <c r="Q67" s="291">
        <f>SUMPRODUCT(Q41:Q$56,$AD$62:$AD77)</f>
        <v>0</v>
      </c>
      <c r="R67" s="291">
        <f>SUMPRODUCT(R41:R$56,$AD$62:$AD77)</f>
        <v>0</v>
      </c>
      <c r="S67" s="291">
        <f>SUMPRODUCT(S41:S$56,$AD$62:$AD77)</f>
        <v>0</v>
      </c>
      <c r="T67" s="291">
        <f>SUMPRODUCT(T41:T$56,$AD$62:$AD77)</f>
        <v>0</v>
      </c>
      <c r="U67" s="291">
        <f>SUMPRODUCT(U41:U$56,$AD$62:$AD77)</f>
        <v>0</v>
      </c>
      <c r="V67" s="291">
        <f>SUMPRODUCT(V41:V$56,$AD$62:$AD77)</f>
        <v>0</v>
      </c>
      <c r="W67" s="291">
        <f>SUMPRODUCT(W41:W$56,$AD$62:$AD77)</f>
        <v>0</v>
      </c>
      <c r="X67" s="291">
        <f>SUMPRODUCT(X41:X$56,$AD$62:$AD77)</f>
        <v>0</v>
      </c>
      <c r="Y67" s="291">
        <f>SUMPRODUCT(Y41:Y$56,$AD$62:$AD77)</f>
        <v>0</v>
      </c>
      <c r="Z67" s="291">
        <f>SUMPRODUCT(Z41:Z$56,$AD$62:$AD77)</f>
        <v>0</v>
      </c>
      <c r="AA67" s="291">
        <f>SUMPRODUCT(AA41:AA$56,$AD$62:$AD77)</f>
        <v>0</v>
      </c>
      <c r="AB67" s="291">
        <f>SUMPRODUCT(AB41:AB$56,$AD$62:$AD77)</f>
        <v>0</v>
      </c>
      <c r="AC67" s="267">
        <f t="shared" si="10"/>
        <v>6</v>
      </c>
      <c r="AD67" s="201">
        <f>+AE67*((1+Summary!$D$29)^(AC67-0.5))</f>
        <v>0.92462217051435369</v>
      </c>
      <c r="AE67" s="201">
        <f>HLOOKUP($H$4,'Yield Curves &amp; Factor Charges'!$L$41:$S$72,AC67+2,FALSE)</f>
        <v>0.91955323496640651</v>
      </c>
    </row>
    <row r="68" spans="2:31" x14ac:dyDescent="0.25">
      <c r="B68" s="145">
        <f t="shared" si="9"/>
        <v>46022</v>
      </c>
      <c r="D68" s="89">
        <f t="shared" si="7"/>
        <v>0</v>
      </c>
      <c r="E68" s="291">
        <f>SUMPRODUCT(E42:E$56,$AD$62:$AD76)</f>
        <v>0</v>
      </c>
      <c r="F68" s="291">
        <f>SUMPRODUCT(F42:F$56,$AD$62:$AD76)</f>
        <v>0</v>
      </c>
      <c r="G68" s="291">
        <f>SUMPRODUCT(G42:G$56,$AD$62:$AD76)</f>
        <v>0</v>
      </c>
      <c r="H68" s="291">
        <f>SUMPRODUCT(H42:H$56,$AD$62:$AD76)</f>
        <v>0</v>
      </c>
      <c r="I68" s="291">
        <f>SUMPRODUCT(I42:I$56,$AD$62:$AD76)</f>
        <v>0</v>
      </c>
      <c r="J68" s="291">
        <f>SUMPRODUCT(J42:J$56,$AD$62:$AD76)</f>
        <v>0</v>
      </c>
      <c r="K68" s="291">
        <f>SUMPRODUCT(K42:K$56,$AD$62:$AD76)</f>
        <v>0</v>
      </c>
      <c r="L68" s="291">
        <f>SUMPRODUCT(L42:L$56,$AD$62:$AD76)</f>
        <v>0</v>
      </c>
      <c r="M68" s="291">
        <f>SUMPRODUCT(M42:M$56,$AD$62:$AD76)</f>
        <v>0</v>
      </c>
      <c r="N68" s="291">
        <f>SUMPRODUCT(N42:N$56,$AD$62:$AD76)</f>
        <v>0</v>
      </c>
      <c r="O68" s="291">
        <f>SUMPRODUCT(O42:O$56,$AD$62:$AD76)</f>
        <v>0</v>
      </c>
      <c r="P68" s="291">
        <f>SUMPRODUCT(P42:P$56,$AD$62:$AD76)</f>
        <v>0</v>
      </c>
      <c r="Q68" s="291">
        <f>SUMPRODUCT(Q42:Q$56,$AD$62:$AD76)</f>
        <v>0</v>
      </c>
      <c r="R68" s="291">
        <f>SUMPRODUCT(R42:R$56,$AD$62:$AD76)</f>
        <v>0</v>
      </c>
      <c r="S68" s="291">
        <f>SUMPRODUCT(S42:S$56,$AD$62:$AD76)</f>
        <v>0</v>
      </c>
      <c r="T68" s="291">
        <f>SUMPRODUCT(T42:T$56,$AD$62:$AD76)</f>
        <v>0</v>
      </c>
      <c r="U68" s="291">
        <f>SUMPRODUCT(U42:U$56,$AD$62:$AD76)</f>
        <v>0</v>
      </c>
      <c r="V68" s="291">
        <f>SUMPRODUCT(V42:V$56,$AD$62:$AD76)</f>
        <v>0</v>
      </c>
      <c r="W68" s="291">
        <f>SUMPRODUCT(W42:W$56,$AD$62:$AD76)</f>
        <v>0</v>
      </c>
      <c r="X68" s="291">
        <f>SUMPRODUCT(X42:X$56,$AD$62:$AD76)</f>
        <v>0</v>
      </c>
      <c r="Y68" s="291">
        <f>SUMPRODUCT(Y42:Y$56,$AD$62:$AD76)</f>
        <v>0</v>
      </c>
      <c r="Z68" s="291">
        <f>SUMPRODUCT(Z42:Z$56,$AD$62:$AD76)</f>
        <v>0</v>
      </c>
      <c r="AA68" s="291">
        <f>SUMPRODUCT(AA42:AA$56,$AD$62:$AD76)</f>
        <v>0</v>
      </c>
      <c r="AB68" s="291">
        <f>SUMPRODUCT(AB42:AB$56,$AD$62:$AD76)</f>
        <v>0</v>
      </c>
      <c r="AC68" s="267">
        <f t="shared" si="10"/>
        <v>7</v>
      </c>
      <c r="AD68" s="201">
        <f>+AE68*((1+Summary!$D$29)^(AC68-0.5))</f>
        <v>0.90367199092350159</v>
      </c>
      <c r="AE68" s="201">
        <f>HLOOKUP($H$4,'Yield Curves &amp; Factor Charges'!$L$41:$S$72,AC68+2,FALSE)</f>
        <v>0.89782008772534405</v>
      </c>
    </row>
    <row r="69" spans="2:31" x14ac:dyDescent="0.25">
      <c r="B69" s="145">
        <f t="shared" si="9"/>
        <v>46387</v>
      </c>
      <c r="D69" s="89">
        <f t="shared" si="7"/>
        <v>0</v>
      </c>
      <c r="E69" s="291">
        <f>SUMPRODUCT(E43:E$56,$AD$62:$AD75)</f>
        <v>0</v>
      </c>
      <c r="F69" s="291">
        <f>SUMPRODUCT(F43:F$56,$AD$62:$AD75)</f>
        <v>0</v>
      </c>
      <c r="G69" s="291">
        <f>SUMPRODUCT(G43:G$56,$AD$62:$AD75)</f>
        <v>0</v>
      </c>
      <c r="H69" s="291">
        <f>SUMPRODUCT(H43:H$56,$AD$62:$AD75)</f>
        <v>0</v>
      </c>
      <c r="I69" s="291">
        <f>SUMPRODUCT(I43:I$56,$AD$62:$AD75)</f>
        <v>0</v>
      </c>
      <c r="J69" s="291">
        <f>SUMPRODUCT(J43:J$56,$AD$62:$AD75)</f>
        <v>0</v>
      </c>
      <c r="K69" s="291">
        <f>SUMPRODUCT(K43:K$56,$AD$62:$AD75)</f>
        <v>0</v>
      </c>
      <c r="L69" s="291">
        <f>SUMPRODUCT(L43:L$56,$AD$62:$AD75)</f>
        <v>0</v>
      </c>
      <c r="M69" s="291">
        <f>SUMPRODUCT(M43:M$56,$AD$62:$AD75)</f>
        <v>0</v>
      </c>
      <c r="N69" s="291">
        <f>SUMPRODUCT(N43:N$56,$AD$62:$AD75)</f>
        <v>0</v>
      </c>
      <c r="O69" s="291">
        <f>SUMPRODUCT(O43:O$56,$AD$62:$AD75)</f>
        <v>0</v>
      </c>
      <c r="P69" s="291">
        <f>SUMPRODUCT(P43:P$56,$AD$62:$AD75)</f>
        <v>0</v>
      </c>
      <c r="Q69" s="291">
        <f>SUMPRODUCT(Q43:Q$56,$AD$62:$AD75)</f>
        <v>0</v>
      </c>
      <c r="R69" s="291">
        <f>SUMPRODUCT(R43:R$56,$AD$62:$AD75)</f>
        <v>0</v>
      </c>
      <c r="S69" s="291">
        <f>SUMPRODUCT(S43:S$56,$AD$62:$AD75)</f>
        <v>0</v>
      </c>
      <c r="T69" s="291">
        <f>SUMPRODUCT(T43:T$56,$AD$62:$AD75)</f>
        <v>0</v>
      </c>
      <c r="U69" s="291">
        <f>SUMPRODUCT(U43:U$56,$AD$62:$AD75)</f>
        <v>0</v>
      </c>
      <c r="V69" s="291">
        <f>SUMPRODUCT(V43:V$56,$AD$62:$AD75)</f>
        <v>0</v>
      </c>
      <c r="W69" s="291">
        <f>SUMPRODUCT(W43:W$56,$AD$62:$AD75)</f>
        <v>0</v>
      </c>
      <c r="X69" s="291">
        <f>SUMPRODUCT(X43:X$56,$AD$62:$AD75)</f>
        <v>0</v>
      </c>
      <c r="Y69" s="291">
        <f>SUMPRODUCT(Y43:Y$56,$AD$62:$AD75)</f>
        <v>0</v>
      </c>
      <c r="Z69" s="291">
        <f>SUMPRODUCT(Z43:Z$56,$AD$62:$AD75)</f>
        <v>0</v>
      </c>
      <c r="AA69" s="291">
        <f>SUMPRODUCT(AA43:AA$56,$AD$62:$AD75)</f>
        <v>0</v>
      </c>
      <c r="AB69" s="291">
        <f>SUMPRODUCT(AB43:AB$56,$AD$62:$AD75)</f>
        <v>0</v>
      </c>
      <c r="AC69" s="267">
        <f t="shared" si="10"/>
        <v>8</v>
      </c>
      <c r="AD69" s="201">
        <f>+AE69*((1+Summary!$D$29)^(AC69-0.5))</f>
        <v>0.88431267217817</v>
      </c>
      <c r="AE69" s="201">
        <f>HLOOKUP($H$4,'Yield Curves &amp; Factor Charges'!$L$41:$S$72,AC69+2,FALSE)</f>
        <v>0.87770842557672035</v>
      </c>
    </row>
    <row r="70" spans="2:31" x14ac:dyDescent="0.25">
      <c r="B70" s="145">
        <f t="shared" si="9"/>
        <v>46752</v>
      </c>
      <c r="D70" s="89">
        <f t="shared" si="7"/>
        <v>0</v>
      </c>
      <c r="E70" s="291">
        <f>SUMPRODUCT(E44:E$56,$AD$62:$AD74)</f>
        <v>0</v>
      </c>
      <c r="F70" s="291">
        <f>SUMPRODUCT(F44:F$56,$AD$62:$AD74)</f>
        <v>0</v>
      </c>
      <c r="G70" s="291">
        <f>SUMPRODUCT(G44:G$56,$AD$62:$AD74)</f>
        <v>0</v>
      </c>
      <c r="H70" s="291">
        <f>SUMPRODUCT(H44:H$56,$AD$62:$AD74)</f>
        <v>0</v>
      </c>
      <c r="I70" s="291">
        <f>SUMPRODUCT(I44:I$56,$AD$62:$AD74)</f>
        <v>0</v>
      </c>
      <c r="J70" s="291">
        <f>SUMPRODUCT(J44:J$56,$AD$62:$AD74)</f>
        <v>0</v>
      </c>
      <c r="K70" s="291">
        <f>SUMPRODUCT(K44:K$56,$AD$62:$AD74)</f>
        <v>0</v>
      </c>
      <c r="L70" s="291">
        <f>SUMPRODUCT(L44:L$56,$AD$62:$AD74)</f>
        <v>0</v>
      </c>
      <c r="M70" s="291">
        <f>SUMPRODUCT(M44:M$56,$AD$62:$AD74)</f>
        <v>0</v>
      </c>
      <c r="N70" s="291">
        <f>SUMPRODUCT(N44:N$56,$AD$62:$AD74)</f>
        <v>0</v>
      </c>
      <c r="O70" s="291">
        <f>SUMPRODUCT(O44:O$56,$AD$62:$AD74)</f>
        <v>0</v>
      </c>
      <c r="P70" s="291">
        <f>SUMPRODUCT(P44:P$56,$AD$62:$AD74)</f>
        <v>0</v>
      </c>
      <c r="Q70" s="291">
        <f>SUMPRODUCT(Q44:Q$56,$AD$62:$AD74)</f>
        <v>0</v>
      </c>
      <c r="R70" s="291">
        <f>SUMPRODUCT(R44:R$56,$AD$62:$AD74)</f>
        <v>0</v>
      </c>
      <c r="S70" s="291">
        <f>SUMPRODUCT(S44:S$56,$AD$62:$AD74)</f>
        <v>0</v>
      </c>
      <c r="T70" s="291">
        <f>SUMPRODUCT(T44:T$56,$AD$62:$AD74)</f>
        <v>0</v>
      </c>
      <c r="U70" s="291">
        <f>SUMPRODUCT(U44:U$56,$AD$62:$AD74)</f>
        <v>0</v>
      </c>
      <c r="V70" s="291">
        <f>SUMPRODUCT(V44:V$56,$AD$62:$AD74)</f>
        <v>0</v>
      </c>
      <c r="W70" s="291">
        <f>SUMPRODUCT(W44:W$56,$AD$62:$AD74)</f>
        <v>0</v>
      </c>
      <c r="X70" s="291">
        <f>SUMPRODUCT(X44:X$56,$AD$62:$AD74)</f>
        <v>0</v>
      </c>
      <c r="Y70" s="291">
        <f>SUMPRODUCT(Y44:Y$56,$AD$62:$AD74)</f>
        <v>0</v>
      </c>
      <c r="Z70" s="291">
        <f>SUMPRODUCT(Z44:Z$56,$AD$62:$AD74)</f>
        <v>0</v>
      </c>
      <c r="AA70" s="291">
        <f>SUMPRODUCT(AA44:AA$56,$AD$62:$AD74)</f>
        <v>0</v>
      </c>
      <c r="AB70" s="291">
        <f>SUMPRODUCT(AB44:AB$56,$AD$62:$AD74)</f>
        <v>0</v>
      </c>
      <c r="AC70" s="267">
        <f t="shared" si="10"/>
        <v>9</v>
      </c>
      <c r="AD70" s="201">
        <f>+AE70*((1+Summary!$D$29)^(AC70-0.5))</f>
        <v>0.86787809956472317</v>
      </c>
      <c r="AE70" s="201">
        <f>HLOOKUP($H$4,'Yield Curves &amp; Factor Charges'!$L$41:$S$72,AC70+2,FALSE)</f>
        <v>0.86053605400638611</v>
      </c>
    </row>
    <row r="71" spans="2:31" x14ac:dyDescent="0.25">
      <c r="B71" s="145">
        <f t="shared" si="9"/>
        <v>47118</v>
      </c>
      <c r="D71" s="89">
        <f t="shared" si="7"/>
        <v>0</v>
      </c>
      <c r="E71" s="291">
        <f>SUMPRODUCT(E45:E$56,$AD$62:$AD73)</f>
        <v>0</v>
      </c>
      <c r="F71" s="291">
        <f>SUMPRODUCT(F45:F$56,$AD$62:$AD73)</f>
        <v>0</v>
      </c>
      <c r="G71" s="291">
        <f>SUMPRODUCT(G45:G$56,$AD$62:$AD73)</f>
        <v>0</v>
      </c>
      <c r="H71" s="291">
        <f>SUMPRODUCT(H45:H$56,$AD$62:$AD73)</f>
        <v>0</v>
      </c>
      <c r="I71" s="291">
        <f>SUMPRODUCT(I45:I$56,$AD$62:$AD73)</f>
        <v>0</v>
      </c>
      <c r="J71" s="291">
        <f>SUMPRODUCT(J45:J$56,$AD$62:$AD73)</f>
        <v>0</v>
      </c>
      <c r="K71" s="291">
        <f>SUMPRODUCT(K45:K$56,$AD$62:$AD73)</f>
        <v>0</v>
      </c>
      <c r="L71" s="291">
        <f>SUMPRODUCT(L45:L$56,$AD$62:$AD73)</f>
        <v>0</v>
      </c>
      <c r="M71" s="291">
        <f>SUMPRODUCT(M45:M$56,$AD$62:$AD73)</f>
        <v>0</v>
      </c>
      <c r="N71" s="291">
        <f>SUMPRODUCT(N45:N$56,$AD$62:$AD73)</f>
        <v>0</v>
      </c>
      <c r="O71" s="291">
        <f>SUMPRODUCT(O45:O$56,$AD$62:$AD73)</f>
        <v>0</v>
      </c>
      <c r="P71" s="291">
        <f>SUMPRODUCT(P45:P$56,$AD$62:$AD73)</f>
        <v>0</v>
      </c>
      <c r="Q71" s="291">
        <f>SUMPRODUCT(Q45:Q$56,$AD$62:$AD73)</f>
        <v>0</v>
      </c>
      <c r="R71" s="291">
        <f>SUMPRODUCT(R45:R$56,$AD$62:$AD73)</f>
        <v>0</v>
      </c>
      <c r="S71" s="291">
        <f>SUMPRODUCT(S45:S$56,$AD$62:$AD73)</f>
        <v>0</v>
      </c>
      <c r="T71" s="291">
        <f>SUMPRODUCT(T45:T$56,$AD$62:$AD73)</f>
        <v>0</v>
      </c>
      <c r="U71" s="291">
        <f>SUMPRODUCT(U45:U$56,$AD$62:$AD73)</f>
        <v>0</v>
      </c>
      <c r="V71" s="291">
        <f>SUMPRODUCT(V45:V$56,$AD$62:$AD73)</f>
        <v>0</v>
      </c>
      <c r="W71" s="291">
        <f>SUMPRODUCT(W45:W$56,$AD$62:$AD73)</f>
        <v>0</v>
      </c>
      <c r="X71" s="291">
        <f>SUMPRODUCT(X45:X$56,$AD$62:$AD73)</f>
        <v>0</v>
      </c>
      <c r="Y71" s="291">
        <f>SUMPRODUCT(Y45:Y$56,$AD$62:$AD73)</f>
        <v>0</v>
      </c>
      <c r="Z71" s="291">
        <f>SUMPRODUCT(Z45:Z$56,$AD$62:$AD73)</f>
        <v>0</v>
      </c>
      <c r="AA71" s="291">
        <f>SUMPRODUCT(AA45:AA$56,$AD$62:$AD73)</f>
        <v>0</v>
      </c>
      <c r="AB71" s="291">
        <f>SUMPRODUCT(AB45:AB$56,$AD$62:$AD73)</f>
        <v>0</v>
      </c>
      <c r="AC71" s="267">
        <f t="shared" si="10"/>
        <v>10</v>
      </c>
      <c r="AD71" s="201">
        <f>+AE71*((1+Summary!$D$29)^(AC71-0.5))</f>
        <v>0.84967186891525237</v>
      </c>
      <c r="AE71" s="201">
        <f>HLOOKUP($H$4,'Yield Curves &amp; Factor Charges'!$L$41:$S$72,AC71+2,FALSE)</f>
        <v>0.84164220160465841</v>
      </c>
    </row>
    <row r="72" spans="2:31" x14ac:dyDescent="0.25">
      <c r="B72" s="145">
        <f t="shared" si="9"/>
        <v>47483</v>
      </c>
      <c r="D72" s="89">
        <f t="shared" si="7"/>
        <v>0</v>
      </c>
      <c r="E72" s="291">
        <f>SUMPRODUCT(E46:E$56,$AD$62:$AD72)</f>
        <v>0</v>
      </c>
      <c r="F72" s="291">
        <f>SUMPRODUCT(F46:F$56,$AD$62:$AD72)</f>
        <v>0</v>
      </c>
      <c r="G72" s="291">
        <f>SUMPRODUCT(G46:G$56,$AD$62:$AD72)</f>
        <v>0</v>
      </c>
      <c r="H72" s="291">
        <f>SUMPRODUCT(H46:H$56,$AD$62:$AD72)</f>
        <v>0</v>
      </c>
      <c r="I72" s="291">
        <f>SUMPRODUCT(I46:I$56,$AD$62:$AD72)</f>
        <v>0</v>
      </c>
      <c r="J72" s="291">
        <f>SUMPRODUCT(J46:J$56,$AD$62:$AD72)</f>
        <v>0</v>
      </c>
      <c r="K72" s="291">
        <f>SUMPRODUCT(K46:K$56,$AD$62:$AD72)</f>
        <v>0</v>
      </c>
      <c r="L72" s="291">
        <f>SUMPRODUCT(L46:L$56,$AD$62:$AD72)</f>
        <v>0</v>
      </c>
      <c r="M72" s="291">
        <f>SUMPRODUCT(M46:M$56,$AD$62:$AD72)</f>
        <v>0</v>
      </c>
      <c r="N72" s="291">
        <f>SUMPRODUCT(N46:N$56,$AD$62:$AD72)</f>
        <v>0</v>
      </c>
      <c r="O72" s="291">
        <f>SUMPRODUCT(O46:O$56,$AD$62:$AD72)</f>
        <v>0</v>
      </c>
      <c r="P72" s="291">
        <f>SUMPRODUCT(P46:P$56,$AD$62:$AD72)</f>
        <v>0</v>
      </c>
      <c r="Q72" s="291">
        <f>SUMPRODUCT(Q46:Q$56,$AD$62:$AD72)</f>
        <v>0</v>
      </c>
      <c r="R72" s="291">
        <f>SUMPRODUCT(R46:R$56,$AD$62:$AD72)</f>
        <v>0</v>
      </c>
      <c r="S72" s="291">
        <f>SUMPRODUCT(S46:S$56,$AD$62:$AD72)</f>
        <v>0</v>
      </c>
      <c r="T72" s="291">
        <f>SUMPRODUCT(T46:T$56,$AD$62:$AD72)</f>
        <v>0</v>
      </c>
      <c r="U72" s="291">
        <f>SUMPRODUCT(U46:U$56,$AD$62:$AD72)</f>
        <v>0</v>
      </c>
      <c r="V72" s="291">
        <f>SUMPRODUCT(V46:V$56,$AD$62:$AD72)</f>
        <v>0</v>
      </c>
      <c r="W72" s="291">
        <f>SUMPRODUCT(W46:W$56,$AD$62:$AD72)</f>
        <v>0</v>
      </c>
      <c r="X72" s="291">
        <f>SUMPRODUCT(X46:X$56,$AD$62:$AD72)</f>
        <v>0</v>
      </c>
      <c r="Y72" s="291">
        <f>SUMPRODUCT(Y46:Y$56,$AD$62:$AD72)</f>
        <v>0</v>
      </c>
      <c r="Z72" s="291">
        <f>SUMPRODUCT(Z46:Z$56,$AD$62:$AD72)</f>
        <v>0</v>
      </c>
      <c r="AA72" s="291">
        <f>SUMPRODUCT(AA46:AA$56,$AD$62:$AD72)</f>
        <v>0</v>
      </c>
      <c r="AB72" s="291">
        <f>SUMPRODUCT(AB46:AB$56,$AD$62:$AD72)</f>
        <v>0</v>
      </c>
      <c r="AC72" s="267">
        <f t="shared" si="10"/>
        <v>11</v>
      </c>
      <c r="AD72" s="201">
        <f>+AE72*((1+Summary!$D$29)^(AC72-0.5))</f>
        <v>0.83413635530841346</v>
      </c>
      <c r="AE72" s="201">
        <f>HLOOKUP($H$4,'Yield Curves &amp; Factor Charges'!$L$41:$S$72,AC72+2,FALSE)</f>
        <v>0.82542807542885377</v>
      </c>
    </row>
    <row r="73" spans="2:31" x14ac:dyDescent="0.25">
      <c r="B73" s="145">
        <f t="shared" si="9"/>
        <v>47848</v>
      </c>
      <c r="D73" s="89">
        <f t="shared" si="7"/>
        <v>0</v>
      </c>
      <c r="E73" s="291">
        <f>SUMPRODUCT(E47:E$56,$AD$62:$AD71)</f>
        <v>0</v>
      </c>
      <c r="F73" s="291">
        <f>SUMPRODUCT(F47:F$56,$AD$62:$AD71)</f>
        <v>0</v>
      </c>
      <c r="G73" s="291">
        <f>SUMPRODUCT(G47:G$56,$AD$62:$AD71)</f>
        <v>0</v>
      </c>
      <c r="H73" s="291">
        <f>SUMPRODUCT(H47:H$56,$AD$62:$AD71)</f>
        <v>0</v>
      </c>
      <c r="I73" s="291">
        <f>SUMPRODUCT(I47:I$56,$AD$62:$AD71)</f>
        <v>0</v>
      </c>
      <c r="J73" s="291">
        <f>SUMPRODUCT(J47:J$56,$AD$62:$AD71)</f>
        <v>0</v>
      </c>
      <c r="K73" s="291">
        <f>SUMPRODUCT(K47:K$56,$AD$62:$AD71)</f>
        <v>0</v>
      </c>
      <c r="L73" s="291">
        <f>SUMPRODUCT(L47:L$56,$AD$62:$AD71)</f>
        <v>0</v>
      </c>
      <c r="M73" s="291">
        <f>SUMPRODUCT(M47:M$56,$AD$62:$AD71)</f>
        <v>0</v>
      </c>
      <c r="N73" s="291">
        <f>SUMPRODUCT(N47:N$56,$AD$62:$AD71)</f>
        <v>0</v>
      </c>
      <c r="O73" s="291">
        <f>SUMPRODUCT(O47:O$56,$AD$62:$AD71)</f>
        <v>0</v>
      </c>
      <c r="P73" s="291">
        <f>SUMPRODUCT(P47:P$56,$AD$62:$AD71)</f>
        <v>0</v>
      </c>
      <c r="Q73" s="291">
        <f>SUMPRODUCT(Q47:Q$56,$AD$62:$AD71)</f>
        <v>0</v>
      </c>
      <c r="R73" s="291">
        <f>SUMPRODUCT(R47:R$56,$AD$62:$AD71)</f>
        <v>0</v>
      </c>
      <c r="S73" s="291">
        <f>SUMPRODUCT(S47:S$56,$AD$62:$AD71)</f>
        <v>0</v>
      </c>
      <c r="T73" s="291">
        <f>SUMPRODUCT(T47:T$56,$AD$62:$AD71)</f>
        <v>0</v>
      </c>
      <c r="U73" s="291">
        <f>SUMPRODUCT(U47:U$56,$AD$62:$AD71)</f>
        <v>0</v>
      </c>
      <c r="V73" s="291">
        <f>SUMPRODUCT(V47:V$56,$AD$62:$AD71)</f>
        <v>0</v>
      </c>
      <c r="W73" s="291">
        <f>SUMPRODUCT(W47:W$56,$AD$62:$AD71)</f>
        <v>0</v>
      </c>
      <c r="X73" s="291">
        <f>SUMPRODUCT(X47:X$56,$AD$62:$AD71)</f>
        <v>0</v>
      </c>
      <c r="Y73" s="291">
        <f>SUMPRODUCT(Y47:Y$56,$AD$62:$AD71)</f>
        <v>0</v>
      </c>
      <c r="Z73" s="291">
        <f>SUMPRODUCT(Z47:Z$56,$AD$62:$AD71)</f>
        <v>0</v>
      </c>
      <c r="AA73" s="291">
        <f>SUMPRODUCT(AA47:AA$56,$AD$62:$AD71)</f>
        <v>0</v>
      </c>
      <c r="AB73" s="291">
        <f>SUMPRODUCT(AB47:AB$56,$AD$62:$AD71)</f>
        <v>0</v>
      </c>
      <c r="AC73" s="267">
        <f t="shared" si="10"/>
        <v>12</v>
      </c>
      <c r="AD73" s="201">
        <f>+AE73*((1+Summary!$D$29)^(AC73-0.5))</f>
        <v>0.82215622458999893</v>
      </c>
      <c r="AE73" s="201">
        <f>HLOOKUP($H$4,'Yield Curves &amp; Factor Charges'!$L$41:$S$72,AC73+2,FALSE)</f>
        <v>0.81276025553066944</v>
      </c>
    </row>
    <row r="74" spans="2:31" x14ac:dyDescent="0.25">
      <c r="B74" s="145">
        <f t="shared" si="9"/>
        <v>48213</v>
      </c>
      <c r="D74" s="89">
        <f t="shared" si="7"/>
        <v>0</v>
      </c>
      <c r="E74" s="291">
        <f>SUMPRODUCT(E48:E$56,$AD$62:$AD70)</f>
        <v>0</v>
      </c>
      <c r="F74" s="291">
        <f>SUMPRODUCT(F48:F$56,$AD$62:$AD70)</f>
        <v>0</v>
      </c>
      <c r="G74" s="291">
        <f>SUMPRODUCT(G48:G$56,$AD$62:$AD70)</f>
        <v>0</v>
      </c>
      <c r="H74" s="291">
        <f>SUMPRODUCT(H48:H$56,$AD$62:$AD70)</f>
        <v>0</v>
      </c>
      <c r="I74" s="291">
        <f>SUMPRODUCT(I48:I$56,$AD$62:$AD70)</f>
        <v>0</v>
      </c>
      <c r="J74" s="291">
        <f>SUMPRODUCT(J48:J$56,$AD$62:$AD70)</f>
        <v>0</v>
      </c>
      <c r="K74" s="291">
        <f>SUMPRODUCT(K48:K$56,$AD$62:$AD70)</f>
        <v>0</v>
      </c>
      <c r="L74" s="291">
        <f>SUMPRODUCT(L48:L$56,$AD$62:$AD70)</f>
        <v>0</v>
      </c>
      <c r="M74" s="291">
        <f>SUMPRODUCT(M48:M$56,$AD$62:$AD70)</f>
        <v>0</v>
      </c>
      <c r="N74" s="291">
        <f>SUMPRODUCT(N48:N$56,$AD$62:$AD70)</f>
        <v>0</v>
      </c>
      <c r="O74" s="291">
        <f>SUMPRODUCT(O48:O$56,$AD$62:$AD70)</f>
        <v>0</v>
      </c>
      <c r="P74" s="291">
        <f>SUMPRODUCT(P48:P$56,$AD$62:$AD70)</f>
        <v>0</v>
      </c>
      <c r="Q74" s="291">
        <f>SUMPRODUCT(Q48:Q$56,$AD$62:$AD70)</f>
        <v>0</v>
      </c>
      <c r="R74" s="291">
        <f>SUMPRODUCT(R48:R$56,$AD$62:$AD70)</f>
        <v>0</v>
      </c>
      <c r="S74" s="291">
        <f>SUMPRODUCT(S48:S$56,$AD$62:$AD70)</f>
        <v>0</v>
      </c>
      <c r="T74" s="291">
        <f>SUMPRODUCT(T48:T$56,$AD$62:$AD70)</f>
        <v>0</v>
      </c>
      <c r="U74" s="291">
        <f>SUMPRODUCT(U48:U$56,$AD$62:$AD70)</f>
        <v>0</v>
      </c>
      <c r="V74" s="291">
        <f>SUMPRODUCT(V48:V$56,$AD$62:$AD70)</f>
        <v>0</v>
      </c>
      <c r="W74" s="291">
        <f>SUMPRODUCT(W48:W$56,$AD$62:$AD70)</f>
        <v>0</v>
      </c>
      <c r="X74" s="291">
        <f>SUMPRODUCT(X48:X$56,$AD$62:$AD70)</f>
        <v>0</v>
      </c>
      <c r="Y74" s="291">
        <f>SUMPRODUCT(Y48:Y$56,$AD$62:$AD70)</f>
        <v>0</v>
      </c>
      <c r="Z74" s="291">
        <f>SUMPRODUCT(Z48:Z$56,$AD$62:$AD70)</f>
        <v>0</v>
      </c>
      <c r="AA74" s="291">
        <f>SUMPRODUCT(AA48:AA$56,$AD$62:$AD70)</f>
        <v>0</v>
      </c>
      <c r="AB74" s="291">
        <f>SUMPRODUCT(AB48:AB$56,$AD$62:$AD70)</f>
        <v>0</v>
      </c>
      <c r="AC74" s="267">
        <f t="shared" si="10"/>
        <v>13</v>
      </c>
      <c r="AD74" s="201">
        <f>+AE74*((1+Summary!$D$29)^(AC74-0.5))</f>
        <v>0.8102243931553641</v>
      </c>
      <c r="AE74" s="201">
        <f>HLOOKUP($H$4,'Yield Curves &amp; Factor Charges'!$L$41:$S$72,AC74+2,FALSE)</f>
        <v>0.80016462178062353</v>
      </c>
    </row>
    <row r="75" spans="2:31" x14ac:dyDescent="0.25">
      <c r="B75" s="145">
        <f t="shared" si="9"/>
        <v>48579</v>
      </c>
      <c r="D75" s="89">
        <f t="shared" si="7"/>
        <v>0</v>
      </c>
      <c r="E75" s="291">
        <f>SUMPRODUCT(E49:E$56,$AD$62:$AD69)</f>
        <v>0</v>
      </c>
      <c r="F75" s="291">
        <f>SUMPRODUCT(F49:F$56,$AD$62:$AD69)</f>
        <v>0</v>
      </c>
      <c r="G75" s="291">
        <f>SUMPRODUCT(G49:G$56,$AD$62:$AD69)</f>
        <v>0</v>
      </c>
      <c r="H75" s="291">
        <f>SUMPRODUCT(H49:H$56,$AD$62:$AD69)</f>
        <v>0</v>
      </c>
      <c r="I75" s="291">
        <f>SUMPRODUCT(I49:I$56,$AD$62:$AD69)</f>
        <v>0</v>
      </c>
      <c r="J75" s="291">
        <f>SUMPRODUCT(J49:J$56,$AD$62:$AD69)</f>
        <v>0</v>
      </c>
      <c r="K75" s="291">
        <f>SUMPRODUCT(K49:K$56,$AD$62:$AD69)</f>
        <v>0</v>
      </c>
      <c r="L75" s="291">
        <f>SUMPRODUCT(L49:L$56,$AD$62:$AD69)</f>
        <v>0</v>
      </c>
      <c r="M75" s="291">
        <f>SUMPRODUCT(M49:M$56,$AD$62:$AD69)</f>
        <v>0</v>
      </c>
      <c r="N75" s="291">
        <f>SUMPRODUCT(N49:N$56,$AD$62:$AD69)</f>
        <v>0</v>
      </c>
      <c r="O75" s="291">
        <f>SUMPRODUCT(O49:O$56,$AD$62:$AD69)</f>
        <v>0</v>
      </c>
      <c r="P75" s="291">
        <f>SUMPRODUCT(P49:P$56,$AD$62:$AD69)</f>
        <v>0</v>
      </c>
      <c r="Q75" s="291">
        <f>SUMPRODUCT(Q49:Q$56,$AD$62:$AD69)</f>
        <v>0</v>
      </c>
      <c r="R75" s="291">
        <f>SUMPRODUCT(R49:R$56,$AD$62:$AD69)</f>
        <v>0</v>
      </c>
      <c r="S75" s="291">
        <f>SUMPRODUCT(S49:S$56,$AD$62:$AD69)</f>
        <v>0</v>
      </c>
      <c r="T75" s="291">
        <f>SUMPRODUCT(T49:T$56,$AD$62:$AD69)</f>
        <v>0</v>
      </c>
      <c r="U75" s="291">
        <f>SUMPRODUCT(U49:U$56,$AD$62:$AD69)</f>
        <v>0</v>
      </c>
      <c r="V75" s="291">
        <f>SUMPRODUCT(V49:V$56,$AD$62:$AD69)</f>
        <v>0</v>
      </c>
      <c r="W75" s="291">
        <f>SUMPRODUCT(W49:W$56,$AD$62:$AD69)</f>
        <v>0</v>
      </c>
      <c r="X75" s="291">
        <f>SUMPRODUCT(X49:X$56,$AD$62:$AD69)</f>
        <v>0</v>
      </c>
      <c r="Y75" s="291">
        <f>SUMPRODUCT(Y49:Y$56,$AD$62:$AD69)</f>
        <v>0</v>
      </c>
      <c r="Z75" s="291">
        <f>SUMPRODUCT(Z49:Z$56,$AD$62:$AD69)</f>
        <v>0</v>
      </c>
      <c r="AA75" s="291">
        <f>SUMPRODUCT(AA49:AA$56,$AD$62:$AD69)</f>
        <v>0</v>
      </c>
      <c r="AB75" s="291">
        <f>SUMPRODUCT(AB49:AB$56,$AD$62:$AD69)</f>
        <v>0</v>
      </c>
      <c r="AC75" s="267">
        <f t="shared" si="10"/>
        <v>14</v>
      </c>
      <c r="AD75" s="201">
        <f>+AE75*((1+Summary!$D$29)^(AC75-0.5))</f>
        <v>0.79955157218703854</v>
      </c>
      <c r="AE75" s="201">
        <f>HLOOKUP($H$4,'Yield Curves &amp; Factor Charges'!$L$41:$S$72,AC75+2,FALSE)</f>
        <v>0.78883547941142063</v>
      </c>
    </row>
    <row r="76" spans="2:31" x14ac:dyDescent="0.25">
      <c r="B76" s="145">
        <f t="shared" si="9"/>
        <v>48944</v>
      </c>
      <c r="D76" s="89">
        <f t="shared" si="7"/>
        <v>0</v>
      </c>
      <c r="E76" s="291">
        <f>SUMPRODUCT(E50:E$56,$AD$62:$AD68)</f>
        <v>0</v>
      </c>
      <c r="F76" s="291">
        <f>SUMPRODUCT(F50:F$56,$AD$62:$AD68)</f>
        <v>0</v>
      </c>
      <c r="G76" s="291">
        <f>SUMPRODUCT(G50:G$56,$AD$62:$AD68)</f>
        <v>0</v>
      </c>
      <c r="H76" s="291">
        <f>SUMPRODUCT(H50:H$56,$AD$62:$AD68)</f>
        <v>0</v>
      </c>
      <c r="I76" s="291">
        <f>SUMPRODUCT(I50:I$56,$AD$62:$AD68)</f>
        <v>0</v>
      </c>
      <c r="J76" s="291">
        <f>SUMPRODUCT(J50:J$56,$AD$62:$AD68)</f>
        <v>0</v>
      </c>
      <c r="K76" s="291">
        <f>SUMPRODUCT(K50:K$56,$AD$62:$AD68)</f>
        <v>0</v>
      </c>
      <c r="L76" s="291">
        <f>SUMPRODUCT(L50:L$56,$AD$62:$AD68)</f>
        <v>0</v>
      </c>
      <c r="M76" s="291">
        <f>SUMPRODUCT(M50:M$56,$AD$62:$AD68)</f>
        <v>0</v>
      </c>
      <c r="N76" s="291">
        <f>SUMPRODUCT(N50:N$56,$AD$62:$AD68)</f>
        <v>0</v>
      </c>
      <c r="O76" s="291">
        <f>SUMPRODUCT(O50:O$56,$AD$62:$AD68)</f>
        <v>0</v>
      </c>
      <c r="P76" s="291">
        <f>SUMPRODUCT(P50:P$56,$AD$62:$AD68)</f>
        <v>0</v>
      </c>
      <c r="Q76" s="291">
        <f>SUMPRODUCT(Q50:Q$56,$AD$62:$AD68)</f>
        <v>0</v>
      </c>
      <c r="R76" s="291">
        <f>SUMPRODUCT(R50:R$56,$AD$62:$AD68)</f>
        <v>0</v>
      </c>
      <c r="S76" s="291">
        <f>SUMPRODUCT(S50:S$56,$AD$62:$AD68)</f>
        <v>0</v>
      </c>
      <c r="T76" s="291">
        <f>SUMPRODUCT(T50:T$56,$AD$62:$AD68)</f>
        <v>0</v>
      </c>
      <c r="U76" s="291">
        <f>SUMPRODUCT(U50:U$56,$AD$62:$AD68)</f>
        <v>0</v>
      </c>
      <c r="V76" s="291">
        <f>SUMPRODUCT(V50:V$56,$AD$62:$AD68)</f>
        <v>0</v>
      </c>
      <c r="W76" s="291">
        <f>SUMPRODUCT(W50:W$56,$AD$62:$AD68)</f>
        <v>0</v>
      </c>
      <c r="X76" s="291">
        <f>SUMPRODUCT(X50:X$56,$AD$62:$AD68)</f>
        <v>0</v>
      </c>
      <c r="Y76" s="291">
        <f>SUMPRODUCT(Y50:Y$56,$AD$62:$AD68)</f>
        <v>0</v>
      </c>
      <c r="Z76" s="291">
        <f>SUMPRODUCT(Z50:Z$56,$AD$62:$AD68)</f>
        <v>0</v>
      </c>
      <c r="AA76" s="291">
        <f>SUMPRODUCT(AA50:AA$56,$AD$62:$AD68)</f>
        <v>0</v>
      </c>
      <c r="AB76" s="291">
        <f>SUMPRODUCT(AB50:AB$56,$AD$62:$AD68)</f>
        <v>0</v>
      </c>
      <c r="AC76" s="267">
        <f t="shared" si="10"/>
        <v>15</v>
      </c>
      <c r="AD76" s="201">
        <f>+AE76*((1+Summary!$D$29)^(AC76-0.5))</f>
        <v>0.7893011808433561</v>
      </c>
      <c r="AE76" s="201">
        <f>HLOOKUP($H$4,'Yield Curves &amp; Factor Charges'!$L$41:$S$72,AC76+2,FALSE)</f>
        <v>0.77794452573028239</v>
      </c>
    </row>
    <row r="77" spans="2:31" x14ac:dyDescent="0.25">
      <c r="B77" s="145">
        <f t="shared" si="9"/>
        <v>49309</v>
      </c>
      <c r="D77" s="89">
        <f t="shared" si="7"/>
        <v>0</v>
      </c>
      <c r="E77" s="291">
        <f>SUMPRODUCT(E51:E$56,$AD$62:$AD67)</f>
        <v>0</v>
      </c>
      <c r="F77" s="291">
        <f>SUMPRODUCT(F51:F$56,$AD$62:$AD67)</f>
        <v>0</v>
      </c>
      <c r="G77" s="291">
        <f>SUMPRODUCT(G51:G$56,$AD$62:$AD67)</f>
        <v>0</v>
      </c>
      <c r="H77" s="291">
        <f>SUMPRODUCT(H51:H$56,$AD$62:$AD67)</f>
        <v>0</v>
      </c>
      <c r="I77" s="291">
        <f>SUMPRODUCT(I51:I$56,$AD$62:$AD67)</f>
        <v>0</v>
      </c>
      <c r="J77" s="291">
        <f>SUMPRODUCT(J51:J$56,$AD$62:$AD67)</f>
        <v>0</v>
      </c>
      <c r="K77" s="291">
        <f>SUMPRODUCT(K51:K$56,$AD$62:$AD67)</f>
        <v>0</v>
      </c>
      <c r="L77" s="291">
        <f>SUMPRODUCT(L51:L$56,$AD$62:$AD67)</f>
        <v>0</v>
      </c>
      <c r="M77" s="291">
        <f>SUMPRODUCT(M51:M$56,$AD$62:$AD67)</f>
        <v>0</v>
      </c>
      <c r="N77" s="291">
        <f>SUMPRODUCT(N51:N$56,$AD$62:$AD67)</f>
        <v>0</v>
      </c>
      <c r="O77" s="291">
        <f>SUMPRODUCT(O51:O$56,$AD$62:$AD67)</f>
        <v>0</v>
      </c>
      <c r="P77" s="291">
        <f>SUMPRODUCT(P51:P$56,$AD$62:$AD67)</f>
        <v>0</v>
      </c>
      <c r="Q77" s="291">
        <f>SUMPRODUCT(Q51:Q$56,$AD$62:$AD67)</f>
        <v>0</v>
      </c>
      <c r="R77" s="291">
        <f>SUMPRODUCT(R51:R$56,$AD$62:$AD67)</f>
        <v>0</v>
      </c>
      <c r="S77" s="291">
        <f>SUMPRODUCT(S51:S$56,$AD$62:$AD67)</f>
        <v>0</v>
      </c>
      <c r="T77" s="291">
        <f>SUMPRODUCT(T51:T$56,$AD$62:$AD67)</f>
        <v>0</v>
      </c>
      <c r="U77" s="291">
        <f>SUMPRODUCT(U51:U$56,$AD$62:$AD67)</f>
        <v>0</v>
      </c>
      <c r="V77" s="291">
        <f>SUMPRODUCT(V51:V$56,$AD$62:$AD67)</f>
        <v>0</v>
      </c>
      <c r="W77" s="291">
        <f>SUMPRODUCT(W51:W$56,$AD$62:$AD67)</f>
        <v>0</v>
      </c>
      <c r="X77" s="291">
        <f>SUMPRODUCT(X51:X$56,$AD$62:$AD67)</f>
        <v>0</v>
      </c>
      <c r="Y77" s="291">
        <f>SUMPRODUCT(Y51:Y$56,$AD$62:$AD67)</f>
        <v>0</v>
      </c>
      <c r="Z77" s="291">
        <f>SUMPRODUCT(Z51:Z$56,$AD$62:$AD67)</f>
        <v>0</v>
      </c>
      <c r="AA77" s="291">
        <f>SUMPRODUCT(AA51:AA$56,$AD$62:$AD67)</f>
        <v>0</v>
      </c>
      <c r="AB77" s="291">
        <f>SUMPRODUCT(AB51:AB$56,$AD$62:$AD67)</f>
        <v>0</v>
      </c>
      <c r="AC77" s="267">
        <f t="shared" si="10"/>
        <v>16</v>
      </c>
      <c r="AD77" s="201">
        <f>+AE77*((1+Summary!$D$29)^(AC77-0.5))</f>
        <v>0.77988219113915036</v>
      </c>
      <c r="AE77" s="201">
        <f>HLOOKUP($H$4,'Yield Curves &amp; Factor Charges'!$L$41:$S$72,AC77+2,FALSE)</f>
        <v>0.76789316554842035</v>
      </c>
    </row>
    <row r="78" spans="2:31" x14ac:dyDescent="0.25">
      <c r="B78" s="145">
        <f t="shared" si="9"/>
        <v>49674</v>
      </c>
      <c r="D78" s="89">
        <f t="shared" si="7"/>
        <v>0</v>
      </c>
      <c r="E78" s="291">
        <f>SUMPRODUCT(E52:E$56,$AD$62:$AD66)</f>
        <v>0</v>
      </c>
      <c r="F78" s="291">
        <f>SUMPRODUCT(F52:F$56,$AD$62:$AD66)</f>
        <v>0</v>
      </c>
      <c r="G78" s="291">
        <f>SUMPRODUCT(G52:G$56,$AD$62:$AD66)</f>
        <v>0</v>
      </c>
      <c r="H78" s="291">
        <f>SUMPRODUCT(H52:H$56,$AD$62:$AD66)</f>
        <v>0</v>
      </c>
      <c r="I78" s="291">
        <f>SUMPRODUCT(I52:I$56,$AD$62:$AD66)</f>
        <v>0</v>
      </c>
      <c r="J78" s="291">
        <f>SUMPRODUCT(J52:J$56,$AD$62:$AD66)</f>
        <v>0</v>
      </c>
      <c r="K78" s="291">
        <f>SUMPRODUCT(K52:K$56,$AD$62:$AD66)</f>
        <v>0</v>
      </c>
      <c r="L78" s="291">
        <f>SUMPRODUCT(L52:L$56,$AD$62:$AD66)</f>
        <v>0</v>
      </c>
      <c r="M78" s="291">
        <f>SUMPRODUCT(M52:M$56,$AD$62:$AD66)</f>
        <v>0</v>
      </c>
      <c r="N78" s="291">
        <f>SUMPRODUCT(N52:N$56,$AD$62:$AD66)</f>
        <v>0</v>
      </c>
      <c r="O78" s="291">
        <f>SUMPRODUCT(O52:O$56,$AD$62:$AD66)</f>
        <v>0</v>
      </c>
      <c r="P78" s="291">
        <f>SUMPRODUCT(P52:P$56,$AD$62:$AD66)</f>
        <v>0</v>
      </c>
      <c r="Q78" s="291">
        <f>SUMPRODUCT(Q52:Q$56,$AD$62:$AD66)</f>
        <v>0</v>
      </c>
      <c r="R78" s="291">
        <f>SUMPRODUCT(R52:R$56,$AD$62:$AD66)</f>
        <v>0</v>
      </c>
      <c r="S78" s="291">
        <f>SUMPRODUCT(S52:S$56,$AD$62:$AD66)</f>
        <v>0</v>
      </c>
      <c r="T78" s="291">
        <f>SUMPRODUCT(T52:T$56,$AD$62:$AD66)</f>
        <v>0</v>
      </c>
      <c r="U78" s="291">
        <f>SUMPRODUCT(U52:U$56,$AD$62:$AD66)</f>
        <v>0</v>
      </c>
      <c r="V78" s="291">
        <f>SUMPRODUCT(V52:V$56,$AD$62:$AD66)</f>
        <v>0</v>
      </c>
      <c r="W78" s="291">
        <f>SUMPRODUCT(W52:W$56,$AD$62:$AD66)</f>
        <v>0</v>
      </c>
      <c r="X78" s="291">
        <f>SUMPRODUCT(X52:X$56,$AD$62:$AD66)</f>
        <v>0</v>
      </c>
      <c r="Y78" s="291">
        <f>SUMPRODUCT(Y52:Y$56,$AD$62:$AD66)</f>
        <v>0</v>
      </c>
      <c r="Z78" s="291">
        <f>SUMPRODUCT(Z52:Z$56,$AD$62:$AD66)</f>
        <v>0</v>
      </c>
      <c r="AA78" s="291">
        <f>SUMPRODUCT(AA52:AA$56,$AD$62:$AD66)</f>
        <v>0</v>
      </c>
      <c r="AB78" s="291">
        <f>SUMPRODUCT(AB52:AB$56,$AD$62:$AD66)</f>
        <v>0</v>
      </c>
      <c r="AC78" s="267">
        <f t="shared" si="10"/>
        <v>17</v>
      </c>
      <c r="AD78" s="201">
        <f>+AE78*((1+Summary!$D$29)^(AC78-0.5))</f>
        <v>0.77213798540703094</v>
      </c>
      <c r="AE78" s="201">
        <f>HLOOKUP($H$4,'Yield Curves &amp; Factor Charges'!$L$41:$S$72,AC78+2,FALSE)</f>
        <v>0.75950850196295816</v>
      </c>
    </row>
    <row r="79" spans="2:31" x14ac:dyDescent="0.25">
      <c r="B79" s="145">
        <f t="shared" si="9"/>
        <v>50040</v>
      </c>
      <c r="D79" s="89">
        <f t="shared" si="7"/>
        <v>0</v>
      </c>
      <c r="E79" s="291">
        <f>SUMPRODUCT(E53:E$56,$AD$62:$AD65)</f>
        <v>0</v>
      </c>
      <c r="F79" s="291">
        <f>SUMPRODUCT(F53:F$56,$AD$62:$AD65)</f>
        <v>0</v>
      </c>
      <c r="G79" s="291">
        <f>SUMPRODUCT(G53:G$56,$AD$62:$AD65)</f>
        <v>0</v>
      </c>
      <c r="H79" s="291">
        <f>SUMPRODUCT(H53:H$56,$AD$62:$AD65)</f>
        <v>0</v>
      </c>
      <c r="I79" s="291">
        <f>SUMPRODUCT(I53:I$56,$AD$62:$AD65)</f>
        <v>0</v>
      </c>
      <c r="J79" s="291">
        <f>SUMPRODUCT(J53:J$56,$AD$62:$AD65)</f>
        <v>0</v>
      </c>
      <c r="K79" s="291">
        <f>SUMPRODUCT(K53:K$56,$AD$62:$AD65)</f>
        <v>0</v>
      </c>
      <c r="L79" s="291">
        <f>SUMPRODUCT(L53:L$56,$AD$62:$AD65)</f>
        <v>0</v>
      </c>
      <c r="M79" s="291">
        <f>SUMPRODUCT(M53:M$56,$AD$62:$AD65)</f>
        <v>0</v>
      </c>
      <c r="N79" s="291">
        <f>SUMPRODUCT(N53:N$56,$AD$62:$AD65)</f>
        <v>0</v>
      </c>
      <c r="O79" s="291">
        <f>SUMPRODUCT(O53:O$56,$AD$62:$AD65)</f>
        <v>0</v>
      </c>
      <c r="P79" s="291">
        <f>SUMPRODUCT(P53:P$56,$AD$62:$AD65)</f>
        <v>0</v>
      </c>
      <c r="Q79" s="291">
        <f>SUMPRODUCT(Q53:Q$56,$AD$62:$AD65)</f>
        <v>0</v>
      </c>
      <c r="R79" s="291">
        <f>SUMPRODUCT(R53:R$56,$AD$62:$AD65)</f>
        <v>0</v>
      </c>
      <c r="S79" s="291">
        <f>SUMPRODUCT(S53:S$56,$AD$62:$AD65)</f>
        <v>0</v>
      </c>
      <c r="T79" s="291">
        <f>SUMPRODUCT(T53:T$56,$AD$62:$AD65)</f>
        <v>0</v>
      </c>
      <c r="U79" s="291">
        <f>SUMPRODUCT(U53:U$56,$AD$62:$AD65)</f>
        <v>0</v>
      </c>
      <c r="V79" s="291">
        <f>SUMPRODUCT(V53:V$56,$AD$62:$AD65)</f>
        <v>0</v>
      </c>
      <c r="W79" s="291">
        <f>SUMPRODUCT(W53:W$56,$AD$62:$AD65)</f>
        <v>0</v>
      </c>
      <c r="X79" s="291">
        <f>SUMPRODUCT(X53:X$56,$AD$62:$AD65)</f>
        <v>0</v>
      </c>
      <c r="Y79" s="291">
        <f>SUMPRODUCT(Y53:Y$56,$AD$62:$AD65)</f>
        <v>0</v>
      </c>
      <c r="Z79" s="291">
        <f>SUMPRODUCT(Z53:Z$56,$AD$62:$AD65)</f>
        <v>0</v>
      </c>
      <c r="AA79" s="291">
        <f>SUMPRODUCT(AA53:AA$56,$AD$62:$AD65)</f>
        <v>0</v>
      </c>
      <c r="AB79" s="291">
        <f>SUMPRODUCT(AB53:AB$56,$AD$62:$AD65)</f>
        <v>0</v>
      </c>
      <c r="AC79" s="267">
        <f t="shared" si="10"/>
        <v>18</v>
      </c>
      <c r="AD79" s="201">
        <f>+AE79*((1+Summary!$D$29)^(AC79-0.5))</f>
        <v>0.7644262207275816</v>
      </c>
      <c r="AE79" s="201">
        <f>HLOOKUP($H$4,'Yield Curves &amp; Factor Charges'!$L$41:$S$72,AC79+2,FALSE)</f>
        <v>0.75117170314409609</v>
      </c>
    </row>
    <row r="80" spans="2:31" x14ac:dyDescent="0.25">
      <c r="B80" s="145">
        <f t="shared" si="9"/>
        <v>50405</v>
      </c>
      <c r="D80" s="89">
        <f t="shared" si="7"/>
        <v>0</v>
      </c>
      <c r="E80" s="291">
        <f>SUMPRODUCT(E54:E$56,$AD$62:$AD64)</f>
        <v>0</v>
      </c>
      <c r="F80" s="291">
        <f>SUMPRODUCT(F54:F$56,$AD$62:$AD64)</f>
        <v>0</v>
      </c>
      <c r="G80" s="291">
        <f>SUMPRODUCT(G54:G$56,$AD$62:$AD64)</f>
        <v>0</v>
      </c>
      <c r="H80" s="291">
        <f>SUMPRODUCT(H54:H$56,$AD$62:$AD64)</f>
        <v>0</v>
      </c>
      <c r="I80" s="291">
        <f>SUMPRODUCT(I54:I$56,$AD$62:$AD64)</f>
        <v>0</v>
      </c>
      <c r="J80" s="291">
        <f>SUMPRODUCT(J54:J$56,$AD$62:$AD64)</f>
        <v>0</v>
      </c>
      <c r="K80" s="291">
        <f>SUMPRODUCT(K54:K$56,$AD$62:$AD64)</f>
        <v>0</v>
      </c>
      <c r="L80" s="291">
        <f>SUMPRODUCT(L54:L$56,$AD$62:$AD64)</f>
        <v>0</v>
      </c>
      <c r="M80" s="291">
        <f>SUMPRODUCT(M54:M$56,$AD$62:$AD64)</f>
        <v>0</v>
      </c>
      <c r="N80" s="291">
        <f>SUMPRODUCT(N54:N$56,$AD$62:$AD64)</f>
        <v>0</v>
      </c>
      <c r="O80" s="291">
        <f>SUMPRODUCT(O54:O$56,$AD$62:$AD64)</f>
        <v>0</v>
      </c>
      <c r="P80" s="291">
        <f>SUMPRODUCT(P54:P$56,$AD$62:$AD64)</f>
        <v>0</v>
      </c>
      <c r="Q80" s="291">
        <f>SUMPRODUCT(Q54:Q$56,$AD$62:$AD64)</f>
        <v>0</v>
      </c>
      <c r="R80" s="291">
        <f>SUMPRODUCT(R54:R$56,$AD$62:$AD64)</f>
        <v>0</v>
      </c>
      <c r="S80" s="291">
        <f>SUMPRODUCT(S54:S$56,$AD$62:$AD64)</f>
        <v>0</v>
      </c>
      <c r="T80" s="291">
        <f>SUMPRODUCT(T54:T$56,$AD$62:$AD64)</f>
        <v>0</v>
      </c>
      <c r="U80" s="291">
        <f>SUMPRODUCT(U54:U$56,$AD$62:$AD64)</f>
        <v>0</v>
      </c>
      <c r="V80" s="291">
        <f>SUMPRODUCT(V54:V$56,$AD$62:$AD64)</f>
        <v>0</v>
      </c>
      <c r="W80" s="291">
        <f>SUMPRODUCT(W54:W$56,$AD$62:$AD64)</f>
        <v>0</v>
      </c>
      <c r="X80" s="291">
        <f>SUMPRODUCT(X54:X$56,$AD$62:$AD64)</f>
        <v>0</v>
      </c>
      <c r="Y80" s="291">
        <f>SUMPRODUCT(Y54:Y$56,$AD$62:$AD64)</f>
        <v>0</v>
      </c>
      <c r="Z80" s="291">
        <f>SUMPRODUCT(Z54:Z$56,$AD$62:$AD64)</f>
        <v>0</v>
      </c>
      <c r="AA80" s="291">
        <f>SUMPRODUCT(AA54:AA$56,$AD$62:$AD64)</f>
        <v>0</v>
      </c>
      <c r="AB80" s="291">
        <f>SUMPRODUCT(AB54:AB$56,$AD$62:$AD64)</f>
        <v>0</v>
      </c>
      <c r="AC80" s="267">
        <f t="shared" si="10"/>
        <v>19</v>
      </c>
      <c r="AD80" s="201">
        <f>+AE80*((1+Summary!$D$29)^(AC80-0.5))</f>
        <v>0.75805117575421133</v>
      </c>
      <c r="AE80" s="201">
        <f>HLOOKUP($H$4,'Yield Curves &amp; Factor Charges'!$L$41:$S$72,AC80+2,FALSE)</f>
        <v>0.7441630331377298</v>
      </c>
    </row>
    <row r="81" spans="2:31" x14ac:dyDescent="0.25">
      <c r="B81" s="145">
        <f t="shared" si="9"/>
        <v>50770</v>
      </c>
      <c r="D81" s="89">
        <f t="shared" si="7"/>
        <v>0</v>
      </c>
      <c r="E81" s="291">
        <f>SUMPRODUCT(E55:E$56,$AD$62:$AD63)</f>
        <v>0</v>
      </c>
      <c r="F81" s="291">
        <f>SUMPRODUCT(F55:F$56,$AD$62:$AD63)</f>
        <v>0</v>
      </c>
      <c r="G81" s="291">
        <f>SUMPRODUCT(G55:G$56,$AD$62:$AD63)</f>
        <v>0</v>
      </c>
      <c r="H81" s="291">
        <f>SUMPRODUCT(H55:H$56,$AD$62:$AD63)</f>
        <v>0</v>
      </c>
      <c r="I81" s="291">
        <f>SUMPRODUCT(I55:I$56,$AD$62:$AD63)</f>
        <v>0</v>
      </c>
      <c r="J81" s="291">
        <f>SUMPRODUCT(J55:J$56,$AD$62:$AD63)</f>
        <v>0</v>
      </c>
      <c r="K81" s="291">
        <f>SUMPRODUCT(K55:K$56,$AD$62:$AD63)</f>
        <v>0</v>
      </c>
      <c r="L81" s="291">
        <f>SUMPRODUCT(L55:L$56,$AD$62:$AD63)</f>
        <v>0</v>
      </c>
      <c r="M81" s="291">
        <f>SUMPRODUCT(M55:M$56,$AD$62:$AD63)</f>
        <v>0</v>
      </c>
      <c r="N81" s="291">
        <f>SUMPRODUCT(N55:N$56,$AD$62:$AD63)</f>
        <v>0</v>
      </c>
      <c r="O81" s="291">
        <f>SUMPRODUCT(O55:O$56,$AD$62:$AD63)</f>
        <v>0</v>
      </c>
      <c r="P81" s="291">
        <f>SUMPRODUCT(P55:P$56,$AD$62:$AD63)</f>
        <v>0</v>
      </c>
      <c r="Q81" s="291">
        <f>SUMPRODUCT(Q55:Q$56,$AD$62:$AD63)</f>
        <v>0</v>
      </c>
      <c r="R81" s="291">
        <f>SUMPRODUCT(R55:R$56,$AD$62:$AD63)</f>
        <v>0</v>
      </c>
      <c r="S81" s="291">
        <f>SUMPRODUCT(S55:S$56,$AD$62:$AD63)</f>
        <v>0</v>
      </c>
      <c r="T81" s="291">
        <f>SUMPRODUCT(T55:T$56,$AD$62:$AD63)</f>
        <v>0</v>
      </c>
      <c r="U81" s="291">
        <f>SUMPRODUCT(U55:U$56,$AD$62:$AD63)</f>
        <v>0</v>
      </c>
      <c r="V81" s="291">
        <f>SUMPRODUCT(V55:V$56,$AD$62:$AD63)</f>
        <v>0</v>
      </c>
      <c r="W81" s="291">
        <f>SUMPRODUCT(W55:W$56,$AD$62:$AD63)</f>
        <v>0</v>
      </c>
      <c r="X81" s="291">
        <f>SUMPRODUCT(X55:X$56,$AD$62:$AD63)</f>
        <v>0</v>
      </c>
      <c r="Y81" s="291">
        <f>SUMPRODUCT(Y55:Y$56,$AD$62:$AD63)</f>
        <v>0</v>
      </c>
      <c r="Z81" s="291">
        <f>SUMPRODUCT(Z55:Z$56,$AD$62:$AD63)</f>
        <v>0</v>
      </c>
      <c r="AA81" s="291">
        <f>SUMPRODUCT(AA55:AA$56,$AD$62:$AD63)</f>
        <v>0</v>
      </c>
      <c r="AB81" s="291">
        <f>SUMPRODUCT(AB55:AB$56,$AD$62:$AD63)</f>
        <v>0</v>
      </c>
      <c r="AC81" s="267">
        <f t="shared" si="10"/>
        <v>20</v>
      </c>
      <c r="AD81" s="201">
        <f>+AE81*((1+Summary!$D$29)^(AC81-0.5))</f>
        <v>0.75324824759290465</v>
      </c>
      <c r="AE81" s="201">
        <f>HLOOKUP($H$4,'Yield Curves &amp; Factor Charges'!$L$41:$S$72,AC81+2,FALSE)</f>
        <v>0.73870938931815433</v>
      </c>
    </row>
    <row r="82" spans="2:31" x14ac:dyDescent="0.25">
      <c r="B82" s="145">
        <f t="shared" si="9"/>
        <v>51135</v>
      </c>
      <c r="D82" s="89">
        <f t="shared" si="7"/>
        <v>0</v>
      </c>
      <c r="E82" s="291">
        <f>SUMPRODUCT(E56:E$56,$AD$62:$AD62)</f>
        <v>0</v>
      </c>
      <c r="F82" s="291">
        <f>SUMPRODUCT(F56:F$56,$AD$62:$AD62)</f>
        <v>0</v>
      </c>
      <c r="G82" s="291">
        <f>SUMPRODUCT(G56:G$56,$AD$62:$AD62)</f>
        <v>0</v>
      </c>
      <c r="H82" s="291">
        <f>SUMPRODUCT(H56:H$56,$AD$62:$AD62)</f>
        <v>0</v>
      </c>
      <c r="I82" s="291">
        <f>SUMPRODUCT(I56:I$56,$AD$62:$AD62)</f>
        <v>0</v>
      </c>
      <c r="J82" s="291">
        <f>SUMPRODUCT(J56:J$56,$AD$62:$AD62)</f>
        <v>0</v>
      </c>
      <c r="K82" s="291">
        <f>SUMPRODUCT(K56:K$56,$AD$62:$AD62)</f>
        <v>0</v>
      </c>
      <c r="L82" s="291">
        <f>SUMPRODUCT(L56:L$56,$AD$62:$AD62)</f>
        <v>0</v>
      </c>
      <c r="M82" s="291">
        <f>SUMPRODUCT(M56:M$56,$AD$62:$AD62)</f>
        <v>0</v>
      </c>
      <c r="N82" s="291">
        <f>SUMPRODUCT(N56:N$56,$AD$62:$AD62)</f>
        <v>0</v>
      </c>
      <c r="O82" s="291">
        <f>SUMPRODUCT(O56:O$56,$AD$62:$AD62)</f>
        <v>0</v>
      </c>
      <c r="P82" s="291">
        <f>SUMPRODUCT(P56:P$56,$AD$62:$AD62)</f>
        <v>0</v>
      </c>
      <c r="Q82" s="291">
        <f>SUMPRODUCT(Q56:Q$56,$AD$62:$AD62)</f>
        <v>0</v>
      </c>
      <c r="R82" s="291">
        <f>SUMPRODUCT(R56:R$56,$AD$62:$AD62)</f>
        <v>0</v>
      </c>
      <c r="S82" s="291">
        <f>SUMPRODUCT(S56:S$56,$AD$62:$AD62)</f>
        <v>0</v>
      </c>
      <c r="T82" s="291">
        <f>SUMPRODUCT(T56:T$56,$AD$62:$AD62)</f>
        <v>0</v>
      </c>
      <c r="U82" s="291">
        <f>SUMPRODUCT(U56:U$56,$AD$62:$AD62)</f>
        <v>0</v>
      </c>
      <c r="V82" s="291">
        <f>SUMPRODUCT(V56:V$56,$AD$62:$AD62)</f>
        <v>0</v>
      </c>
      <c r="W82" s="291">
        <f>SUMPRODUCT(W56:W$56,$AD$62:$AD62)</f>
        <v>0</v>
      </c>
      <c r="X82" s="291">
        <f>SUMPRODUCT(X56:X$56,$AD$62:$AD62)</f>
        <v>0</v>
      </c>
      <c r="Y82" s="291">
        <f>SUMPRODUCT(Y56:Y$56,$AD$62:$AD62)</f>
        <v>0</v>
      </c>
      <c r="Z82" s="291">
        <f>SUMPRODUCT(Z56:Z$56,$AD$62:$AD62)</f>
        <v>0</v>
      </c>
      <c r="AA82" s="291">
        <f>SUMPRODUCT(AA56:AA$56,$AD$62:$AD62)</f>
        <v>0</v>
      </c>
      <c r="AB82" s="291">
        <f>SUMPRODUCT(AB56:AB$56,$AD$62:$AD62)</f>
        <v>0</v>
      </c>
      <c r="AC82" s="267">
        <f t="shared" si="10"/>
        <v>21</v>
      </c>
      <c r="AD82" s="201">
        <f>+AE82*((1+Summary!$D$29)^(AC82-0.5))</f>
        <v>0.74482468448025541</v>
      </c>
      <c r="AE82" s="201">
        <f>HLOOKUP($H$4,'Yield Curves &amp; Factor Charges'!$L$41:$S$72,AC82+2,FALSE)</f>
        <v>0.72971869532986766</v>
      </c>
    </row>
    <row r="83" spans="2:31" x14ac:dyDescent="0.25">
      <c r="B83" s="145">
        <f t="shared" si="9"/>
        <v>51501</v>
      </c>
      <c r="D83" s="89">
        <f t="shared" si="7"/>
        <v>0</v>
      </c>
      <c r="E83" s="291">
        <f>SUMPRODUCT(E$56:E57,$AD61:$AD$62)</f>
        <v>0</v>
      </c>
      <c r="F83" s="291">
        <f>SUMPRODUCT(F$56:F57,$AD61:$AD$62)</f>
        <v>0</v>
      </c>
      <c r="G83" s="291">
        <f>SUMPRODUCT(G$56:G57,$AD61:$AD$62)</f>
        <v>0</v>
      </c>
      <c r="H83" s="291">
        <f>SUMPRODUCT(H$56:H57,$AD61:$AD$62)</f>
        <v>0</v>
      </c>
      <c r="I83" s="291">
        <f>SUMPRODUCT(I$56:I57,$AD61:$AD$62)</f>
        <v>0</v>
      </c>
      <c r="J83" s="291">
        <f>SUMPRODUCT(J$56:J57,$AD61:$AD$62)</f>
        <v>0</v>
      </c>
      <c r="K83" s="291">
        <f>SUMPRODUCT(K$56:K57,$AD61:$AD$62)</f>
        <v>0</v>
      </c>
      <c r="L83" s="291">
        <f>SUMPRODUCT(L$56:L57,$AD61:$AD$62)</f>
        <v>0</v>
      </c>
      <c r="M83" s="291">
        <f>SUMPRODUCT(M$56:M57,$AD61:$AD$62)</f>
        <v>0</v>
      </c>
      <c r="N83" s="291">
        <f>SUMPRODUCT(N$56:N57,$AD61:$AD$62)</f>
        <v>0</v>
      </c>
      <c r="O83" s="291">
        <f>SUMPRODUCT(O$56:O57,$AD61:$AD$62)</f>
        <v>0</v>
      </c>
      <c r="P83" s="291">
        <f>SUMPRODUCT(P$56:P57,$AD61:$AD$62)</f>
        <v>0</v>
      </c>
      <c r="Q83" s="291">
        <f>SUMPRODUCT(Q$56:Q57,$AD61:$AD$62)</f>
        <v>0</v>
      </c>
      <c r="R83" s="291">
        <f>SUMPRODUCT(R$56:R57,$AD61:$AD$62)</f>
        <v>0</v>
      </c>
      <c r="S83" s="291">
        <f>SUMPRODUCT(S$56:S57,$AD61:$AD$62)</f>
        <v>0</v>
      </c>
      <c r="T83" s="291">
        <f>SUMPRODUCT(T$56:T57,$AD61:$AD$62)</f>
        <v>0</v>
      </c>
      <c r="U83" s="291">
        <f>SUMPRODUCT(U$56:U57,$AD61:$AD$62)</f>
        <v>0</v>
      </c>
      <c r="V83" s="291">
        <f>SUMPRODUCT(V$56:V57,$AD61:$AD$62)</f>
        <v>0</v>
      </c>
      <c r="W83" s="291">
        <f>SUMPRODUCT(W$56:W57,$AD61:$AD$62)</f>
        <v>0</v>
      </c>
      <c r="X83" s="291">
        <f>SUMPRODUCT(X$56:X57,$AD61:$AD$62)</f>
        <v>0</v>
      </c>
      <c r="Y83" s="291">
        <f>SUMPRODUCT(Y$56:Y57,$AD61:$AD$62)</f>
        <v>0</v>
      </c>
      <c r="Z83" s="291">
        <f>SUMPRODUCT(Z$56:Z57,$AD61:$AD$62)</f>
        <v>0</v>
      </c>
      <c r="AA83" s="291">
        <f>SUMPRODUCT(AA$56:AA57,$AD61:$AD$62)</f>
        <v>0</v>
      </c>
      <c r="AB83" s="291">
        <f>SUMPRODUCT(AB$56:AB57,$AD61:$AD$62)</f>
        <v>0</v>
      </c>
      <c r="AC83" s="267">
        <f t="shared" si="10"/>
        <v>22</v>
      </c>
      <c r="AD83" s="201">
        <f>+AE83*((1+Summary!$D$29)^(AC83-0.5))</f>
        <v>0.73516264892268579</v>
      </c>
      <c r="AE83" s="201">
        <f>HLOOKUP($H$4,'Yield Curves &amp; Factor Charges'!$L$41:$S$72,AC83+2,FALSE)</f>
        <v>0.71953308502129099</v>
      </c>
    </row>
  </sheetData>
  <mergeCells count="27">
    <mergeCell ref="L58:L59"/>
    <mergeCell ref="M58:M59"/>
    <mergeCell ref="N58:N59"/>
    <mergeCell ref="O58:O59"/>
    <mergeCell ref="A34:C34"/>
    <mergeCell ref="A58:C59"/>
    <mergeCell ref="D58:D59"/>
    <mergeCell ref="E58:E59"/>
    <mergeCell ref="F58:F59"/>
    <mergeCell ref="G58:G59"/>
    <mergeCell ref="H58:H59"/>
    <mergeCell ref="I58:I59"/>
    <mergeCell ref="J58:J59"/>
    <mergeCell ref="K58:K59"/>
    <mergeCell ref="Y58:Y59"/>
    <mergeCell ref="Z58:Z59"/>
    <mergeCell ref="AA58:AA59"/>
    <mergeCell ref="AB58:AB59"/>
    <mergeCell ref="P58:P59"/>
    <mergeCell ref="Q58:Q59"/>
    <mergeCell ref="R58:R59"/>
    <mergeCell ref="S58:S59"/>
    <mergeCell ref="T58:T59"/>
    <mergeCell ref="U58:U59"/>
    <mergeCell ref="V58:V59"/>
    <mergeCell ref="W58:W59"/>
    <mergeCell ref="X58:X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G4:H4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83"/>
  <sheetViews>
    <sheetView workbookViewId="0">
      <selection activeCell="C44" sqref="C44:L45"/>
    </sheetView>
  </sheetViews>
  <sheetFormatPr defaultColWidth="13.5546875" defaultRowHeight="13.2" x14ac:dyDescent="0.25"/>
  <cols>
    <col min="1" max="4" width="13.5546875" style="267"/>
    <col min="5" max="28" width="13.5546875" style="282"/>
    <col min="29" max="16384" width="13.5546875" style="267"/>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281"/>
      <c r="F4" s="281"/>
      <c r="G4" s="281" t="s">
        <v>51</v>
      </c>
      <c r="H4" s="109" t="s">
        <v>57</v>
      </c>
    </row>
    <row r="5" spans="1:29" x14ac:dyDescent="0.25">
      <c r="A5" s="270" t="s">
        <v>32</v>
      </c>
      <c r="B5" s="270"/>
      <c r="C5" s="235"/>
      <c r="D5" s="235"/>
      <c r="E5" s="281"/>
      <c r="F5" s="281"/>
      <c r="G5" s="281" t="s">
        <v>101</v>
      </c>
      <c r="H5" s="151">
        <f>HLOOKUP($H$4,'Yield Curves &amp; Factor Charges'!$C$6:$J$7,2,FALSE)</f>
        <v>3</v>
      </c>
    </row>
    <row r="6" spans="1:29" x14ac:dyDescent="0.25">
      <c r="A6" s="284" t="s">
        <v>138</v>
      </c>
      <c r="B6" s="284"/>
      <c r="C6" s="235"/>
      <c r="D6" s="235"/>
      <c r="E6" s="281"/>
      <c r="F6" s="281"/>
      <c r="G6" s="281"/>
      <c r="H6" s="281"/>
    </row>
    <row r="8" spans="1:29" ht="52.8"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39.6" x14ac:dyDescent="0.25">
      <c r="A9" s="282" t="s">
        <v>33</v>
      </c>
      <c r="B9" s="65">
        <f>+Summary!C$6</f>
        <v>43830</v>
      </c>
      <c r="D9" s="56">
        <f>SUM(E9:AB9)</f>
        <v>0</v>
      </c>
      <c r="E9" s="294"/>
      <c r="F9" s="294"/>
      <c r="G9" s="294"/>
      <c r="H9" s="294"/>
      <c r="I9" s="294"/>
      <c r="J9" s="294"/>
      <c r="K9" s="294"/>
      <c r="L9" s="294"/>
      <c r="M9" s="294"/>
      <c r="N9" s="294"/>
      <c r="O9" s="294"/>
      <c r="P9" s="294"/>
      <c r="Q9" s="294"/>
      <c r="R9" s="294"/>
      <c r="S9" s="294"/>
      <c r="T9" s="294"/>
      <c r="U9" s="294"/>
      <c r="V9" s="294"/>
      <c r="W9" s="294"/>
      <c r="X9" s="294"/>
      <c r="Y9" s="294"/>
      <c r="Z9" s="294"/>
      <c r="AA9" s="294"/>
      <c r="AB9" s="294"/>
    </row>
    <row r="10" spans="1:29" x14ac:dyDescent="0.25">
      <c r="A10" s="267" t="s">
        <v>165</v>
      </c>
      <c r="B10" s="65"/>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291"/>
    </row>
    <row r="11" spans="1:29" x14ac:dyDescent="0.25">
      <c r="B11" s="65">
        <f>+Summary!C$6</f>
        <v>43830</v>
      </c>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row>
    <row r="12" spans="1:29" x14ac:dyDescent="0.25">
      <c r="B12" s="145">
        <f>EDATE(B9,12)</f>
        <v>44196</v>
      </c>
      <c r="D12" s="56"/>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row>
    <row r="13" spans="1:29" x14ac:dyDescent="0.25">
      <c r="B13" s="145">
        <f t="shared" ref="B13:B32" si="0">EDATE(B12,12)</f>
        <v>44561</v>
      </c>
      <c r="D13" s="56"/>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row>
    <row r="14" spans="1:29" x14ac:dyDescent="0.25">
      <c r="B14" s="145">
        <f t="shared" si="0"/>
        <v>44926</v>
      </c>
      <c r="D14" s="56"/>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row>
    <row r="15" spans="1:29" x14ac:dyDescent="0.25">
      <c r="B15" s="145">
        <f t="shared" si="0"/>
        <v>45291</v>
      </c>
      <c r="D15" s="56"/>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row>
    <row r="16" spans="1:29" x14ac:dyDescent="0.25">
      <c r="B16" s="145">
        <f t="shared" si="0"/>
        <v>45657</v>
      </c>
      <c r="D16" s="5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row>
    <row r="17" spans="2:28" x14ac:dyDescent="0.25">
      <c r="B17" s="145">
        <f t="shared" si="0"/>
        <v>46022</v>
      </c>
      <c r="D17" s="5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row>
    <row r="18" spans="2:28" x14ac:dyDescent="0.25">
      <c r="B18" s="145">
        <f t="shared" si="0"/>
        <v>46387</v>
      </c>
      <c r="D18" s="56"/>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row>
    <row r="19" spans="2:28" x14ac:dyDescent="0.25">
      <c r="B19" s="145">
        <f t="shared" si="0"/>
        <v>46752</v>
      </c>
      <c r="D19" s="56"/>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x14ac:dyDescent="0.25">
      <c r="B20" s="145">
        <f t="shared" si="0"/>
        <v>47118</v>
      </c>
      <c r="D20" s="56"/>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row>
    <row r="21" spans="2:28" x14ac:dyDescent="0.25">
      <c r="B21" s="145">
        <f t="shared" si="0"/>
        <v>47483</v>
      </c>
      <c r="D21" s="56"/>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row>
    <row r="22" spans="2:28" x14ac:dyDescent="0.25">
      <c r="B22" s="145">
        <f t="shared" si="0"/>
        <v>47848</v>
      </c>
      <c r="D22" s="56"/>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row>
    <row r="23" spans="2:28" x14ac:dyDescent="0.25">
      <c r="B23" s="145">
        <f t="shared" si="0"/>
        <v>48213</v>
      </c>
      <c r="D23" s="56"/>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row>
    <row r="24" spans="2:28" x14ac:dyDescent="0.25">
      <c r="B24" s="145">
        <f t="shared" si="0"/>
        <v>48579</v>
      </c>
      <c r="D24" s="56"/>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row>
    <row r="25" spans="2:28" x14ac:dyDescent="0.25">
      <c r="B25" s="145">
        <f t="shared" si="0"/>
        <v>48944</v>
      </c>
      <c r="D25" s="56"/>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row>
    <row r="26" spans="2:28" x14ac:dyDescent="0.25">
      <c r="B26" s="145">
        <f t="shared" si="0"/>
        <v>49309</v>
      </c>
      <c r="D26" s="56"/>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row>
    <row r="27" spans="2:28" x14ac:dyDescent="0.25">
      <c r="B27" s="145">
        <f t="shared" si="0"/>
        <v>49674</v>
      </c>
      <c r="D27" s="56"/>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row>
    <row r="28" spans="2:28" x14ac:dyDescent="0.25">
      <c r="B28" s="145">
        <f t="shared" si="0"/>
        <v>50040</v>
      </c>
      <c r="D28" s="56"/>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row>
    <row r="29" spans="2:28" x14ac:dyDescent="0.25">
      <c r="B29" s="145">
        <f t="shared" si="0"/>
        <v>50405</v>
      </c>
      <c r="D29" s="5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row>
    <row r="30" spans="2:28" x14ac:dyDescent="0.25">
      <c r="B30" s="145">
        <f t="shared" si="0"/>
        <v>50770</v>
      </c>
      <c r="D30" s="56"/>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row>
    <row r="31" spans="2:28" x14ac:dyDescent="0.25">
      <c r="B31" s="145">
        <f t="shared" si="0"/>
        <v>51135</v>
      </c>
      <c r="D31" s="56"/>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row>
    <row r="32" spans="2:28" x14ac:dyDescent="0.25">
      <c r="B32" s="145">
        <f t="shared" si="0"/>
        <v>51501</v>
      </c>
      <c r="D32" s="56"/>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row>
    <row r="34" spans="1:34" ht="37.5" customHeight="1"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0</v>
      </c>
      <c r="E36" s="291">
        <f>+E$9*(E11-E12)</f>
        <v>0</v>
      </c>
      <c r="F36" s="291">
        <f t="shared" ref="F36:AB47" si="3">+F$9*(F11-F12)</f>
        <v>0</v>
      </c>
      <c r="G36" s="291">
        <f t="shared" si="3"/>
        <v>0</v>
      </c>
      <c r="H36" s="291">
        <f t="shared" si="3"/>
        <v>0</v>
      </c>
      <c r="I36" s="291">
        <f t="shared" si="3"/>
        <v>0</v>
      </c>
      <c r="J36" s="291">
        <f t="shared" si="3"/>
        <v>0</v>
      </c>
      <c r="K36" s="291">
        <f t="shared" si="3"/>
        <v>0</v>
      </c>
      <c r="L36" s="291">
        <f t="shared" si="3"/>
        <v>0</v>
      </c>
      <c r="M36" s="291">
        <f t="shared" si="3"/>
        <v>0</v>
      </c>
      <c r="N36" s="291">
        <f t="shared" si="3"/>
        <v>0</v>
      </c>
      <c r="O36" s="291">
        <f t="shared" si="3"/>
        <v>0</v>
      </c>
      <c r="P36" s="291">
        <f t="shared" si="3"/>
        <v>0</v>
      </c>
      <c r="Q36" s="291">
        <f t="shared" si="3"/>
        <v>0</v>
      </c>
      <c r="R36" s="291">
        <f t="shared" si="3"/>
        <v>0</v>
      </c>
      <c r="S36" s="291">
        <f t="shared" si="3"/>
        <v>0</v>
      </c>
      <c r="T36" s="291">
        <f t="shared" si="3"/>
        <v>0</v>
      </c>
      <c r="U36" s="291">
        <f t="shared" si="3"/>
        <v>0</v>
      </c>
      <c r="V36" s="291">
        <f t="shared" si="3"/>
        <v>0</v>
      </c>
      <c r="W36" s="291">
        <f t="shared" si="3"/>
        <v>0</v>
      </c>
      <c r="X36" s="291">
        <f t="shared" si="3"/>
        <v>0</v>
      </c>
      <c r="Y36" s="291">
        <f t="shared" si="3"/>
        <v>0</v>
      </c>
      <c r="Z36" s="291">
        <f t="shared" si="3"/>
        <v>0</v>
      </c>
      <c r="AA36" s="291">
        <f t="shared" si="3"/>
        <v>0</v>
      </c>
      <c r="AB36" s="291">
        <f t="shared" si="3"/>
        <v>0</v>
      </c>
      <c r="AG36" s="239"/>
    </row>
    <row r="37" spans="1:34" x14ac:dyDescent="0.25">
      <c r="B37" s="145">
        <f t="shared" si="1"/>
        <v>44561</v>
      </c>
      <c r="D37" s="56">
        <f t="shared" si="2"/>
        <v>0</v>
      </c>
      <c r="E37" s="291">
        <f t="shared" ref="E37:T52" si="4">+E$9*(E12-E13)</f>
        <v>0</v>
      </c>
      <c r="F37" s="291">
        <f t="shared" si="4"/>
        <v>0</v>
      </c>
      <c r="G37" s="291">
        <f t="shared" si="4"/>
        <v>0</v>
      </c>
      <c r="H37" s="291">
        <f t="shared" si="4"/>
        <v>0</v>
      </c>
      <c r="I37" s="291">
        <f t="shared" si="4"/>
        <v>0</v>
      </c>
      <c r="J37" s="291">
        <f t="shared" si="4"/>
        <v>0</v>
      </c>
      <c r="K37" s="291">
        <f t="shared" si="4"/>
        <v>0</v>
      </c>
      <c r="L37" s="291">
        <f t="shared" si="4"/>
        <v>0</v>
      </c>
      <c r="M37" s="291">
        <f t="shared" si="4"/>
        <v>0</v>
      </c>
      <c r="N37" s="291">
        <f t="shared" si="4"/>
        <v>0</v>
      </c>
      <c r="O37" s="291">
        <f t="shared" si="4"/>
        <v>0</v>
      </c>
      <c r="P37" s="291">
        <f t="shared" si="4"/>
        <v>0</v>
      </c>
      <c r="Q37" s="291">
        <f t="shared" si="4"/>
        <v>0</v>
      </c>
      <c r="R37" s="291">
        <f t="shared" si="4"/>
        <v>0</v>
      </c>
      <c r="S37" s="291">
        <f t="shared" si="4"/>
        <v>0</v>
      </c>
      <c r="T37" s="291">
        <f t="shared" si="4"/>
        <v>0</v>
      </c>
      <c r="U37" s="291">
        <f t="shared" si="3"/>
        <v>0</v>
      </c>
      <c r="V37" s="291">
        <f t="shared" si="3"/>
        <v>0</v>
      </c>
      <c r="W37" s="291">
        <f t="shared" si="3"/>
        <v>0</v>
      </c>
      <c r="X37" s="291">
        <f t="shared" si="3"/>
        <v>0</v>
      </c>
      <c r="Y37" s="291">
        <f t="shared" si="3"/>
        <v>0</v>
      </c>
      <c r="Z37" s="291">
        <f t="shared" si="3"/>
        <v>0</v>
      </c>
      <c r="AA37" s="291">
        <f t="shared" si="3"/>
        <v>0</v>
      </c>
      <c r="AB37" s="291">
        <f t="shared" si="3"/>
        <v>0</v>
      </c>
      <c r="AG37" s="6"/>
    </row>
    <row r="38" spans="1:34" x14ac:dyDescent="0.25">
      <c r="B38" s="145">
        <f t="shared" si="1"/>
        <v>44926</v>
      </c>
      <c r="D38" s="56">
        <f t="shared" si="2"/>
        <v>0</v>
      </c>
      <c r="E38" s="291">
        <f t="shared" si="4"/>
        <v>0</v>
      </c>
      <c r="F38" s="291">
        <f t="shared" si="3"/>
        <v>0</v>
      </c>
      <c r="G38" s="291">
        <f t="shared" si="3"/>
        <v>0</v>
      </c>
      <c r="H38" s="291">
        <f t="shared" si="3"/>
        <v>0</v>
      </c>
      <c r="I38" s="291">
        <f t="shared" si="3"/>
        <v>0</v>
      </c>
      <c r="J38" s="291">
        <f t="shared" si="3"/>
        <v>0</v>
      </c>
      <c r="K38" s="291">
        <f t="shared" si="3"/>
        <v>0</v>
      </c>
      <c r="L38" s="291">
        <f t="shared" si="3"/>
        <v>0</v>
      </c>
      <c r="M38" s="291">
        <f t="shared" si="3"/>
        <v>0</v>
      </c>
      <c r="N38" s="291">
        <f t="shared" si="3"/>
        <v>0</v>
      </c>
      <c r="O38" s="291">
        <f t="shared" si="3"/>
        <v>0</v>
      </c>
      <c r="P38" s="291">
        <f t="shared" si="3"/>
        <v>0</v>
      </c>
      <c r="Q38" s="291">
        <f t="shared" si="3"/>
        <v>0</v>
      </c>
      <c r="R38" s="291">
        <f t="shared" si="3"/>
        <v>0</v>
      </c>
      <c r="S38" s="291">
        <f t="shared" si="3"/>
        <v>0</v>
      </c>
      <c r="T38" s="291">
        <f t="shared" si="3"/>
        <v>0</v>
      </c>
      <c r="U38" s="291">
        <f t="shared" si="3"/>
        <v>0</v>
      </c>
      <c r="V38" s="291">
        <f t="shared" si="3"/>
        <v>0</v>
      </c>
      <c r="W38" s="291">
        <f t="shared" si="3"/>
        <v>0</v>
      </c>
      <c r="X38" s="291">
        <f t="shared" si="3"/>
        <v>0</v>
      </c>
      <c r="Y38" s="291">
        <f t="shared" si="3"/>
        <v>0</v>
      </c>
      <c r="Z38" s="291">
        <f t="shared" si="3"/>
        <v>0</v>
      </c>
      <c r="AA38" s="291">
        <f t="shared" si="3"/>
        <v>0</v>
      </c>
      <c r="AB38" s="291">
        <f t="shared" si="3"/>
        <v>0</v>
      </c>
      <c r="AG38" s="240"/>
      <c r="AH38" s="240"/>
    </row>
    <row r="39" spans="1:34" x14ac:dyDescent="0.25">
      <c r="B39" s="145">
        <f t="shared" si="1"/>
        <v>45291</v>
      </c>
      <c r="D39" s="56">
        <f t="shared" si="2"/>
        <v>0</v>
      </c>
      <c r="E39" s="291">
        <f t="shared" si="4"/>
        <v>0</v>
      </c>
      <c r="F39" s="291">
        <f t="shared" si="3"/>
        <v>0</v>
      </c>
      <c r="G39" s="291">
        <f t="shared" si="3"/>
        <v>0</v>
      </c>
      <c r="H39" s="291">
        <f t="shared" si="3"/>
        <v>0</v>
      </c>
      <c r="I39" s="291">
        <f t="shared" si="3"/>
        <v>0</v>
      </c>
      <c r="J39" s="291">
        <f t="shared" si="3"/>
        <v>0</v>
      </c>
      <c r="K39" s="291">
        <f t="shared" si="3"/>
        <v>0</v>
      </c>
      <c r="L39" s="291">
        <f t="shared" si="3"/>
        <v>0</v>
      </c>
      <c r="M39" s="291">
        <f t="shared" si="3"/>
        <v>0</v>
      </c>
      <c r="N39" s="291">
        <f t="shared" si="3"/>
        <v>0</v>
      </c>
      <c r="O39" s="291">
        <f t="shared" si="3"/>
        <v>0</v>
      </c>
      <c r="P39" s="291">
        <f t="shared" si="3"/>
        <v>0</v>
      </c>
      <c r="Q39" s="291">
        <f t="shared" si="3"/>
        <v>0</v>
      </c>
      <c r="R39" s="291">
        <f t="shared" si="3"/>
        <v>0</v>
      </c>
      <c r="S39" s="291">
        <f t="shared" si="3"/>
        <v>0</v>
      </c>
      <c r="T39" s="291">
        <f t="shared" si="3"/>
        <v>0</v>
      </c>
      <c r="U39" s="291">
        <f t="shared" si="3"/>
        <v>0</v>
      </c>
      <c r="V39" s="291">
        <f t="shared" si="3"/>
        <v>0</v>
      </c>
      <c r="W39" s="291">
        <f t="shared" si="3"/>
        <v>0</v>
      </c>
      <c r="X39" s="291">
        <f t="shared" si="3"/>
        <v>0</v>
      </c>
      <c r="Y39" s="291">
        <f t="shared" si="3"/>
        <v>0</v>
      </c>
      <c r="Z39" s="291">
        <f t="shared" si="3"/>
        <v>0</v>
      </c>
      <c r="AA39" s="291">
        <f t="shared" si="3"/>
        <v>0</v>
      </c>
      <c r="AB39" s="291">
        <f t="shared" si="3"/>
        <v>0</v>
      </c>
      <c r="AG39" s="240"/>
      <c r="AH39" s="240"/>
    </row>
    <row r="40" spans="1:34" x14ac:dyDescent="0.25">
      <c r="B40" s="145">
        <f t="shared" si="1"/>
        <v>45657</v>
      </c>
      <c r="D40" s="56">
        <f t="shared" si="2"/>
        <v>0</v>
      </c>
      <c r="E40" s="291">
        <f t="shared" si="4"/>
        <v>0</v>
      </c>
      <c r="F40" s="291">
        <f t="shared" si="3"/>
        <v>0</v>
      </c>
      <c r="G40" s="291">
        <f t="shared" si="3"/>
        <v>0</v>
      </c>
      <c r="H40" s="291">
        <f t="shared" si="3"/>
        <v>0</v>
      </c>
      <c r="I40" s="291">
        <f t="shared" si="3"/>
        <v>0</v>
      </c>
      <c r="J40" s="291">
        <f t="shared" si="3"/>
        <v>0</v>
      </c>
      <c r="K40" s="291">
        <f t="shared" si="3"/>
        <v>0</v>
      </c>
      <c r="L40" s="291">
        <f t="shared" si="3"/>
        <v>0</v>
      </c>
      <c r="M40" s="291">
        <f t="shared" si="3"/>
        <v>0</v>
      </c>
      <c r="N40" s="291">
        <f t="shared" si="3"/>
        <v>0</v>
      </c>
      <c r="O40" s="291">
        <f t="shared" si="3"/>
        <v>0</v>
      </c>
      <c r="P40" s="291">
        <f t="shared" si="3"/>
        <v>0</v>
      </c>
      <c r="Q40" s="291">
        <f t="shared" si="3"/>
        <v>0</v>
      </c>
      <c r="R40" s="291">
        <f t="shared" si="3"/>
        <v>0</v>
      </c>
      <c r="S40" s="291">
        <f t="shared" si="3"/>
        <v>0</v>
      </c>
      <c r="T40" s="291">
        <f t="shared" si="3"/>
        <v>0</v>
      </c>
      <c r="U40" s="291">
        <f t="shared" si="3"/>
        <v>0</v>
      </c>
      <c r="V40" s="291">
        <f t="shared" si="3"/>
        <v>0</v>
      </c>
      <c r="W40" s="291">
        <f t="shared" si="3"/>
        <v>0</v>
      </c>
      <c r="X40" s="291">
        <f t="shared" si="3"/>
        <v>0</v>
      </c>
      <c r="Y40" s="291">
        <f t="shared" si="3"/>
        <v>0</v>
      </c>
      <c r="Z40" s="291">
        <f t="shared" si="3"/>
        <v>0</v>
      </c>
      <c r="AA40" s="291">
        <f t="shared" si="3"/>
        <v>0</v>
      </c>
      <c r="AB40" s="291">
        <f t="shared" si="3"/>
        <v>0</v>
      </c>
      <c r="AG40" s="240"/>
      <c r="AH40" s="240"/>
    </row>
    <row r="41" spans="1:34" x14ac:dyDescent="0.25">
      <c r="B41" s="145">
        <f t="shared" si="1"/>
        <v>46022</v>
      </c>
      <c r="D41" s="56">
        <f t="shared" si="2"/>
        <v>0</v>
      </c>
      <c r="E41" s="291">
        <f t="shared" si="4"/>
        <v>0</v>
      </c>
      <c r="F41" s="291">
        <f t="shared" si="3"/>
        <v>0</v>
      </c>
      <c r="G41" s="291">
        <f t="shared" si="3"/>
        <v>0</v>
      </c>
      <c r="H41" s="291">
        <f t="shared" si="3"/>
        <v>0</v>
      </c>
      <c r="I41" s="291">
        <f t="shared" si="3"/>
        <v>0</v>
      </c>
      <c r="J41" s="291">
        <f t="shared" si="3"/>
        <v>0</v>
      </c>
      <c r="K41" s="291">
        <f t="shared" si="3"/>
        <v>0</v>
      </c>
      <c r="L41" s="291">
        <f t="shared" si="3"/>
        <v>0</v>
      </c>
      <c r="M41" s="291">
        <f t="shared" si="3"/>
        <v>0</v>
      </c>
      <c r="N41" s="291">
        <f t="shared" si="3"/>
        <v>0</v>
      </c>
      <c r="O41" s="291">
        <f t="shared" si="3"/>
        <v>0</v>
      </c>
      <c r="P41" s="291">
        <f t="shared" si="3"/>
        <v>0</v>
      </c>
      <c r="Q41" s="291">
        <f t="shared" si="3"/>
        <v>0</v>
      </c>
      <c r="R41" s="291">
        <f t="shared" si="3"/>
        <v>0</v>
      </c>
      <c r="S41" s="291">
        <f t="shared" si="3"/>
        <v>0</v>
      </c>
      <c r="T41" s="291">
        <f t="shared" si="3"/>
        <v>0</v>
      </c>
      <c r="U41" s="291">
        <f t="shared" si="3"/>
        <v>0</v>
      </c>
      <c r="V41" s="291">
        <f t="shared" si="3"/>
        <v>0</v>
      </c>
      <c r="W41" s="291">
        <f t="shared" si="3"/>
        <v>0</v>
      </c>
      <c r="X41" s="291">
        <f t="shared" si="3"/>
        <v>0</v>
      </c>
      <c r="Y41" s="291">
        <f t="shared" si="3"/>
        <v>0</v>
      </c>
      <c r="Z41" s="291">
        <f t="shared" si="3"/>
        <v>0</v>
      </c>
      <c r="AA41" s="291">
        <f t="shared" si="3"/>
        <v>0</v>
      </c>
      <c r="AB41" s="291">
        <f t="shared" si="3"/>
        <v>0</v>
      </c>
      <c r="AG41" s="240"/>
      <c r="AH41" s="240"/>
    </row>
    <row r="42" spans="1:34" x14ac:dyDescent="0.25">
      <c r="B42" s="145">
        <f t="shared" si="1"/>
        <v>46387</v>
      </c>
      <c r="D42" s="56">
        <f t="shared" si="2"/>
        <v>0</v>
      </c>
      <c r="E42" s="291">
        <f t="shared" si="4"/>
        <v>0</v>
      </c>
      <c r="F42" s="291">
        <f t="shared" si="3"/>
        <v>0</v>
      </c>
      <c r="G42" s="291">
        <f t="shared" si="3"/>
        <v>0</v>
      </c>
      <c r="H42" s="291">
        <f t="shared" si="3"/>
        <v>0</v>
      </c>
      <c r="I42" s="291">
        <f t="shared" si="3"/>
        <v>0</v>
      </c>
      <c r="J42" s="291">
        <f t="shared" si="3"/>
        <v>0</v>
      </c>
      <c r="K42" s="291">
        <f t="shared" si="3"/>
        <v>0</v>
      </c>
      <c r="L42" s="291">
        <f t="shared" si="3"/>
        <v>0</v>
      </c>
      <c r="M42" s="291">
        <f t="shared" si="3"/>
        <v>0</v>
      </c>
      <c r="N42" s="291">
        <f t="shared" si="3"/>
        <v>0</v>
      </c>
      <c r="O42" s="291">
        <f t="shared" si="3"/>
        <v>0</v>
      </c>
      <c r="P42" s="291">
        <f t="shared" si="3"/>
        <v>0</v>
      </c>
      <c r="Q42" s="291">
        <f t="shared" si="3"/>
        <v>0</v>
      </c>
      <c r="R42" s="291">
        <f t="shared" si="3"/>
        <v>0</v>
      </c>
      <c r="S42" s="291">
        <f t="shared" si="3"/>
        <v>0</v>
      </c>
      <c r="T42" s="291">
        <f t="shared" si="3"/>
        <v>0</v>
      </c>
      <c r="U42" s="291">
        <f t="shared" si="3"/>
        <v>0</v>
      </c>
      <c r="V42" s="291">
        <f t="shared" si="3"/>
        <v>0</v>
      </c>
      <c r="W42" s="291">
        <f t="shared" si="3"/>
        <v>0</v>
      </c>
      <c r="X42" s="291">
        <f t="shared" si="3"/>
        <v>0</v>
      </c>
      <c r="Y42" s="291">
        <f t="shared" si="3"/>
        <v>0</v>
      </c>
      <c r="Z42" s="291">
        <f t="shared" si="3"/>
        <v>0</v>
      </c>
      <c r="AA42" s="291">
        <f t="shared" si="3"/>
        <v>0</v>
      </c>
      <c r="AB42" s="291">
        <f t="shared" si="3"/>
        <v>0</v>
      </c>
      <c r="AG42" s="240"/>
      <c r="AH42" s="240"/>
    </row>
    <row r="43" spans="1:34" x14ac:dyDescent="0.25">
      <c r="B43" s="145">
        <f t="shared" si="1"/>
        <v>46752</v>
      </c>
      <c r="C43" s="54"/>
      <c r="D43" s="56">
        <f t="shared" si="2"/>
        <v>0</v>
      </c>
      <c r="E43" s="291">
        <f t="shared" si="4"/>
        <v>0</v>
      </c>
      <c r="F43" s="291">
        <f t="shared" si="3"/>
        <v>0</v>
      </c>
      <c r="G43" s="291">
        <f t="shared" si="3"/>
        <v>0</v>
      </c>
      <c r="H43" s="291">
        <f t="shared" si="3"/>
        <v>0</v>
      </c>
      <c r="I43" s="291">
        <f t="shared" si="3"/>
        <v>0</v>
      </c>
      <c r="J43" s="291">
        <f t="shared" si="3"/>
        <v>0</v>
      </c>
      <c r="K43" s="291">
        <f t="shared" si="3"/>
        <v>0</v>
      </c>
      <c r="L43" s="291">
        <f t="shared" si="3"/>
        <v>0</v>
      </c>
      <c r="M43" s="291">
        <f t="shared" si="3"/>
        <v>0</v>
      </c>
      <c r="N43" s="291">
        <f t="shared" si="3"/>
        <v>0</v>
      </c>
      <c r="O43" s="291">
        <f t="shared" si="3"/>
        <v>0</v>
      </c>
      <c r="P43" s="291">
        <f t="shared" si="3"/>
        <v>0</v>
      </c>
      <c r="Q43" s="291">
        <f t="shared" si="3"/>
        <v>0</v>
      </c>
      <c r="R43" s="291">
        <f t="shared" si="3"/>
        <v>0</v>
      </c>
      <c r="S43" s="291">
        <f t="shared" si="3"/>
        <v>0</v>
      </c>
      <c r="T43" s="291">
        <f t="shared" si="3"/>
        <v>0</v>
      </c>
      <c r="U43" s="291">
        <f t="shared" si="3"/>
        <v>0</v>
      </c>
      <c r="V43" s="291">
        <f t="shared" si="3"/>
        <v>0</v>
      </c>
      <c r="W43" s="291">
        <f t="shared" si="3"/>
        <v>0</v>
      </c>
      <c r="X43" s="291">
        <f t="shared" si="3"/>
        <v>0</v>
      </c>
      <c r="Y43" s="291">
        <f t="shared" si="3"/>
        <v>0</v>
      </c>
      <c r="Z43" s="291">
        <f t="shared" si="3"/>
        <v>0</v>
      </c>
      <c r="AA43" s="291">
        <f t="shared" si="3"/>
        <v>0</v>
      </c>
      <c r="AB43" s="291">
        <f t="shared" si="3"/>
        <v>0</v>
      </c>
      <c r="AG43" s="240"/>
      <c r="AH43" s="240"/>
    </row>
    <row r="44" spans="1:34" x14ac:dyDescent="0.25">
      <c r="B44" s="145">
        <f t="shared" si="1"/>
        <v>47118</v>
      </c>
      <c r="C44" s="54"/>
      <c r="D44" s="56">
        <f t="shared" si="2"/>
        <v>0</v>
      </c>
      <c r="E44" s="291">
        <f t="shared" si="4"/>
        <v>0</v>
      </c>
      <c r="F44" s="291">
        <f t="shared" si="3"/>
        <v>0</v>
      </c>
      <c r="G44" s="291">
        <f t="shared" si="3"/>
        <v>0</v>
      </c>
      <c r="H44" s="291">
        <f t="shared" si="3"/>
        <v>0</v>
      </c>
      <c r="I44" s="291">
        <f t="shared" si="3"/>
        <v>0</v>
      </c>
      <c r="J44" s="291">
        <f t="shared" si="3"/>
        <v>0</v>
      </c>
      <c r="K44" s="291">
        <f t="shared" si="3"/>
        <v>0</v>
      </c>
      <c r="L44" s="291">
        <f t="shared" si="3"/>
        <v>0</v>
      </c>
      <c r="M44" s="291">
        <f t="shared" si="3"/>
        <v>0</v>
      </c>
      <c r="N44" s="291">
        <f t="shared" si="3"/>
        <v>0</v>
      </c>
      <c r="O44" s="291">
        <f t="shared" si="3"/>
        <v>0</v>
      </c>
      <c r="P44" s="291">
        <f t="shared" si="3"/>
        <v>0</v>
      </c>
      <c r="Q44" s="291">
        <f t="shared" si="3"/>
        <v>0</v>
      </c>
      <c r="R44" s="291">
        <f t="shared" si="3"/>
        <v>0</v>
      </c>
      <c r="S44" s="291">
        <f t="shared" si="3"/>
        <v>0</v>
      </c>
      <c r="T44" s="291">
        <f t="shared" si="3"/>
        <v>0</v>
      </c>
      <c r="U44" s="291">
        <f t="shared" si="3"/>
        <v>0</v>
      </c>
      <c r="V44" s="291">
        <f t="shared" si="3"/>
        <v>0</v>
      </c>
      <c r="W44" s="291">
        <f t="shared" si="3"/>
        <v>0</v>
      </c>
      <c r="X44" s="291">
        <f t="shared" si="3"/>
        <v>0</v>
      </c>
      <c r="Y44" s="291">
        <f t="shared" si="3"/>
        <v>0</v>
      </c>
      <c r="Z44" s="291">
        <f t="shared" si="3"/>
        <v>0</v>
      </c>
      <c r="AA44" s="291">
        <f t="shared" si="3"/>
        <v>0</v>
      </c>
      <c r="AB44" s="291">
        <f t="shared" si="3"/>
        <v>0</v>
      </c>
      <c r="AG44" s="240"/>
      <c r="AH44" s="240"/>
    </row>
    <row r="45" spans="1:34" x14ac:dyDescent="0.25">
      <c r="B45" s="145">
        <f t="shared" si="1"/>
        <v>47483</v>
      </c>
      <c r="D45" s="56">
        <f t="shared" si="2"/>
        <v>0</v>
      </c>
      <c r="E45" s="291">
        <f t="shared" si="4"/>
        <v>0</v>
      </c>
      <c r="F45" s="291">
        <f t="shared" si="3"/>
        <v>0</v>
      </c>
      <c r="G45" s="291">
        <f t="shared" si="3"/>
        <v>0</v>
      </c>
      <c r="H45" s="291">
        <f t="shared" si="3"/>
        <v>0</v>
      </c>
      <c r="I45" s="291">
        <f t="shared" si="3"/>
        <v>0</v>
      </c>
      <c r="J45" s="291">
        <f t="shared" si="3"/>
        <v>0</v>
      </c>
      <c r="K45" s="291">
        <f t="shared" si="3"/>
        <v>0</v>
      </c>
      <c r="L45" s="291">
        <f t="shared" si="3"/>
        <v>0</v>
      </c>
      <c r="M45" s="291">
        <f t="shared" si="3"/>
        <v>0</v>
      </c>
      <c r="N45" s="291">
        <f t="shared" si="3"/>
        <v>0</v>
      </c>
      <c r="O45" s="291">
        <f t="shared" si="3"/>
        <v>0</v>
      </c>
      <c r="P45" s="291">
        <f t="shared" si="3"/>
        <v>0</v>
      </c>
      <c r="Q45" s="291">
        <f t="shared" si="3"/>
        <v>0</v>
      </c>
      <c r="R45" s="291">
        <f t="shared" si="3"/>
        <v>0</v>
      </c>
      <c r="S45" s="291">
        <f t="shared" si="3"/>
        <v>0</v>
      </c>
      <c r="T45" s="291">
        <f t="shared" si="3"/>
        <v>0</v>
      </c>
      <c r="U45" s="291">
        <f t="shared" si="3"/>
        <v>0</v>
      </c>
      <c r="V45" s="291">
        <f t="shared" si="3"/>
        <v>0</v>
      </c>
      <c r="W45" s="291">
        <f t="shared" si="3"/>
        <v>0</v>
      </c>
      <c r="X45" s="291">
        <f t="shared" si="3"/>
        <v>0</v>
      </c>
      <c r="Y45" s="291">
        <f t="shared" si="3"/>
        <v>0</v>
      </c>
      <c r="Z45" s="291">
        <f t="shared" si="3"/>
        <v>0</v>
      </c>
      <c r="AA45" s="291">
        <f t="shared" si="3"/>
        <v>0</v>
      </c>
      <c r="AB45" s="291">
        <f t="shared" si="3"/>
        <v>0</v>
      </c>
      <c r="AG45" s="240"/>
      <c r="AH45" s="240"/>
    </row>
    <row r="46" spans="1:34" x14ac:dyDescent="0.25">
      <c r="B46" s="145">
        <f t="shared" si="1"/>
        <v>47848</v>
      </c>
      <c r="D46" s="56">
        <f t="shared" si="2"/>
        <v>0</v>
      </c>
      <c r="E46" s="291">
        <f t="shared" si="4"/>
        <v>0</v>
      </c>
      <c r="F46" s="291">
        <f t="shared" si="3"/>
        <v>0</v>
      </c>
      <c r="G46" s="291">
        <f t="shared" si="3"/>
        <v>0</v>
      </c>
      <c r="H46" s="291">
        <f t="shared" si="3"/>
        <v>0</v>
      </c>
      <c r="I46" s="291">
        <f t="shared" si="3"/>
        <v>0</v>
      </c>
      <c r="J46" s="291">
        <f t="shared" si="3"/>
        <v>0</v>
      </c>
      <c r="K46" s="291">
        <f t="shared" si="3"/>
        <v>0</v>
      </c>
      <c r="L46" s="291">
        <f t="shared" si="3"/>
        <v>0</v>
      </c>
      <c r="M46" s="291">
        <f t="shared" si="3"/>
        <v>0</v>
      </c>
      <c r="N46" s="291">
        <f t="shared" si="3"/>
        <v>0</v>
      </c>
      <c r="O46" s="291">
        <f t="shared" si="3"/>
        <v>0</v>
      </c>
      <c r="P46" s="291">
        <f t="shared" si="3"/>
        <v>0</v>
      </c>
      <c r="Q46" s="291">
        <f t="shared" si="3"/>
        <v>0</v>
      </c>
      <c r="R46" s="291">
        <f t="shared" si="3"/>
        <v>0</v>
      </c>
      <c r="S46" s="291">
        <f t="shared" si="3"/>
        <v>0</v>
      </c>
      <c r="T46" s="291">
        <f t="shared" si="3"/>
        <v>0</v>
      </c>
      <c r="U46" s="291">
        <f t="shared" si="3"/>
        <v>0</v>
      </c>
      <c r="V46" s="291">
        <f t="shared" si="3"/>
        <v>0</v>
      </c>
      <c r="W46" s="291">
        <f t="shared" si="3"/>
        <v>0</v>
      </c>
      <c r="X46" s="291">
        <f t="shared" si="3"/>
        <v>0</v>
      </c>
      <c r="Y46" s="291">
        <f t="shared" si="3"/>
        <v>0</v>
      </c>
      <c r="Z46" s="291">
        <f t="shared" si="3"/>
        <v>0</v>
      </c>
      <c r="AA46" s="291">
        <f t="shared" si="3"/>
        <v>0</v>
      </c>
      <c r="AB46" s="291">
        <f t="shared" si="3"/>
        <v>0</v>
      </c>
      <c r="AG46" s="240"/>
      <c r="AH46" s="240"/>
    </row>
    <row r="47" spans="1:34" x14ac:dyDescent="0.25">
      <c r="B47" s="145">
        <f t="shared" si="1"/>
        <v>48213</v>
      </c>
      <c r="D47" s="56">
        <f t="shared" si="2"/>
        <v>0</v>
      </c>
      <c r="E47" s="291">
        <f t="shared" si="4"/>
        <v>0</v>
      </c>
      <c r="F47" s="291">
        <f t="shared" si="3"/>
        <v>0</v>
      </c>
      <c r="G47" s="291">
        <f t="shared" si="3"/>
        <v>0</v>
      </c>
      <c r="H47" s="291">
        <f t="shared" si="3"/>
        <v>0</v>
      </c>
      <c r="I47" s="291">
        <f t="shared" si="3"/>
        <v>0</v>
      </c>
      <c r="J47" s="291">
        <f t="shared" si="3"/>
        <v>0</v>
      </c>
      <c r="K47" s="291">
        <f t="shared" si="3"/>
        <v>0</v>
      </c>
      <c r="L47" s="291">
        <f t="shared" si="3"/>
        <v>0</v>
      </c>
      <c r="M47" s="291">
        <f t="shared" si="3"/>
        <v>0</v>
      </c>
      <c r="N47" s="291">
        <f t="shared" si="3"/>
        <v>0</v>
      </c>
      <c r="O47" s="291">
        <f t="shared" si="3"/>
        <v>0</v>
      </c>
      <c r="P47" s="291">
        <f t="shared" si="3"/>
        <v>0</v>
      </c>
      <c r="Q47" s="291">
        <f t="shared" si="3"/>
        <v>0</v>
      </c>
      <c r="R47" s="291">
        <f t="shared" si="3"/>
        <v>0</v>
      </c>
      <c r="S47" s="291">
        <f t="shared" si="3"/>
        <v>0</v>
      </c>
      <c r="T47" s="291">
        <f t="shared" si="3"/>
        <v>0</v>
      </c>
      <c r="U47" s="291">
        <f t="shared" si="3"/>
        <v>0</v>
      </c>
      <c r="V47" s="291">
        <f t="shared" si="3"/>
        <v>0</v>
      </c>
      <c r="W47" s="291">
        <f t="shared" ref="F47:AB56" si="5">+W$9*(W22-W23)</f>
        <v>0</v>
      </c>
      <c r="X47" s="291">
        <f t="shared" si="5"/>
        <v>0</v>
      </c>
      <c r="Y47" s="291">
        <f t="shared" si="5"/>
        <v>0</v>
      </c>
      <c r="Z47" s="291">
        <f t="shared" si="5"/>
        <v>0</v>
      </c>
      <c r="AA47" s="291">
        <f t="shared" si="5"/>
        <v>0</v>
      </c>
      <c r="AB47" s="291">
        <f t="shared" si="5"/>
        <v>0</v>
      </c>
      <c r="AG47" s="240"/>
      <c r="AH47" s="240"/>
    </row>
    <row r="48" spans="1:34" x14ac:dyDescent="0.25">
      <c r="B48" s="145">
        <f t="shared" si="1"/>
        <v>48579</v>
      </c>
      <c r="D48" s="56">
        <f t="shared" si="2"/>
        <v>0</v>
      </c>
      <c r="E48" s="291">
        <f t="shared" si="4"/>
        <v>0</v>
      </c>
      <c r="F48" s="291">
        <f t="shared" si="5"/>
        <v>0</v>
      </c>
      <c r="G48" s="291">
        <f t="shared" si="5"/>
        <v>0</v>
      </c>
      <c r="H48" s="291">
        <f t="shared" si="5"/>
        <v>0</v>
      </c>
      <c r="I48" s="291">
        <f t="shared" si="5"/>
        <v>0</v>
      </c>
      <c r="J48" s="291">
        <f t="shared" si="5"/>
        <v>0</v>
      </c>
      <c r="K48" s="291">
        <f t="shared" si="5"/>
        <v>0</v>
      </c>
      <c r="L48" s="291">
        <f t="shared" si="5"/>
        <v>0</v>
      </c>
      <c r="M48" s="291">
        <f t="shared" si="5"/>
        <v>0</v>
      </c>
      <c r="N48" s="291">
        <f t="shared" si="5"/>
        <v>0</v>
      </c>
      <c r="O48" s="291">
        <f t="shared" si="5"/>
        <v>0</v>
      </c>
      <c r="P48" s="291">
        <f t="shared" si="5"/>
        <v>0</v>
      </c>
      <c r="Q48" s="291">
        <f t="shared" si="5"/>
        <v>0</v>
      </c>
      <c r="R48" s="291">
        <f t="shared" si="5"/>
        <v>0</v>
      </c>
      <c r="S48" s="291">
        <f t="shared" si="5"/>
        <v>0</v>
      </c>
      <c r="T48" s="291">
        <f t="shared" si="5"/>
        <v>0</v>
      </c>
      <c r="U48" s="291">
        <f t="shared" si="5"/>
        <v>0</v>
      </c>
      <c r="V48" s="291">
        <f t="shared" si="5"/>
        <v>0</v>
      </c>
      <c r="W48" s="291">
        <f t="shared" si="5"/>
        <v>0</v>
      </c>
      <c r="X48" s="291">
        <f t="shared" si="5"/>
        <v>0</v>
      </c>
      <c r="Y48" s="291">
        <f t="shared" si="5"/>
        <v>0</v>
      </c>
      <c r="Z48" s="291">
        <f t="shared" si="5"/>
        <v>0</v>
      </c>
      <c r="AA48" s="291">
        <f t="shared" si="5"/>
        <v>0</v>
      </c>
      <c r="AB48" s="291">
        <f t="shared" si="5"/>
        <v>0</v>
      </c>
      <c r="AG48" s="240"/>
      <c r="AH48" s="240"/>
    </row>
    <row r="49" spans="1:34" x14ac:dyDescent="0.25">
      <c r="B49" s="145">
        <f t="shared" si="1"/>
        <v>48944</v>
      </c>
      <c r="D49" s="56">
        <f t="shared" si="2"/>
        <v>0</v>
      </c>
      <c r="E49" s="291">
        <f t="shared" si="4"/>
        <v>0</v>
      </c>
      <c r="F49" s="291">
        <f t="shared" si="5"/>
        <v>0</v>
      </c>
      <c r="G49" s="291">
        <f t="shared" si="5"/>
        <v>0</v>
      </c>
      <c r="H49" s="291">
        <f t="shared" si="5"/>
        <v>0</v>
      </c>
      <c r="I49" s="291">
        <f t="shared" si="5"/>
        <v>0</v>
      </c>
      <c r="J49" s="291">
        <f t="shared" si="5"/>
        <v>0</v>
      </c>
      <c r="K49" s="291">
        <f t="shared" si="5"/>
        <v>0</v>
      </c>
      <c r="L49" s="291">
        <f t="shared" si="5"/>
        <v>0</v>
      </c>
      <c r="M49" s="291">
        <f t="shared" si="5"/>
        <v>0</v>
      </c>
      <c r="N49" s="291">
        <f t="shared" si="5"/>
        <v>0</v>
      </c>
      <c r="O49" s="291">
        <f t="shared" si="5"/>
        <v>0</v>
      </c>
      <c r="P49" s="291">
        <f t="shared" si="5"/>
        <v>0</v>
      </c>
      <c r="Q49" s="291">
        <f t="shared" si="5"/>
        <v>0</v>
      </c>
      <c r="R49" s="291">
        <f t="shared" si="5"/>
        <v>0</v>
      </c>
      <c r="S49" s="291">
        <f t="shared" si="5"/>
        <v>0</v>
      </c>
      <c r="T49" s="291">
        <f t="shared" si="5"/>
        <v>0</v>
      </c>
      <c r="U49" s="291">
        <f t="shared" si="5"/>
        <v>0</v>
      </c>
      <c r="V49" s="291">
        <f t="shared" si="5"/>
        <v>0</v>
      </c>
      <c r="W49" s="291">
        <f t="shared" si="5"/>
        <v>0</v>
      </c>
      <c r="X49" s="291">
        <f t="shared" si="5"/>
        <v>0</v>
      </c>
      <c r="Y49" s="291">
        <f t="shared" si="5"/>
        <v>0</v>
      </c>
      <c r="Z49" s="291">
        <f t="shared" si="5"/>
        <v>0</v>
      </c>
      <c r="AA49" s="291">
        <f t="shared" si="5"/>
        <v>0</v>
      </c>
      <c r="AB49" s="291">
        <f t="shared" si="5"/>
        <v>0</v>
      </c>
      <c r="AG49" s="240"/>
      <c r="AH49" s="240"/>
    </row>
    <row r="50" spans="1:34" x14ac:dyDescent="0.25">
      <c r="B50" s="145">
        <f t="shared" si="1"/>
        <v>49309</v>
      </c>
      <c r="D50" s="56">
        <f t="shared" si="2"/>
        <v>0</v>
      </c>
      <c r="E50" s="291">
        <f t="shared" si="4"/>
        <v>0</v>
      </c>
      <c r="F50" s="291">
        <f t="shared" si="5"/>
        <v>0</v>
      </c>
      <c r="G50" s="291">
        <f t="shared" si="5"/>
        <v>0</v>
      </c>
      <c r="H50" s="291">
        <f t="shared" si="5"/>
        <v>0</v>
      </c>
      <c r="I50" s="291">
        <f t="shared" si="5"/>
        <v>0</v>
      </c>
      <c r="J50" s="291">
        <f t="shared" si="5"/>
        <v>0</v>
      </c>
      <c r="K50" s="291">
        <f t="shared" si="5"/>
        <v>0</v>
      </c>
      <c r="L50" s="291">
        <f t="shared" si="5"/>
        <v>0</v>
      </c>
      <c r="M50" s="291">
        <f t="shared" si="5"/>
        <v>0</v>
      </c>
      <c r="N50" s="291">
        <f t="shared" si="5"/>
        <v>0</v>
      </c>
      <c r="O50" s="291">
        <f t="shared" si="5"/>
        <v>0</v>
      </c>
      <c r="P50" s="291">
        <f t="shared" si="5"/>
        <v>0</v>
      </c>
      <c r="Q50" s="291">
        <f t="shared" si="5"/>
        <v>0</v>
      </c>
      <c r="R50" s="291">
        <f t="shared" si="5"/>
        <v>0</v>
      </c>
      <c r="S50" s="291">
        <f t="shared" si="5"/>
        <v>0</v>
      </c>
      <c r="T50" s="291">
        <f t="shared" si="5"/>
        <v>0</v>
      </c>
      <c r="U50" s="291">
        <f t="shared" si="5"/>
        <v>0</v>
      </c>
      <c r="V50" s="291">
        <f t="shared" si="5"/>
        <v>0</v>
      </c>
      <c r="W50" s="291">
        <f t="shared" si="5"/>
        <v>0</v>
      </c>
      <c r="X50" s="291">
        <f t="shared" si="5"/>
        <v>0</v>
      </c>
      <c r="Y50" s="291">
        <f t="shared" si="5"/>
        <v>0</v>
      </c>
      <c r="Z50" s="291">
        <f t="shared" si="5"/>
        <v>0</v>
      </c>
      <c r="AA50" s="291">
        <f t="shared" si="5"/>
        <v>0</v>
      </c>
      <c r="AB50" s="291">
        <f t="shared" si="5"/>
        <v>0</v>
      </c>
      <c r="AG50" s="240"/>
      <c r="AH50" s="240"/>
    </row>
    <row r="51" spans="1:34" x14ac:dyDescent="0.25">
      <c r="B51" s="145">
        <f t="shared" si="1"/>
        <v>49674</v>
      </c>
      <c r="D51" s="56">
        <f t="shared" si="2"/>
        <v>0</v>
      </c>
      <c r="E51" s="291">
        <f t="shared" si="4"/>
        <v>0</v>
      </c>
      <c r="F51" s="291">
        <f t="shared" si="5"/>
        <v>0</v>
      </c>
      <c r="G51" s="291">
        <f t="shared" si="5"/>
        <v>0</v>
      </c>
      <c r="H51" s="291">
        <f t="shared" si="5"/>
        <v>0</v>
      </c>
      <c r="I51" s="291">
        <f t="shared" si="5"/>
        <v>0</v>
      </c>
      <c r="J51" s="291">
        <f t="shared" si="5"/>
        <v>0</v>
      </c>
      <c r="K51" s="291">
        <f t="shared" si="5"/>
        <v>0</v>
      </c>
      <c r="L51" s="291">
        <f t="shared" si="5"/>
        <v>0</v>
      </c>
      <c r="M51" s="291">
        <f t="shared" si="5"/>
        <v>0</v>
      </c>
      <c r="N51" s="291">
        <f t="shared" si="5"/>
        <v>0</v>
      </c>
      <c r="O51" s="291">
        <f t="shared" si="5"/>
        <v>0</v>
      </c>
      <c r="P51" s="291">
        <f t="shared" si="5"/>
        <v>0</v>
      </c>
      <c r="Q51" s="291">
        <f t="shared" si="5"/>
        <v>0</v>
      </c>
      <c r="R51" s="291">
        <f t="shared" si="5"/>
        <v>0</v>
      </c>
      <c r="S51" s="291">
        <f t="shared" si="5"/>
        <v>0</v>
      </c>
      <c r="T51" s="291">
        <f t="shared" si="5"/>
        <v>0</v>
      </c>
      <c r="U51" s="291">
        <f t="shared" si="5"/>
        <v>0</v>
      </c>
      <c r="V51" s="291">
        <f t="shared" si="5"/>
        <v>0</v>
      </c>
      <c r="W51" s="291">
        <f t="shared" si="5"/>
        <v>0</v>
      </c>
      <c r="X51" s="291">
        <f t="shared" si="5"/>
        <v>0</v>
      </c>
      <c r="Y51" s="291">
        <f t="shared" si="5"/>
        <v>0</v>
      </c>
      <c r="Z51" s="291">
        <f t="shared" si="5"/>
        <v>0</v>
      </c>
      <c r="AA51" s="291">
        <f t="shared" si="5"/>
        <v>0</v>
      </c>
      <c r="AB51" s="291">
        <f t="shared" si="5"/>
        <v>0</v>
      </c>
      <c r="AG51" s="240"/>
      <c r="AH51" s="240"/>
    </row>
    <row r="52" spans="1:34" x14ac:dyDescent="0.25">
      <c r="B52" s="145">
        <f t="shared" si="1"/>
        <v>50040</v>
      </c>
      <c r="D52" s="56">
        <f t="shared" si="2"/>
        <v>0</v>
      </c>
      <c r="E52" s="291">
        <f t="shared" si="4"/>
        <v>0</v>
      </c>
      <c r="F52" s="291">
        <f t="shared" si="5"/>
        <v>0</v>
      </c>
      <c r="G52" s="291">
        <f t="shared" si="5"/>
        <v>0</v>
      </c>
      <c r="H52" s="291">
        <f t="shared" si="5"/>
        <v>0</v>
      </c>
      <c r="I52" s="291">
        <f t="shared" si="5"/>
        <v>0</v>
      </c>
      <c r="J52" s="291">
        <f t="shared" si="5"/>
        <v>0</v>
      </c>
      <c r="K52" s="291">
        <f t="shared" si="5"/>
        <v>0</v>
      </c>
      <c r="L52" s="291">
        <f t="shared" si="5"/>
        <v>0</v>
      </c>
      <c r="M52" s="291">
        <f t="shared" si="5"/>
        <v>0</v>
      </c>
      <c r="N52" s="291">
        <f t="shared" si="5"/>
        <v>0</v>
      </c>
      <c r="O52" s="291">
        <f t="shared" si="5"/>
        <v>0</v>
      </c>
      <c r="P52" s="291">
        <f t="shared" si="5"/>
        <v>0</v>
      </c>
      <c r="Q52" s="291">
        <f t="shared" si="5"/>
        <v>0</v>
      </c>
      <c r="R52" s="291">
        <f t="shared" si="5"/>
        <v>0</v>
      </c>
      <c r="S52" s="291">
        <f t="shared" si="5"/>
        <v>0</v>
      </c>
      <c r="T52" s="291">
        <f t="shared" si="5"/>
        <v>0</v>
      </c>
      <c r="U52" s="291">
        <f t="shared" si="5"/>
        <v>0</v>
      </c>
      <c r="V52" s="291">
        <f t="shared" si="5"/>
        <v>0</v>
      </c>
      <c r="W52" s="291">
        <f t="shared" si="5"/>
        <v>0</v>
      </c>
      <c r="X52" s="291">
        <f t="shared" si="5"/>
        <v>0</v>
      </c>
      <c r="Y52" s="291">
        <f t="shared" si="5"/>
        <v>0</v>
      </c>
      <c r="Z52" s="291">
        <f t="shared" si="5"/>
        <v>0</v>
      </c>
      <c r="AA52" s="291">
        <f t="shared" si="5"/>
        <v>0</v>
      </c>
      <c r="AB52" s="291">
        <f t="shared" si="5"/>
        <v>0</v>
      </c>
      <c r="AG52" s="240"/>
      <c r="AH52" s="240"/>
    </row>
    <row r="53" spans="1:34" x14ac:dyDescent="0.25">
      <c r="B53" s="145">
        <f t="shared" si="1"/>
        <v>50405</v>
      </c>
      <c r="D53" s="56">
        <f t="shared" si="2"/>
        <v>0</v>
      </c>
      <c r="E53" s="291">
        <f t="shared" ref="E53:E56" si="6">+E$9*(E28-E29)</f>
        <v>0</v>
      </c>
      <c r="F53" s="291">
        <f t="shared" si="5"/>
        <v>0</v>
      </c>
      <c r="G53" s="291">
        <f t="shared" si="5"/>
        <v>0</v>
      </c>
      <c r="H53" s="291">
        <f t="shared" si="5"/>
        <v>0</v>
      </c>
      <c r="I53" s="291">
        <f t="shared" si="5"/>
        <v>0</v>
      </c>
      <c r="J53" s="291">
        <f t="shared" si="5"/>
        <v>0</v>
      </c>
      <c r="K53" s="291">
        <f t="shared" si="5"/>
        <v>0</v>
      </c>
      <c r="L53" s="291">
        <f t="shared" si="5"/>
        <v>0</v>
      </c>
      <c r="M53" s="291">
        <f t="shared" si="5"/>
        <v>0</v>
      </c>
      <c r="N53" s="291">
        <f t="shared" si="5"/>
        <v>0</v>
      </c>
      <c r="O53" s="291">
        <f t="shared" si="5"/>
        <v>0</v>
      </c>
      <c r="P53" s="291">
        <f t="shared" si="5"/>
        <v>0</v>
      </c>
      <c r="Q53" s="291">
        <f t="shared" si="5"/>
        <v>0</v>
      </c>
      <c r="R53" s="291">
        <f t="shared" si="5"/>
        <v>0</v>
      </c>
      <c r="S53" s="291">
        <f t="shared" si="5"/>
        <v>0</v>
      </c>
      <c r="T53" s="291">
        <f t="shared" si="5"/>
        <v>0</v>
      </c>
      <c r="U53" s="291">
        <f t="shared" si="5"/>
        <v>0</v>
      </c>
      <c r="V53" s="291">
        <f t="shared" si="5"/>
        <v>0</v>
      </c>
      <c r="W53" s="291">
        <f t="shared" si="5"/>
        <v>0</v>
      </c>
      <c r="X53" s="291">
        <f t="shared" si="5"/>
        <v>0</v>
      </c>
      <c r="Y53" s="291">
        <f t="shared" si="5"/>
        <v>0</v>
      </c>
      <c r="Z53" s="291">
        <f t="shared" si="5"/>
        <v>0</v>
      </c>
      <c r="AA53" s="291">
        <f t="shared" si="5"/>
        <v>0</v>
      </c>
      <c r="AB53" s="291">
        <f t="shared" si="5"/>
        <v>0</v>
      </c>
      <c r="AG53" s="240"/>
      <c r="AH53" s="240"/>
    </row>
    <row r="54" spans="1:34" x14ac:dyDescent="0.25">
      <c r="B54" s="145">
        <f t="shared" si="1"/>
        <v>50770</v>
      </c>
      <c r="D54" s="56">
        <f t="shared" si="2"/>
        <v>0</v>
      </c>
      <c r="E54" s="291">
        <f t="shared" si="6"/>
        <v>0</v>
      </c>
      <c r="F54" s="291">
        <f t="shared" si="5"/>
        <v>0</v>
      </c>
      <c r="G54" s="291">
        <f t="shared" si="5"/>
        <v>0</v>
      </c>
      <c r="H54" s="291">
        <f t="shared" si="5"/>
        <v>0</v>
      </c>
      <c r="I54" s="291">
        <f t="shared" si="5"/>
        <v>0</v>
      </c>
      <c r="J54" s="291">
        <f t="shared" si="5"/>
        <v>0</v>
      </c>
      <c r="K54" s="291">
        <f t="shared" si="5"/>
        <v>0</v>
      </c>
      <c r="L54" s="291">
        <f t="shared" si="5"/>
        <v>0</v>
      </c>
      <c r="M54" s="291">
        <f t="shared" si="5"/>
        <v>0</v>
      </c>
      <c r="N54" s="291">
        <f t="shared" si="5"/>
        <v>0</v>
      </c>
      <c r="O54" s="291">
        <f t="shared" si="5"/>
        <v>0</v>
      </c>
      <c r="P54" s="291">
        <f t="shared" si="5"/>
        <v>0</v>
      </c>
      <c r="Q54" s="291">
        <f t="shared" si="5"/>
        <v>0</v>
      </c>
      <c r="R54" s="291">
        <f t="shared" si="5"/>
        <v>0</v>
      </c>
      <c r="S54" s="291">
        <f t="shared" si="5"/>
        <v>0</v>
      </c>
      <c r="T54" s="291">
        <f t="shared" si="5"/>
        <v>0</v>
      </c>
      <c r="U54" s="291">
        <f t="shared" si="5"/>
        <v>0</v>
      </c>
      <c r="V54" s="291">
        <f t="shared" si="5"/>
        <v>0</v>
      </c>
      <c r="W54" s="291">
        <f t="shared" si="5"/>
        <v>0</v>
      </c>
      <c r="X54" s="291">
        <f t="shared" si="5"/>
        <v>0</v>
      </c>
      <c r="Y54" s="291">
        <f t="shared" si="5"/>
        <v>0</v>
      </c>
      <c r="Z54" s="291">
        <f t="shared" si="5"/>
        <v>0</v>
      </c>
      <c r="AA54" s="291">
        <f t="shared" si="5"/>
        <v>0</v>
      </c>
      <c r="AB54" s="291">
        <f t="shared" si="5"/>
        <v>0</v>
      </c>
      <c r="AG54" s="240"/>
      <c r="AH54" s="240"/>
    </row>
    <row r="55" spans="1:34" x14ac:dyDescent="0.25">
      <c r="B55" s="145">
        <f t="shared" si="1"/>
        <v>51135</v>
      </c>
      <c r="D55" s="56">
        <f t="shared" si="2"/>
        <v>0</v>
      </c>
      <c r="E55" s="291">
        <f t="shared" si="6"/>
        <v>0</v>
      </c>
      <c r="F55" s="291">
        <f t="shared" si="5"/>
        <v>0</v>
      </c>
      <c r="G55" s="291">
        <f t="shared" si="5"/>
        <v>0</v>
      </c>
      <c r="H55" s="291">
        <f t="shared" si="5"/>
        <v>0</v>
      </c>
      <c r="I55" s="291">
        <f t="shared" si="5"/>
        <v>0</v>
      </c>
      <c r="J55" s="291">
        <f t="shared" si="5"/>
        <v>0</v>
      </c>
      <c r="K55" s="291">
        <f t="shared" si="5"/>
        <v>0</v>
      </c>
      <c r="L55" s="291">
        <f t="shared" si="5"/>
        <v>0</v>
      </c>
      <c r="M55" s="291">
        <f t="shared" si="5"/>
        <v>0</v>
      </c>
      <c r="N55" s="291">
        <f t="shared" si="5"/>
        <v>0</v>
      </c>
      <c r="O55" s="291">
        <f t="shared" si="5"/>
        <v>0</v>
      </c>
      <c r="P55" s="291">
        <f t="shared" si="5"/>
        <v>0</v>
      </c>
      <c r="Q55" s="291">
        <f t="shared" si="5"/>
        <v>0</v>
      </c>
      <c r="R55" s="291">
        <f t="shared" si="5"/>
        <v>0</v>
      </c>
      <c r="S55" s="291">
        <f t="shared" si="5"/>
        <v>0</v>
      </c>
      <c r="T55" s="291">
        <f t="shared" si="5"/>
        <v>0</v>
      </c>
      <c r="U55" s="291">
        <f t="shared" si="5"/>
        <v>0</v>
      </c>
      <c r="V55" s="291">
        <f t="shared" si="5"/>
        <v>0</v>
      </c>
      <c r="W55" s="291">
        <f t="shared" si="5"/>
        <v>0</v>
      </c>
      <c r="X55" s="291">
        <f t="shared" si="5"/>
        <v>0</v>
      </c>
      <c r="Y55" s="291">
        <f t="shared" si="5"/>
        <v>0</v>
      </c>
      <c r="Z55" s="291">
        <f t="shared" si="5"/>
        <v>0</v>
      </c>
      <c r="AA55" s="291">
        <f t="shared" si="5"/>
        <v>0</v>
      </c>
      <c r="AB55" s="291">
        <f t="shared" si="5"/>
        <v>0</v>
      </c>
    </row>
    <row r="56" spans="1:34" x14ac:dyDescent="0.25">
      <c r="B56" s="145">
        <f t="shared" si="1"/>
        <v>51501</v>
      </c>
      <c r="D56" s="56">
        <f t="shared" si="2"/>
        <v>0</v>
      </c>
      <c r="E56" s="291">
        <f t="shared" si="6"/>
        <v>0</v>
      </c>
      <c r="F56" s="291">
        <f t="shared" si="5"/>
        <v>0</v>
      </c>
      <c r="G56" s="291">
        <f t="shared" si="5"/>
        <v>0</v>
      </c>
      <c r="H56" s="291">
        <f t="shared" si="5"/>
        <v>0</v>
      </c>
      <c r="I56" s="291">
        <f t="shared" si="5"/>
        <v>0</v>
      </c>
      <c r="J56" s="291">
        <f t="shared" si="5"/>
        <v>0</v>
      </c>
      <c r="K56" s="291">
        <f t="shared" si="5"/>
        <v>0</v>
      </c>
      <c r="L56" s="291">
        <f t="shared" si="5"/>
        <v>0</v>
      </c>
      <c r="M56" s="291">
        <f t="shared" si="5"/>
        <v>0</v>
      </c>
      <c r="N56" s="291">
        <f t="shared" si="5"/>
        <v>0</v>
      </c>
      <c r="O56" s="291">
        <f t="shared" si="5"/>
        <v>0</v>
      </c>
      <c r="P56" s="291">
        <f t="shared" si="5"/>
        <v>0</v>
      </c>
      <c r="Q56" s="291">
        <f t="shared" si="5"/>
        <v>0</v>
      </c>
      <c r="R56" s="291">
        <f t="shared" si="5"/>
        <v>0</v>
      </c>
      <c r="S56" s="291">
        <f t="shared" si="5"/>
        <v>0</v>
      </c>
      <c r="T56" s="291">
        <f t="shared" si="5"/>
        <v>0</v>
      </c>
      <c r="U56" s="291">
        <f t="shared" si="5"/>
        <v>0</v>
      </c>
      <c r="V56" s="291">
        <f t="shared" si="5"/>
        <v>0</v>
      </c>
      <c r="W56" s="291">
        <f t="shared" si="5"/>
        <v>0</v>
      </c>
      <c r="X56" s="291">
        <f t="shared" si="5"/>
        <v>0</v>
      </c>
      <c r="Y56" s="291">
        <f t="shared" si="5"/>
        <v>0</v>
      </c>
      <c r="Z56" s="291">
        <f t="shared" si="5"/>
        <v>0</v>
      </c>
      <c r="AA56" s="291">
        <f t="shared" si="5"/>
        <v>0</v>
      </c>
      <c r="AB56" s="291">
        <f t="shared" si="5"/>
        <v>0</v>
      </c>
    </row>
    <row r="58" spans="1:34" ht="50.1" customHeight="1"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55" t="s">
        <v>178</v>
      </c>
      <c r="AE58" s="255" t="s">
        <v>177</v>
      </c>
    </row>
    <row r="59" spans="1:34" ht="12.6" hidden="1" customHeight="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GBP</v>
      </c>
      <c r="AE60" s="7" t="str">
        <f>H4</f>
        <v>GBP</v>
      </c>
    </row>
    <row r="61" spans="1:34" x14ac:dyDescent="0.25">
      <c r="A61" s="3" t="s">
        <v>137</v>
      </c>
      <c r="D61" s="89">
        <f t="shared" ref="D61:D83" si="7">SUM(E61:AB61)</f>
        <v>0</v>
      </c>
      <c r="E61" s="291">
        <f>E9-E62</f>
        <v>0</v>
      </c>
      <c r="F61" s="291">
        <f t="shared" ref="F61:AB61" si="8">F9-F62</f>
        <v>0</v>
      </c>
      <c r="G61" s="291">
        <f t="shared" si="8"/>
        <v>0</v>
      </c>
      <c r="H61" s="291">
        <f t="shared" si="8"/>
        <v>0</v>
      </c>
      <c r="I61" s="291">
        <f t="shared" si="8"/>
        <v>0</v>
      </c>
      <c r="J61" s="291">
        <f t="shared" si="8"/>
        <v>0</v>
      </c>
      <c r="K61" s="291">
        <f t="shared" si="8"/>
        <v>0</v>
      </c>
      <c r="L61" s="291">
        <f t="shared" si="8"/>
        <v>0</v>
      </c>
      <c r="M61" s="291">
        <f t="shared" si="8"/>
        <v>0</v>
      </c>
      <c r="N61" s="291">
        <f t="shared" si="8"/>
        <v>0</v>
      </c>
      <c r="O61" s="291">
        <f t="shared" si="8"/>
        <v>0</v>
      </c>
      <c r="P61" s="291">
        <f t="shared" si="8"/>
        <v>0</v>
      </c>
      <c r="Q61" s="291">
        <f t="shared" si="8"/>
        <v>0</v>
      </c>
      <c r="R61" s="291">
        <f t="shared" si="8"/>
        <v>0</v>
      </c>
      <c r="S61" s="291">
        <f t="shared" si="8"/>
        <v>0</v>
      </c>
      <c r="T61" s="291">
        <f t="shared" si="8"/>
        <v>0</v>
      </c>
      <c r="U61" s="291">
        <f t="shared" si="8"/>
        <v>0</v>
      </c>
      <c r="V61" s="291">
        <f t="shared" si="8"/>
        <v>0</v>
      </c>
      <c r="W61" s="291">
        <f t="shared" si="8"/>
        <v>0</v>
      </c>
      <c r="X61" s="291">
        <f t="shared" si="8"/>
        <v>0</v>
      </c>
      <c r="Y61" s="291">
        <f t="shared" si="8"/>
        <v>0</v>
      </c>
      <c r="Z61" s="291">
        <f t="shared" si="8"/>
        <v>0</v>
      </c>
      <c r="AA61" s="291">
        <f t="shared" si="8"/>
        <v>0</v>
      </c>
      <c r="AB61" s="291">
        <f t="shared" si="8"/>
        <v>0</v>
      </c>
    </row>
    <row r="62" spans="1:34" x14ac:dyDescent="0.25">
      <c r="B62" s="65">
        <f>+Summary!C$6</f>
        <v>43830</v>
      </c>
      <c r="D62" s="89">
        <f t="shared" si="7"/>
        <v>0</v>
      </c>
      <c r="E62" s="291">
        <f>SUMPRODUCT(E36:E$56,$AD$62:$AD82)</f>
        <v>0</v>
      </c>
      <c r="F62" s="291">
        <f>SUMPRODUCT(F36:F$56,$AD$62:$AD82)</f>
        <v>0</v>
      </c>
      <c r="G62" s="291">
        <f>SUMPRODUCT(G36:G$56,$AD$62:$AD82)</f>
        <v>0</v>
      </c>
      <c r="H62" s="291">
        <f>SUMPRODUCT(H36:H$56,$AD$62:$AD82)</f>
        <v>0</v>
      </c>
      <c r="I62" s="291">
        <f>SUMPRODUCT(I36:I$56,$AD$62:$AD82)</f>
        <v>0</v>
      </c>
      <c r="J62" s="291">
        <f>SUMPRODUCT(J36:J$56,$AD$62:$AD82)</f>
        <v>0</v>
      </c>
      <c r="K62" s="291">
        <f>SUMPRODUCT(K36:K$56,$AD$62:$AD82)</f>
        <v>0</v>
      </c>
      <c r="L62" s="291">
        <f>SUMPRODUCT(L36:L$56,$AD$62:$AD82)</f>
        <v>0</v>
      </c>
      <c r="M62" s="291">
        <f>SUMPRODUCT(M36:M$56,$AD$62:$AD82)</f>
        <v>0</v>
      </c>
      <c r="N62" s="291">
        <f>SUMPRODUCT(N36:N$56,$AD$62:$AD82)</f>
        <v>0</v>
      </c>
      <c r="O62" s="291">
        <f>SUMPRODUCT(O36:O$56,$AD$62:$AD82)</f>
        <v>0</v>
      </c>
      <c r="P62" s="291">
        <f>SUMPRODUCT(P36:P$56,$AD$62:$AD82)</f>
        <v>0</v>
      </c>
      <c r="Q62" s="291">
        <f>SUMPRODUCT(Q36:Q$56,$AD$62:$AD82)</f>
        <v>0</v>
      </c>
      <c r="R62" s="291">
        <f>SUMPRODUCT(R36:R$56,$AD$62:$AD82)</f>
        <v>0</v>
      </c>
      <c r="S62" s="291">
        <f>SUMPRODUCT(S36:S$56,$AD$62:$AD82)</f>
        <v>0</v>
      </c>
      <c r="T62" s="291">
        <f>SUMPRODUCT(T36:T$56,$AD$62:$AD82)</f>
        <v>0</v>
      </c>
      <c r="U62" s="291">
        <f>SUMPRODUCT(U36:U$56,$AD$62:$AD82)</f>
        <v>0</v>
      </c>
      <c r="V62" s="291">
        <f>SUMPRODUCT(V36:V$56,$AD$62:$AD82)</f>
        <v>0</v>
      </c>
      <c r="W62" s="291">
        <f>SUMPRODUCT(W36:W$56,$AD$62:$AD82)</f>
        <v>0</v>
      </c>
      <c r="X62" s="291">
        <f>SUMPRODUCT(X36:X$56,$AD$62:$AD82)</f>
        <v>0</v>
      </c>
      <c r="Y62" s="291">
        <f>SUMPRODUCT(Y36:Y$56,$AD$62:$AD82)</f>
        <v>0</v>
      </c>
      <c r="Z62" s="291">
        <f>SUMPRODUCT(Z36:Z$56,$AD$62:$AD82)</f>
        <v>0</v>
      </c>
      <c r="AA62" s="291">
        <f>SUMPRODUCT(AA36:AA$56,$AD$62:$AD82)</f>
        <v>0</v>
      </c>
      <c r="AB62" s="291">
        <f>SUMPRODUCT(AB36:AB$56,$AD$62:$AD82)</f>
        <v>0</v>
      </c>
      <c r="AC62" s="267">
        <v>1</v>
      </c>
      <c r="AD62" s="201">
        <f>+AE62*((1+Summary!$D$29)^(AC62-0.5))</f>
        <v>0.99577210517662573</v>
      </c>
      <c r="AE62" s="201">
        <f>HLOOKUP($H$4,'Yield Curves &amp; Factor Charges'!$L$41:$S$72,AC62+2,FALSE)</f>
        <v>0.99527459222767012</v>
      </c>
    </row>
    <row r="63" spans="1:34" x14ac:dyDescent="0.25">
      <c r="B63" s="145">
        <f t="shared" ref="B63:B83" si="9">EDATE(B62,12)</f>
        <v>44196</v>
      </c>
      <c r="D63" s="89">
        <f t="shared" si="7"/>
        <v>0</v>
      </c>
      <c r="E63" s="291">
        <f>SUMPRODUCT(E37:E$56,$AD$62:$AD81)</f>
        <v>0</v>
      </c>
      <c r="F63" s="291">
        <f>SUMPRODUCT(F37:F$56,$AD$62:$AD81)</f>
        <v>0</v>
      </c>
      <c r="G63" s="291">
        <f>SUMPRODUCT(G37:G$56,$AD$62:$AD81)</f>
        <v>0</v>
      </c>
      <c r="H63" s="291">
        <f>SUMPRODUCT(H37:H$56,$AD$62:$AD81)</f>
        <v>0</v>
      </c>
      <c r="I63" s="291">
        <f>SUMPRODUCT(I37:I$56,$AD$62:$AD81)</f>
        <v>0</v>
      </c>
      <c r="J63" s="291">
        <f>SUMPRODUCT(J37:J$56,$AD$62:$AD81)</f>
        <v>0</v>
      </c>
      <c r="K63" s="291">
        <f>SUMPRODUCT(K37:K$56,$AD$62:$AD81)</f>
        <v>0</v>
      </c>
      <c r="L63" s="291">
        <f>SUMPRODUCT(L37:L$56,$AD$62:$AD81)</f>
        <v>0</v>
      </c>
      <c r="M63" s="291">
        <f>SUMPRODUCT(M37:M$56,$AD$62:$AD81)</f>
        <v>0</v>
      </c>
      <c r="N63" s="291">
        <f>SUMPRODUCT(N37:N$56,$AD$62:$AD81)</f>
        <v>0</v>
      </c>
      <c r="O63" s="291">
        <f>SUMPRODUCT(O37:O$56,$AD$62:$AD81)</f>
        <v>0</v>
      </c>
      <c r="P63" s="291">
        <f>SUMPRODUCT(P37:P$56,$AD$62:$AD81)</f>
        <v>0</v>
      </c>
      <c r="Q63" s="291">
        <f>SUMPRODUCT(Q37:Q$56,$AD$62:$AD81)</f>
        <v>0</v>
      </c>
      <c r="R63" s="291">
        <f>SUMPRODUCT(R37:R$56,$AD$62:$AD81)</f>
        <v>0</v>
      </c>
      <c r="S63" s="291">
        <f>SUMPRODUCT(S37:S$56,$AD$62:$AD81)</f>
        <v>0</v>
      </c>
      <c r="T63" s="291">
        <f>SUMPRODUCT(T37:T$56,$AD$62:$AD81)</f>
        <v>0</v>
      </c>
      <c r="U63" s="291">
        <f>SUMPRODUCT(U37:U$56,$AD$62:$AD81)</f>
        <v>0</v>
      </c>
      <c r="V63" s="291">
        <f>SUMPRODUCT(V37:V$56,$AD$62:$AD81)</f>
        <v>0</v>
      </c>
      <c r="W63" s="291">
        <f>SUMPRODUCT(W37:W$56,$AD$62:$AD81)</f>
        <v>0</v>
      </c>
      <c r="X63" s="291">
        <f>SUMPRODUCT(X37:X$56,$AD$62:$AD81)</f>
        <v>0</v>
      </c>
      <c r="Y63" s="291">
        <f>SUMPRODUCT(Y37:Y$56,$AD$62:$AD81)</f>
        <v>0</v>
      </c>
      <c r="Z63" s="291">
        <f>SUMPRODUCT(Z37:Z$56,$AD$62:$AD81)</f>
        <v>0</v>
      </c>
      <c r="AA63" s="291">
        <f>SUMPRODUCT(AA37:AA$56,$AD$62:$AD81)</f>
        <v>0</v>
      </c>
      <c r="AB63" s="291">
        <f>SUMPRODUCT(AB37:AB$56,$AD$62:$AD81)</f>
        <v>0</v>
      </c>
      <c r="AC63" s="267">
        <f t="shared" ref="AC63:AC83" si="10">+AC62+1</f>
        <v>2</v>
      </c>
      <c r="AD63" s="201">
        <f>+AE63*((1+Summary!$D$29)^(AC63-0.5))</f>
        <v>0.98616516470447191</v>
      </c>
      <c r="AE63" s="201">
        <f>HLOOKUP($H$4,'Yield Curves &amp; Factor Charges'!$L$41:$S$72,AC63+2,FALSE)</f>
        <v>0.98468776386228707</v>
      </c>
    </row>
    <row r="64" spans="1:34" x14ac:dyDescent="0.25">
      <c r="B64" s="145">
        <f t="shared" si="9"/>
        <v>44561</v>
      </c>
      <c r="D64" s="89">
        <f t="shared" si="7"/>
        <v>0</v>
      </c>
      <c r="E64" s="291">
        <f>SUMPRODUCT(E38:E$56,$AD$62:$AD80)</f>
        <v>0</v>
      </c>
      <c r="F64" s="291">
        <f>SUMPRODUCT(F38:F$56,$AD$62:$AD80)</f>
        <v>0</v>
      </c>
      <c r="G64" s="291">
        <f>SUMPRODUCT(G38:G$56,$AD$62:$AD80)</f>
        <v>0</v>
      </c>
      <c r="H64" s="291">
        <f>SUMPRODUCT(H38:H$56,$AD$62:$AD80)</f>
        <v>0</v>
      </c>
      <c r="I64" s="291">
        <f>SUMPRODUCT(I38:I$56,$AD$62:$AD80)</f>
        <v>0</v>
      </c>
      <c r="J64" s="291">
        <f>SUMPRODUCT(J38:J$56,$AD$62:$AD80)</f>
        <v>0</v>
      </c>
      <c r="K64" s="291">
        <f>SUMPRODUCT(K38:K$56,$AD$62:$AD80)</f>
        <v>0</v>
      </c>
      <c r="L64" s="291">
        <f>SUMPRODUCT(L38:L$56,$AD$62:$AD80)</f>
        <v>0</v>
      </c>
      <c r="M64" s="291">
        <f>SUMPRODUCT(M38:M$56,$AD$62:$AD80)</f>
        <v>0</v>
      </c>
      <c r="N64" s="291">
        <f>SUMPRODUCT(N38:N$56,$AD$62:$AD80)</f>
        <v>0</v>
      </c>
      <c r="O64" s="291">
        <f>SUMPRODUCT(O38:O$56,$AD$62:$AD80)</f>
        <v>0</v>
      </c>
      <c r="P64" s="291">
        <f>SUMPRODUCT(P38:P$56,$AD$62:$AD80)</f>
        <v>0</v>
      </c>
      <c r="Q64" s="291">
        <f>SUMPRODUCT(Q38:Q$56,$AD$62:$AD80)</f>
        <v>0</v>
      </c>
      <c r="R64" s="291">
        <f>SUMPRODUCT(R38:R$56,$AD$62:$AD80)</f>
        <v>0</v>
      </c>
      <c r="S64" s="291">
        <f>SUMPRODUCT(S38:S$56,$AD$62:$AD80)</f>
        <v>0</v>
      </c>
      <c r="T64" s="291">
        <f>SUMPRODUCT(T38:T$56,$AD$62:$AD80)</f>
        <v>0</v>
      </c>
      <c r="U64" s="291">
        <f>SUMPRODUCT(U38:U$56,$AD$62:$AD80)</f>
        <v>0</v>
      </c>
      <c r="V64" s="291">
        <f>SUMPRODUCT(V38:V$56,$AD$62:$AD80)</f>
        <v>0</v>
      </c>
      <c r="W64" s="291">
        <f>SUMPRODUCT(W38:W$56,$AD$62:$AD80)</f>
        <v>0</v>
      </c>
      <c r="X64" s="291">
        <f>SUMPRODUCT(X38:X$56,$AD$62:$AD80)</f>
        <v>0</v>
      </c>
      <c r="Y64" s="291">
        <f>SUMPRODUCT(Y38:Y$56,$AD$62:$AD80)</f>
        <v>0</v>
      </c>
      <c r="Z64" s="291">
        <f>SUMPRODUCT(Z38:Z$56,$AD$62:$AD80)</f>
        <v>0</v>
      </c>
      <c r="AA64" s="291">
        <f>SUMPRODUCT(AA38:AA$56,$AD$62:$AD80)</f>
        <v>0</v>
      </c>
      <c r="AB64" s="291">
        <f>SUMPRODUCT(AB38:AB$56,$AD$62:$AD80)</f>
        <v>0</v>
      </c>
      <c r="AC64" s="267">
        <f t="shared" si="10"/>
        <v>3</v>
      </c>
      <c r="AD64" s="201">
        <f>+AE64*((1+Summary!$D$29)^(AC64-0.5))</f>
        <v>0.97438164884215672</v>
      </c>
      <c r="AE64" s="201">
        <f>HLOOKUP($H$4,'Yield Curves &amp; Factor Charges'!$L$41:$S$72,AC64+2,FALSE)</f>
        <v>0.97194995125416661</v>
      </c>
    </row>
    <row r="65" spans="2:31" x14ac:dyDescent="0.25">
      <c r="B65" s="145">
        <f t="shared" si="9"/>
        <v>44926</v>
      </c>
      <c r="D65" s="89">
        <f t="shared" si="7"/>
        <v>0</v>
      </c>
      <c r="E65" s="291">
        <f>SUMPRODUCT(E39:E$56,$AD$62:$AD79)</f>
        <v>0</v>
      </c>
      <c r="F65" s="291">
        <f>SUMPRODUCT(F39:F$56,$AD$62:$AD79)</f>
        <v>0</v>
      </c>
      <c r="G65" s="291">
        <f>SUMPRODUCT(G39:G$56,$AD$62:$AD79)</f>
        <v>0</v>
      </c>
      <c r="H65" s="291">
        <f>SUMPRODUCT(H39:H$56,$AD$62:$AD79)</f>
        <v>0</v>
      </c>
      <c r="I65" s="291">
        <f>SUMPRODUCT(I39:I$56,$AD$62:$AD79)</f>
        <v>0</v>
      </c>
      <c r="J65" s="291">
        <f>SUMPRODUCT(J39:J$56,$AD$62:$AD79)</f>
        <v>0</v>
      </c>
      <c r="K65" s="291">
        <f>SUMPRODUCT(K39:K$56,$AD$62:$AD79)</f>
        <v>0</v>
      </c>
      <c r="L65" s="291">
        <f>SUMPRODUCT(L39:L$56,$AD$62:$AD79)</f>
        <v>0</v>
      </c>
      <c r="M65" s="291">
        <f>SUMPRODUCT(M39:M$56,$AD$62:$AD79)</f>
        <v>0</v>
      </c>
      <c r="N65" s="291">
        <f>SUMPRODUCT(N39:N$56,$AD$62:$AD79)</f>
        <v>0</v>
      </c>
      <c r="O65" s="291">
        <f>SUMPRODUCT(O39:O$56,$AD$62:$AD79)</f>
        <v>0</v>
      </c>
      <c r="P65" s="291">
        <f>SUMPRODUCT(P39:P$56,$AD$62:$AD79)</f>
        <v>0</v>
      </c>
      <c r="Q65" s="291">
        <f>SUMPRODUCT(Q39:Q$56,$AD$62:$AD79)</f>
        <v>0</v>
      </c>
      <c r="R65" s="291">
        <f>SUMPRODUCT(R39:R$56,$AD$62:$AD79)</f>
        <v>0</v>
      </c>
      <c r="S65" s="291">
        <f>SUMPRODUCT(S39:S$56,$AD$62:$AD79)</f>
        <v>0</v>
      </c>
      <c r="T65" s="291">
        <f>SUMPRODUCT(T39:T$56,$AD$62:$AD79)</f>
        <v>0</v>
      </c>
      <c r="U65" s="291">
        <f>SUMPRODUCT(U39:U$56,$AD$62:$AD79)</f>
        <v>0</v>
      </c>
      <c r="V65" s="291">
        <f>SUMPRODUCT(V39:V$56,$AD$62:$AD79)</f>
        <v>0</v>
      </c>
      <c r="W65" s="291">
        <f>SUMPRODUCT(W39:W$56,$AD$62:$AD79)</f>
        <v>0</v>
      </c>
      <c r="X65" s="291">
        <f>SUMPRODUCT(X39:X$56,$AD$62:$AD79)</f>
        <v>0</v>
      </c>
      <c r="Y65" s="291">
        <f>SUMPRODUCT(Y39:Y$56,$AD$62:$AD79)</f>
        <v>0</v>
      </c>
      <c r="Z65" s="291">
        <f>SUMPRODUCT(Z39:Z$56,$AD$62:$AD79)</f>
        <v>0</v>
      </c>
      <c r="AA65" s="291">
        <f>SUMPRODUCT(AA39:AA$56,$AD$62:$AD79)</f>
        <v>0</v>
      </c>
      <c r="AB65" s="291">
        <f>SUMPRODUCT(AB39:AB$56,$AD$62:$AD79)</f>
        <v>0</v>
      </c>
      <c r="AC65" s="267">
        <f t="shared" si="10"/>
        <v>4</v>
      </c>
      <c r="AD65" s="201">
        <f>+AE65*((1+Summary!$D$29)^(AC65-0.5))</f>
        <v>0.95983775825057649</v>
      </c>
      <c r="AE65" s="201">
        <f>HLOOKUP($H$4,'Yield Curves &amp; Factor Charges'!$L$41:$S$72,AC65+2,FALSE)</f>
        <v>0.9564858709838735</v>
      </c>
    </row>
    <row r="66" spans="2:31" x14ac:dyDescent="0.25">
      <c r="B66" s="145">
        <f t="shared" si="9"/>
        <v>45291</v>
      </c>
      <c r="D66" s="89">
        <f t="shared" si="7"/>
        <v>0</v>
      </c>
      <c r="E66" s="291">
        <f>SUMPRODUCT(E40:E$56,$AD$62:$AD78)</f>
        <v>0</v>
      </c>
      <c r="F66" s="291">
        <f>SUMPRODUCT(F40:F$56,$AD$62:$AD78)</f>
        <v>0</v>
      </c>
      <c r="G66" s="291">
        <f>SUMPRODUCT(G40:G$56,$AD$62:$AD78)</f>
        <v>0</v>
      </c>
      <c r="H66" s="291">
        <f>SUMPRODUCT(H40:H$56,$AD$62:$AD78)</f>
        <v>0</v>
      </c>
      <c r="I66" s="291">
        <f>SUMPRODUCT(I40:I$56,$AD$62:$AD78)</f>
        <v>0</v>
      </c>
      <c r="J66" s="291">
        <f>SUMPRODUCT(J40:J$56,$AD$62:$AD78)</f>
        <v>0</v>
      </c>
      <c r="K66" s="291">
        <f>SUMPRODUCT(K40:K$56,$AD$62:$AD78)</f>
        <v>0</v>
      </c>
      <c r="L66" s="291">
        <f>SUMPRODUCT(L40:L$56,$AD$62:$AD78)</f>
        <v>0</v>
      </c>
      <c r="M66" s="291">
        <f>SUMPRODUCT(M40:M$56,$AD$62:$AD78)</f>
        <v>0</v>
      </c>
      <c r="N66" s="291">
        <f>SUMPRODUCT(N40:N$56,$AD$62:$AD78)</f>
        <v>0</v>
      </c>
      <c r="O66" s="291">
        <f>SUMPRODUCT(O40:O$56,$AD$62:$AD78)</f>
        <v>0</v>
      </c>
      <c r="P66" s="291">
        <f>SUMPRODUCT(P40:P$56,$AD$62:$AD78)</f>
        <v>0</v>
      </c>
      <c r="Q66" s="291">
        <f>SUMPRODUCT(Q40:Q$56,$AD$62:$AD78)</f>
        <v>0</v>
      </c>
      <c r="R66" s="291">
        <f>SUMPRODUCT(R40:R$56,$AD$62:$AD78)</f>
        <v>0</v>
      </c>
      <c r="S66" s="291">
        <f>SUMPRODUCT(S40:S$56,$AD$62:$AD78)</f>
        <v>0</v>
      </c>
      <c r="T66" s="291">
        <f>SUMPRODUCT(T40:T$56,$AD$62:$AD78)</f>
        <v>0</v>
      </c>
      <c r="U66" s="291">
        <f>SUMPRODUCT(U40:U$56,$AD$62:$AD78)</f>
        <v>0</v>
      </c>
      <c r="V66" s="291">
        <f>SUMPRODUCT(V40:V$56,$AD$62:$AD78)</f>
        <v>0</v>
      </c>
      <c r="W66" s="291">
        <f>SUMPRODUCT(W40:W$56,$AD$62:$AD78)</f>
        <v>0</v>
      </c>
      <c r="X66" s="291">
        <f>SUMPRODUCT(X40:X$56,$AD$62:$AD78)</f>
        <v>0</v>
      </c>
      <c r="Y66" s="291">
        <f>SUMPRODUCT(Y40:Y$56,$AD$62:$AD78)</f>
        <v>0</v>
      </c>
      <c r="Z66" s="291">
        <f>SUMPRODUCT(Z40:Z$56,$AD$62:$AD78)</f>
        <v>0</v>
      </c>
      <c r="AA66" s="291">
        <f>SUMPRODUCT(AA40:AA$56,$AD$62:$AD78)</f>
        <v>0</v>
      </c>
      <c r="AB66" s="291">
        <f>SUMPRODUCT(AB40:AB$56,$AD$62:$AD78)</f>
        <v>0</v>
      </c>
      <c r="AC66" s="267">
        <f t="shared" si="10"/>
        <v>5</v>
      </c>
      <c r="AD66" s="201">
        <f>+AE66*((1+Summary!$D$29)^(AC66-0.5))</f>
        <v>0.94319503973044461</v>
      </c>
      <c r="AE66" s="201">
        <f>HLOOKUP($H$4,'Yield Curves &amp; Factor Charges'!$L$41:$S$72,AC66+2,FALSE)</f>
        <v>0.93896230884819498</v>
      </c>
    </row>
    <row r="67" spans="2:31" x14ac:dyDescent="0.25">
      <c r="B67" s="145">
        <f t="shared" si="9"/>
        <v>45657</v>
      </c>
      <c r="D67" s="89">
        <f t="shared" si="7"/>
        <v>0</v>
      </c>
      <c r="E67" s="291">
        <f>SUMPRODUCT(E41:E$56,$AD$62:$AD77)</f>
        <v>0</v>
      </c>
      <c r="F67" s="291">
        <f>SUMPRODUCT(F41:F$56,$AD$62:$AD77)</f>
        <v>0</v>
      </c>
      <c r="G67" s="291">
        <f>SUMPRODUCT(G41:G$56,$AD$62:$AD77)</f>
        <v>0</v>
      </c>
      <c r="H67" s="291">
        <f>SUMPRODUCT(H41:H$56,$AD$62:$AD77)</f>
        <v>0</v>
      </c>
      <c r="I67" s="291">
        <f>SUMPRODUCT(I41:I$56,$AD$62:$AD77)</f>
        <v>0</v>
      </c>
      <c r="J67" s="291">
        <f>SUMPRODUCT(J41:J$56,$AD$62:$AD77)</f>
        <v>0</v>
      </c>
      <c r="K67" s="291">
        <f>SUMPRODUCT(K41:K$56,$AD$62:$AD77)</f>
        <v>0</v>
      </c>
      <c r="L67" s="291">
        <f>SUMPRODUCT(L41:L$56,$AD$62:$AD77)</f>
        <v>0</v>
      </c>
      <c r="M67" s="291">
        <f>SUMPRODUCT(M41:M$56,$AD$62:$AD77)</f>
        <v>0</v>
      </c>
      <c r="N67" s="291">
        <f>SUMPRODUCT(N41:N$56,$AD$62:$AD77)</f>
        <v>0</v>
      </c>
      <c r="O67" s="291">
        <f>SUMPRODUCT(O41:O$56,$AD$62:$AD77)</f>
        <v>0</v>
      </c>
      <c r="P67" s="291">
        <f>SUMPRODUCT(P41:P$56,$AD$62:$AD77)</f>
        <v>0</v>
      </c>
      <c r="Q67" s="291">
        <f>SUMPRODUCT(Q41:Q$56,$AD$62:$AD77)</f>
        <v>0</v>
      </c>
      <c r="R67" s="291">
        <f>SUMPRODUCT(R41:R$56,$AD$62:$AD77)</f>
        <v>0</v>
      </c>
      <c r="S67" s="291">
        <f>SUMPRODUCT(S41:S$56,$AD$62:$AD77)</f>
        <v>0</v>
      </c>
      <c r="T67" s="291">
        <f>SUMPRODUCT(T41:T$56,$AD$62:$AD77)</f>
        <v>0</v>
      </c>
      <c r="U67" s="291">
        <f>SUMPRODUCT(U41:U$56,$AD$62:$AD77)</f>
        <v>0</v>
      </c>
      <c r="V67" s="291">
        <f>SUMPRODUCT(V41:V$56,$AD$62:$AD77)</f>
        <v>0</v>
      </c>
      <c r="W67" s="291">
        <f>SUMPRODUCT(W41:W$56,$AD$62:$AD77)</f>
        <v>0</v>
      </c>
      <c r="X67" s="291">
        <f>SUMPRODUCT(X41:X$56,$AD$62:$AD77)</f>
        <v>0</v>
      </c>
      <c r="Y67" s="291">
        <f>SUMPRODUCT(Y41:Y$56,$AD$62:$AD77)</f>
        <v>0</v>
      </c>
      <c r="Z67" s="291">
        <f>SUMPRODUCT(Z41:Z$56,$AD$62:$AD77)</f>
        <v>0</v>
      </c>
      <c r="AA67" s="291">
        <f>SUMPRODUCT(AA41:AA$56,$AD$62:$AD77)</f>
        <v>0</v>
      </c>
      <c r="AB67" s="291">
        <f>SUMPRODUCT(AB41:AB$56,$AD$62:$AD77)</f>
        <v>0</v>
      </c>
      <c r="AC67" s="267">
        <f t="shared" si="10"/>
        <v>6</v>
      </c>
      <c r="AD67" s="201">
        <f>+AE67*((1+Summary!$D$29)^(AC67-0.5))</f>
        <v>0.92462217051435369</v>
      </c>
      <c r="AE67" s="201">
        <f>HLOOKUP($H$4,'Yield Curves &amp; Factor Charges'!$L$41:$S$72,AC67+2,FALSE)</f>
        <v>0.91955323496640651</v>
      </c>
    </row>
    <row r="68" spans="2:31" x14ac:dyDescent="0.25">
      <c r="B68" s="145">
        <f t="shared" si="9"/>
        <v>46022</v>
      </c>
      <c r="D68" s="89">
        <f t="shared" si="7"/>
        <v>0</v>
      </c>
      <c r="E68" s="291">
        <f>SUMPRODUCT(E42:E$56,$AD$62:$AD76)</f>
        <v>0</v>
      </c>
      <c r="F68" s="291">
        <f>SUMPRODUCT(F42:F$56,$AD$62:$AD76)</f>
        <v>0</v>
      </c>
      <c r="G68" s="291">
        <f>SUMPRODUCT(G42:G$56,$AD$62:$AD76)</f>
        <v>0</v>
      </c>
      <c r="H68" s="291">
        <f>SUMPRODUCT(H42:H$56,$AD$62:$AD76)</f>
        <v>0</v>
      </c>
      <c r="I68" s="291">
        <f>SUMPRODUCT(I42:I$56,$AD$62:$AD76)</f>
        <v>0</v>
      </c>
      <c r="J68" s="291">
        <f>SUMPRODUCT(J42:J$56,$AD$62:$AD76)</f>
        <v>0</v>
      </c>
      <c r="K68" s="291">
        <f>SUMPRODUCT(K42:K$56,$AD$62:$AD76)</f>
        <v>0</v>
      </c>
      <c r="L68" s="291">
        <f>SUMPRODUCT(L42:L$56,$AD$62:$AD76)</f>
        <v>0</v>
      </c>
      <c r="M68" s="291">
        <f>SUMPRODUCT(M42:M$56,$AD$62:$AD76)</f>
        <v>0</v>
      </c>
      <c r="N68" s="291">
        <f>SUMPRODUCT(N42:N$56,$AD$62:$AD76)</f>
        <v>0</v>
      </c>
      <c r="O68" s="291">
        <f>SUMPRODUCT(O42:O$56,$AD$62:$AD76)</f>
        <v>0</v>
      </c>
      <c r="P68" s="291">
        <f>SUMPRODUCT(P42:P$56,$AD$62:$AD76)</f>
        <v>0</v>
      </c>
      <c r="Q68" s="291">
        <f>SUMPRODUCT(Q42:Q$56,$AD$62:$AD76)</f>
        <v>0</v>
      </c>
      <c r="R68" s="291">
        <f>SUMPRODUCT(R42:R$56,$AD$62:$AD76)</f>
        <v>0</v>
      </c>
      <c r="S68" s="291">
        <f>SUMPRODUCT(S42:S$56,$AD$62:$AD76)</f>
        <v>0</v>
      </c>
      <c r="T68" s="291">
        <f>SUMPRODUCT(T42:T$56,$AD$62:$AD76)</f>
        <v>0</v>
      </c>
      <c r="U68" s="291">
        <f>SUMPRODUCT(U42:U$56,$AD$62:$AD76)</f>
        <v>0</v>
      </c>
      <c r="V68" s="291">
        <f>SUMPRODUCT(V42:V$56,$AD$62:$AD76)</f>
        <v>0</v>
      </c>
      <c r="W68" s="291">
        <f>SUMPRODUCT(W42:W$56,$AD$62:$AD76)</f>
        <v>0</v>
      </c>
      <c r="X68" s="291">
        <f>SUMPRODUCT(X42:X$56,$AD$62:$AD76)</f>
        <v>0</v>
      </c>
      <c r="Y68" s="291">
        <f>SUMPRODUCT(Y42:Y$56,$AD$62:$AD76)</f>
        <v>0</v>
      </c>
      <c r="Z68" s="291">
        <f>SUMPRODUCT(Z42:Z$56,$AD$62:$AD76)</f>
        <v>0</v>
      </c>
      <c r="AA68" s="291">
        <f>SUMPRODUCT(AA42:AA$56,$AD$62:$AD76)</f>
        <v>0</v>
      </c>
      <c r="AB68" s="291">
        <f>SUMPRODUCT(AB42:AB$56,$AD$62:$AD76)</f>
        <v>0</v>
      </c>
      <c r="AC68" s="267">
        <f t="shared" si="10"/>
        <v>7</v>
      </c>
      <c r="AD68" s="201">
        <f>+AE68*((1+Summary!$D$29)^(AC68-0.5))</f>
        <v>0.90367199092350159</v>
      </c>
      <c r="AE68" s="201">
        <f>HLOOKUP($H$4,'Yield Curves &amp; Factor Charges'!$L$41:$S$72,AC68+2,FALSE)</f>
        <v>0.89782008772534405</v>
      </c>
    </row>
    <row r="69" spans="2:31" x14ac:dyDescent="0.25">
      <c r="B69" s="145">
        <f t="shared" si="9"/>
        <v>46387</v>
      </c>
      <c r="D69" s="89">
        <f t="shared" si="7"/>
        <v>0</v>
      </c>
      <c r="E69" s="291">
        <f>SUMPRODUCT(E43:E$56,$AD$62:$AD75)</f>
        <v>0</v>
      </c>
      <c r="F69" s="291">
        <f>SUMPRODUCT(F43:F$56,$AD$62:$AD75)</f>
        <v>0</v>
      </c>
      <c r="G69" s="291">
        <f>SUMPRODUCT(G43:G$56,$AD$62:$AD75)</f>
        <v>0</v>
      </c>
      <c r="H69" s="291">
        <f>SUMPRODUCT(H43:H$56,$AD$62:$AD75)</f>
        <v>0</v>
      </c>
      <c r="I69" s="291">
        <f>SUMPRODUCT(I43:I$56,$AD$62:$AD75)</f>
        <v>0</v>
      </c>
      <c r="J69" s="291">
        <f>SUMPRODUCT(J43:J$56,$AD$62:$AD75)</f>
        <v>0</v>
      </c>
      <c r="K69" s="291">
        <f>SUMPRODUCT(K43:K$56,$AD$62:$AD75)</f>
        <v>0</v>
      </c>
      <c r="L69" s="291">
        <f>SUMPRODUCT(L43:L$56,$AD$62:$AD75)</f>
        <v>0</v>
      </c>
      <c r="M69" s="291">
        <f>SUMPRODUCT(M43:M$56,$AD$62:$AD75)</f>
        <v>0</v>
      </c>
      <c r="N69" s="291">
        <f>SUMPRODUCT(N43:N$56,$AD$62:$AD75)</f>
        <v>0</v>
      </c>
      <c r="O69" s="291">
        <f>SUMPRODUCT(O43:O$56,$AD$62:$AD75)</f>
        <v>0</v>
      </c>
      <c r="P69" s="291">
        <f>SUMPRODUCT(P43:P$56,$AD$62:$AD75)</f>
        <v>0</v>
      </c>
      <c r="Q69" s="291">
        <f>SUMPRODUCT(Q43:Q$56,$AD$62:$AD75)</f>
        <v>0</v>
      </c>
      <c r="R69" s="291">
        <f>SUMPRODUCT(R43:R$56,$AD$62:$AD75)</f>
        <v>0</v>
      </c>
      <c r="S69" s="291">
        <f>SUMPRODUCT(S43:S$56,$AD$62:$AD75)</f>
        <v>0</v>
      </c>
      <c r="T69" s="291">
        <f>SUMPRODUCT(T43:T$56,$AD$62:$AD75)</f>
        <v>0</v>
      </c>
      <c r="U69" s="291">
        <f>SUMPRODUCT(U43:U$56,$AD$62:$AD75)</f>
        <v>0</v>
      </c>
      <c r="V69" s="291">
        <f>SUMPRODUCT(V43:V$56,$AD$62:$AD75)</f>
        <v>0</v>
      </c>
      <c r="W69" s="291">
        <f>SUMPRODUCT(W43:W$56,$AD$62:$AD75)</f>
        <v>0</v>
      </c>
      <c r="X69" s="291">
        <f>SUMPRODUCT(X43:X$56,$AD$62:$AD75)</f>
        <v>0</v>
      </c>
      <c r="Y69" s="291">
        <f>SUMPRODUCT(Y43:Y$56,$AD$62:$AD75)</f>
        <v>0</v>
      </c>
      <c r="Z69" s="291">
        <f>SUMPRODUCT(Z43:Z$56,$AD$62:$AD75)</f>
        <v>0</v>
      </c>
      <c r="AA69" s="291">
        <f>SUMPRODUCT(AA43:AA$56,$AD$62:$AD75)</f>
        <v>0</v>
      </c>
      <c r="AB69" s="291">
        <f>SUMPRODUCT(AB43:AB$56,$AD$62:$AD75)</f>
        <v>0</v>
      </c>
      <c r="AC69" s="267">
        <f t="shared" si="10"/>
        <v>8</v>
      </c>
      <c r="AD69" s="201">
        <f>+AE69*((1+Summary!$D$29)^(AC69-0.5))</f>
        <v>0.88431267217817</v>
      </c>
      <c r="AE69" s="201">
        <f>HLOOKUP($H$4,'Yield Curves &amp; Factor Charges'!$L$41:$S$72,AC69+2,FALSE)</f>
        <v>0.87770842557672035</v>
      </c>
    </row>
    <row r="70" spans="2:31" x14ac:dyDescent="0.25">
      <c r="B70" s="145">
        <f t="shared" si="9"/>
        <v>46752</v>
      </c>
      <c r="D70" s="89">
        <f t="shared" si="7"/>
        <v>0</v>
      </c>
      <c r="E70" s="291">
        <f>SUMPRODUCT(E44:E$56,$AD$62:$AD74)</f>
        <v>0</v>
      </c>
      <c r="F70" s="291">
        <f>SUMPRODUCT(F44:F$56,$AD$62:$AD74)</f>
        <v>0</v>
      </c>
      <c r="G70" s="291">
        <f>SUMPRODUCT(G44:G$56,$AD$62:$AD74)</f>
        <v>0</v>
      </c>
      <c r="H70" s="291">
        <f>SUMPRODUCT(H44:H$56,$AD$62:$AD74)</f>
        <v>0</v>
      </c>
      <c r="I70" s="291">
        <f>SUMPRODUCT(I44:I$56,$AD$62:$AD74)</f>
        <v>0</v>
      </c>
      <c r="J70" s="291">
        <f>SUMPRODUCT(J44:J$56,$AD$62:$AD74)</f>
        <v>0</v>
      </c>
      <c r="K70" s="291">
        <f>SUMPRODUCT(K44:K$56,$AD$62:$AD74)</f>
        <v>0</v>
      </c>
      <c r="L70" s="291">
        <f>SUMPRODUCT(L44:L$56,$AD$62:$AD74)</f>
        <v>0</v>
      </c>
      <c r="M70" s="291">
        <f>SUMPRODUCT(M44:M$56,$AD$62:$AD74)</f>
        <v>0</v>
      </c>
      <c r="N70" s="291">
        <f>SUMPRODUCT(N44:N$56,$AD$62:$AD74)</f>
        <v>0</v>
      </c>
      <c r="O70" s="291">
        <f>SUMPRODUCT(O44:O$56,$AD$62:$AD74)</f>
        <v>0</v>
      </c>
      <c r="P70" s="291">
        <f>SUMPRODUCT(P44:P$56,$AD$62:$AD74)</f>
        <v>0</v>
      </c>
      <c r="Q70" s="291">
        <f>SUMPRODUCT(Q44:Q$56,$AD$62:$AD74)</f>
        <v>0</v>
      </c>
      <c r="R70" s="291">
        <f>SUMPRODUCT(R44:R$56,$AD$62:$AD74)</f>
        <v>0</v>
      </c>
      <c r="S70" s="291">
        <f>SUMPRODUCT(S44:S$56,$AD$62:$AD74)</f>
        <v>0</v>
      </c>
      <c r="T70" s="291">
        <f>SUMPRODUCT(T44:T$56,$AD$62:$AD74)</f>
        <v>0</v>
      </c>
      <c r="U70" s="291">
        <f>SUMPRODUCT(U44:U$56,$AD$62:$AD74)</f>
        <v>0</v>
      </c>
      <c r="V70" s="291">
        <f>SUMPRODUCT(V44:V$56,$AD$62:$AD74)</f>
        <v>0</v>
      </c>
      <c r="W70" s="291">
        <f>SUMPRODUCT(W44:W$56,$AD$62:$AD74)</f>
        <v>0</v>
      </c>
      <c r="X70" s="291">
        <f>SUMPRODUCT(X44:X$56,$AD$62:$AD74)</f>
        <v>0</v>
      </c>
      <c r="Y70" s="291">
        <f>SUMPRODUCT(Y44:Y$56,$AD$62:$AD74)</f>
        <v>0</v>
      </c>
      <c r="Z70" s="291">
        <f>SUMPRODUCT(Z44:Z$56,$AD$62:$AD74)</f>
        <v>0</v>
      </c>
      <c r="AA70" s="291">
        <f>SUMPRODUCT(AA44:AA$56,$AD$62:$AD74)</f>
        <v>0</v>
      </c>
      <c r="AB70" s="291">
        <f>SUMPRODUCT(AB44:AB$56,$AD$62:$AD74)</f>
        <v>0</v>
      </c>
      <c r="AC70" s="267">
        <f t="shared" si="10"/>
        <v>9</v>
      </c>
      <c r="AD70" s="201">
        <f>+AE70*((1+Summary!$D$29)^(AC70-0.5))</f>
        <v>0.86787809956472317</v>
      </c>
      <c r="AE70" s="201">
        <f>HLOOKUP($H$4,'Yield Curves &amp; Factor Charges'!$L$41:$S$72,AC70+2,FALSE)</f>
        <v>0.86053605400638611</v>
      </c>
    </row>
    <row r="71" spans="2:31" x14ac:dyDescent="0.25">
      <c r="B71" s="145">
        <f t="shared" si="9"/>
        <v>47118</v>
      </c>
      <c r="D71" s="89">
        <f t="shared" si="7"/>
        <v>0</v>
      </c>
      <c r="E71" s="291">
        <f>SUMPRODUCT(E45:E$56,$AD$62:$AD73)</f>
        <v>0</v>
      </c>
      <c r="F71" s="291">
        <f>SUMPRODUCT(F45:F$56,$AD$62:$AD73)</f>
        <v>0</v>
      </c>
      <c r="G71" s="291">
        <f>SUMPRODUCT(G45:G$56,$AD$62:$AD73)</f>
        <v>0</v>
      </c>
      <c r="H71" s="291">
        <f>SUMPRODUCT(H45:H$56,$AD$62:$AD73)</f>
        <v>0</v>
      </c>
      <c r="I71" s="291">
        <f>SUMPRODUCT(I45:I$56,$AD$62:$AD73)</f>
        <v>0</v>
      </c>
      <c r="J71" s="291">
        <f>SUMPRODUCT(J45:J$56,$AD$62:$AD73)</f>
        <v>0</v>
      </c>
      <c r="K71" s="291">
        <f>SUMPRODUCT(K45:K$56,$AD$62:$AD73)</f>
        <v>0</v>
      </c>
      <c r="L71" s="291">
        <f>SUMPRODUCT(L45:L$56,$AD$62:$AD73)</f>
        <v>0</v>
      </c>
      <c r="M71" s="291">
        <f>SUMPRODUCT(M45:M$56,$AD$62:$AD73)</f>
        <v>0</v>
      </c>
      <c r="N71" s="291">
        <f>SUMPRODUCT(N45:N$56,$AD$62:$AD73)</f>
        <v>0</v>
      </c>
      <c r="O71" s="291">
        <f>SUMPRODUCT(O45:O$56,$AD$62:$AD73)</f>
        <v>0</v>
      </c>
      <c r="P71" s="291">
        <f>SUMPRODUCT(P45:P$56,$AD$62:$AD73)</f>
        <v>0</v>
      </c>
      <c r="Q71" s="291">
        <f>SUMPRODUCT(Q45:Q$56,$AD$62:$AD73)</f>
        <v>0</v>
      </c>
      <c r="R71" s="291">
        <f>SUMPRODUCT(R45:R$56,$AD$62:$AD73)</f>
        <v>0</v>
      </c>
      <c r="S71" s="291">
        <f>SUMPRODUCT(S45:S$56,$AD$62:$AD73)</f>
        <v>0</v>
      </c>
      <c r="T71" s="291">
        <f>SUMPRODUCT(T45:T$56,$AD$62:$AD73)</f>
        <v>0</v>
      </c>
      <c r="U71" s="291">
        <f>SUMPRODUCT(U45:U$56,$AD$62:$AD73)</f>
        <v>0</v>
      </c>
      <c r="V71" s="291">
        <f>SUMPRODUCT(V45:V$56,$AD$62:$AD73)</f>
        <v>0</v>
      </c>
      <c r="W71" s="291">
        <f>SUMPRODUCT(W45:W$56,$AD$62:$AD73)</f>
        <v>0</v>
      </c>
      <c r="X71" s="291">
        <f>SUMPRODUCT(X45:X$56,$AD$62:$AD73)</f>
        <v>0</v>
      </c>
      <c r="Y71" s="291">
        <f>SUMPRODUCT(Y45:Y$56,$AD$62:$AD73)</f>
        <v>0</v>
      </c>
      <c r="Z71" s="291">
        <f>SUMPRODUCT(Z45:Z$56,$AD$62:$AD73)</f>
        <v>0</v>
      </c>
      <c r="AA71" s="291">
        <f>SUMPRODUCT(AA45:AA$56,$AD$62:$AD73)</f>
        <v>0</v>
      </c>
      <c r="AB71" s="291">
        <f>SUMPRODUCT(AB45:AB$56,$AD$62:$AD73)</f>
        <v>0</v>
      </c>
      <c r="AC71" s="267">
        <f t="shared" si="10"/>
        <v>10</v>
      </c>
      <c r="AD71" s="201">
        <f>+AE71*((1+Summary!$D$29)^(AC71-0.5))</f>
        <v>0.84967186891525237</v>
      </c>
      <c r="AE71" s="201">
        <f>HLOOKUP($H$4,'Yield Curves &amp; Factor Charges'!$L$41:$S$72,AC71+2,FALSE)</f>
        <v>0.84164220160465841</v>
      </c>
    </row>
    <row r="72" spans="2:31" x14ac:dyDescent="0.25">
      <c r="B72" s="145">
        <f t="shared" si="9"/>
        <v>47483</v>
      </c>
      <c r="D72" s="89">
        <f t="shared" si="7"/>
        <v>0</v>
      </c>
      <c r="E72" s="291">
        <f>SUMPRODUCT(E46:E$56,$AD$62:$AD72)</f>
        <v>0</v>
      </c>
      <c r="F72" s="291">
        <f>SUMPRODUCT(F46:F$56,$AD$62:$AD72)</f>
        <v>0</v>
      </c>
      <c r="G72" s="291">
        <f>SUMPRODUCT(G46:G$56,$AD$62:$AD72)</f>
        <v>0</v>
      </c>
      <c r="H72" s="291">
        <f>SUMPRODUCT(H46:H$56,$AD$62:$AD72)</f>
        <v>0</v>
      </c>
      <c r="I72" s="291">
        <f>SUMPRODUCT(I46:I$56,$AD$62:$AD72)</f>
        <v>0</v>
      </c>
      <c r="J72" s="291">
        <f>SUMPRODUCT(J46:J$56,$AD$62:$AD72)</f>
        <v>0</v>
      </c>
      <c r="K72" s="291">
        <f>SUMPRODUCT(K46:K$56,$AD$62:$AD72)</f>
        <v>0</v>
      </c>
      <c r="L72" s="291">
        <f>SUMPRODUCT(L46:L$56,$AD$62:$AD72)</f>
        <v>0</v>
      </c>
      <c r="M72" s="291">
        <f>SUMPRODUCT(M46:M$56,$AD$62:$AD72)</f>
        <v>0</v>
      </c>
      <c r="N72" s="291">
        <f>SUMPRODUCT(N46:N$56,$AD$62:$AD72)</f>
        <v>0</v>
      </c>
      <c r="O72" s="291">
        <f>SUMPRODUCT(O46:O$56,$AD$62:$AD72)</f>
        <v>0</v>
      </c>
      <c r="P72" s="291">
        <f>SUMPRODUCT(P46:P$56,$AD$62:$AD72)</f>
        <v>0</v>
      </c>
      <c r="Q72" s="291">
        <f>SUMPRODUCT(Q46:Q$56,$AD$62:$AD72)</f>
        <v>0</v>
      </c>
      <c r="R72" s="291">
        <f>SUMPRODUCT(R46:R$56,$AD$62:$AD72)</f>
        <v>0</v>
      </c>
      <c r="S72" s="291">
        <f>SUMPRODUCT(S46:S$56,$AD$62:$AD72)</f>
        <v>0</v>
      </c>
      <c r="T72" s="291">
        <f>SUMPRODUCT(T46:T$56,$AD$62:$AD72)</f>
        <v>0</v>
      </c>
      <c r="U72" s="291">
        <f>SUMPRODUCT(U46:U$56,$AD$62:$AD72)</f>
        <v>0</v>
      </c>
      <c r="V72" s="291">
        <f>SUMPRODUCT(V46:V$56,$AD$62:$AD72)</f>
        <v>0</v>
      </c>
      <c r="W72" s="291">
        <f>SUMPRODUCT(W46:W$56,$AD$62:$AD72)</f>
        <v>0</v>
      </c>
      <c r="X72" s="291">
        <f>SUMPRODUCT(X46:X$56,$AD$62:$AD72)</f>
        <v>0</v>
      </c>
      <c r="Y72" s="291">
        <f>SUMPRODUCT(Y46:Y$56,$AD$62:$AD72)</f>
        <v>0</v>
      </c>
      <c r="Z72" s="291">
        <f>SUMPRODUCT(Z46:Z$56,$AD$62:$AD72)</f>
        <v>0</v>
      </c>
      <c r="AA72" s="291">
        <f>SUMPRODUCT(AA46:AA$56,$AD$62:$AD72)</f>
        <v>0</v>
      </c>
      <c r="AB72" s="291">
        <f>SUMPRODUCT(AB46:AB$56,$AD$62:$AD72)</f>
        <v>0</v>
      </c>
      <c r="AC72" s="267">
        <f t="shared" si="10"/>
        <v>11</v>
      </c>
      <c r="AD72" s="201">
        <f>+AE72*((1+Summary!$D$29)^(AC72-0.5))</f>
        <v>0.83413635530841346</v>
      </c>
      <c r="AE72" s="201">
        <f>HLOOKUP($H$4,'Yield Curves &amp; Factor Charges'!$L$41:$S$72,AC72+2,FALSE)</f>
        <v>0.82542807542885377</v>
      </c>
    </row>
    <row r="73" spans="2:31" x14ac:dyDescent="0.25">
      <c r="B73" s="145">
        <f t="shared" si="9"/>
        <v>47848</v>
      </c>
      <c r="D73" s="89">
        <f t="shared" si="7"/>
        <v>0</v>
      </c>
      <c r="E73" s="291">
        <f>SUMPRODUCT(E47:E$56,$AD$62:$AD71)</f>
        <v>0</v>
      </c>
      <c r="F73" s="291">
        <f>SUMPRODUCT(F47:F$56,$AD$62:$AD71)</f>
        <v>0</v>
      </c>
      <c r="G73" s="291">
        <f>SUMPRODUCT(G47:G$56,$AD$62:$AD71)</f>
        <v>0</v>
      </c>
      <c r="H73" s="291">
        <f>SUMPRODUCT(H47:H$56,$AD$62:$AD71)</f>
        <v>0</v>
      </c>
      <c r="I73" s="291">
        <f>SUMPRODUCT(I47:I$56,$AD$62:$AD71)</f>
        <v>0</v>
      </c>
      <c r="J73" s="291">
        <f>SUMPRODUCT(J47:J$56,$AD$62:$AD71)</f>
        <v>0</v>
      </c>
      <c r="K73" s="291">
        <f>SUMPRODUCT(K47:K$56,$AD$62:$AD71)</f>
        <v>0</v>
      </c>
      <c r="L73" s="291">
        <f>SUMPRODUCT(L47:L$56,$AD$62:$AD71)</f>
        <v>0</v>
      </c>
      <c r="M73" s="291">
        <f>SUMPRODUCT(M47:M$56,$AD$62:$AD71)</f>
        <v>0</v>
      </c>
      <c r="N73" s="291">
        <f>SUMPRODUCT(N47:N$56,$AD$62:$AD71)</f>
        <v>0</v>
      </c>
      <c r="O73" s="291">
        <f>SUMPRODUCT(O47:O$56,$AD$62:$AD71)</f>
        <v>0</v>
      </c>
      <c r="P73" s="291">
        <f>SUMPRODUCT(P47:P$56,$AD$62:$AD71)</f>
        <v>0</v>
      </c>
      <c r="Q73" s="291">
        <f>SUMPRODUCT(Q47:Q$56,$AD$62:$AD71)</f>
        <v>0</v>
      </c>
      <c r="R73" s="291">
        <f>SUMPRODUCT(R47:R$56,$AD$62:$AD71)</f>
        <v>0</v>
      </c>
      <c r="S73" s="291">
        <f>SUMPRODUCT(S47:S$56,$AD$62:$AD71)</f>
        <v>0</v>
      </c>
      <c r="T73" s="291">
        <f>SUMPRODUCT(T47:T$56,$AD$62:$AD71)</f>
        <v>0</v>
      </c>
      <c r="U73" s="291">
        <f>SUMPRODUCT(U47:U$56,$AD$62:$AD71)</f>
        <v>0</v>
      </c>
      <c r="V73" s="291">
        <f>SUMPRODUCT(V47:V$56,$AD$62:$AD71)</f>
        <v>0</v>
      </c>
      <c r="W73" s="291">
        <f>SUMPRODUCT(W47:W$56,$AD$62:$AD71)</f>
        <v>0</v>
      </c>
      <c r="X73" s="291">
        <f>SUMPRODUCT(X47:X$56,$AD$62:$AD71)</f>
        <v>0</v>
      </c>
      <c r="Y73" s="291">
        <f>SUMPRODUCT(Y47:Y$56,$AD$62:$AD71)</f>
        <v>0</v>
      </c>
      <c r="Z73" s="291">
        <f>SUMPRODUCT(Z47:Z$56,$AD$62:$AD71)</f>
        <v>0</v>
      </c>
      <c r="AA73" s="291">
        <f>SUMPRODUCT(AA47:AA$56,$AD$62:$AD71)</f>
        <v>0</v>
      </c>
      <c r="AB73" s="291">
        <f>SUMPRODUCT(AB47:AB$56,$AD$62:$AD71)</f>
        <v>0</v>
      </c>
      <c r="AC73" s="267">
        <f t="shared" si="10"/>
        <v>12</v>
      </c>
      <c r="AD73" s="201">
        <f>+AE73*((1+Summary!$D$29)^(AC73-0.5))</f>
        <v>0.82215622458999893</v>
      </c>
      <c r="AE73" s="201">
        <f>HLOOKUP($H$4,'Yield Curves &amp; Factor Charges'!$L$41:$S$72,AC73+2,FALSE)</f>
        <v>0.81276025553066944</v>
      </c>
    </row>
    <row r="74" spans="2:31" x14ac:dyDescent="0.25">
      <c r="B74" s="145">
        <f t="shared" si="9"/>
        <v>48213</v>
      </c>
      <c r="D74" s="89">
        <f t="shared" si="7"/>
        <v>0</v>
      </c>
      <c r="E74" s="291">
        <f>SUMPRODUCT(E48:E$56,$AD$62:$AD70)</f>
        <v>0</v>
      </c>
      <c r="F74" s="291">
        <f>SUMPRODUCT(F48:F$56,$AD$62:$AD70)</f>
        <v>0</v>
      </c>
      <c r="G74" s="291">
        <f>SUMPRODUCT(G48:G$56,$AD$62:$AD70)</f>
        <v>0</v>
      </c>
      <c r="H74" s="291">
        <f>SUMPRODUCT(H48:H$56,$AD$62:$AD70)</f>
        <v>0</v>
      </c>
      <c r="I74" s="291">
        <f>SUMPRODUCT(I48:I$56,$AD$62:$AD70)</f>
        <v>0</v>
      </c>
      <c r="J74" s="291">
        <f>SUMPRODUCT(J48:J$56,$AD$62:$AD70)</f>
        <v>0</v>
      </c>
      <c r="K74" s="291">
        <f>SUMPRODUCT(K48:K$56,$AD$62:$AD70)</f>
        <v>0</v>
      </c>
      <c r="L74" s="291">
        <f>SUMPRODUCT(L48:L$56,$AD$62:$AD70)</f>
        <v>0</v>
      </c>
      <c r="M74" s="291">
        <f>SUMPRODUCT(M48:M$56,$AD$62:$AD70)</f>
        <v>0</v>
      </c>
      <c r="N74" s="291">
        <f>SUMPRODUCT(N48:N$56,$AD$62:$AD70)</f>
        <v>0</v>
      </c>
      <c r="O74" s="291">
        <f>SUMPRODUCT(O48:O$56,$AD$62:$AD70)</f>
        <v>0</v>
      </c>
      <c r="P74" s="291">
        <f>SUMPRODUCT(P48:P$56,$AD$62:$AD70)</f>
        <v>0</v>
      </c>
      <c r="Q74" s="291">
        <f>SUMPRODUCT(Q48:Q$56,$AD$62:$AD70)</f>
        <v>0</v>
      </c>
      <c r="R74" s="291">
        <f>SUMPRODUCT(R48:R$56,$AD$62:$AD70)</f>
        <v>0</v>
      </c>
      <c r="S74" s="291">
        <f>SUMPRODUCT(S48:S$56,$AD$62:$AD70)</f>
        <v>0</v>
      </c>
      <c r="T74" s="291">
        <f>SUMPRODUCT(T48:T$56,$AD$62:$AD70)</f>
        <v>0</v>
      </c>
      <c r="U74" s="291">
        <f>SUMPRODUCT(U48:U$56,$AD$62:$AD70)</f>
        <v>0</v>
      </c>
      <c r="V74" s="291">
        <f>SUMPRODUCT(V48:V$56,$AD$62:$AD70)</f>
        <v>0</v>
      </c>
      <c r="W74" s="291">
        <f>SUMPRODUCT(W48:W$56,$AD$62:$AD70)</f>
        <v>0</v>
      </c>
      <c r="X74" s="291">
        <f>SUMPRODUCT(X48:X$56,$AD$62:$AD70)</f>
        <v>0</v>
      </c>
      <c r="Y74" s="291">
        <f>SUMPRODUCT(Y48:Y$56,$AD$62:$AD70)</f>
        <v>0</v>
      </c>
      <c r="Z74" s="291">
        <f>SUMPRODUCT(Z48:Z$56,$AD$62:$AD70)</f>
        <v>0</v>
      </c>
      <c r="AA74" s="291">
        <f>SUMPRODUCT(AA48:AA$56,$AD$62:$AD70)</f>
        <v>0</v>
      </c>
      <c r="AB74" s="291">
        <f>SUMPRODUCT(AB48:AB$56,$AD$62:$AD70)</f>
        <v>0</v>
      </c>
      <c r="AC74" s="267">
        <f t="shared" si="10"/>
        <v>13</v>
      </c>
      <c r="AD74" s="201">
        <f>+AE74*((1+Summary!$D$29)^(AC74-0.5))</f>
        <v>0.8102243931553641</v>
      </c>
      <c r="AE74" s="201">
        <f>HLOOKUP($H$4,'Yield Curves &amp; Factor Charges'!$L$41:$S$72,AC74+2,FALSE)</f>
        <v>0.80016462178062353</v>
      </c>
    </row>
    <row r="75" spans="2:31" x14ac:dyDescent="0.25">
      <c r="B75" s="145">
        <f t="shared" si="9"/>
        <v>48579</v>
      </c>
      <c r="D75" s="89">
        <f t="shared" si="7"/>
        <v>0</v>
      </c>
      <c r="E75" s="291">
        <f>SUMPRODUCT(E49:E$56,$AD$62:$AD69)</f>
        <v>0</v>
      </c>
      <c r="F75" s="291">
        <f>SUMPRODUCT(F49:F$56,$AD$62:$AD69)</f>
        <v>0</v>
      </c>
      <c r="G75" s="291">
        <f>SUMPRODUCT(G49:G$56,$AD$62:$AD69)</f>
        <v>0</v>
      </c>
      <c r="H75" s="291">
        <f>SUMPRODUCT(H49:H$56,$AD$62:$AD69)</f>
        <v>0</v>
      </c>
      <c r="I75" s="291">
        <f>SUMPRODUCT(I49:I$56,$AD$62:$AD69)</f>
        <v>0</v>
      </c>
      <c r="J75" s="291">
        <f>SUMPRODUCT(J49:J$56,$AD$62:$AD69)</f>
        <v>0</v>
      </c>
      <c r="K75" s="291">
        <f>SUMPRODUCT(K49:K$56,$AD$62:$AD69)</f>
        <v>0</v>
      </c>
      <c r="L75" s="291">
        <f>SUMPRODUCT(L49:L$56,$AD$62:$AD69)</f>
        <v>0</v>
      </c>
      <c r="M75" s="291">
        <f>SUMPRODUCT(M49:M$56,$AD$62:$AD69)</f>
        <v>0</v>
      </c>
      <c r="N75" s="291">
        <f>SUMPRODUCT(N49:N$56,$AD$62:$AD69)</f>
        <v>0</v>
      </c>
      <c r="O75" s="291">
        <f>SUMPRODUCT(O49:O$56,$AD$62:$AD69)</f>
        <v>0</v>
      </c>
      <c r="P75" s="291">
        <f>SUMPRODUCT(P49:P$56,$AD$62:$AD69)</f>
        <v>0</v>
      </c>
      <c r="Q75" s="291">
        <f>SUMPRODUCT(Q49:Q$56,$AD$62:$AD69)</f>
        <v>0</v>
      </c>
      <c r="R75" s="291">
        <f>SUMPRODUCT(R49:R$56,$AD$62:$AD69)</f>
        <v>0</v>
      </c>
      <c r="S75" s="291">
        <f>SUMPRODUCT(S49:S$56,$AD$62:$AD69)</f>
        <v>0</v>
      </c>
      <c r="T75" s="291">
        <f>SUMPRODUCT(T49:T$56,$AD$62:$AD69)</f>
        <v>0</v>
      </c>
      <c r="U75" s="291">
        <f>SUMPRODUCT(U49:U$56,$AD$62:$AD69)</f>
        <v>0</v>
      </c>
      <c r="V75" s="291">
        <f>SUMPRODUCT(V49:V$56,$AD$62:$AD69)</f>
        <v>0</v>
      </c>
      <c r="W75" s="291">
        <f>SUMPRODUCT(W49:W$56,$AD$62:$AD69)</f>
        <v>0</v>
      </c>
      <c r="X75" s="291">
        <f>SUMPRODUCT(X49:X$56,$AD$62:$AD69)</f>
        <v>0</v>
      </c>
      <c r="Y75" s="291">
        <f>SUMPRODUCT(Y49:Y$56,$AD$62:$AD69)</f>
        <v>0</v>
      </c>
      <c r="Z75" s="291">
        <f>SUMPRODUCT(Z49:Z$56,$AD$62:$AD69)</f>
        <v>0</v>
      </c>
      <c r="AA75" s="291">
        <f>SUMPRODUCT(AA49:AA$56,$AD$62:$AD69)</f>
        <v>0</v>
      </c>
      <c r="AB75" s="291">
        <f>SUMPRODUCT(AB49:AB$56,$AD$62:$AD69)</f>
        <v>0</v>
      </c>
      <c r="AC75" s="267">
        <f t="shared" si="10"/>
        <v>14</v>
      </c>
      <c r="AD75" s="201">
        <f>+AE75*((1+Summary!$D$29)^(AC75-0.5))</f>
        <v>0.79955157218703854</v>
      </c>
      <c r="AE75" s="201">
        <f>HLOOKUP($H$4,'Yield Curves &amp; Factor Charges'!$L$41:$S$72,AC75+2,FALSE)</f>
        <v>0.78883547941142063</v>
      </c>
    </row>
    <row r="76" spans="2:31" x14ac:dyDescent="0.25">
      <c r="B76" s="145">
        <f t="shared" si="9"/>
        <v>48944</v>
      </c>
      <c r="D76" s="89">
        <f t="shared" si="7"/>
        <v>0</v>
      </c>
      <c r="E76" s="291">
        <f>SUMPRODUCT(E50:E$56,$AD$62:$AD68)</f>
        <v>0</v>
      </c>
      <c r="F76" s="291">
        <f>SUMPRODUCT(F50:F$56,$AD$62:$AD68)</f>
        <v>0</v>
      </c>
      <c r="G76" s="291">
        <f>SUMPRODUCT(G50:G$56,$AD$62:$AD68)</f>
        <v>0</v>
      </c>
      <c r="H76" s="291">
        <f>SUMPRODUCT(H50:H$56,$AD$62:$AD68)</f>
        <v>0</v>
      </c>
      <c r="I76" s="291">
        <f>SUMPRODUCT(I50:I$56,$AD$62:$AD68)</f>
        <v>0</v>
      </c>
      <c r="J76" s="291">
        <f>SUMPRODUCT(J50:J$56,$AD$62:$AD68)</f>
        <v>0</v>
      </c>
      <c r="K76" s="291">
        <f>SUMPRODUCT(K50:K$56,$AD$62:$AD68)</f>
        <v>0</v>
      </c>
      <c r="L76" s="291">
        <f>SUMPRODUCT(L50:L$56,$AD$62:$AD68)</f>
        <v>0</v>
      </c>
      <c r="M76" s="291">
        <f>SUMPRODUCT(M50:M$56,$AD$62:$AD68)</f>
        <v>0</v>
      </c>
      <c r="N76" s="291">
        <f>SUMPRODUCT(N50:N$56,$AD$62:$AD68)</f>
        <v>0</v>
      </c>
      <c r="O76" s="291">
        <f>SUMPRODUCT(O50:O$56,$AD$62:$AD68)</f>
        <v>0</v>
      </c>
      <c r="P76" s="291">
        <f>SUMPRODUCT(P50:P$56,$AD$62:$AD68)</f>
        <v>0</v>
      </c>
      <c r="Q76" s="291">
        <f>SUMPRODUCT(Q50:Q$56,$AD$62:$AD68)</f>
        <v>0</v>
      </c>
      <c r="R76" s="291">
        <f>SUMPRODUCT(R50:R$56,$AD$62:$AD68)</f>
        <v>0</v>
      </c>
      <c r="S76" s="291">
        <f>SUMPRODUCT(S50:S$56,$AD$62:$AD68)</f>
        <v>0</v>
      </c>
      <c r="T76" s="291">
        <f>SUMPRODUCT(T50:T$56,$AD$62:$AD68)</f>
        <v>0</v>
      </c>
      <c r="U76" s="291">
        <f>SUMPRODUCT(U50:U$56,$AD$62:$AD68)</f>
        <v>0</v>
      </c>
      <c r="V76" s="291">
        <f>SUMPRODUCT(V50:V$56,$AD$62:$AD68)</f>
        <v>0</v>
      </c>
      <c r="W76" s="291">
        <f>SUMPRODUCT(W50:W$56,$AD$62:$AD68)</f>
        <v>0</v>
      </c>
      <c r="X76" s="291">
        <f>SUMPRODUCT(X50:X$56,$AD$62:$AD68)</f>
        <v>0</v>
      </c>
      <c r="Y76" s="291">
        <f>SUMPRODUCT(Y50:Y$56,$AD$62:$AD68)</f>
        <v>0</v>
      </c>
      <c r="Z76" s="291">
        <f>SUMPRODUCT(Z50:Z$56,$AD$62:$AD68)</f>
        <v>0</v>
      </c>
      <c r="AA76" s="291">
        <f>SUMPRODUCT(AA50:AA$56,$AD$62:$AD68)</f>
        <v>0</v>
      </c>
      <c r="AB76" s="291">
        <f>SUMPRODUCT(AB50:AB$56,$AD$62:$AD68)</f>
        <v>0</v>
      </c>
      <c r="AC76" s="267">
        <f t="shared" si="10"/>
        <v>15</v>
      </c>
      <c r="AD76" s="201">
        <f>+AE76*((1+Summary!$D$29)^(AC76-0.5))</f>
        <v>0.7893011808433561</v>
      </c>
      <c r="AE76" s="201">
        <f>HLOOKUP($H$4,'Yield Curves &amp; Factor Charges'!$L$41:$S$72,AC76+2,FALSE)</f>
        <v>0.77794452573028239</v>
      </c>
    </row>
    <row r="77" spans="2:31" x14ac:dyDescent="0.25">
      <c r="B77" s="145">
        <f t="shared" si="9"/>
        <v>49309</v>
      </c>
      <c r="D77" s="89">
        <f t="shared" si="7"/>
        <v>0</v>
      </c>
      <c r="E77" s="291">
        <f>SUMPRODUCT(E51:E$56,$AD$62:$AD67)</f>
        <v>0</v>
      </c>
      <c r="F77" s="291">
        <f>SUMPRODUCT(F51:F$56,$AD$62:$AD67)</f>
        <v>0</v>
      </c>
      <c r="G77" s="291">
        <f>SUMPRODUCT(G51:G$56,$AD$62:$AD67)</f>
        <v>0</v>
      </c>
      <c r="H77" s="291">
        <f>SUMPRODUCT(H51:H$56,$AD$62:$AD67)</f>
        <v>0</v>
      </c>
      <c r="I77" s="291">
        <f>SUMPRODUCT(I51:I$56,$AD$62:$AD67)</f>
        <v>0</v>
      </c>
      <c r="J77" s="291">
        <f>SUMPRODUCT(J51:J$56,$AD$62:$AD67)</f>
        <v>0</v>
      </c>
      <c r="K77" s="291">
        <f>SUMPRODUCT(K51:K$56,$AD$62:$AD67)</f>
        <v>0</v>
      </c>
      <c r="L77" s="291">
        <f>SUMPRODUCT(L51:L$56,$AD$62:$AD67)</f>
        <v>0</v>
      </c>
      <c r="M77" s="291">
        <f>SUMPRODUCT(M51:M$56,$AD$62:$AD67)</f>
        <v>0</v>
      </c>
      <c r="N77" s="291">
        <f>SUMPRODUCT(N51:N$56,$AD$62:$AD67)</f>
        <v>0</v>
      </c>
      <c r="O77" s="291">
        <f>SUMPRODUCT(O51:O$56,$AD$62:$AD67)</f>
        <v>0</v>
      </c>
      <c r="P77" s="291">
        <f>SUMPRODUCT(P51:P$56,$AD$62:$AD67)</f>
        <v>0</v>
      </c>
      <c r="Q77" s="291">
        <f>SUMPRODUCT(Q51:Q$56,$AD$62:$AD67)</f>
        <v>0</v>
      </c>
      <c r="R77" s="291">
        <f>SUMPRODUCT(R51:R$56,$AD$62:$AD67)</f>
        <v>0</v>
      </c>
      <c r="S77" s="291">
        <f>SUMPRODUCT(S51:S$56,$AD$62:$AD67)</f>
        <v>0</v>
      </c>
      <c r="T77" s="291">
        <f>SUMPRODUCT(T51:T$56,$AD$62:$AD67)</f>
        <v>0</v>
      </c>
      <c r="U77" s="291">
        <f>SUMPRODUCT(U51:U$56,$AD$62:$AD67)</f>
        <v>0</v>
      </c>
      <c r="V77" s="291">
        <f>SUMPRODUCT(V51:V$56,$AD$62:$AD67)</f>
        <v>0</v>
      </c>
      <c r="W77" s="291">
        <f>SUMPRODUCT(W51:W$56,$AD$62:$AD67)</f>
        <v>0</v>
      </c>
      <c r="X77" s="291">
        <f>SUMPRODUCT(X51:X$56,$AD$62:$AD67)</f>
        <v>0</v>
      </c>
      <c r="Y77" s="291">
        <f>SUMPRODUCT(Y51:Y$56,$AD$62:$AD67)</f>
        <v>0</v>
      </c>
      <c r="Z77" s="291">
        <f>SUMPRODUCT(Z51:Z$56,$AD$62:$AD67)</f>
        <v>0</v>
      </c>
      <c r="AA77" s="291">
        <f>SUMPRODUCT(AA51:AA$56,$AD$62:$AD67)</f>
        <v>0</v>
      </c>
      <c r="AB77" s="291">
        <f>SUMPRODUCT(AB51:AB$56,$AD$62:$AD67)</f>
        <v>0</v>
      </c>
      <c r="AC77" s="267">
        <f t="shared" si="10"/>
        <v>16</v>
      </c>
      <c r="AD77" s="201">
        <f>+AE77*((1+Summary!$D$29)^(AC77-0.5))</f>
        <v>0.77988219113915036</v>
      </c>
      <c r="AE77" s="201">
        <f>HLOOKUP($H$4,'Yield Curves &amp; Factor Charges'!$L$41:$S$72,AC77+2,FALSE)</f>
        <v>0.76789316554842035</v>
      </c>
    </row>
    <row r="78" spans="2:31" x14ac:dyDescent="0.25">
      <c r="B78" s="145">
        <f t="shared" si="9"/>
        <v>49674</v>
      </c>
      <c r="D78" s="89">
        <f t="shared" si="7"/>
        <v>0</v>
      </c>
      <c r="E78" s="291">
        <f>SUMPRODUCT(E52:E$56,$AD$62:$AD66)</f>
        <v>0</v>
      </c>
      <c r="F78" s="291">
        <f>SUMPRODUCT(F52:F$56,$AD$62:$AD66)</f>
        <v>0</v>
      </c>
      <c r="G78" s="291">
        <f>SUMPRODUCT(G52:G$56,$AD$62:$AD66)</f>
        <v>0</v>
      </c>
      <c r="H78" s="291">
        <f>SUMPRODUCT(H52:H$56,$AD$62:$AD66)</f>
        <v>0</v>
      </c>
      <c r="I78" s="291">
        <f>SUMPRODUCT(I52:I$56,$AD$62:$AD66)</f>
        <v>0</v>
      </c>
      <c r="J78" s="291">
        <f>SUMPRODUCT(J52:J$56,$AD$62:$AD66)</f>
        <v>0</v>
      </c>
      <c r="K78" s="291">
        <f>SUMPRODUCT(K52:K$56,$AD$62:$AD66)</f>
        <v>0</v>
      </c>
      <c r="L78" s="291">
        <f>SUMPRODUCT(L52:L$56,$AD$62:$AD66)</f>
        <v>0</v>
      </c>
      <c r="M78" s="291">
        <f>SUMPRODUCT(M52:M$56,$AD$62:$AD66)</f>
        <v>0</v>
      </c>
      <c r="N78" s="291">
        <f>SUMPRODUCT(N52:N$56,$AD$62:$AD66)</f>
        <v>0</v>
      </c>
      <c r="O78" s="291">
        <f>SUMPRODUCT(O52:O$56,$AD$62:$AD66)</f>
        <v>0</v>
      </c>
      <c r="P78" s="291">
        <f>SUMPRODUCT(P52:P$56,$AD$62:$AD66)</f>
        <v>0</v>
      </c>
      <c r="Q78" s="291">
        <f>SUMPRODUCT(Q52:Q$56,$AD$62:$AD66)</f>
        <v>0</v>
      </c>
      <c r="R78" s="291">
        <f>SUMPRODUCT(R52:R$56,$AD$62:$AD66)</f>
        <v>0</v>
      </c>
      <c r="S78" s="291">
        <f>SUMPRODUCT(S52:S$56,$AD$62:$AD66)</f>
        <v>0</v>
      </c>
      <c r="T78" s="291">
        <f>SUMPRODUCT(T52:T$56,$AD$62:$AD66)</f>
        <v>0</v>
      </c>
      <c r="U78" s="291">
        <f>SUMPRODUCT(U52:U$56,$AD$62:$AD66)</f>
        <v>0</v>
      </c>
      <c r="V78" s="291">
        <f>SUMPRODUCT(V52:V$56,$AD$62:$AD66)</f>
        <v>0</v>
      </c>
      <c r="W78" s="291">
        <f>SUMPRODUCT(W52:W$56,$AD$62:$AD66)</f>
        <v>0</v>
      </c>
      <c r="X78" s="291">
        <f>SUMPRODUCT(X52:X$56,$AD$62:$AD66)</f>
        <v>0</v>
      </c>
      <c r="Y78" s="291">
        <f>SUMPRODUCT(Y52:Y$56,$AD$62:$AD66)</f>
        <v>0</v>
      </c>
      <c r="Z78" s="291">
        <f>SUMPRODUCT(Z52:Z$56,$AD$62:$AD66)</f>
        <v>0</v>
      </c>
      <c r="AA78" s="291">
        <f>SUMPRODUCT(AA52:AA$56,$AD$62:$AD66)</f>
        <v>0</v>
      </c>
      <c r="AB78" s="291">
        <f>SUMPRODUCT(AB52:AB$56,$AD$62:$AD66)</f>
        <v>0</v>
      </c>
      <c r="AC78" s="267">
        <f t="shared" si="10"/>
        <v>17</v>
      </c>
      <c r="AD78" s="201">
        <f>+AE78*((1+Summary!$D$29)^(AC78-0.5))</f>
        <v>0.77213798540703094</v>
      </c>
      <c r="AE78" s="201">
        <f>HLOOKUP($H$4,'Yield Curves &amp; Factor Charges'!$L$41:$S$72,AC78+2,FALSE)</f>
        <v>0.75950850196295816</v>
      </c>
    </row>
    <row r="79" spans="2:31" x14ac:dyDescent="0.25">
      <c r="B79" s="145">
        <f t="shared" si="9"/>
        <v>50040</v>
      </c>
      <c r="D79" s="89">
        <f t="shared" si="7"/>
        <v>0</v>
      </c>
      <c r="E79" s="291">
        <f>SUMPRODUCT(E53:E$56,$AD$62:$AD65)</f>
        <v>0</v>
      </c>
      <c r="F79" s="291">
        <f>SUMPRODUCT(F53:F$56,$AD$62:$AD65)</f>
        <v>0</v>
      </c>
      <c r="G79" s="291">
        <f>SUMPRODUCT(G53:G$56,$AD$62:$AD65)</f>
        <v>0</v>
      </c>
      <c r="H79" s="291">
        <f>SUMPRODUCT(H53:H$56,$AD$62:$AD65)</f>
        <v>0</v>
      </c>
      <c r="I79" s="291">
        <f>SUMPRODUCT(I53:I$56,$AD$62:$AD65)</f>
        <v>0</v>
      </c>
      <c r="J79" s="291">
        <f>SUMPRODUCT(J53:J$56,$AD$62:$AD65)</f>
        <v>0</v>
      </c>
      <c r="K79" s="291">
        <f>SUMPRODUCT(K53:K$56,$AD$62:$AD65)</f>
        <v>0</v>
      </c>
      <c r="L79" s="291">
        <f>SUMPRODUCT(L53:L$56,$AD$62:$AD65)</f>
        <v>0</v>
      </c>
      <c r="M79" s="291">
        <f>SUMPRODUCT(M53:M$56,$AD$62:$AD65)</f>
        <v>0</v>
      </c>
      <c r="N79" s="291">
        <f>SUMPRODUCT(N53:N$56,$AD$62:$AD65)</f>
        <v>0</v>
      </c>
      <c r="O79" s="291">
        <f>SUMPRODUCT(O53:O$56,$AD$62:$AD65)</f>
        <v>0</v>
      </c>
      <c r="P79" s="291">
        <f>SUMPRODUCT(P53:P$56,$AD$62:$AD65)</f>
        <v>0</v>
      </c>
      <c r="Q79" s="291">
        <f>SUMPRODUCT(Q53:Q$56,$AD$62:$AD65)</f>
        <v>0</v>
      </c>
      <c r="R79" s="291">
        <f>SUMPRODUCT(R53:R$56,$AD$62:$AD65)</f>
        <v>0</v>
      </c>
      <c r="S79" s="291">
        <f>SUMPRODUCT(S53:S$56,$AD$62:$AD65)</f>
        <v>0</v>
      </c>
      <c r="T79" s="291">
        <f>SUMPRODUCT(T53:T$56,$AD$62:$AD65)</f>
        <v>0</v>
      </c>
      <c r="U79" s="291">
        <f>SUMPRODUCT(U53:U$56,$AD$62:$AD65)</f>
        <v>0</v>
      </c>
      <c r="V79" s="291">
        <f>SUMPRODUCT(V53:V$56,$AD$62:$AD65)</f>
        <v>0</v>
      </c>
      <c r="W79" s="291">
        <f>SUMPRODUCT(W53:W$56,$AD$62:$AD65)</f>
        <v>0</v>
      </c>
      <c r="X79" s="291">
        <f>SUMPRODUCT(X53:X$56,$AD$62:$AD65)</f>
        <v>0</v>
      </c>
      <c r="Y79" s="291">
        <f>SUMPRODUCT(Y53:Y$56,$AD$62:$AD65)</f>
        <v>0</v>
      </c>
      <c r="Z79" s="291">
        <f>SUMPRODUCT(Z53:Z$56,$AD$62:$AD65)</f>
        <v>0</v>
      </c>
      <c r="AA79" s="291">
        <f>SUMPRODUCT(AA53:AA$56,$AD$62:$AD65)</f>
        <v>0</v>
      </c>
      <c r="AB79" s="291">
        <f>SUMPRODUCT(AB53:AB$56,$AD$62:$AD65)</f>
        <v>0</v>
      </c>
      <c r="AC79" s="267">
        <f t="shared" si="10"/>
        <v>18</v>
      </c>
      <c r="AD79" s="201">
        <f>+AE79*((1+Summary!$D$29)^(AC79-0.5))</f>
        <v>0.7644262207275816</v>
      </c>
      <c r="AE79" s="201">
        <f>HLOOKUP($H$4,'Yield Curves &amp; Factor Charges'!$L$41:$S$72,AC79+2,FALSE)</f>
        <v>0.75117170314409609</v>
      </c>
    </row>
    <row r="80" spans="2:31" x14ac:dyDescent="0.25">
      <c r="B80" s="145">
        <f t="shared" si="9"/>
        <v>50405</v>
      </c>
      <c r="D80" s="89">
        <f t="shared" si="7"/>
        <v>0</v>
      </c>
      <c r="E80" s="291">
        <f>SUMPRODUCT(E54:E$56,$AD$62:$AD64)</f>
        <v>0</v>
      </c>
      <c r="F80" s="291">
        <f>SUMPRODUCT(F54:F$56,$AD$62:$AD64)</f>
        <v>0</v>
      </c>
      <c r="G80" s="291">
        <f>SUMPRODUCT(G54:G$56,$AD$62:$AD64)</f>
        <v>0</v>
      </c>
      <c r="H80" s="291">
        <f>SUMPRODUCT(H54:H$56,$AD$62:$AD64)</f>
        <v>0</v>
      </c>
      <c r="I80" s="291">
        <f>SUMPRODUCT(I54:I$56,$AD$62:$AD64)</f>
        <v>0</v>
      </c>
      <c r="J80" s="291">
        <f>SUMPRODUCT(J54:J$56,$AD$62:$AD64)</f>
        <v>0</v>
      </c>
      <c r="K80" s="291">
        <f>SUMPRODUCT(K54:K$56,$AD$62:$AD64)</f>
        <v>0</v>
      </c>
      <c r="L80" s="291">
        <f>SUMPRODUCT(L54:L$56,$AD$62:$AD64)</f>
        <v>0</v>
      </c>
      <c r="M80" s="291">
        <f>SUMPRODUCT(M54:M$56,$AD$62:$AD64)</f>
        <v>0</v>
      </c>
      <c r="N80" s="291">
        <f>SUMPRODUCT(N54:N$56,$AD$62:$AD64)</f>
        <v>0</v>
      </c>
      <c r="O80" s="291">
        <f>SUMPRODUCT(O54:O$56,$AD$62:$AD64)</f>
        <v>0</v>
      </c>
      <c r="P80" s="291">
        <f>SUMPRODUCT(P54:P$56,$AD$62:$AD64)</f>
        <v>0</v>
      </c>
      <c r="Q80" s="291">
        <f>SUMPRODUCT(Q54:Q$56,$AD$62:$AD64)</f>
        <v>0</v>
      </c>
      <c r="R80" s="291">
        <f>SUMPRODUCT(R54:R$56,$AD$62:$AD64)</f>
        <v>0</v>
      </c>
      <c r="S80" s="291">
        <f>SUMPRODUCT(S54:S$56,$AD$62:$AD64)</f>
        <v>0</v>
      </c>
      <c r="T80" s="291">
        <f>SUMPRODUCT(T54:T$56,$AD$62:$AD64)</f>
        <v>0</v>
      </c>
      <c r="U80" s="291">
        <f>SUMPRODUCT(U54:U$56,$AD$62:$AD64)</f>
        <v>0</v>
      </c>
      <c r="V80" s="291">
        <f>SUMPRODUCT(V54:V$56,$AD$62:$AD64)</f>
        <v>0</v>
      </c>
      <c r="W80" s="291">
        <f>SUMPRODUCT(W54:W$56,$AD$62:$AD64)</f>
        <v>0</v>
      </c>
      <c r="X80" s="291">
        <f>SUMPRODUCT(X54:X$56,$AD$62:$AD64)</f>
        <v>0</v>
      </c>
      <c r="Y80" s="291">
        <f>SUMPRODUCT(Y54:Y$56,$AD$62:$AD64)</f>
        <v>0</v>
      </c>
      <c r="Z80" s="291">
        <f>SUMPRODUCT(Z54:Z$56,$AD$62:$AD64)</f>
        <v>0</v>
      </c>
      <c r="AA80" s="291">
        <f>SUMPRODUCT(AA54:AA$56,$AD$62:$AD64)</f>
        <v>0</v>
      </c>
      <c r="AB80" s="291">
        <f>SUMPRODUCT(AB54:AB$56,$AD$62:$AD64)</f>
        <v>0</v>
      </c>
      <c r="AC80" s="267">
        <f t="shared" si="10"/>
        <v>19</v>
      </c>
      <c r="AD80" s="201">
        <f>+AE80*((1+Summary!$D$29)^(AC80-0.5))</f>
        <v>0.75805117575421133</v>
      </c>
      <c r="AE80" s="201">
        <f>HLOOKUP($H$4,'Yield Curves &amp; Factor Charges'!$L$41:$S$72,AC80+2,FALSE)</f>
        <v>0.7441630331377298</v>
      </c>
    </row>
    <row r="81" spans="2:31" x14ac:dyDescent="0.25">
      <c r="B81" s="145">
        <f t="shared" si="9"/>
        <v>50770</v>
      </c>
      <c r="D81" s="89">
        <f t="shared" si="7"/>
        <v>0</v>
      </c>
      <c r="E81" s="291">
        <f>SUMPRODUCT(E55:E$56,$AD$62:$AD63)</f>
        <v>0</v>
      </c>
      <c r="F81" s="291">
        <f>SUMPRODUCT(F55:F$56,$AD$62:$AD63)</f>
        <v>0</v>
      </c>
      <c r="G81" s="291">
        <f>SUMPRODUCT(G55:G$56,$AD$62:$AD63)</f>
        <v>0</v>
      </c>
      <c r="H81" s="291">
        <f>SUMPRODUCT(H55:H$56,$AD$62:$AD63)</f>
        <v>0</v>
      </c>
      <c r="I81" s="291">
        <f>SUMPRODUCT(I55:I$56,$AD$62:$AD63)</f>
        <v>0</v>
      </c>
      <c r="J81" s="291">
        <f>SUMPRODUCT(J55:J$56,$AD$62:$AD63)</f>
        <v>0</v>
      </c>
      <c r="K81" s="291">
        <f>SUMPRODUCT(K55:K$56,$AD$62:$AD63)</f>
        <v>0</v>
      </c>
      <c r="L81" s="291">
        <f>SUMPRODUCT(L55:L$56,$AD$62:$AD63)</f>
        <v>0</v>
      </c>
      <c r="M81" s="291">
        <f>SUMPRODUCT(M55:M$56,$AD$62:$AD63)</f>
        <v>0</v>
      </c>
      <c r="N81" s="291">
        <f>SUMPRODUCT(N55:N$56,$AD$62:$AD63)</f>
        <v>0</v>
      </c>
      <c r="O81" s="291">
        <f>SUMPRODUCT(O55:O$56,$AD$62:$AD63)</f>
        <v>0</v>
      </c>
      <c r="P81" s="291">
        <f>SUMPRODUCT(P55:P$56,$AD$62:$AD63)</f>
        <v>0</v>
      </c>
      <c r="Q81" s="291">
        <f>SUMPRODUCT(Q55:Q$56,$AD$62:$AD63)</f>
        <v>0</v>
      </c>
      <c r="R81" s="291">
        <f>SUMPRODUCT(R55:R$56,$AD$62:$AD63)</f>
        <v>0</v>
      </c>
      <c r="S81" s="291">
        <f>SUMPRODUCT(S55:S$56,$AD$62:$AD63)</f>
        <v>0</v>
      </c>
      <c r="T81" s="291">
        <f>SUMPRODUCT(T55:T$56,$AD$62:$AD63)</f>
        <v>0</v>
      </c>
      <c r="U81" s="291">
        <f>SUMPRODUCT(U55:U$56,$AD$62:$AD63)</f>
        <v>0</v>
      </c>
      <c r="V81" s="291">
        <f>SUMPRODUCT(V55:V$56,$AD$62:$AD63)</f>
        <v>0</v>
      </c>
      <c r="W81" s="291">
        <f>SUMPRODUCT(W55:W$56,$AD$62:$AD63)</f>
        <v>0</v>
      </c>
      <c r="X81" s="291">
        <f>SUMPRODUCT(X55:X$56,$AD$62:$AD63)</f>
        <v>0</v>
      </c>
      <c r="Y81" s="291">
        <f>SUMPRODUCT(Y55:Y$56,$AD$62:$AD63)</f>
        <v>0</v>
      </c>
      <c r="Z81" s="291">
        <f>SUMPRODUCT(Z55:Z$56,$AD$62:$AD63)</f>
        <v>0</v>
      </c>
      <c r="AA81" s="291">
        <f>SUMPRODUCT(AA55:AA$56,$AD$62:$AD63)</f>
        <v>0</v>
      </c>
      <c r="AB81" s="291">
        <f>SUMPRODUCT(AB55:AB$56,$AD$62:$AD63)</f>
        <v>0</v>
      </c>
      <c r="AC81" s="267">
        <f t="shared" si="10"/>
        <v>20</v>
      </c>
      <c r="AD81" s="201">
        <f>+AE81*((1+Summary!$D$29)^(AC81-0.5))</f>
        <v>0.75324824759290465</v>
      </c>
      <c r="AE81" s="201">
        <f>HLOOKUP($H$4,'Yield Curves &amp; Factor Charges'!$L$41:$S$72,AC81+2,FALSE)</f>
        <v>0.73870938931815433</v>
      </c>
    </row>
    <row r="82" spans="2:31" x14ac:dyDescent="0.25">
      <c r="B82" s="145">
        <f t="shared" si="9"/>
        <v>51135</v>
      </c>
      <c r="D82" s="89">
        <f t="shared" si="7"/>
        <v>0</v>
      </c>
      <c r="E82" s="291">
        <f>SUMPRODUCT(E56:E$56,$AD$62:$AD62)</f>
        <v>0</v>
      </c>
      <c r="F82" s="291">
        <f>SUMPRODUCT(F56:F$56,$AD$62:$AD62)</f>
        <v>0</v>
      </c>
      <c r="G82" s="291">
        <f>SUMPRODUCT(G56:G$56,$AD$62:$AD62)</f>
        <v>0</v>
      </c>
      <c r="H82" s="291">
        <f>SUMPRODUCT(H56:H$56,$AD$62:$AD62)</f>
        <v>0</v>
      </c>
      <c r="I82" s="291">
        <f>SUMPRODUCT(I56:I$56,$AD$62:$AD62)</f>
        <v>0</v>
      </c>
      <c r="J82" s="291">
        <f>SUMPRODUCT(J56:J$56,$AD$62:$AD62)</f>
        <v>0</v>
      </c>
      <c r="K82" s="291">
        <f>SUMPRODUCT(K56:K$56,$AD$62:$AD62)</f>
        <v>0</v>
      </c>
      <c r="L82" s="291">
        <f>SUMPRODUCT(L56:L$56,$AD$62:$AD62)</f>
        <v>0</v>
      </c>
      <c r="M82" s="291">
        <f>SUMPRODUCT(M56:M$56,$AD$62:$AD62)</f>
        <v>0</v>
      </c>
      <c r="N82" s="291">
        <f>SUMPRODUCT(N56:N$56,$AD$62:$AD62)</f>
        <v>0</v>
      </c>
      <c r="O82" s="291">
        <f>SUMPRODUCT(O56:O$56,$AD$62:$AD62)</f>
        <v>0</v>
      </c>
      <c r="P82" s="291">
        <f>SUMPRODUCT(P56:P$56,$AD$62:$AD62)</f>
        <v>0</v>
      </c>
      <c r="Q82" s="291">
        <f>SUMPRODUCT(Q56:Q$56,$AD$62:$AD62)</f>
        <v>0</v>
      </c>
      <c r="R82" s="291">
        <f>SUMPRODUCT(R56:R$56,$AD$62:$AD62)</f>
        <v>0</v>
      </c>
      <c r="S82" s="291">
        <f>SUMPRODUCT(S56:S$56,$AD$62:$AD62)</f>
        <v>0</v>
      </c>
      <c r="T82" s="291">
        <f>SUMPRODUCT(T56:T$56,$AD$62:$AD62)</f>
        <v>0</v>
      </c>
      <c r="U82" s="291">
        <f>SUMPRODUCT(U56:U$56,$AD$62:$AD62)</f>
        <v>0</v>
      </c>
      <c r="V82" s="291">
        <f>SUMPRODUCT(V56:V$56,$AD$62:$AD62)</f>
        <v>0</v>
      </c>
      <c r="W82" s="291">
        <f>SUMPRODUCT(W56:W$56,$AD$62:$AD62)</f>
        <v>0</v>
      </c>
      <c r="X82" s="291">
        <f>SUMPRODUCT(X56:X$56,$AD$62:$AD62)</f>
        <v>0</v>
      </c>
      <c r="Y82" s="291">
        <f>SUMPRODUCT(Y56:Y$56,$AD$62:$AD62)</f>
        <v>0</v>
      </c>
      <c r="Z82" s="291">
        <f>SUMPRODUCT(Z56:Z$56,$AD$62:$AD62)</f>
        <v>0</v>
      </c>
      <c r="AA82" s="291">
        <f>SUMPRODUCT(AA56:AA$56,$AD$62:$AD62)</f>
        <v>0</v>
      </c>
      <c r="AB82" s="291">
        <f>SUMPRODUCT(AB56:AB$56,$AD$62:$AD62)</f>
        <v>0</v>
      </c>
      <c r="AC82" s="267">
        <f t="shared" si="10"/>
        <v>21</v>
      </c>
      <c r="AD82" s="201">
        <f>+AE82*((1+Summary!$D$29)^(AC82-0.5))</f>
        <v>0.74482468448025541</v>
      </c>
      <c r="AE82" s="201">
        <f>HLOOKUP($H$4,'Yield Curves &amp; Factor Charges'!$L$41:$S$72,AC82+2,FALSE)</f>
        <v>0.72971869532986766</v>
      </c>
    </row>
    <row r="83" spans="2:31" x14ac:dyDescent="0.25">
      <c r="B83" s="145">
        <f t="shared" si="9"/>
        <v>51501</v>
      </c>
      <c r="D83" s="89">
        <f t="shared" si="7"/>
        <v>0</v>
      </c>
      <c r="E83" s="291">
        <f>SUMPRODUCT(E$56:E57,$AD61:$AD$62)</f>
        <v>0</v>
      </c>
      <c r="F83" s="291">
        <f>SUMPRODUCT(F$56:F57,$AD61:$AD$62)</f>
        <v>0</v>
      </c>
      <c r="G83" s="291">
        <f>SUMPRODUCT(G$56:G57,$AD61:$AD$62)</f>
        <v>0</v>
      </c>
      <c r="H83" s="291">
        <f>SUMPRODUCT(H$56:H57,$AD61:$AD$62)</f>
        <v>0</v>
      </c>
      <c r="I83" s="291">
        <f>SUMPRODUCT(I$56:I57,$AD61:$AD$62)</f>
        <v>0</v>
      </c>
      <c r="J83" s="291">
        <f>SUMPRODUCT(J$56:J57,$AD61:$AD$62)</f>
        <v>0</v>
      </c>
      <c r="K83" s="291">
        <f>SUMPRODUCT(K$56:K57,$AD61:$AD$62)</f>
        <v>0</v>
      </c>
      <c r="L83" s="291">
        <f>SUMPRODUCT(L$56:L57,$AD61:$AD$62)</f>
        <v>0</v>
      </c>
      <c r="M83" s="291">
        <f>SUMPRODUCT(M$56:M57,$AD61:$AD$62)</f>
        <v>0</v>
      </c>
      <c r="N83" s="291">
        <f>SUMPRODUCT(N$56:N57,$AD61:$AD$62)</f>
        <v>0</v>
      </c>
      <c r="O83" s="291">
        <f>SUMPRODUCT(O$56:O57,$AD61:$AD$62)</f>
        <v>0</v>
      </c>
      <c r="P83" s="291">
        <f>SUMPRODUCT(P$56:P57,$AD61:$AD$62)</f>
        <v>0</v>
      </c>
      <c r="Q83" s="291">
        <f>SUMPRODUCT(Q$56:Q57,$AD61:$AD$62)</f>
        <v>0</v>
      </c>
      <c r="R83" s="291">
        <f>SUMPRODUCT(R$56:R57,$AD61:$AD$62)</f>
        <v>0</v>
      </c>
      <c r="S83" s="291">
        <f>SUMPRODUCT(S$56:S57,$AD61:$AD$62)</f>
        <v>0</v>
      </c>
      <c r="T83" s="291">
        <f>SUMPRODUCT(T$56:T57,$AD61:$AD$62)</f>
        <v>0</v>
      </c>
      <c r="U83" s="291">
        <f>SUMPRODUCT(U$56:U57,$AD61:$AD$62)</f>
        <v>0</v>
      </c>
      <c r="V83" s="291">
        <f>SUMPRODUCT(V$56:V57,$AD61:$AD$62)</f>
        <v>0</v>
      </c>
      <c r="W83" s="291">
        <f>SUMPRODUCT(W$56:W57,$AD61:$AD$62)</f>
        <v>0</v>
      </c>
      <c r="X83" s="291">
        <f>SUMPRODUCT(X$56:X57,$AD61:$AD$62)</f>
        <v>0</v>
      </c>
      <c r="Y83" s="291">
        <f>SUMPRODUCT(Y$56:Y57,$AD61:$AD$62)</f>
        <v>0</v>
      </c>
      <c r="Z83" s="291">
        <f>SUMPRODUCT(Z$56:Z57,$AD61:$AD$62)</f>
        <v>0</v>
      </c>
      <c r="AA83" s="291">
        <f>SUMPRODUCT(AA$56:AA57,$AD61:$AD$62)</f>
        <v>0</v>
      </c>
      <c r="AB83" s="291">
        <f>SUMPRODUCT(AB$56:AB57,$AD61:$AD$62)</f>
        <v>0</v>
      </c>
      <c r="AC83" s="267">
        <f t="shared" si="10"/>
        <v>22</v>
      </c>
      <c r="AD83" s="201">
        <f>+AE83*((1+Summary!$D$29)^(AC83-0.5))</f>
        <v>0.73516264892268579</v>
      </c>
      <c r="AE83" s="201">
        <f>HLOOKUP($H$4,'Yield Curves &amp; Factor Charges'!$L$41:$S$72,AC83+2,FALSE)</f>
        <v>0.71953308502129099</v>
      </c>
    </row>
  </sheetData>
  <mergeCells count="27">
    <mergeCell ref="L58:L59"/>
    <mergeCell ref="M58:M59"/>
    <mergeCell ref="N58:N59"/>
    <mergeCell ref="O58:O59"/>
    <mergeCell ref="A34:C34"/>
    <mergeCell ref="A58:C59"/>
    <mergeCell ref="D58:D59"/>
    <mergeCell ref="E58:E59"/>
    <mergeCell ref="F58:F59"/>
    <mergeCell ref="G58:G59"/>
    <mergeCell ref="H58:H59"/>
    <mergeCell ref="I58:I59"/>
    <mergeCell ref="J58:J59"/>
    <mergeCell ref="K58:K59"/>
    <mergeCell ref="Y58:Y59"/>
    <mergeCell ref="Z58:Z59"/>
    <mergeCell ref="AA58:AA59"/>
    <mergeCell ref="AB58:AB59"/>
    <mergeCell ref="P58:P59"/>
    <mergeCell ref="Q58:Q59"/>
    <mergeCell ref="R58:R59"/>
    <mergeCell ref="S58:S59"/>
    <mergeCell ref="T58:T59"/>
    <mergeCell ref="U58:U59"/>
    <mergeCell ref="V58:V59"/>
    <mergeCell ref="W58:W59"/>
    <mergeCell ref="X58:X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G4:H4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H83"/>
  <sheetViews>
    <sheetView workbookViewId="0">
      <selection activeCell="C44" sqref="C44:L45"/>
    </sheetView>
  </sheetViews>
  <sheetFormatPr defaultColWidth="9.109375" defaultRowHeight="13.2" x14ac:dyDescent="0.25"/>
  <cols>
    <col min="1" max="1" width="12.88671875" style="267" customWidth="1"/>
    <col min="2" max="2" width="10.109375" style="267" bestFit="1" customWidth="1"/>
    <col min="3" max="3" width="9.109375" style="267"/>
    <col min="4" max="4" width="15.109375" style="267" customWidth="1"/>
    <col min="5" max="28" width="20.109375" style="282" customWidth="1"/>
    <col min="29" max="29" width="15.5546875" style="267" customWidth="1"/>
    <col min="30" max="33" width="9.109375" style="267"/>
    <col min="34" max="34" width="10.21875" style="267" customWidth="1"/>
    <col min="35" max="35" width="11.44140625" style="267" customWidth="1"/>
    <col min="36" max="16384" width="9.109375" style="267"/>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281"/>
      <c r="F4" s="281"/>
      <c r="G4" s="281" t="s">
        <v>51</v>
      </c>
      <c r="H4" s="109" t="s">
        <v>57</v>
      </c>
    </row>
    <row r="5" spans="1:29" x14ac:dyDescent="0.25">
      <c r="A5" s="270" t="s">
        <v>32</v>
      </c>
      <c r="B5" s="270"/>
      <c r="C5" s="235"/>
      <c r="D5" s="235"/>
      <c r="E5" s="281"/>
      <c r="F5" s="281"/>
      <c r="G5" s="281" t="s">
        <v>101</v>
      </c>
      <c r="H5" s="151">
        <f>HLOOKUP($H$4,'Yield Curves &amp; Factor Charges'!$C$6:$J$7,2,FALSE)</f>
        <v>3</v>
      </c>
    </row>
    <row r="6" spans="1:29" x14ac:dyDescent="0.25">
      <c r="A6" s="284" t="s">
        <v>138</v>
      </c>
      <c r="B6" s="284"/>
      <c r="C6" s="235"/>
      <c r="D6" s="235"/>
      <c r="E6" s="281"/>
      <c r="F6" s="281"/>
      <c r="G6" s="281"/>
      <c r="H6" s="281"/>
    </row>
    <row r="8" spans="1:29" ht="39.6" x14ac:dyDescent="0.25">
      <c r="A8" s="297"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39.6" x14ac:dyDescent="0.25">
      <c r="A9" s="282" t="s">
        <v>33</v>
      </c>
      <c r="B9" s="65">
        <f>+Summary!C$6</f>
        <v>43830</v>
      </c>
      <c r="D9" s="56">
        <f>SUM(E9:AB9)</f>
        <v>0</v>
      </c>
      <c r="E9" s="294"/>
      <c r="F9" s="294"/>
      <c r="G9" s="294"/>
      <c r="H9" s="294"/>
      <c r="I9" s="294"/>
      <c r="J9" s="294"/>
      <c r="K9" s="294"/>
      <c r="L9" s="294"/>
      <c r="M9" s="294"/>
      <c r="N9" s="294"/>
      <c r="O9" s="294"/>
      <c r="P9" s="294"/>
      <c r="Q9" s="294"/>
      <c r="R9" s="294"/>
      <c r="S9" s="294"/>
      <c r="T9" s="294"/>
      <c r="U9" s="294"/>
      <c r="V9" s="294"/>
      <c r="W9" s="294"/>
      <c r="X9" s="294"/>
      <c r="Y9" s="294"/>
      <c r="Z9" s="294"/>
      <c r="AA9" s="294"/>
      <c r="AB9" s="294"/>
    </row>
    <row r="10" spans="1:29" x14ac:dyDescent="0.25">
      <c r="A10" s="267" t="s">
        <v>165</v>
      </c>
      <c r="B10" s="65"/>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291"/>
    </row>
    <row r="11" spans="1:29" x14ac:dyDescent="0.25">
      <c r="B11" s="65">
        <f>+Summary!C$6</f>
        <v>43830</v>
      </c>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row>
    <row r="12" spans="1:29" x14ac:dyDescent="0.25">
      <c r="B12" s="145">
        <f>EDATE(B9,12)</f>
        <v>44196</v>
      </c>
      <c r="D12" s="56"/>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row>
    <row r="13" spans="1:29" x14ac:dyDescent="0.25">
      <c r="B13" s="145">
        <f t="shared" ref="B13:B32" si="0">EDATE(B12,12)</f>
        <v>44561</v>
      </c>
      <c r="D13" s="56"/>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row>
    <row r="14" spans="1:29" x14ac:dyDescent="0.25">
      <c r="B14" s="145">
        <f t="shared" si="0"/>
        <v>44926</v>
      </c>
      <c r="D14" s="56"/>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row>
    <row r="15" spans="1:29" x14ac:dyDescent="0.25">
      <c r="B15" s="145">
        <f t="shared" si="0"/>
        <v>45291</v>
      </c>
      <c r="D15" s="56"/>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row>
    <row r="16" spans="1:29" x14ac:dyDescent="0.25">
      <c r="B16" s="145">
        <f t="shared" si="0"/>
        <v>45657</v>
      </c>
      <c r="D16" s="5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row>
    <row r="17" spans="2:28" x14ac:dyDescent="0.25">
      <c r="B17" s="145">
        <f t="shared" si="0"/>
        <v>46022</v>
      </c>
      <c r="D17" s="5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row>
    <row r="18" spans="2:28" x14ac:dyDescent="0.25">
      <c r="B18" s="145">
        <f t="shared" si="0"/>
        <v>46387</v>
      </c>
      <c r="D18" s="56"/>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row>
    <row r="19" spans="2:28" x14ac:dyDescent="0.25">
      <c r="B19" s="145">
        <f t="shared" si="0"/>
        <v>46752</v>
      </c>
      <c r="D19" s="56"/>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x14ac:dyDescent="0.25">
      <c r="B20" s="145">
        <f t="shared" si="0"/>
        <v>47118</v>
      </c>
      <c r="D20" s="56"/>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row>
    <row r="21" spans="2:28" x14ac:dyDescent="0.25">
      <c r="B21" s="145">
        <f t="shared" si="0"/>
        <v>47483</v>
      </c>
      <c r="D21" s="56"/>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row>
    <row r="22" spans="2:28" x14ac:dyDescent="0.25">
      <c r="B22" s="145">
        <f t="shared" si="0"/>
        <v>47848</v>
      </c>
      <c r="D22" s="56"/>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row>
    <row r="23" spans="2:28" x14ac:dyDescent="0.25">
      <c r="B23" s="145">
        <f t="shared" si="0"/>
        <v>48213</v>
      </c>
      <c r="D23" s="56"/>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row>
    <row r="24" spans="2:28" x14ac:dyDescent="0.25">
      <c r="B24" s="145">
        <f t="shared" si="0"/>
        <v>48579</v>
      </c>
      <c r="D24" s="56"/>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row>
    <row r="25" spans="2:28" x14ac:dyDescent="0.25">
      <c r="B25" s="145">
        <f t="shared" si="0"/>
        <v>48944</v>
      </c>
      <c r="D25" s="56"/>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row>
    <row r="26" spans="2:28" x14ac:dyDescent="0.25">
      <c r="B26" s="145">
        <f t="shared" si="0"/>
        <v>49309</v>
      </c>
      <c r="D26" s="56"/>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row>
    <row r="27" spans="2:28" x14ac:dyDescent="0.25">
      <c r="B27" s="145">
        <f t="shared" si="0"/>
        <v>49674</v>
      </c>
      <c r="D27" s="56"/>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row>
    <row r="28" spans="2:28" x14ac:dyDescent="0.25">
      <c r="B28" s="145">
        <f t="shared" si="0"/>
        <v>50040</v>
      </c>
      <c r="D28" s="56"/>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row>
    <row r="29" spans="2:28" x14ac:dyDescent="0.25">
      <c r="B29" s="145">
        <f t="shared" si="0"/>
        <v>50405</v>
      </c>
      <c r="D29" s="5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row>
    <row r="30" spans="2:28" x14ac:dyDescent="0.25">
      <c r="B30" s="145">
        <f t="shared" si="0"/>
        <v>50770</v>
      </c>
      <c r="D30" s="56"/>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row>
    <row r="31" spans="2:28" x14ac:dyDescent="0.25">
      <c r="B31" s="145">
        <f t="shared" si="0"/>
        <v>51135</v>
      </c>
      <c r="D31" s="56"/>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row>
    <row r="32" spans="2:28" x14ac:dyDescent="0.25">
      <c r="B32" s="145">
        <f t="shared" si="0"/>
        <v>51501</v>
      </c>
      <c r="D32" s="56"/>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row>
    <row r="34" spans="1:34" ht="37.5" customHeight="1"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0</v>
      </c>
      <c r="E36" s="291">
        <f>+E$9*(E11-E12)</f>
        <v>0</v>
      </c>
      <c r="F36" s="291">
        <f t="shared" ref="F36:AB47" si="3">+F$9*(F11-F12)</f>
        <v>0</v>
      </c>
      <c r="G36" s="291">
        <f t="shared" si="3"/>
        <v>0</v>
      </c>
      <c r="H36" s="291">
        <f t="shared" si="3"/>
        <v>0</v>
      </c>
      <c r="I36" s="291">
        <f t="shared" si="3"/>
        <v>0</v>
      </c>
      <c r="J36" s="291">
        <f t="shared" si="3"/>
        <v>0</v>
      </c>
      <c r="K36" s="291">
        <f t="shared" si="3"/>
        <v>0</v>
      </c>
      <c r="L36" s="291">
        <f t="shared" si="3"/>
        <v>0</v>
      </c>
      <c r="M36" s="291">
        <f t="shared" si="3"/>
        <v>0</v>
      </c>
      <c r="N36" s="291">
        <f t="shared" si="3"/>
        <v>0</v>
      </c>
      <c r="O36" s="291">
        <f t="shared" si="3"/>
        <v>0</v>
      </c>
      <c r="P36" s="291">
        <f t="shared" si="3"/>
        <v>0</v>
      </c>
      <c r="Q36" s="291">
        <f t="shared" si="3"/>
        <v>0</v>
      </c>
      <c r="R36" s="291">
        <f t="shared" si="3"/>
        <v>0</v>
      </c>
      <c r="S36" s="291">
        <f t="shared" si="3"/>
        <v>0</v>
      </c>
      <c r="T36" s="291">
        <f t="shared" si="3"/>
        <v>0</v>
      </c>
      <c r="U36" s="291">
        <f t="shared" si="3"/>
        <v>0</v>
      </c>
      <c r="V36" s="291">
        <f t="shared" si="3"/>
        <v>0</v>
      </c>
      <c r="W36" s="291">
        <f t="shared" si="3"/>
        <v>0</v>
      </c>
      <c r="X36" s="291">
        <f t="shared" si="3"/>
        <v>0</v>
      </c>
      <c r="Y36" s="291">
        <f t="shared" si="3"/>
        <v>0</v>
      </c>
      <c r="Z36" s="291">
        <f t="shared" si="3"/>
        <v>0</v>
      </c>
      <c r="AA36" s="291">
        <f t="shared" si="3"/>
        <v>0</v>
      </c>
      <c r="AB36" s="291">
        <f t="shared" si="3"/>
        <v>0</v>
      </c>
      <c r="AG36" s="239"/>
    </row>
    <row r="37" spans="1:34" x14ac:dyDescent="0.25">
      <c r="B37" s="145">
        <f t="shared" si="1"/>
        <v>44561</v>
      </c>
      <c r="D37" s="56">
        <f t="shared" si="2"/>
        <v>0</v>
      </c>
      <c r="E37" s="291">
        <f t="shared" ref="E37:T52" si="4">+E$9*(E12-E13)</f>
        <v>0</v>
      </c>
      <c r="F37" s="291">
        <f t="shared" si="4"/>
        <v>0</v>
      </c>
      <c r="G37" s="291">
        <f t="shared" si="4"/>
        <v>0</v>
      </c>
      <c r="H37" s="291">
        <f t="shared" si="4"/>
        <v>0</v>
      </c>
      <c r="I37" s="291">
        <f t="shared" si="4"/>
        <v>0</v>
      </c>
      <c r="J37" s="291">
        <f t="shared" si="4"/>
        <v>0</v>
      </c>
      <c r="K37" s="291">
        <f t="shared" si="4"/>
        <v>0</v>
      </c>
      <c r="L37" s="291">
        <f t="shared" si="4"/>
        <v>0</v>
      </c>
      <c r="M37" s="291">
        <f t="shared" si="4"/>
        <v>0</v>
      </c>
      <c r="N37" s="291">
        <f t="shared" si="4"/>
        <v>0</v>
      </c>
      <c r="O37" s="291">
        <f t="shared" si="4"/>
        <v>0</v>
      </c>
      <c r="P37" s="291">
        <f t="shared" si="4"/>
        <v>0</v>
      </c>
      <c r="Q37" s="291">
        <f t="shared" si="4"/>
        <v>0</v>
      </c>
      <c r="R37" s="291">
        <f t="shared" si="4"/>
        <v>0</v>
      </c>
      <c r="S37" s="291">
        <f t="shared" si="4"/>
        <v>0</v>
      </c>
      <c r="T37" s="291">
        <f t="shared" si="4"/>
        <v>0</v>
      </c>
      <c r="U37" s="291">
        <f t="shared" si="3"/>
        <v>0</v>
      </c>
      <c r="V37" s="291">
        <f t="shared" si="3"/>
        <v>0</v>
      </c>
      <c r="W37" s="291">
        <f t="shared" si="3"/>
        <v>0</v>
      </c>
      <c r="X37" s="291">
        <f t="shared" si="3"/>
        <v>0</v>
      </c>
      <c r="Y37" s="291">
        <f t="shared" si="3"/>
        <v>0</v>
      </c>
      <c r="Z37" s="291">
        <f t="shared" si="3"/>
        <v>0</v>
      </c>
      <c r="AA37" s="291">
        <f t="shared" si="3"/>
        <v>0</v>
      </c>
      <c r="AB37" s="291">
        <f t="shared" si="3"/>
        <v>0</v>
      </c>
      <c r="AG37" s="6"/>
    </row>
    <row r="38" spans="1:34" x14ac:dyDescent="0.25">
      <c r="B38" s="145">
        <f t="shared" si="1"/>
        <v>44926</v>
      </c>
      <c r="D38" s="56">
        <f t="shared" si="2"/>
        <v>0</v>
      </c>
      <c r="E38" s="291">
        <f t="shared" si="4"/>
        <v>0</v>
      </c>
      <c r="F38" s="291">
        <f t="shared" si="3"/>
        <v>0</v>
      </c>
      <c r="G38" s="291">
        <f t="shared" si="3"/>
        <v>0</v>
      </c>
      <c r="H38" s="291">
        <f t="shared" si="3"/>
        <v>0</v>
      </c>
      <c r="I38" s="291">
        <f t="shared" si="3"/>
        <v>0</v>
      </c>
      <c r="J38" s="291">
        <f t="shared" si="3"/>
        <v>0</v>
      </c>
      <c r="K38" s="291">
        <f t="shared" si="3"/>
        <v>0</v>
      </c>
      <c r="L38" s="291">
        <f t="shared" si="3"/>
        <v>0</v>
      </c>
      <c r="M38" s="291">
        <f t="shared" si="3"/>
        <v>0</v>
      </c>
      <c r="N38" s="291">
        <f t="shared" si="3"/>
        <v>0</v>
      </c>
      <c r="O38" s="291">
        <f t="shared" si="3"/>
        <v>0</v>
      </c>
      <c r="P38" s="291">
        <f t="shared" si="3"/>
        <v>0</v>
      </c>
      <c r="Q38" s="291">
        <f t="shared" si="3"/>
        <v>0</v>
      </c>
      <c r="R38" s="291">
        <f t="shared" si="3"/>
        <v>0</v>
      </c>
      <c r="S38" s="291">
        <f t="shared" si="3"/>
        <v>0</v>
      </c>
      <c r="T38" s="291">
        <f t="shared" si="3"/>
        <v>0</v>
      </c>
      <c r="U38" s="291">
        <f t="shared" si="3"/>
        <v>0</v>
      </c>
      <c r="V38" s="291">
        <f t="shared" si="3"/>
        <v>0</v>
      </c>
      <c r="W38" s="291">
        <f t="shared" si="3"/>
        <v>0</v>
      </c>
      <c r="X38" s="291">
        <f t="shared" si="3"/>
        <v>0</v>
      </c>
      <c r="Y38" s="291">
        <f t="shared" si="3"/>
        <v>0</v>
      </c>
      <c r="Z38" s="291">
        <f t="shared" si="3"/>
        <v>0</v>
      </c>
      <c r="AA38" s="291">
        <f t="shared" si="3"/>
        <v>0</v>
      </c>
      <c r="AB38" s="291">
        <f t="shared" si="3"/>
        <v>0</v>
      </c>
      <c r="AG38" s="240"/>
      <c r="AH38" s="240"/>
    </row>
    <row r="39" spans="1:34" x14ac:dyDescent="0.25">
      <c r="B39" s="145">
        <f t="shared" si="1"/>
        <v>45291</v>
      </c>
      <c r="D39" s="56">
        <f t="shared" si="2"/>
        <v>0</v>
      </c>
      <c r="E39" s="291">
        <f t="shared" si="4"/>
        <v>0</v>
      </c>
      <c r="F39" s="291">
        <f t="shared" si="3"/>
        <v>0</v>
      </c>
      <c r="G39" s="291">
        <f t="shared" si="3"/>
        <v>0</v>
      </c>
      <c r="H39" s="291">
        <f t="shared" si="3"/>
        <v>0</v>
      </c>
      <c r="I39" s="291">
        <f t="shared" si="3"/>
        <v>0</v>
      </c>
      <c r="J39" s="291">
        <f t="shared" si="3"/>
        <v>0</v>
      </c>
      <c r="K39" s="291">
        <f t="shared" si="3"/>
        <v>0</v>
      </c>
      <c r="L39" s="291">
        <f t="shared" si="3"/>
        <v>0</v>
      </c>
      <c r="M39" s="291">
        <f t="shared" si="3"/>
        <v>0</v>
      </c>
      <c r="N39" s="291">
        <f t="shared" si="3"/>
        <v>0</v>
      </c>
      <c r="O39" s="291">
        <f t="shared" si="3"/>
        <v>0</v>
      </c>
      <c r="P39" s="291">
        <f t="shared" si="3"/>
        <v>0</v>
      </c>
      <c r="Q39" s="291">
        <f t="shared" si="3"/>
        <v>0</v>
      </c>
      <c r="R39" s="291">
        <f t="shared" si="3"/>
        <v>0</v>
      </c>
      <c r="S39" s="291">
        <f t="shared" si="3"/>
        <v>0</v>
      </c>
      <c r="T39" s="291">
        <f t="shared" si="3"/>
        <v>0</v>
      </c>
      <c r="U39" s="291">
        <f t="shared" si="3"/>
        <v>0</v>
      </c>
      <c r="V39" s="291">
        <f t="shared" si="3"/>
        <v>0</v>
      </c>
      <c r="W39" s="291">
        <f t="shared" si="3"/>
        <v>0</v>
      </c>
      <c r="X39" s="291">
        <f t="shared" si="3"/>
        <v>0</v>
      </c>
      <c r="Y39" s="291">
        <f t="shared" si="3"/>
        <v>0</v>
      </c>
      <c r="Z39" s="291">
        <f t="shared" si="3"/>
        <v>0</v>
      </c>
      <c r="AA39" s="291">
        <f t="shared" si="3"/>
        <v>0</v>
      </c>
      <c r="AB39" s="291">
        <f t="shared" si="3"/>
        <v>0</v>
      </c>
      <c r="AG39" s="240"/>
      <c r="AH39" s="240"/>
    </row>
    <row r="40" spans="1:34" x14ac:dyDescent="0.25">
      <c r="B40" s="145">
        <f t="shared" si="1"/>
        <v>45657</v>
      </c>
      <c r="D40" s="56">
        <f t="shared" si="2"/>
        <v>0</v>
      </c>
      <c r="E40" s="291">
        <f t="shared" si="4"/>
        <v>0</v>
      </c>
      <c r="F40" s="291">
        <f t="shared" si="3"/>
        <v>0</v>
      </c>
      <c r="G40" s="291">
        <f t="shared" si="3"/>
        <v>0</v>
      </c>
      <c r="H40" s="291">
        <f t="shared" si="3"/>
        <v>0</v>
      </c>
      <c r="I40" s="291">
        <f t="shared" si="3"/>
        <v>0</v>
      </c>
      <c r="J40" s="291">
        <f t="shared" si="3"/>
        <v>0</v>
      </c>
      <c r="K40" s="291">
        <f t="shared" si="3"/>
        <v>0</v>
      </c>
      <c r="L40" s="291">
        <f t="shared" si="3"/>
        <v>0</v>
      </c>
      <c r="M40" s="291">
        <f t="shared" si="3"/>
        <v>0</v>
      </c>
      <c r="N40" s="291">
        <f t="shared" si="3"/>
        <v>0</v>
      </c>
      <c r="O40" s="291">
        <f t="shared" si="3"/>
        <v>0</v>
      </c>
      <c r="P40" s="291">
        <f t="shared" si="3"/>
        <v>0</v>
      </c>
      <c r="Q40" s="291">
        <f t="shared" si="3"/>
        <v>0</v>
      </c>
      <c r="R40" s="291">
        <f t="shared" si="3"/>
        <v>0</v>
      </c>
      <c r="S40" s="291">
        <f t="shared" si="3"/>
        <v>0</v>
      </c>
      <c r="T40" s="291">
        <f t="shared" si="3"/>
        <v>0</v>
      </c>
      <c r="U40" s="291">
        <f t="shared" si="3"/>
        <v>0</v>
      </c>
      <c r="V40" s="291">
        <f t="shared" si="3"/>
        <v>0</v>
      </c>
      <c r="W40" s="291">
        <f t="shared" si="3"/>
        <v>0</v>
      </c>
      <c r="X40" s="291">
        <f t="shared" si="3"/>
        <v>0</v>
      </c>
      <c r="Y40" s="291">
        <f t="shared" si="3"/>
        <v>0</v>
      </c>
      <c r="Z40" s="291">
        <f t="shared" si="3"/>
        <v>0</v>
      </c>
      <c r="AA40" s="291">
        <f t="shared" si="3"/>
        <v>0</v>
      </c>
      <c r="AB40" s="291">
        <f t="shared" si="3"/>
        <v>0</v>
      </c>
      <c r="AG40" s="240"/>
      <c r="AH40" s="240"/>
    </row>
    <row r="41" spans="1:34" x14ac:dyDescent="0.25">
      <c r="B41" s="145">
        <f t="shared" si="1"/>
        <v>46022</v>
      </c>
      <c r="D41" s="56">
        <f t="shared" si="2"/>
        <v>0</v>
      </c>
      <c r="E41" s="291">
        <f t="shared" si="4"/>
        <v>0</v>
      </c>
      <c r="F41" s="291">
        <f t="shared" si="3"/>
        <v>0</v>
      </c>
      <c r="G41" s="291">
        <f t="shared" si="3"/>
        <v>0</v>
      </c>
      <c r="H41" s="291">
        <f t="shared" si="3"/>
        <v>0</v>
      </c>
      <c r="I41" s="291">
        <f t="shared" si="3"/>
        <v>0</v>
      </c>
      <c r="J41" s="291">
        <f t="shared" si="3"/>
        <v>0</v>
      </c>
      <c r="K41" s="291">
        <f t="shared" si="3"/>
        <v>0</v>
      </c>
      <c r="L41" s="291">
        <f t="shared" si="3"/>
        <v>0</v>
      </c>
      <c r="M41" s="291">
        <f t="shared" si="3"/>
        <v>0</v>
      </c>
      <c r="N41" s="291">
        <f t="shared" si="3"/>
        <v>0</v>
      </c>
      <c r="O41" s="291">
        <f t="shared" si="3"/>
        <v>0</v>
      </c>
      <c r="P41" s="291">
        <f t="shared" si="3"/>
        <v>0</v>
      </c>
      <c r="Q41" s="291">
        <f t="shared" si="3"/>
        <v>0</v>
      </c>
      <c r="R41" s="291">
        <f t="shared" si="3"/>
        <v>0</v>
      </c>
      <c r="S41" s="291">
        <f t="shared" si="3"/>
        <v>0</v>
      </c>
      <c r="T41" s="291">
        <f t="shared" si="3"/>
        <v>0</v>
      </c>
      <c r="U41" s="291">
        <f t="shared" si="3"/>
        <v>0</v>
      </c>
      <c r="V41" s="291">
        <f t="shared" si="3"/>
        <v>0</v>
      </c>
      <c r="W41" s="291">
        <f t="shared" si="3"/>
        <v>0</v>
      </c>
      <c r="X41" s="291">
        <f t="shared" si="3"/>
        <v>0</v>
      </c>
      <c r="Y41" s="291">
        <f t="shared" si="3"/>
        <v>0</v>
      </c>
      <c r="Z41" s="291">
        <f t="shared" si="3"/>
        <v>0</v>
      </c>
      <c r="AA41" s="291">
        <f t="shared" si="3"/>
        <v>0</v>
      </c>
      <c r="AB41" s="291">
        <f t="shared" si="3"/>
        <v>0</v>
      </c>
      <c r="AG41" s="240"/>
      <c r="AH41" s="240"/>
    </row>
    <row r="42" spans="1:34" x14ac:dyDescent="0.25">
      <c r="B42" s="145">
        <f t="shared" si="1"/>
        <v>46387</v>
      </c>
      <c r="D42" s="56">
        <f t="shared" si="2"/>
        <v>0</v>
      </c>
      <c r="E42" s="291">
        <f t="shared" si="4"/>
        <v>0</v>
      </c>
      <c r="F42" s="291">
        <f t="shared" si="3"/>
        <v>0</v>
      </c>
      <c r="G42" s="291">
        <f t="shared" si="3"/>
        <v>0</v>
      </c>
      <c r="H42" s="291">
        <f t="shared" si="3"/>
        <v>0</v>
      </c>
      <c r="I42" s="291">
        <f t="shared" si="3"/>
        <v>0</v>
      </c>
      <c r="J42" s="291">
        <f t="shared" si="3"/>
        <v>0</v>
      </c>
      <c r="K42" s="291">
        <f t="shared" si="3"/>
        <v>0</v>
      </c>
      <c r="L42" s="291">
        <f t="shared" si="3"/>
        <v>0</v>
      </c>
      <c r="M42" s="291">
        <f t="shared" si="3"/>
        <v>0</v>
      </c>
      <c r="N42" s="291">
        <f t="shared" si="3"/>
        <v>0</v>
      </c>
      <c r="O42" s="291">
        <f t="shared" si="3"/>
        <v>0</v>
      </c>
      <c r="P42" s="291">
        <f t="shared" si="3"/>
        <v>0</v>
      </c>
      <c r="Q42" s="291">
        <f t="shared" si="3"/>
        <v>0</v>
      </c>
      <c r="R42" s="291">
        <f t="shared" si="3"/>
        <v>0</v>
      </c>
      <c r="S42" s="291">
        <f t="shared" si="3"/>
        <v>0</v>
      </c>
      <c r="T42" s="291">
        <f t="shared" si="3"/>
        <v>0</v>
      </c>
      <c r="U42" s="291">
        <f t="shared" si="3"/>
        <v>0</v>
      </c>
      <c r="V42" s="291">
        <f t="shared" si="3"/>
        <v>0</v>
      </c>
      <c r="W42" s="291">
        <f t="shared" si="3"/>
        <v>0</v>
      </c>
      <c r="X42" s="291">
        <f t="shared" si="3"/>
        <v>0</v>
      </c>
      <c r="Y42" s="291">
        <f t="shared" si="3"/>
        <v>0</v>
      </c>
      <c r="Z42" s="291">
        <f t="shared" si="3"/>
        <v>0</v>
      </c>
      <c r="AA42" s="291">
        <f t="shared" si="3"/>
        <v>0</v>
      </c>
      <c r="AB42" s="291">
        <f t="shared" si="3"/>
        <v>0</v>
      </c>
      <c r="AG42" s="240"/>
      <c r="AH42" s="240"/>
    </row>
    <row r="43" spans="1:34" x14ac:dyDescent="0.25">
      <c r="B43" s="145">
        <f t="shared" si="1"/>
        <v>46752</v>
      </c>
      <c r="C43" s="54"/>
      <c r="D43" s="56">
        <f t="shared" si="2"/>
        <v>0</v>
      </c>
      <c r="E43" s="291">
        <f t="shared" si="4"/>
        <v>0</v>
      </c>
      <c r="F43" s="291">
        <f t="shared" si="3"/>
        <v>0</v>
      </c>
      <c r="G43" s="291">
        <f t="shared" si="3"/>
        <v>0</v>
      </c>
      <c r="H43" s="291">
        <f t="shared" si="3"/>
        <v>0</v>
      </c>
      <c r="I43" s="291">
        <f t="shared" si="3"/>
        <v>0</v>
      </c>
      <c r="J43" s="291">
        <f t="shared" si="3"/>
        <v>0</v>
      </c>
      <c r="K43" s="291">
        <f t="shared" si="3"/>
        <v>0</v>
      </c>
      <c r="L43" s="291">
        <f t="shared" si="3"/>
        <v>0</v>
      </c>
      <c r="M43" s="291">
        <f t="shared" si="3"/>
        <v>0</v>
      </c>
      <c r="N43" s="291">
        <f t="shared" si="3"/>
        <v>0</v>
      </c>
      <c r="O43" s="291">
        <f t="shared" si="3"/>
        <v>0</v>
      </c>
      <c r="P43" s="291">
        <f t="shared" si="3"/>
        <v>0</v>
      </c>
      <c r="Q43" s="291">
        <f t="shared" si="3"/>
        <v>0</v>
      </c>
      <c r="R43" s="291">
        <f t="shared" si="3"/>
        <v>0</v>
      </c>
      <c r="S43" s="291">
        <f t="shared" si="3"/>
        <v>0</v>
      </c>
      <c r="T43" s="291">
        <f t="shared" si="3"/>
        <v>0</v>
      </c>
      <c r="U43" s="291">
        <f t="shared" si="3"/>
        <v>0</v>
      </c>
      <c r="V43" s="291">
        <f t="shared" si="3"/>
        <v>0</v>
      </c>
      <c r="W43" s="291">
        <f t="shared" si="3"/>
        <v>0</v>
      </c>
      <c r="X43" s="291">
        <f t="shared" si="3"/>
        <v>0</v>
      </c>
      <c r="Y43" s="291">
        <f t="shared" si="3"/>
        <v>0</v>
      </c>
      <c r="Z43" s="291">
        <f t="shared" si="3"/>
        <v>0</v>
      </c>
      <c r="AA43" s="291">
        <f t="shared" si="3"/>
        <v>0</v>
      </c>
      <c r="AB43" s="291">
        <f t="shared" si="3"/>
        <v>0</v>
      </c>
      <c r="AG43" s="240"/>
      <c r="AH43" s="240"/>
    </row>
    <row r="44" spans="1:34" x14ac:dyDescent="0.25">
      <c r="B44" s="145">
        <f t="shared" si="1"/>
        <v>47118</v>
      </c>
      <c r="C44" s="54"/>
      <c r="D44" s="56">
        <f t="shared" si="2"/>
        <v>0</v>
      </c>
      <c r="E44" s="291">
        <f t="shared" si="4"/>
        <v>0</v>
      </c>
      <c r="F44" s="291">
        <f t="shared" si="3"/>
        <v>0</v>
      </c>
      <c r="G44" s="291">
        <f t="shared" si="3"/>
        <v>0</v>
      </c>
      <c r="H44" s="291">
        <f t="shared" si="3"/>
        <v>0</v>
      </c>
      <c r="I44" s="291">
        <f t="shared" si="3"/>
        <v>0</v>
      </c>
      <c r="J44" s="291">
        <f t="shared" si="3"/>
        <v>0</v>
      </c>
      <c r="K44" s="291">
        <f t="shared" si="3"/>
        <v>0</v>
      </c>
      <c r="L44" s="291">
        <f t="shared" si="3"/>
        <v>0</v>
      </c>
      <c r="M44" s="291">
        <f t="shared" si="3"/>
        <v>0</v>
      </c>
      <c r="N44" s="291">
        <f t="shared" si="3"/>
        <v>0</v>
      </c>
      <c r="O44" s="291">
        <f t="shared" si="3"/>
        <v>0</v>
      </c>
      <c r="P44" s="291">
        <f t="shared" si="3"/>
        <v>0</v>
      </c>
      <c r="Q44" s="291">
        <f t="shared" si="3"/>
        <v>0</v>
      </c>
      <c r="R44" s="291">
        <f t="shared" si="3"/>
        <v>0</v>
      </c>
      <c r="S44" s="291">
        <f t="shared" si="3"/>
        <v>0</v>
      </c>
      <c r="T44" s="291">
        <f t="shared" si="3"/>
        <v>0</v>
      </c>
      <c r="U44" s="291">
        <f t="shared" si="3"/>
        <v>0</v>
      </c>
      <c r="V44" s="291">
        <f t="shared" si="3"/>
        <v>0</v>
      </c>
      <c r="W44" s="291">
        <f t="shared" si="3"/>
        <v>0</v>
      </c>
      <c r="X44" s="291">
        <f t="shared" si="3"/>
        <v>0</v>
      </c>
      <c r="Y44" s="291">
        <f t="shared" si="3"/>
        <v>0</v>
      </c>
      <c r="Z44" s="291">
        <f t="shared" si="3"/>
        <v>0</v>
      </c>
      <c r="AA44" s="291">
        <f t="shared" si="3"/>
        <v>0</v>
      </c>
      <c r="AB44" s="291">
        <f t="shared" si="3"/>
        <v>0</v>
      </c>
      <c r="AG44" s="240"/>
      <c r="AH44" s="240"/>
    </row>
    <row r="45" spans="1:34" x14ac:dyDescent="0.25">
      <c r="B45" s="145">
        <f t="shared" si="1"/>
        <v>47483</v>
      </c>
      <c r="D45" s="56">
        <f t="shared" si="2"/>
        <v>0</v>
      </c>
      <c r="E45" s="291">
        <f t="shared" si="4"/>
        <v>0</v>
      </c>
      <c r="F45" s="291">
        <f t="shared" si="3"/>
        <v>0</v>
      </c>
      <c r="G45" s="291">
        <f t="shared" si="3"/>
        <v>0</v>
      </c>
      <c r="H45" s="291">
        <f t="shared" si="3"/>
        <v>0</v>
      </c>
      <c r="I45" s="291">
        <f t="shared" si="3"/>
        <v>0</v>
      </c>
      <c r="J45" s="291">
        <f t="shared" si="3"/>
        <v>0</v>
      </c>
      <c r="K45" s="291">
        <f t="shared" si="3"/>
        <v>0</v>
      </c>
      <c r="L45" s="291">
        <f t="shared" si="3"/>
        <v>0</v>
      </c>
      <c r="M45" s="291">
        <f t="shared" si="3"/>
        <v>0</v>
      </c>
      <c r="N45" s="291">
        <f t="shared" si="3"/>
        <v>0</v>
      </c>
      <c r="O45" s="291">
        <f t="shared" si="3"/>
        <v>0</v>
      </c>
      <c r="P45" s="291">
        <f t="shared" si="3"/>
        <v>0</v>
      </c>
      <c r="Q45" s="291">
        <f t="shared" si="3"/>
        <v>0</v>
      </c>
      <c r="R45" s="291">
        <f t="shared" si="3"/>
        <v>0</v>
      </c>
      <c r="S45" s="291">
        <f t="shared" si="3"/>
        <v>0</v>
      </c>
      <c r="T45" s="291">
        <f t="shared" si="3"/>
        <v>0</v>
      </c>
      <c r="U45" s="291">
        <f t="shared" si="3"/>
        <v>0</v>
      </c>
      <c r="V45" s="291">
        <f t="shared" si="3"/>
        <v>0</v>
      </c>
      <c r="W45" s="291">
        <f t="shared" si="3"/>
        <v>0</v>
      </c>
      <c r="X45" s="291">
        <f t="shared" si="3"/>
        <v>0</v>
      </c>
      <c r="Y45" s="291">
        <f t="shared" si="3"/>
        <v>0</v>
      </c>
      <c r="Z45" s="291">
        <f t="shared" si="3"/>
        <v>0</v>
      </c>
      <c r="AA45" s="291">
        <f t="shared" si="3"/>
        <v>0</v>
      </c>
      <c r="AB45" s="291">
        <f t="shared" si="3"/>
        <v>0</v>
      </c>
      <c r="AG45" s="240"/>
      <c r="AH45" s="240"/>
    </row>
    <row r="46" spans="1:34" x14ac:dyDescent="0.25">
      <c r="B46" s="145">
        <f t="shared" si="1"/>
        <v>47848</v>
      </c>
      <c r="D46" s="56">
        <f t="shared" si="2"/>
        <v>0</v>
      </c>
      <c r="E46" s="291">
        <f t="shared" si="4"/>
        <v>0</v>
      </c>
      <c r="F46" s="291">
        <f t="shared" si="3"/>
        <v>0</v>
      </c>
      <c r="G46" s="291">
        <f t="shared" si="3"/>
        <v>0</v>
      </c>
      <c r="H46" s="291">
        <f t="shared" si="3"/>
        <v>0</v>
      </c>
      <c r="I46" s="291">
        <f t="shared" si="3"/>
        <v>0</v>
      </c>
      <c r="J46" s="291">
        <f t="shared" si="3"/>
        <v>0</v>
      </c>
      <c r="K46" s="291">
        <f t="shared" si="3"/>
        <v>0</v>
      </c>
      <c r="L46" s="291">
        <f t="shared" si="3"/>
        <v>0</v>
      </c>
      <c r="M46" s="291">
        <f t="shared" si="3"/>
        <v>0</v>
      </c>
      <c r="N46" s="291">
        <f t="shared" si="3"/>
        <v>0</v>
      </c>
      <c r="O46" s="291">
        <f t="shared" si="3"/>
        <v>0</v>
      </c>
      <c r="P46" s="291">
        <f t="shared" si="3"/>
        <v>0</v>
      </c>
      <c r="Q46" s="291">
        <f t="shared" si="3"/>
        <v>0</v>
      </c>
      <c r="R46" s="291">
        <f t="shared" si="3"/>
        <v>0</v>
      </c>
      <c r="S46" s="291">
        <f t="shared" si="3"/>
        <v>0</v>
      </c>
      <c r="T46" s="291">
        <f t="shared" si="3"/>
        <v>0</v>
      </c>
      <c r="U46" s="291">
        <f t="shared" si="3"/>
        <v>0</v>
      </c>
      <c r="V46" s="291">
        <f t="shared" si="3"/>
        <v>0</v>
      </c>
      <c r="W46" s="291">
        <f t="shared" si="3"/>
        <v>0</v>
      </c>
      <c r="X46" s="291">
        <f t="shared" si="3"/>
        <v>0</v>
      </c>
      <c r="Y46" s="291">
        <f t="shared" si="3"/>
        <v>0</v>
      </c>
      <c r="Z46" s="291">
        <f t="shared" si="3"/>
        <v>0</v>
      </c>
      <c r="AA46" s="291">
        <f t="shared" si="3"/>
        <v>0</v>
      </c>
      <c r="AB46" s="291">
        <f t="shared" si="3"/>
        <v>0</v>
      </c>
      <c r="AG46" s="240"/>
      <c r="AH46" s="240"/>
    </row>
    <row r="47" spans="1:34" x14ac:dyDescent="0.25">
      <c r="B47" s="145">
        <f t="shared" si="1"/>
        <v>48213</v>
      </c>
      <c r="D47" s="56">
        <f t="shared" si="2"/>
        <v>0</v>
      </c>
      <c r="E47" s="291">
        <f t="shared" si="4"/>
        <v>0</v>
      </c>
      <c r="F47" s="291">
        <f t="shared" si="3"/>
        <v>0</v>
      </c>
      <c r="G47" s="291">
        <f t="shared" si="3"/>
        <v>0</v>
      </c>
      <c r="H47" s="291">
        <f t="shared" si="3"/>
        <v>0</v>
      </c>
      <c r="I47" s="291">
        <f t="shared" si="3"/>
        <v>0</v>
      </c>
      <c r="J47" s="291">
        <f t="shared" si="3"/>
        <v>0</v>
      </c>
      <c r="K47" s="291">
        <f t="shared" si="3"/>
        <v>0</v>
      </c>
      <c r="L47" s="291">
        <f t="shared" si="3"/>
        <v>0</v>
      </c>
      <c r="M47" s="291">
        <f t="shared" si="3"/>
        <v>0</v>
      </c>
      <c r="N47" s="291">
        <f t="shared" si="3"/>
        <v>0</v>
      </c>
      <c r="O47" s="291">
        <f t="shared" si="3"/>
        <v>0</v>
      </c>
      <c r="P47" s="291">
        <f t="shared" si="3"/>
        <v>0</v>
      </c>
      <c r="Q47" s="291">
        <f t="shared" si="3"/>
        <v>0</v>
      </c>
      <c r="R47" s="291">
        <f t="shared" si="3"/>
        <v>0</v>
      </c>
      <c r="S47" s="291">
        <f t="shared" si="3"/>
        <v>0</v>
      </c>
      <c r="T47" s="291">
        <f t="shared" si="3"/>
        <v>0</v>
      </c>
      <c r="U47" s="291">
        <f t="shared" si="3"/>
        <v>0</v>
      </c>
      <c r="V47" s="291">
        <f t="shared" si="3"/>
        <v>0</v>
      </c>
      <c r="W47" s="291">
        <f t="shared" ref="F47:AB56" si="5">+W$9*(W22-W23)</f>
        <v>0</v>
      </c>
      <c r="X47" s="291">
        <f t="shared" si="5"/>
        <v>0</v>
      </c>
      <c r="Y47" s="291">
        <f t="shared" si="5"/>
        <v>0</v>
      </c>
      <c r="Z47" s="291">
        <f t="shared" si="5"/>
        <v>0</v>
      </c>
      <c r="AA47" s="291">
        <f t="shared" si="5"/>
        <v>0</v>
      </c>
      <c r="AB47" s="291">
        <f t="shared" si="5"/>
        <v>0</v>
      </c>
      <c r="AG47" s="240"/>
      <c r="AH47" s="240"/>
    </row>
    <row r="48" spans="1:34" x14ac:dyDescent="0.25">
      <c r="B48" s="145">
        <f t="shared" si="1"/>
        <v>48579</v>
      </c>
      <c r="D48" s="56">
        <f t="shared" si="2"/>
        <v>0</v>
      </c>
      <c r="E48" s="291">
        <f t="shared" si="4"/>
        <v>0</v>
      </c>
      <c r="F48" s="291">
        <f t="shared" si="5"/>
        <v>0</v>
      </c>
      <c r="G48" s="291">
        <f t="shared" si="5"/>
        <v>0</v>
      </c>
      <c r="H48" s="291">
        <f t="shared" si="5"/>
        <v>0</v>
      </c>
      <c r="I48" s="291">
        <f t="shared" si="5"/>
        <v>0</v>
      </c>
      <c r="J48" s="291">
        <f t="shared" si="5"/>
        <v>0</v>
      </c>
      <c r="K48" s="291">
        <f t="shared" si="5"/>
        <v>0</v>
      </c>
      <c r="L48" s="291">
        <f t="shared" si="5"/>
        <v>0</v>
      </c>
      <c r="M48" s="291">
        <f t="shared" si="5"/>
        <v>0</v>
      </c>
      <c r="N48" s="291">
        <f t="shared" si="5"/>
        <v>0</v>
      </c>
      <c r="O48" s="291">
        <f t="shared" si="5"/>
        <v>0</v>
      </c>
      <c r="P48" s="291">
        <f t="shared" si="5"/>
        <v>0</v>
      </c>
      <c r="Q48" s="291">
        <f t="shared" si="5"/>
        <v>0</v>
      </c>
      <c r="R48" s="291">
        <f t="shared" si="5"/>
        <v>0</v>
      </c>
      <c r="S48" s="291">
        <f t="shared" si="5"/>
        <v>0</v>
      </c>
      <c r="T48" s="291">
        <f t="shared" si="5"/>
        <v>0</v>
      </c>
      <c r="U48" s="291">
        <f t="shared" si="5"/>
        <v>0</v>
      </c>
      <c r="V48" s="291">
        <f t="shared" si="5"/>
        <v>0</v>
      </c>
      <c r="W48" s="291">
        <f t="shared" si="5"/>
        <v>0</v>
      </c>
      <c r="X48" s="291">
        <f t="shared" si="5"/>
        <v>0</v>
      </c>
      <c r="Y48" s="291">
        <f t="shared" si="5"/>
        <v>0</v>
      </c>
      <c r="Z48" s="291">
        <f t="shared" si="5"/>
        <v>0</v>
      </c>
      <c r="AA48" s="291">
        <f t="shared" si="5"/>
        <v>0</v>
      </c>
      <c r="AB48" s="291">
        <f t="shared" si="5"/>
        <v>0</v>
      </c>
      <c r="AG48" s="240"/>
      <c r="AH48" s="240"/>
    </row>
    <row r="49" spans="1:34" x14ac:dyDescent="0.25">
      <c r="B49" s="145">
        <f t="shared" si="1"/>
        <v>48944</v>
      </c>
      <c r="D49" s="56">
        <f t="shared" si="2"/>
        <v>0</v>
      </c>
      <c r="E49" s="291">
        <f t="shared" si="4"/>
        <v>0</v>
      </c>
      <c r="F49" s="291">
        <f t="shared" si="5"/>
        <v>0</v>
      </c>
      <c r="G49" s="291">
        <f t="shared" si="5"/>
        <v>0</v>
      </c>
      <c r="H49" s="291">
        <f t="shared" si="5"/>
        <v>0</v>
      </c>
      <c r="I49" s="291">
        <f t="shared" si="5"/>
        <v>0</v>
      </c>
      <c r="J49" s="291">
        <f t="shared" si="5"/>
        <v>0</v>
      </c>
      <c r="K49" s="291">
        <f t="shared" si="5"/>
        <v>0</v>
      </c>
      <c r="L49" s="291">
        <f t="shared" si="5"/>
        <v>0</v>
      </c>
      <c r="M49" s="291">
        <f t="shared" si="5"/>
        <v>0</v>
      </c>
      <c r="N49" s="291">
        <f t="shared" si="5"/>
        <v>0</v>
      </c>
      <c r="O49" s="291">
        <f t="shared" si="5"/>
        <v>0</v>
      </c>
      <c r="P49" s="291">
        <f t="shared" si="5"/>
        <v>0</v>
      </c>
      <c r="Q49" s="291">
        <f t="shared" si="5"/>
        <v>0</v>
      </c>
      <c r="R49" s="291">
        <f t="shared" si="5"/>
        <v>0</v>
      </c>
      <c r="S49" s="291">
        <f t="shared" si="5"/>
        <v>0</v>
      </c>
      <c r="T49" s="291">
        <f t="shared" si="5"/>
        <v>0</v>
      </c>
      <c r="U49" s="291">
        <f t="shared" si="5"/>
        <v>0</v>
      </c>
      <c r="V49" s="291">
        <f t="shared" si="5"/>
        <v>0</v>
      </c>
      <c r="W49" s="291">
        <f t="shared" si="5"/>
        <v>0</v>
      </c>
      <c r="X49" s="291">
        <f t="shared" si="5"/>
        <v>0</v>
      </c>
      <c r="Y49" s="291">
        <f t="shared" si="5"/>
        <v>0</v>
      </c>
      <c r="Z49" s="291">
        <f t="shared" si="5"/>
        <v>0</v>
      </c>
      <c r="AA49" s="291">
        <f t="shared" si="5"/>
        <v>0</v>
      </c>
      <c r="AB49" s="291">
        <f t="shared" si="5"/>
        <v>0</v>
      </c>
      <c r="AG49" s="240"/>
      <c r="AH49" s="240"/>
    </row>
    <row r="50" spans="1:34" x14ac:dyDescent="0.25">
      <c r="B50" s="145">
        <f t="shared" si="1"/>
        <v>49309</v>
      </c>
      <c r="D50" s="56">
        <f t="shared" si="2"/>
        <v>0</v>
      </c>
      <c r="E50" s="291">
        <f t="shared" si="4"/>
        <v>0</v>
      </c>
      <c r="F50" s="291">
        <f t="shared" si="5"/>
        <v>0</v>
      </c>
      <c r="G50" s="291">
        <f t="shared" si="5"/>
        <v>0</v>
      </c>
      <c r="H50" s="291">
        <f t="shared" si="5"/>
        <v>0</v>
      </c>
      <c r="I50" s="291">
        <f t="shared" si="5"/>
        <v>0</v>
      </c>
      <c r="J50" s="291">
        <f t="shared" si="5"/>
        <v>0</v>
      </c>
      <c r="K50" s="291">
        <f t="shared" si="5"/>
        <v>0</v>
      </c>
      <c r="L50" s="291">
        <f t="shared" si="5"/>
        <v>0</v>
      </c>
      <c r="M50" s="291">
        <f t="shared" si="5"/>
        <v>0</v>
      </c>
      <c r="N50" s="291">
        <f t="shared" si="5"/>
        <v>0</v>
      </c>
      <c r="O50" s="291">
        <f t="shared" si="5"/>
        <v>0</v>
      </c>
      <c r="P50" s="291">
        <f t="shared" si="5"/>
        <v>0</v>
      </c>
      <c r="Q50" s="291">
        <f t="shared" si="5"/>
        <v>0</v>
      </c>
      <c r="R50" s="291">
        <f t="shared" si="5"/>
        <v>0</v>
      </c>
      <c r="S50" s="291">
        <f t="shared" si="5"/>
        <v>0</v>
      </c>
      <c r="T50" s="291">
        <f t="shared" si="5"/>
        <v>0</v>
      </c>
      <c r="U50" s="291">
        <f t="shared" si="5"/>
        <v>0</v>
      </c>
      <c r="V50" s="291">
        <f t="shared" si="5"/>
        <v>0</v>
      </c>
      <c r="W50" s="291">
        <f t="shared" si="5"/>
        <v>0</v>
      </c>
      <c r="X50" s="291">
        <f t="shared" si="5"/>
        <v>0</v>
      </c>
      <c r="Y50" s="291">
        <f t="shared" si="5"/>
        <v>0</v>
      </c>
      <c r="Z50" s="291">
        <f t="shared" si="5"/>
        <v>0</v>
      </c>
      <c r="AA50" s="291">
        <f t="shared" si="5"/>
        <v>0</v>
      </c>
      <c r="AB50" s="291">
        <f t="shared" si="5"/>
        <v>0</v>
      </c>
      <c r="AG50" s="240"/>
      <c r="AH50" s="240"/>
    </row>
    <row r="51" spans="1:34" x14ac:dyDescent="0.25">
      <c r="B51" s="145">
        <f t="shared" si="1"/>
        <v>49674</v>
      </c>
      <c r="D51" s="56">
        <f t="shared" si="2"/>
        <v>0</v>
      </c>
      <c r="E51" s="291">
        <f t="shared" si="4"/>
        <v>0</v>
      </c>
      <c r="F51" s="291">
        <f t="shared" si="5"/>
        <v>0</v>
      </c>
      <c r="G51" s="291">
        <f t="shared" si="5"/>
        <v>0</v>
      </c>
      <c r="H51" s="291">
        <f t="shared" si="5"/>
        <v>0</v>
      </c>
      <c r="I51" s="291">
        <f t="shared" si="5"/>
        <v>0</v>
      </c>
      <c r="J51" s="291">
        <f t="shared" si="5"/>
        <v>0</v>
      </c>
      <c r="K51" s="291">
        <f t="shared" si="5"/>
        <v>0</v>
      </c>
      <c r="L51" s="291">
        <f t="shared" si="5"/>
        <v>0</v>
      </c>
      <c r="M51" s="291">
        <f t="shared" si="5"/>
        <v>0</v>
      </c>
      <c r="N51" s="291">
        <f t="shared" si="5"/>
        <v>0</v>
      </c>
      <c r="O51" s="291">
        <f t="shared" si="5"/>
        <v>0</v>
      </c>
      <c r="P51" s="291">
        <f t="shared" si="5"/>
        <v>0</v>
      </c>
      <c r="Q51" s="291">
        <f t="shared" si="5"/>
        <v>0</v>
      </c>
      <c r="R51" s="291">
        <f t="shared" si="5"/>
        <v>0</v>
      </c>
      <c r="S51" s="291">
        <f t="shared" si="5"/>
        <v>0</v>
      </c>
      <c r="T51" s="291">
        <f t="shared" si="5"/>
        <v>0</v>
      </c>
      <c r="U51" s="291">
        <f t="shared" si="5"/>
        <v>0</v>
      </c>
      <c r="V51" s="291">
        <f t="shared" si="5"/>
        <v>0</v>
      </c>
      <c r="W51" s="291">
        <f t="shared" si="5"/>
        <v>0</v>
      </c>
      <c r="X51" s="291">
        <f t="shared" si="5"/>
        <v>0</v>
      </c>
      <c r="Y51" s="291">
        <f t="shared" si="5"/>
        <v>0</v>
      </c>
      <c r="Z51" s="291">
        <f t="shared" si="5"/>
        <v>0</v>
      </c>
      <c r="AA51" s="291">
        <f t="shared" si="5"/>
        <v>0</v>
      </c>
      <c r="AB51" s="291">
        <f t="shared" si="5"/>
        <v>0</v>
      </c>
      <c r="AG51" s="240"/>
      <c r="AH51" s="240"/>
    </row>
    <row r="52" spans="1:34" x14ac:dyDescent="0.25">
      <c r="B52" s="145">
        <f t="shared" si="1"/>
        <v>50040</v>
      </c>
      <c r="D52" s="56">
        <f t="shared" si="2"/>
        <v>0</v>
      </c>
      <c r="E52" s="291">
        <f t="shared" si="4"/>
        <v>0</v>
      </c>
      <c r="F52" s="291">
        <f t="shared" si="5"/>
        <v>0</v>
      </c>
      <c r="G52" s="291">
        <f t="shared" si="5"/>
        <v>0</v>
      </c>
      <c r="H52" s="291">
        <f t="shared" si="5"/>
        <v>0</v>
      </c>
      <c r="I52" s="291">
        <f t="shared" si="5"/>
        <v>0</v>
      </c>
      <c r="J52" s="291">
        <f t="shared" si="5"/>
        <v>0</v>
      </c>
      <c r="K52" s="291">
        <f t="shared" si="5"/>
        <v>0</v>
      </c>
      <c r="L52" s="291">
        <f t="shared" si="5"/>
        <v>0</v>
      </c>
      <c r="M52" s="291">
        <f t="shared" si="5"/>
        <v>0</v>
      </c>
      <c r="N52" s="291">
        <f t="shared" si="5"/>
        <v>0</v>
      </c>
      <c r="O52" s="291">
        <f t="shared" si="5"/>
        <v>0</v>
      </c>
      <c r="P52" s="291">
        <f t="shared" si="5"/>
        <v>0</v>
      </c>
      <c r="Q52" s="291">
        <f t="shared" si="5"/>
        <v>0</v>
      </c>
      <c r="R52" s="291">
        <f t="shared" si="5"/>
        <v>0</v>
      </c>
      <c r="S52" s="291">
        <f t="shared" si="5"/>
        <v>0</v>
      </c>
      <c r="T52" s="291">
        <f t="shared" si="5"/>
        <v>0</v>
      </c>
      <c r="U52" s="291">
        <f t="shared" si="5"/>
        <v>0</v>
      </c>
      <c r="V52" s="291">
        <f t="shared" si="5"/>
        <v>0</v>
      </c>
      <c r="W52" s="291">
        <f t="shared" si="5"/>
        <v>0</v>
      </c>
      <c r="X52" s="291">
        <f t="shared" si="5"/>
        <v>0</v>
      </c>
      <c r="Y52" s="291">
        <f t="shared" si="5"/>
        <v>0</v>
      </c>
      <c r="Z52" s="291">
        <f t="shared" si="5"/>
        <v>0</v>
      </c>
      <c r="AA52" s="291">
        <f t="shared" si="5"/>
        <v>0</v>
      </c>
      <c r="AB52" s="291">
        <f t="shared" si="5"/>
        <v>0</v>
      </c>
      <c r="AG52" s="240"/>
      <c r="AH52" s="240"/>
    </row>
    <row r="53" spans="1:34" x14ac:dyDescent="0.25">
      <c r="B53" s="145">
        <f t="shared" si="1"/>
        <v>50405</v>
      </c>
      <c r="D53" s="56">
        <f t="shared" si="2"/>
        <v>0</v>
      </c>
      <c r="E53" s="291">
        <f t="shared" ref="E53:E56" si="6">+E$9*(E28-E29)</f>
        <v>0</v>
      </c>
      <c r="F53" s="291">
        <f t="shared" si="5"/>
        <v>0</v>
      </c>
      <c r="G53" s="291">
        <f t="shared" si="5"/>
        <v>0</v>
      </c>
      <c r="H53" s="291">
        <f t="shared" si="5"/>
        <v>0</v>
      </c>
      <c r="I53" s="291">
        <f t="shared" si="5"/>
        <v>0</v>
      </c>
      <c r="J53" s="291">
        <f t="shared" si="5"/>
        <v>0</v>
      </c>
      <c r="K53" s="291">
        <f t="shared" si="5"/>
        <v>0</v>
      </c>
      <c r="L53" s="291">
        <f t="shared" si="5"/>
        <v>0</v>
      </c>
      <c r="M53" s="291">
        <f t="shared" si="5"/>
        <v>0</v>
      </c>
      <c r="N53" s="291">
        <f t="shared" si="5"/>
        <v>0</v>
      </c>
      <c r="O53" s="291">
        <f t="shared" si="5"/>
        <v>0</v>
      </c>
      <c r="P53" s="291">
        <f t="shared" si="5"/>
        <v>0</v>
      </c>
      <c r="Q53" s="291">
        <f t="shared" si="5"/>
        <v>0</v>
      </c>
      <c r="R53" s="291">
        <f t="shared" si="5"/>
        <v>0</v>
      </c>
      <c r="S53" s="291">
        <f t="shared" si="5"/>
        <v>0</v>
      </c>
      <c r="T53" s="291">
        <f t="shared" si="5"/>
        <v>0</v>
      </c>
      <c r="U53" s="291">
        <f t="shared" si="5"/>
        <v>0</v>
      </c>
      <c r="V53" s="291">
        <f t="shared" si="5"/>
        <v>0</v>
      </c>
      <c r="W53" s="291">
        <f t="shared" si="5"/>
        <v>0</v>
      </c>
      <c r="X53" s="291">
        <f t="shared" si="5"/>
        <v>0</v>
      </c>
      <c r="Y53" s="291">
        <f t="shared" si="5"/>
        <v>0</v>
      </c>
      <c r="Z53" s="291">
        <f t="shared" si="5"/>
        <v>0</v>
      </c>
      <c r="AA53" s="291">
        <f t="shared" si="5"/>
        <v>0</v>
      </c>
      <c r="AB53" s="291">
        <f t="shared" si="5"/>
        <v>0</v>
      </c>
      <c r="AG53" s="240"/>
      <c r="AH53" s="240"/>
    </row>
    <row r="54" spans="1:34" x14ac:dyDescent="0.25">
      <c r="B54" s="145">
        <f t="shared" si="1"/>
        <v>50770</v>
      </c>
      <c r="D54" s="56">
        <f t="shared" si="2"/>
        <v>0</v>
      </c>
      <c r="E54" s="291">
        <f t="shared" si="6"/>
        <v>0</v>
      </c>
      <c r="F54" s="291">
        <f t="shared" si="5"/>
        <v>0</v>
      </c>
      <c r="G54" s="291">
        <f t="shared" si="5"/>
        <v>0</v>
      </c>
      <c r="H54" s="291">
        <f t="shared" si="5"/>
        <v>0</v>
      </c>
      <c r="I54" s="291">
        <f t="shared" si="5"/>
        <v>0</v>
      </c>
      <c r="J54" s="291">
        <f t="shared" si="5"/>
        <v>0</v>
      </c>
      <c r="K54" s="291">
        <f t="shared" si="5"/>
        <v>0</v>
      </c>
      <c r="L54" s="291">
        <f t="shared" si="5"/>
        <v>0</v>
      </c>
      <c r="M54" s="291">
        <f t="shared" si="5"/>
        <v>0</v>
      </c>
      <c r="N54" s="291">
        <f t="shared" si="5"/>
        <v>0</v>
      </c>
      <c r="O54" s="291">
        <f t="shared" si="5"/>
        <v>0</v>
      </c>
      <c r="P54" s="291">
        <f t="shared" si="5"/>
        <v>0</v>
      </c>
      <c r="Q54" s="291">
        <f t="shared" si="5"/>
        <v>0</v>
      </c>
      <c r="R54" s="291">
        <f t="shared" si="5"/>
        <v>0</v>
      </c>
      <c r="S54" s="291">
        <f t="shared" si="5"/>
        <v>0</v>
      </c>
      <c r="T54" s="291">
        <f t="shared" si="5"/>
        <v>0</v>
      </c>
      <c r="U54" s="291">
        <f t="shared" si="5"/>
        <v>0</v>
      </c>
      <c r="V54" s="291">
        <f t="shared" si="5"/>
        <v>0</v>
      </c>
      <c r="W54" s="291">
        <f t="shared" si="5"/>
        <v>0</v>
      </c>
      <c r="X54" s="291">
        <f t="shared" si="5"/>
        <v>0</v>
      </c>
      <c r="Y54" s="291">
        <f t="shared" si="5"/>
        <v>0</v>
      </c>
      <c r="Z54" s="291">
        <f t="shared" si="5"/>
        <v>0</v>
      </c>
      <c r="AA54" s="291">
        <f t="shared" si="5"/>
        <v>0</v>
      </c>
      <c r="AB54" s="291">
        <f t="shared" si="5"/>
        <v>0</v>
      </c>
      <c r="AG54" s="240"/>
      <c r="AH54" s="240"/>
    </row>
    <row r="55" spans="1:34" x14ac:dyDescent="0.25">
      <c r="B55" s="145">
        <f t="shared" si="1"/>
        <v>51135</v>
      </c>
      <c r="D55" s="56">
        <f t="shared" si="2"/>
        <v>0</v>
      </c>
      <c r="E55" s="291">
        <f t="shared" si="6"/>
        <v>0</v>
      </c>
      <c r="F55" s="291">
        <f t="shared" si="5"/>
        <v>0</v>
      </c>
      <c r="G55" s="291">
        <f t="shared" si="5"/>
        <v>0</v>
      </c>
      <c r="H55" s="291">
        <f t="shared" si="5"/>
        <v>0</v>
      </c>
      <c r="I55" s="291">
        <f t="shared" si="5"/>
        <v>0</v>
      </c>
      <c r="J55" s="291">
        <f t="shared" si="5"/>
        <v>0</v>
      </c>
      <c r="K55" s="291">
        <f t="shared" si="5"/>
        <v>0</v>
      </c>
      <c r="L55" s="291">
        <f t="shared" si="5"/>
        <v>0</v>
      </c>
      <c r="M55" s="291">
        <f t="shared" si="5"/>
        <v>0</v>
      </c>
      <c r="N55" s="291">
        <f t="shared" si="5"/>
        <v>0</v>
      </c>
      <c r="O55" s="291">
        <f t="shared" si="5"/>
        <v>0</v>
      </c>
      <c r="P55" s="291">
        <f t="shared" si="5"/>
        <v>0</v>
      </c>
      <c r="Q55" s="291">
        <f t="shared" si="5"/>
        <v>0</v>
      </c>
      <c r="R55" s="291">
        <f t="shared" si="5"/>
        <v>0</v>
      </c>
      <c r="S55" s="291">
        <f t="shared" si="5"/>
        <v>0</v>
      </c>
      <c r="T55" s="291">
        <f t="shared" si="5"/>
        <v>0</v>
      </c>
      <c r="U55" s="291">
        <f t="shared" si="5"/>
        <v>0</v>
      </c>
      <c r="V55" s="291">
        <f t="shared" si="5"/>
        <v>0</v>
      </c>
      <c r="W55" s="291">
        <f t="shared" si="5"/>
        <v>0</v>
      </c>
      <c r="X55" s="291">
        <f t="shared" si="5"/>
        <v>0</v>
      </c>
      <c r="Y55" s="291">
        <f t="shared" si="5"/>
        <v>0</v>
      </c>
      <c r="Z55" s="291">
        <f t="shared" si="5"/>
        <v>0</v>
      </c>
      <c r="AA55" s="291">
        <f t="shared" si="5"/>
        <v>0</v>
      </c>
      <c r="AB55" s="291">
        <f t="shared" si="5"/>
        <v>0</v>
      </c>
    </row>
    <row r="56" spans="1:34" x14ac:dyDescent="0.25">
      <c r="B56" s="145">
        <f t="shared" si="1"/>
        <v>51501</v>
      </c>
      <c r="D56" s="56">
        <f t="shared" si="2"/>
        <v>0</v>
      </c>
      <c r="E56" s="291">
        <f t="shared" si="6"/>
        <v>0</v>
      </c>
      <c r="F56" s="291">
        <f t="shared" si="5"/>
        <v>0</v>
      </c>
      <c r="G56" s="291">
        <f t="shared" si="5"/>
        <v>0</v>
      </c>
      <c r="H56" s="291">
        <f t="shared" si="5"/>
        <v>0</v>
      </c>
      <c r="I56" s="291">
        <f t="shared" si="5"/>
        <v>0</v>
      </c>
      <c r="J56" s="291">
        <f t="shared" si="5"/>
        <v>0</v>
      </c>
      <c r="K56" s="291">
        <f t="shared" si="5"/>
        <v>0</v>
      </c>
      <c r="L56" s="291">
        <f t="shared" si="5"/>
        <v>0</v>
      </c>
      <c r="M56" s="291">
        <f t="shared" si="5"/>
        <v>0</v>
      </c>
      <c r="N56" s="291">
        <f t="shared" si="5"/>
        <v>0</v>
      </c>
      <c r="O56" s="291">
        <f t="shared" si="5"/>
        <v>0</v>
      </c>
      <c r="P56" s="291">
        <f t="shared" si="5"/>
        <v>0</v>
      </c>
      <c r="Q56" s="291">
        <f t="shared" si="5"/>
        <v>0</v>
      </c>
      <c r="R56" s="291">
        <f t="shared" si="5"/>
        <v>0</v>
      </c>
      <c r="S56" s="291">
        <f t="shared" si="5"/>
        <v>0</v>
      </c>
      <c r="T56" s="291">
        <f t="shared" si="5"/>
        <v>0</v>
      </c>
      <c r="U56" s="291">
        <f t="shared" si="5"/>
        <v>0</v>
      </c>
      <c r="V56" s="291">
        <f t="shared" si="5"/>
        <v>0</v>
      </c>
      <c r="W56" s="291">
        <f t="shared" si="5"/>
        <v>0</v>
      </c>
      <c r="X56" s="291">
        <f t="shared" si="5"/>
        <v>0</v>
      </c>
      <c r="Y56" s="291">
        <f t="shared" si="5"/>
        <v>0</v>
      </c>
      <c r="Z56" s="291">
        <f t="shared" si="5"/>
        <v>0</v>
      </c>
      <c r="AA56" s="291">
        <f t="shared" si="5"/>
        <v>0</v>
      </c>
      <c r="AB56" s="291">
        <f t="shared" si="5"/>
        <v>0</v>
      </c>
    </row>
    <row r="58" spans="1:34" ht="50.1" customHeight="1"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55" t="s">
        <v>178</v>
      </c>
      <c r="AE58" s="255" t="s">
        <v>177</v>
      </c>
    </row>
    <row r="59" spans="1:34" ht="12.6" hidden="1" customHeight="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GBP</v>
      </c>
      <c r="AE60" s="7" t="str">
        <f>H4</f>
        <v>GBP</v>
      </c>
    </row>
    <row r="61" spans="1:34" x14ac:dyDescent="0.25">
      <c r="A61" s="3" t="s">
        <v>137</v>
      </c>
      <c r="D61" s="89">
        <f t="shared" ref="D61:D83" si="7">SUM(E61:AB61)</f>
        <v>0</v>
      </c>
      <c r="E61" s="291">
        <f>E9-E62</f>
        <v>0</v>
      </c>
      <c r="F61" s="291">
        <f t="shared" ref="F61:AB61" si="8">F9-F62</f>
        <v>0</v>
      </c>
      <c r="G61" s="291">
        <f t="shared" si="8"/>
        <v>0</v>
      </c>
      <c r="H61" s="291">
        <f t="shared" si="8"/>
        <v>0</v>
      </c>
      <c r="I61" s="291">
        <f t="shared" si="8"/>
        <v>0</v>
      </c>
      <c r="J61" s="291">
        <f t="shared" si="8"/>
        <v>0</v>
      </c>
      <c r="K61" s="291">
        <f t="shared" si="8"/>
        <v>0</v>
      </c>
      <c r="L61" s="291">
        <f t="shared" si="8"/>
        <v>0</v>
      </c>
      <c r="M61" s="291">
        <f t="shared" si="8"/>
        <v>0</v>
      </c>
      <c r="N61" s="291">
        <f t="shared" si="8"/>
        <v>0</v>
      </c>
      <c r="O61" s="291">
        <f t="shared" si="8"/>
        <v>0</v>
      </c>
      <c r="P61" s="291">
        <f t="shared" si="8"/>
        <v>0</v>
      </c>
      <c r="Q61" s="291">
        <f t="shared" si="8"/>
        <v>0</v>
      </c>
      <c r="R61" s="291">
        <f t="shared" si="8"/>
        <v>0</v>
      </c>
      <c r="S61" s="291">
        <f t="shared" si="8"/>
        <v>0</v>
      </c>
      <c r="T61" s="291">
        <f t="shared" si="8"/>
        <v>0</v>
      </c>
      <c r="U61" s="291">
        <f t="shared" si="8"/>
        <v>0</v>
      </c>
      <c r="V61" s="291">
        <f t="shared" si="8"/>
        <v>0</v>
      </c>
      <c r="W61" s="291">
        <f t="shared" si="8"/>
        <v>0</v>
      </c>
      <c r="X61" s="291">
        <f t="shared" si="8"/>
        <v>0</v>
      </c>
      <c r="Y61" s="291">
        <f t="shared" si="8"/>
        <v>0</v>
      </c>
      <c r="Z61" s="291">
        <f t="shared" si="8"/>
        <v>0</v>
      </c>
      <c r="AA61" s="291">
        <f t="shared" si="8"/>
        <v>0</v>
      </c>
      <c r="AB61" s="291">
        <f t="shared" si="8"/>
        <v>0</v>
      </c>
    </row>
    <row r="62" spans="1:34" x14ac:dyDescent="0.25">
      <c r="B62" s="65">
        <f>+Summary!C$6</f>
        <v>43830</v>
      </c>
      <c r="D62" s="89">
        <f t="shared" si="7"/>
        <v>0</v>
      </c>
      <c r="E62" s="291">
        <f>SUMPRODUCT(E36:E$56,$AD$62:$AD82)</f>
        <v>0</v>
      </c>
      <c r="F62" s="291">
        <f>SUMPRODUCT(F36:F$56,$AD$62:$AD82)</f>
        <v>0</v>
      </c>
      <c r="G62" s="291">
        <f>SUMPRODUCT(G36:G$56,$AD$62:$AD82)</f>
        <v>0</v>
      </c>
      <c r="H62" s="291">
        <f>SUMPRODUCT(H36:H$56,$AD$62:$AD82)</f>
        <v>0</v>
      </c>
      <c r="I62" s="291">
        <f>SUMPRODUCT(I36:I$56,$AD$62:$AD82)</f>
        <v>0</v>
      </c>
      <c r="J62" s="291">
        <f>SUMPRODUCT(J36:J$56,$AD$62:$AD82)</f>
        <v>0</v>
      </c>
      <c r="K62" s="291">
        <f>SUMPRODUCT(K36:K$56,$AD$62:$AD82)</f>
        <v>0</v>
      </c>
      <c r="L62" s="291">
        <f>SUMPRODUCT(L36:L$56,$AD$62:$AD82)</f>
        <v>0</v>
      </c>
      <c r="M62" s="291">
        <f>SUMPRODUCT(M36:M$56,$AD$62:$AD82)</f>
        <v>0</v>
      </c>
      <c r="N62" s="291">
        <f>SUMPRODUCT(N36:N$56,$AD$62:$AD82)</f>
        <v>0</v>
      </c>
      <c r="O62" s="291">
        <f>SUMPRODUCT(O36:O$56,$AD$62:$AD82)</f>
        <v>0</v>
      </c>
      <c r="P62" s="291">
        <f>SUMPRODUCT(P36:P$56,$AD$62:$AD82)</f>
        <v>0</v>
      </c>
      <c r="Q62" s="291">
        <f>SUMPRODUCT(Q36:Q$56,$AD$62:$AD82)</f>
        <v>0</v>
      </c>
      <c r="R62" s="291">
        <f>SUMPRODUCT(R36:R$56,$AD$62:$AD82)</f>
        <v>0</v>
      </c>
      <c r="S62" s="291">
        <f>SUMPRODUCT(S36:S$56,$AD$62:$AD82)</f>
        <v>0</v>
      </c>
      <c r="T62" s="291">
        <f>SUMPRODUCT(T36:T$56,$AD$62:$AD82)</f>
        <v>0</v>
      </c>
      <c r="U62" s="291">
        <f>SUMPRODUCT(U36:U$56,$AD$62:$AD82)</f>
        <v>0</v>
      </c>
      <c r="V62" s="291">
        <f>SUMPRODUCT(V36:V$56,$AD$62:$AD82)</f>
        <v>0</v>
      </c>
      <c r="W62" s="291">
        <f>SUMPRODUCT(W36:W$56,$AD$62:$AD82)</f>
        <v>0</v>
      </c>
      <c r="X62" s="291">
        <f>SUMPRODUCT(X36:X$56,$AD$62:$AD82)</f>
        <v>0</v>
      </c>
      <c r="Y62" s="291">
        <f>SUMPRODUCT(Y36:Y$56,$AD$62:$AD82)</f>
        <v>0</v>
      </c>
      <c r="Z62" s="291">
        <f>SUMPRODUCT(Z36:Z$56,$AD$62:$AD82)</f>
        <v>0</v>
      </c>
      <c r="AA62" s="291">
        <f>SUMPRODUCT(AA36:AA$56,$AD$62:$AD82)</f>
        <v>0</v>
      </c>
      <c r="AB62" s="291">
        <f>SUMPRODUCT(AB36:AB$56,$AD$62:$AD82)</f>
        <v>0</v>
      </c>
      <c r="AC62" s="267">
        <v>1</v>
      </c>
      <c r="AD62" s="201">
        <f>+AE62*((1+Summary!$D$29)^(AC62-0.5))</f>
        <v>0.99577210517662573</v>
      </c>
      <c r="AE62" s="201">
        <f>HLOOKUP($H$4,'Yield Curves &amp; Factor Charges'!$L$41:$S$72,AC62+2,FALSE)</f>
        <v>0.99527459222767012</v>
      </c>
    </row>
    <row r="63" spans="1:34" x14ac:dyDescent="0.25">
      <c r="B63" s="145">
        <f t="shared" ref="B63:B83" si="9">EDATE(B62,12)</f>
        <v>44196</v>
      </c>
      <c r="D63" s="89">
        <f t="shared" si="7"/>
        <v>0</v>
      </c>
      <c r="E63" s="291">
        <f>SUMPRODUCT(E37:E$56,$AD$62:$AD81)</f>
        <v>0</v>
      </c>
      <c r="F63" s="291">
        <f>SUMPRODUCT(F37:F$56,$AD$62:$AD81)</f>
        <v>0</v>
      </c>
      <c r="G63" s="291">
        <f>SUMPRODUCT(G37:G$56,$AD$62:$AD81)</f>
        <v>0</v>
      </c>
      <c r="H63" s="291">
        <f>SUMPRODUCT(H37:H$56,$AD$62:$AD81)</f>
        <v>0</v>
      </c>
      <c r="I63" s="291">
        <f>SUMPRODUCT(I37:I$56,$AD$62:$AD81)</f>
        <v>0</v>
      </c>
      <c r="J63" s="291">
        <f>SUMPRODUCT(J37:J$56,$AD$62:$AD81)</f>
        <v>0</v>
      </c>
      <c r="K63" s="291">
        <f>SUMPRODUCT(K37:K$56,$AD$62:$AD81)</f>
        <v>0</v>
      </c>
      <c r="L63" s="291">
        <f>SUMPRODUCT(L37:L$56,$AD$62:$AD81)</f>
        <v>0</v>
      </c>
      <c r="M63" s="291">
        <f>SUMPRODUCT(M37:M$56,$AD$62:$AD81)</f>
        <v>0</v>
      </c>
      <c r="N63" s="291">
        <f>SUMPRODUCT(N37:N$56,$AD$62:$AD81)</f>
        <v>0</v>
      </c>
      <c r="O63" s="291">
        <f>SUMPRODUCT(O37:O$56,$AD$62:$AD81)</f>
        <v>0</v>
      </c>
      <c r="P63" s="291">
        <f>SUMPRODUCT(P37:P$56,$AD$62:$AD81)</f>
        <v>0</v>
      </c>
      <c r="Q63" s="291">
        <f>SUMPRODUCT(Q37:Q$56,$AD$62:$AD81)</f>
        <v>0</v>
      </c>
      <c r="R63" s="291">
        <f>SUMPRODUCT(R37:R$56,$AD$62:$AD81)</f>
        <v>0</v>
      </c>
      <c r="S63" s="291">
        <f>SUMPRODUCT(S37:S$56,$AD$62:$AD81)</f>
        <v>0</v>
      </c>
      <c r="T63" s="291">
        <f>SUMPRODUCT(T37:T$56,$AD$62:$AD81)</f>
        <v>0</v>
      </c>
      <c r="U63" s="291">
        <f>SUMPRODUCT(U37:U$56,$AD$62:$AD81)</f>
        <v>0</v>
      </c>
      <c r="V63" s="291">
        <f>SUMPRODUCT(V37:V$56,$AD$62:$AD81)</f>
        <v>0</v>
      </c>
      <c r="W63" s="291">
        <f>SUMPRODUCT(W37:W$56,$AD$62:$AD81)</f>
        <v>0</v>
      </c>
      <c r="X63" s="291">
        <f>SUMPRODUCT(X37:X$56,$AD$62:$AD81)</f>
        <v>0</v>
      </c>
      <c r="Y63" s="291">
        <f>SUMPRODUCT(Y37:Y$56,$AD$62:$AD81)</f>
        <v>0</v>
      </c>
      <c r="Z63" s="291">
        <f>SUMPRODUCT(Z37:Z$56,$AD$62:$AD81)</f>
        <v>0</v>
      </c>
      <c r="AA63" s="291">
        <f>SUMPRODUCT(AA37:AA$56,$AD$62:$AD81)</f>
        <v>0</v>
      </c>
      <c r="AB63" s="291">
        <f>SUMPRODUCT(AB37:AB$56,$AD$62:$AD81)</f>
        <v>0</v>
      </c>
      <c r="AC63" s="267">
        <f t="shared" ref="AC63:AC83" si="10">+AC62+1</f>
        <v>2</v>
      </c>
      <c r="AD63" s="201">
        <f>+AE63*((1+Summary!$D$29)^(AC63-0.5))</f>
        <v>0.98616516470447191</v>
      </c>
      <c r="AE63" s="201">
        <f>HLOOKUP($H$4,'Yield Curves &amp; Factor Charges'!$L$41:$S$72,AC63+2,FALSE)</f>
        <v>0.98468776386228707</v>
      </c>
    </row>
    <row r="64" spans="1:34" x14ac:dyDescent="0.25">
      <c r="B64" s="145">
        <f t="shared" si="9"/>
        <v>44561</v>
      </c>
      <c r="D64" s="89">
        <f t="shared" si="7"/>
        <v>0</v>
      </c>
      <c r="E64" s="291">
        <f>SUMPRODUCT(E38:E$56,$AD$62:$AD80)</f>
        <v>0</v>
      </c>
      <c r="F64" s="291">
        <f>SUMPRODUCT(F38:F$56,$AD$62:$AD80)</f>
        <v>0</v>
      </c>
      <c r="G64" s="291">
        <f>SUMPRODUCT(G38:G$56,$AD$62:$AD80)</f>
        <v>0</v>
      </c>
      <c r="H64" s="291">
        <f>SUMPRODUCT(H38:H$56,$AD$62:$AD80)</f>
        <v>0</v>
      </c>
      <c r="I64" s="291">
        <f>SUMPRODUCT(I38:I$56,$AD$62:$AD80)</f>
        <v>0</v>
      </c>
      <c r="J64" s="291">
        <f>SUMPRODUCT(J38:J$56,$AD$62:$AD80)</f>
        <v>0</v>
      </c>
      <c r="K64" s="291">
        <f>SUMPRODUCT(K38:K$56,$AD$62:$AD80)</f>
        <v>0</v>
      </c>
      <c r="L64" s="291">
        <f>SUMPRODUCT(L38:L$56,$AD$62:$AD80)</f>
        <v>0</v>
      </c>
      <c r="M64" s="291">
        <f>SUMPRODUCT(M38:M$56,$AD$62:$AD80)</f>
        <v>0</v>
      </c>
      <c r="N64" s="291">
        <f>SUMPRODUCT(N38:N$56,$AD$62:$AD80)</f>
        <v>0</v>
      </c>
      <c r="O64" s="291">
        <f>SUMPRODUCT(O38:O$56,$AD$62:$AD80)</f>
        <v>0</v>
      </c>
      <c r="P64" s="291">
        <f>SUMPRODUCT(P38:P$56,$AD$62:$AD80)</f>
        <v>0</v>
      </c>
      <c r="Q64" s="291">
        <f>SUMPRODUCT(Q38:Q$56,$AD$62:$AD80)</f>
        <v>0</v>
      </c>
      <c r="R64" s="291">
        <f>SUMPRODUCT(R38:R$56,$AD$62:$AD80)</f>
        <v>0</v>
      </c>
      <c r="S64" s="291">
        <f>SUMPRODUCT(S38:S$56,$AD$62:$AD80)</f>
        <v>0</v>
      </c>
      <c r="T64" s="291">
        <f>SUMPRODUCT(T38:T$56,$AD$62:$AD80)</f>
        <v>0</v>
      </c>
      <c r="U64" s="291">
        <f>SUMPRODUCT(U38:U$56,$AD$62:$AD80)</f>
        <v>0</v>
      </c>
      <c r="V64" s="291">
        <f>SUMPRODUCT(V38:V$56,$AD$62:$AD80)</f>
        <v>0</v>
      </c>
      <c r="W64" s="291">
        <f>SUMPRODUCT(W38:W$56,$AD$62:$AD80)</f>
        <v>0</v>
      </c>
      <c r="X64" s="291">
        <f>SUMPRODUCT(X38:X$56,$AD$62:$AD80)</f>
        <v>0</v>
      </c>
      <c r="Y64" s="291">
        <f>SUMPRODUCT(Y38:Y$56,$AD$62:$AD80)</f>
        <v>0</v>
      </c>
      <c r="Z64" s="291">
        <f>SUMPRODUCT(Z38:Z$56,$AD$62:$AD80)</f>
        <v>0</v>
      </c>
      <c r="AA64" s="291">
        <f>SUMPRODUCT(AA38:AA$56,$AD$62:$AD80)</f>
        <v>0</v>
      </c>
      <c r="AB64" s="291">
        <f>SUMPRODUCT(AB38:AB$56,$AD$62:$AD80)</f>
        <v>0</v>
      </c>
      <c r="AC64" s="267">
        <f t="shared" si="10"/>
        <v>3</v>
      </c>
      <c r="AD64" s="201">
        <f>+AE64*((1+Summary!$D$29)^(AC64-0.5))</f>
        <v>0.97438164884215672</v>
      </c>
      <c r="AE64" s="201">
        <f>HLOOKUP($H$4,'Yield Curves &amp; Factor Charges'!$L$41:$S$72,AC64+2,FALSE)</f>
        <v>0.97194995125416661</v>
      </c>
    </row>
    <row r="65" spans="2:31" x14ac:dyDescent="0.25">
      <c r="B65" s="145">
        <f t="shared" si="9"/>
        <v>44926</v>
      </c>
      <c r="D65" s="89">
        <f t="shared" si="7"/>
        <v>0</v>
      </c>
      <c r="E65" s="291">
        <f>SUMPRODUCT(E39:E$56,$AD$62:$AD79)</f>
        <v>0</v>
      </c>
      <c r="F65" s="291">
        <f>SUMPRODUCT(F39:F$56,$AD$62:$AD79)</f>
        <v>0</v>
      </c>
      <c r="G65" s="291">
        <f>SUMPRODUCT(G39:G$56,$AD$62:$AD79)</f>
        <v>0</v>
      </c>
      <c r="H65" s="291">
        <f>SUMPRODUCT(H39:H$56,$AD$62:$AD79)</f>
        <v>0</v>
      </c>
      <c r="I65" s="291">
        <f>SUMPRODUCT(I39:I$56,$AD$62:$AD79)</f>
        <v>0</v>
      </c>
      <c r="J65" s="291">
        <f>SUMPRODUCT(J39:J$56,$AD$62:$AD79)</f>
        <v>0</v>
      </c>
      <c r="K65" s="291">
        <f>SUMPRODUCT(K39:K$56,$AD$62:$AD79)</f>
        <v>0</v>
      </c>
      <c r="L65" s="291">
        <f>SUMPRODUCT(L39:L$56,$AD$62:$AD79)</f>
        <v>0</v>
      </c>
      <c r="M65" s="291">
        <f>SUMPRODUCT(M39:M$56,$AD$62:$AD79)</f>
        <v>0</v>
      </c>
      <c r="N65" s="291">
        <f>SUMPRODUCT(N39:N$56,$AD$62:$AD79)</f>
        <v>0</v>
      </c>
      <c r="O65" s="291">
        <f>SUMPRODUCT(O39:O$56,$AD$62:$AD79)</f>
        <v>0</v>
      </c>
      <c r="P65" s="291">
        <f>SUMPRODUCT(P39:P$56,$AD$62:$AD79)</f>
        <v>0</v>
      </c>
      <c r="Q65" s="291">
        <f>SUMPRODUCT(Q39:Q$56,$AD$62:$AD79)</f>
        <v>0</v>
      </c>
      <c r="R65" s="291">
        <f>SUMPRODUCT(R39:R$56,$AD$62:$AD79)</f>
        <v>0</v>
      </c>
      <c r="S65" s="291">
        <f>SUMPRODUCT(S39:S$56,$AD$62:$AD79)</f>
        <v>0</v>
      </c>
      <c r="T65" s="291">
        <f>SUMPRODUCT(T39:T$56,$AD$62:$AD79)</f>
        <v>0</v>
      </c>
      <c r="U65" s="291">
        <f>SUMPRODUCT(U39:U$56,$AD$62:$AD79)</f>
        <v>0</v>
      </c>
      <c r="V65" s="291">
        <f>SUMPRODUCT(V39:V$56,$AD$62:$AD79)</f>
        <v>0</v>
      </c>
      <c r="W65" s="291">
        <f>SUMPRODUCT(W39:W$56,$AD$62:$AD79)</f>
        <v>0</v>
      </c>
      <c r="X65" s="291">
        <f>SUMPRODUCT(X39:X$56,$AD$62:$AD79)</f>
        <v>0</v>
      </c>
      <c r="Y65" s="291">
        <f>SUMPRODUCT(Y39:Y$56,$AD$62:$AD79)</f>
        <v>0</v>
      </c>
      <c r="Z65" s="291">
        <f>SUMPRODUCT(Z39:Z$56,$AD$62:$AD79)</f>
        <v>0</v>
      </c>
      <c r="AA65" s="291">
        <f>SUMPRODUCT(AA39:AA$56,$AD$62:$AD79)</f>
        <v>0</v>
      </c>
      <c r="AB65" s="291">
        <f>SUMPRODUCT(AB39:AB$56,$AD$62:$AD79)</f>
        <v>0</v>
      </c>
      <c r="AC65" s="267">
        <f t="shared" si="10"/>
        <v>4</v>
      </c>
      <c r="AD65" s="201">
        <f>+AE65*((1+Summary!$D$29)^(AC65-0.5))</f>
        <v>0.95983775825057649</v>
      </c>
      <c r="AE65" s="201">
        <f>HLOOKUP($H$4,'Yield Curves &amp; Factor Charges'!$L$41:$S$72,AC65+2,FALSE)</f>
        <v>0.9564858709838735</v>
      </c>
    </row>
    <row r="66" spans="2:31" x14ac:dyDescent="0.25">
      <c r="B66" s="145">
        <f t="shared" si="9"/>
        <v>45291</v>
      </c>
      <c r="D66" s="89">
        <f t="shared" si="7"/>
        <v>0</v>
      </c>
      <c r="E66" s="291">
        <f>SUMPRODUCT(E40:E$56,$AD$62:$AD78)</f>
        <v>0</v>
      </c>
      <c r="F66" s="291">
        <f>SUMPRODUCT(F40:F$56,$AD$62:$AD78)</f>
        <v>0</v>
      </c>
      <c r="G66" s="291">
        <f>SUMPRODUCT(G40:G$56,$AD$62:$AD78)</f>
        <v>0</v>
      </c>
      <c r="H66" s="291">
        <f>SUMPRODUCT(H40:H$56,$AD$62:$AD78)</f>
        <v>0</v>
      </c>
      <c r="I66" s="291">
        <f>SUMPRODUCT(I40:I$56,$AD$62:$AD78)</f>
        <v>0</v>
      </c>
      <c r="J66" s="291">
        <f>SUMPRODUCT(J40:J$56,$AD$62:$AD78)</f>
        <v>0</v>
      </c>
      <c r="K66" s="291">
        <f>SUMPRODUCT(K40:K$56,$AD$62:$AD78)</f>
        <v>0</v>
      </c>
      <c r="L66" s="291">
        <f>SUMPRODUCT(L40:L$56,$AD$62:$AD78)</f>
        <v>0</v>
      </c>
      <c r="M66" s="291">
        <f>SUMPRODUCT(M40:M$56,$AD$62:$AD78)</f>
        <v>0</v>
      </c>
      <c r="N66" s="291">
        <f>SUMPRODUCT(N40:N$56,$AD$62:$AD78)</f>
        <v>0</v>
      </c>
      <c r="O66" s="291">
        <f>SUMPRODUCT(O40:O$56,$AD$62:$AD78)</f>
        <v>0</v>
      </c>
      <c r="P66" s="291">
        <f>SUMPRODUCT(P40:P$56,$AD$62:$AD78)</f>
        <v>0</v>
      </c>
      <c r="Q66" s="291">
        <f>SUMPRODUCT(Q40:Q$56,$AD$62:$AD78)</f>
        <v>0</v>
      </c>
      <c r="R66" s="291">
        <f>SUMPRODUCT(R40:R$56,$AD$62:$AD78)</f>
        <v>0</v>
      </c>
      <c r="S66" s="291">
        <f>SUMPRODUCT(S40:S$56,$AD$62:$AD78)</f>
        <v>0</v>
      </c>
      <c r="T66" s="291">
        <f>SUMPRODUCT(T40:T$56,$AD$62:$AD78)</f>
        <v>0</v>
      </c>
      <c r="U66" s="291">
        <f>SUMPRODUCT(U40:U$56,$AD$62:$AD78)</f>
        <v>0</v>
      </c>
      <c r="V66" s="291">
        <f>SUMPRODUCT(V40:V$56,$AD$62:$AD78)</f>
        <v>0</v>
      </c>
      <c r="W66" s="291">
        <f>SUMPRODUCT(W40:W$56,$AD$62:$AD78)</f>
        <v>0</v>
      </c>
      <c r="X66" s="291">
        <f>SUMPRODUCT(X40:X$56,$AD$62:$AD78)</f>
        <v>0</v>
      </c>
      <c r="Y66" s="291">
        <f>SUMPRODUCT(Y40:Y$56,$AD$62:$AD78)</f>
        <v>0</v>
      </c>
      <c r="Z66" s="291">
        <f>SUMPRODUCT(Z40:Z$56,$AD$62:$AD78)</f>
        <v>0</v>
      </c>
      <c r="AA66" s="291">
        <f>SUMPRODUCT(AA40:AA$56,$AD$62:$AD78)</f>
        <v>0</v>
      </c>
      <c r="AB66" s="291">
        <f>SUMPRODUCT(AB40:AB$56,$AD$62:$AD78)</f>
        <v>0</v>
      </c>
      <c r="AC66" s="267">
        <f t="shared" si="10"/>
        <v>5</v>
      </c>
      <c r="AD66" s="201">
        <f>+AE66*((1+Summary!$D$29)^(AC66-0.5))</f>
        <v>0.94319503973044461</v>
      </c>
      <c r="AE66" s="201">
        <f>HLOOKUP($H$4,'Yield Curves &amp; Factor Charges'!$L$41:$S$72,AC66+2,FALSE)</f>
        <v>0.93896230884819498</v>
      </c>
    </row>
    <row r="67" spans="2:31" x14ac:dyDescent="0.25">
      <c r="B67" s="145">
        <f t="shared" si="9"/>
        <v>45657</v>
      </c>
      <c r="D67" s="89">
        <f t="shared" si="7"/>
        <v>0</v>
      </c>
      <c r="E67" s="291">
        <f>SUMPRODUCT(E41:E$56,$AD$62:$AD77)</f>
        <v>0</v>
      </c>
      <c r="F67" s="291">
        <f>SUMPRODUCT(F41:F$56,$AD$62:$AD77)</f>
        <v>0</v>
      </c>
      <c r="G67" s="291">
        <f>SUMPRODUCT(G41:G$56,$AD$62:$AD77)</f>
        <v>0</v>
      </c>
      <c r="H67" s="291">
        <f>SUMPRODUCT(H41:H$56,$AD$62:$AD77)</f>
        <v>0</v>
      </c>
      <c r="I67" s="291">
        <f>SUMPRODUCT(I41:I$56,$AD$62:$AD77)</f>
        <v>0</v>
      </c>
      <c r="J67" s="291">
        <f>SUMPRODUCT(J41:J$56,$AD$62:$AD77)</f>
        <v>0</v>
      </c>
      <c r="K67" s="291">
        <f>SUMPRODUCT(K41:K$56,$AD$62:$AD77)</f>
        <v>0</v>
      </c>
      <c r="L67" s="291">
        <f>SUMPRODUCT(L41:L$56,$AD$62:$AD77)</f>
        <v>0</v>
      </c>
      <c r="M67" s="291">
        <f>SUMPRODUCT(M41:M$56,$AD$62:$AD77)</f>
        <v>0</v>
      </c>
      <c r="N67" s="291">
        <f>SUMPRODUCT(N41:N$56,$AD$62:$AD77)</f>
        <v>0</v>
      </c>
      <c r="O67" s="291">
        <f>SUMPRODUCT(O41:O$56,$AD$62:$AD77)</f>
        <v>0</v>
      </c>
      <c r="P67" s="291">
        <f>SUMPRODUCT(P41:P$56,$AD$62:$AD77)</f>
        <v>0</v>
      </c>
      <c r="Q67" s="291">
        <f>SUMPRODUCT(Q41:Q$56,$AD$62:$AD77)</f>
        <v>0</v>
      </c>
      <c r="R67" s="291">
        <f>SUMPRODUCT(R41:R$56,$AD$62:$AD77)</f>
        <v>0</v>
      </c>
      <c r="S67" s="291">
        <f>SUMPRODUCT(S41:S$56,$AD$62:$AD77)</f>
        <v>0</v>
      </c>
      <c r="T67" s="291">
        <f>SUMPRODUCT(T41:T$56,$AD$62:$AD77)</f>
        <v>0</v>
      </c>
      <c r="U67" s="291">
        <f>SUMPRODUCT(U41:U$56,$AD$62:$AD77)</f>
        <v>0</v>
      </c>
      <c r="V67" s="291">
        <f>SUMPRODUCT(V41:V$56,$AD$62:$AD77)</f>
        <v>0</v>
      </c>
      <c r="W67" s="291">
        <f>SUMPRODUCT(W41:W$56,$AD$62:$AD77)</f>
        <v>0</v>
      </c>
      <c r="X67" s="291">
        <f>SUMPRODUCT(X41:X$56,$AD$62:$AD77)</f>
        <v>0</v>
      </c>
      <c r="Y67" s="291">
        <f>SUMPRODUCT(Y41:Y$56,$AD$62:$AD77)</f>
        <v>0</v>
      </c>
      <c r="Z67" s="291">
        <f>SUMPRODUCT(Z41:Z$56,$AD$62:$AD77)</f>
        <v>0</v>
      </c>
      <c r="AA67" s="291">
        <f>SUMPRODUCT(AA41:AA$56,$AD$62:$AD77)</f>
        <v>0</v>
      </c>
      <c r="AB67" s="291">
        <f>SUMPRODUCT(AB41:AB$56,$AD$62:$AD77)</f>
        <v>0</v>
      </c>
      <c r="AC67" s="267">
        <f t="shared" si="10"/>
        <v>6</v>
      </c>
      <c r="AD67" s="201">
        <f>+AE67*((1+Summary!$D$29)^(AC67-0.5))</f>
        <v>0.92462217051435369</v>
      </c>
      <c r="AE67" s="201">
        <f>HLOOKUP($H$4,'Yield Curves &amp; Factor Charges'!$L$41:$S$72,AC67+2,FALSE)</f>
        <v>0.91955323496640651</v>
      </c>
    </row>
    <row r="68" spans="2:31" x14ac:dyDescent="0.25">
      <c r="B68" s="145">
        <f t="shared" si="9"/>
        <v>46022</v>
      </c>
      <c r="D68" s="89">
        <f t="shared" si="7"/>
        <v>0</v>
      </c>
      <c r="E68" s="291">
        <f>SUMPRODUCT(E42:E$56,$AD$62:$AD76)</f>
        <v>0</v>
      </c>
      <c r="F68" s="291">
        <f>SUMPRODUCT(F42:F$56,$AD$62:$AD76)</f>
        <v>0</v>
      </c>
      <c r="G68" s="291">
        <f>SUMPRODUCT(G42:G$56,$AD$62:$AD76)</f>
        <v>0</v>
      </c>
      <c r="H68" s="291">
        <f>SUMPRODUCT(H42:H$56,$AD$62:$AD76)</f>
        <v>0</v>
      </c>
      <c r="I68" s="291">
        <f>SUMPRODUCT(I42:I$56,$AD$62:$AD76)</f>
        <v>0</v>
      </c>
      <c r="J68" s="291">
        <f>SUMPRODUCT(J42:J$56,$AD$62:$AD76)</f>
        <v>0</v>
      </c>
      <c r="K68" s="291">
        <f>SUMPRODUCT(K42:K$56,$AD$62:$AD76)</f>
        <v>0</v>
      </c>
      <c r="L68" s="291">
        <f>SUMPRODUCT(L42:L$56,$AD$62:$AD76)</f>
        <v>0</v>
      </c>
      <c r="M68" s="291">
        <f>SUMPRODUCT(M42:M$56,$AD$62:$AD76)</f>
        <v>0</v>
      </c>
      <c r="N68" s="291">
        <f>SUMPRODUCT(N42:N$56,$AD$62:$AD76)</f>
        <v>0</v>
      </c>
      <c r="O68" s="291">
        <f>SUMPRODUCT(O42:O$56,$AD$62:$AD76)</f>
        <v>0</v>
      </c>
      <c r="P68" s="291">
        <f>SUMPRODUCT(P42:P$56,$AD$62:$AD76)</f>
        <v>0</v>
      </c>
      <c r="Q68" s="291">
        <f>SUMPRODUCT(Q42:Q$56,$AD$62:$AD76)</f>
        <v>0</v>
      </c>
      <c r="R68" s="291">
        <f>SUMPRODUCT(R42:R$56,$AD$62:$AD76)</f>
        <v>0</v>
      </c>
      <c r="S68" s="291">
        <f>SUMPRODUCT(S42:S$56,$AD$62:$AD76)</f>
        <v>0</v>
      </c>
      <c r="T68" s="291">
        <f>SUMPRODUCT(T42:T$56,$AD$62:$AD76)</f>
        <v>0</v>
      </c>
      <c r="U68" s="291">
        <f>SUMPRODUCT(U42:U$56,$AD$62:$AD76)</f>
        <v>0</v>
      </c>
      <c r="V68" s="291">
        <f>SUMPRODUCT(V42:V$56,$AD$62:$AD76)</f>
        <v>0</v>
      </c>
      <c r="W68" s="291">
        <f>SUMPRODUCT(W42:W$56,$AD$62:$AD76)</f>
        <v>0</v>
      </c>
      <c r="X68" s="291">
        <f>SUMPRODUCT(X42:X$56,$AD$62:$AD76)</f>
        <v>0</v>
      </c>
      <c r="Y68" s="291">
        <f>SUMPRODUCT(Y42:Y$56,$AD$62:$AD76)</f>
        <v>0</v>
      </c>
      <c r="Z68" s="291">
        <f>SUMPRODUCT(Z42:Z$56,$AD$62:$AD76)</f>
        <v>0</v>
      </c>
      <c r="AA68" s="291">
        <f>SUMPRODUCT(AA42:AA$56,$AD$62:$AD76)</f>
        <v>0</v>
      </c>
      <c r="AB68" s="291">
        <f>SUMPRODUCT(AB42:AB$56,$AD$62:$AD76)</f>
        <v>0</v>
      </c>
      <c r="AC68" s="267">
        <f t="shared" si="10"/>
        <v>7</v>
      </c>
      <c r="AD68" s="201">
        <f>+AE68*((1+Summary!$D$29)^(AC68-0.5))</f>
        <v>0.90367199092350159</v>
      </c>
      <c r="AE68" s="201">
        <f>HLOOKUP($H$4,'Yield Curves &amp; Factor Charges'!$L$41:$S$72,AC68+2,FALSE)</f>
        <v>0.89782008772534405</v>
      </c>
    </row>
    <row r="69" spans="2:31" x14ac:dyDescent="0.25">
      <c r="B69" s="145">
        <f t="shared" si="9"/>
        <v>46387</v>
      </c>
      <c r="D69" s="89">
        <f t="shared" si="7"/>
        <v>0</v>
      </c>
      <c r="E69" s="291">
        <f>SUMPRODUCT(E43:E$56,$AD$62:$AD75)</f>
        <v>0</v>
      </c>
      <c r="F69" s="291">
        <f>SUMPRODUCT(F43:F$56,$AD$62:$AD75)</f>
        <v>0</v>
      </c>
      <c r="G69" s="291">
        <f>SUMPRODUCT(G43:G$56,$AD$62:$AD75)</f>
        <v>0</v>
      </c>
      <c r="H69" s="291">
        <f>SUMPRODUCT(H43:H$56,$AD$62:$AD75)</f>
        <v>0</v>
      </c>
      <c r="I69" s="291">
        <f>SUMPRODUCT(I43:I$56,$AD$62:$AD75)</f>
        <v>0</v>
      </c>
      <c r="J69" s="291">
        <f>SUMPRODUCT(J43:J$56,$AD$62:$AD75)</f>
        <v>0</v>
      </c>
      <c r="K69" s="291">
        <f>SUMPRODUCT(K43:K$56,$AD$62:$AD75)</f>
        <v>0</v>
      </c>
      <c r="L69" s="291">
        <f>SUMPRODUCT(L43:L$56,$AD$62:$AD75)</f>
        <v>0</v>
      </c>
      <c r="M69" s="291">
        <f>SUMPRODUCT(M43:M$56,$AD$62:$AD75)</f>
        <v>0</v>
      </c>
      <c r="N69" s="291">
        <f>SUMPRODUCT(N43:N$56,$AD$62:$AD75)</f>
        <v>0</v>
      </c>
      <c r="O69" s="291">
        <f>SUMPRODUCT(O43:O$56,$AD$62:$AD75)</f>
        <v>0</v>
      </c>
      <c r="P69" s="291">
        <f>SUMPRODUCT(P43:P$56,$AD$62:$AD75)</f>
        <v>0</v>
      </c>
      <c r="Q69" s="291">
        <f>SUMPRODUCT(Q43:Q$56,$AD$62:$AD75)</f>
        <v>0</v>
      </c>
      <c r="R69" s="291">
        <f>SUMPRODUCT(R43:R$56,$AD$62:$AD75)</f>
        <v>0</v>
      </c>
      <c r="S69" s="291">
        <f>SUMPRODUCT(S43:S$56,$AD$62:$AD75)</f>
        <v>0</v>
      </c>
      <c r="T69" s="291">
        <f>SUMPRODUCT(T43:T$56,$AD$62:$AD75)</f>
        <v>0</v>
      </c>
      <c r="U69" s="291">
        <f>SUMPRODUCT(U43:U$56,$AD$62:$AD75)</f>
        <v>0</v>
      </c>
      <c r="V69" s="291">
        <f>SUMPRODUCT(V43:V$56,$AD$62:$AD75)</f>
        <v>0</v>
      </c>
      <c r="W69" s="291">
        <f>SUMPRODUCT(W43:W$56,$AD$62:$AD75)</f>
        <v>0</v>
      </c>
      <c r="X69" s="291">
        <f>SUMPRODUCT(X43:X$56,$AD$62:$AD75)</f>
        <v>0</v>
      </c>
      <c r="Y69" s="291">
        <f>SUMPRODUCT(Y43:Y$56,$AD$62:$AD75)</f>
        <v>0</v>
      </c>
      <c r="Z69" s="291">
        <f>SUMPRODUCT(Z43:Z$56,$AD$62:$AD75)</f>
        <v>0</v>
      </c>
      <c r="AA69" s="291">
        <f>SUMPRODUCT(AA43:AA$56,$AD$62:$AD75)</f>
        <v>0</v>
      </c>
      <c r="AB69" s="291">
        <f>SUMPRODUCT(AB43:AB$56,$AD$62:$AD75)</f>
        <v>0</v>
      </c>
      <c r="AC69" s="267">
        <f t="shared" si="10"/>
        <v>8</v>
      </c>
      <c r="AD69" s="201">
        <f>+AE69*((1+Summary!$D$29)^(AC69-0.5))</f>
        <v>0.88431267217817</v>
      </c>
      <c r="AE69" s="201">
        <f>HLOOKUP($H$4,'Yield Curves &amp; Factor Charges'!$L$41:$S$72,AC69+2,FALSE)</f>
        <v>0.87770842557672035</v>
      </c>
    </row>
    <row r="70" spans="2:31" x14ac:dyDescent="0.25">
      <c r="B70" s="145">
        <f t="shared" si="9"/>
        <v>46752</v>
      </c>
      <c r="D70" s="89">
        <f t="shared" si="7"/>
        <v>0</v>
      </c>
      <c r="E70" s="291">
        <f>SUMPRODUCT(E44:E$56,$AD$62:$AD74)</f>
        <v>0</v>
      </c>
      <c r="F70" s="291">
        <f>SUMPRODUCT(F44:F$56,$AD$62:$AD74)</f>
        <v>0</v>
      </c>
      <c r="G70" s="291">
        <f>SUMPRODUCT(G44:G$56,$AD$62:$AD74)</f>
        <v>0</v>
      </c>
      <c r="H70" s="291">
        <f>SUMPRODUCT(H44:H$56,$AD$62:$AD74)</f>
        <v>0</v>
      </c>
      <c r="I70" s="291">
        <f>SUMPRODUCT(I44:I$56,$AD$62:$AD74)</f>
        <v>0</v>
      </c>
      <c r="J70" s="291">
        <f>SUMPRODUCT(J44:J$56,$AD$62:$AD74)</f>
        <v>0</v>
      </c>
      <c r="K70" s="291">
        <f>SUMPRODUCT(K44:K$56,$AD$62:$AD74)</f>
        <v>0</v>
      </c>
      <c r="L70" s="291">
        <f>SUMPRODUCT(L44:L$56,$AD$62:$AD74)</f>
        <v>0</v>
      </c>
      <c r="M70" s="291">
        <f>SUMPRODUCT(M44:M$56,$AD$62:$AD74)</f>
        <v>0</v>
      </c>
      <c r="N70" s="291">
        <f>SUMPRODUCT(N44:N$56,$AD$62:$AD74)</f>
        <v>0</v>
      </c>
      <c r="O70" s="291">
        <f>SUMPRODUCT(O44:O$56,$AD$62:$AD74)</f>
        <v>0</v>
      </c>
      <c r="P70" s="291">
        <f>SUMPRODUCT(P44:P$56,$AD$62:$AD74)</f>
        <v>0</v>
      </c>
      <c r="Q70" s="291">
        <f>SUMPRODUCT(Q44:Q$56,$AD$62:$AD74)</f>
        <v>0</v>
      </c>
      <c r="R70" s="291">
        <f>SUMPRODUCT(R44:R$56,$AD$62:$AD74)</f>
        <v>0</v>
      </c>
      <c r="S70" s="291">
        <f>SUMPRODUCT(S44:S$56,$AD$62:$AD74)</f>
        <v>0</v>
      </c>
      <c r="T70" s="291">
        <f>SUMPRODUCT(T44:T$56,$AD$62:$AD74)</f>
        <v>0</v>
      </c>
      <c r="U70" s="291">
        <f>SUMPRODUCT(U44:U$56,$AD$62:$AD74)</f>
        <v>0</v>
      </c>
      <c r="V70" s="291">
        <f>SUMPRODUCT(V44:V$56,$AD$62:$AD74)</f>
        <v>0</v>
      </c>
      <c r="W70" s="291">
        <f>SUMPRODUCT(W44:W$56,$AD$62:$AD74)</f>
        <v>0</v>
      </c>
      <c r="X70" s="291">
        <f>SUMPRODUCT(X44:X$56,$AD$62:$AD74)</f>
        <v>0</v>
      </c>
      <c r="Y70" s="291">
        <f>SUMPRODUCT(Y44:Y$56,$AD$62:$AD74)</f>
        <v>0</v>
      </c>
      <c r="Z70" s="291">
        <f>SUMPRODUCT(Z44:Z$56,$AD$62:$AD74)</f>
        <v>0</v>
      </c>
      <c r="AA70" s="291">
        <f>SUMPRODUCT(AA44:AA$56,$AD$62:$AD74)</f>
        <v>0</v>
      </c>
      <c r="AB70" s="291">
        <f>SUMPRODUCT(AB44:AB$56,$AD$62:$AD74)</f>
        <v>0</v>
      </c>
      <c r="AC70" s="267">
        <f t="shared" si="10"/>
        <v>9</v>
      </c>
      <c r="AD70" s="201">
        <f>+AE70*((1+Summary!$D$29)^(AC70-0.5))</f>
        <v>0.86787809956472317</v>
      </c>
      <c r="AE70" s="201">
        <f>HLOOKUP($H$4,'Yield Curves &amp; Factor Charges'!$L$41:$S$72,AC70+2,FALSE)</f>
        <v>0.86053605400638611</v>
      </c>
    </row>
    <row r="71" spans="2:31" x14ac:dyDescent="0.25">
      <c r="B71" s="145">
        <f t="shared" si="9"/>
        <v>47118</v>
      </c>
      <c r="D71" s="89">
        <f t="shared" si="7"/>
        <v>0</v>
      </c>
      <c r="E71" s="291">
        <f>SUMPRODUCT(E45:E$56,$AD$62:$AD73)</f>
        <v>0</v>
      </c>
      <c r="F71" s="291">
        <f>SUMPRODUCT(F45:F$56,$AD$62:$AD73)</f>
        <v>0</v>
      </c>
      <c r="G71" s="291">
        <f>SUMPRODUCT(G45:G$56,$AD$62:$AD73)</f>
        <v>0</v>
      </c>
      <c r="H71" s="291">
        <f>SUMPRODUCT(H45:H$56,$AD$62:$AD73)</f>
        <v>0</v>
      </c>
      <c r="I71" s="291">
        <f>SUMPRODUCT(I45:I$56,$AD$62:$AD73)</f>
        <v>0</v>
      </c>
      <c r="J71" s="291">
        <f>SUMPRODUCT(J45:J$56,$AD$62:$AD73)</f>
        <v>0</v>
      </c>
      <c r="K71" s="291">
        <f>SUMPRODUCT(K45:K$56,$AD$62:$AD73)</f>
        <v>0</v>
      </c>
      <c r="L71" s="291">
        <f>SUMPRODUCT(L45:L$56,$AD$62:$AD73)</f>
        <v>0</v>
      </c>
      <c r="M71" s="291">
        <f>SUMPRODUCT(M45:M$56,$AD$62:$AD73)</f>
        <v>0</v>
      </c>
      <c r="N71" s="291">
        <f>SUMPRODUCT(N45:N$56,$AD$62:$AD73)</f>
        <v>0</v>
      </c>
      <c r="O71" s="291">
        <f>SUMPRODUCT(O45:O$56,$AD$62:$AD73)</f>
        <v>0</v>
      </c>
      <c r="P71" s="291">
        <f>SUMPRODUCT(P45:P$56,$AD$62:$AD73)</f>
        <v>0</v>
      </c>
      <c r="Q71" s="291">
        <f>SUMPRODUCT(Q45:Q$56,$AD$62:$AD73)</f>
        <v>0</v>
      </c>
      <c r="R71" s="291">
        <f>SUMPRODUCT(R45:R$56,$AD$62:$AD73)</f>
        <v>0</v>
      </c>
      <c r="S71" s="291">
        <f>SUMPRODUCT(S45:S$56,$AD$62:$AD73)</f>
        <v>0</v>
      </c>
      <c r="T71" s="291">
        <f>SUMPRODUCT(T45:T$56,$AD$62:$AD73)</f>
        <v>0</v>
      </c>
      <c r="U71" s="291">
        <f>SUMPRODUCT(U45:U$56,$AD$62:$AD73)</f>
        <v>0</v>
      </c>
      <c r="V71" s="291">
        <f>SUMPRODUCT(V45:V$56,$AD$62:$AD73)</f>
        <v>0</v>
      </c>
      <c r="W71" s="291">
        <f>SUMPRODUCT(W45:W$56,$AD$62:$AD73)</f>
        <v>0</v>
      </c>
      <c r="X71" s="291">
        <f>SUMPRODUCT(X45:X$56,$AD$62:$AD73)</f>
        <v>0</v>
      </c>
      <c r="Y71" s="291">
        <f>SUMPRODUCT(Y45:Y$56,$AD$62:$AD73)</f>
        <v>0</v>
      </c>
      <c r="Z71" s="291">
        <f>SUMPRODUCT(Z45:Z$56,$AD$62:$AD73)</f>
        <v>0</v>
      </c>
      <c r="AA71" s="291">
        <f>SUMPRODUCT(AA45:AA$56,$AD$62:$AD73)</f>
        <v>0</v>
      </c>
      <c r="AB71" s="291">
        <f>SUMPRODUCT(AB45:AB$56,$AD$62:$AD73)</f>
        <v>0</v>
      </c>
      <c r="AC71" s="267">
        <f t="shared" si="10"/>
        <v>10</v>
      </c>
      <c r="AD71" s="201">
        <f>+AE71*((1+Summary!$D$29)^(AC71-0.5))</f>
        <v>0.84967186891525237</v>
      </c>
      <c r="AE71" s="201">
        <f>HLOOKUP($H$4,'Yield Curves &amp; Factor Charges'!$L$41:$S$72,AC71+2,FALSE)</f>
        <v>0.84164220160465841</v>
      </c>
    </row>
    <row r="72" spans="2:31" x14ac:dyDescent="0.25">
      <c r="B72" s="145">
        <f t="shared" si="9"/>
        <v>47483</v>
      </c>
      <c r="D72" s="89">
        <f t="shared" si="7"/>
        <v>0</v>
      </c>
      <c r="E72" s="291">
        <f>SUMPRODUCT(E46:E$56,$AD$62:$AD72)</f>
        <v>0</v>
      </c>
      <c r="F72" s="291">
        <f>SUMPRODUCT(F46:F$56,$AD$62:$AD72)</f>
        <v>0</v>
      </c>
      <c r="G72" s="291">
        <f>SUMPRODUCT(G46:G$56,$AD$62:$AD72)</f>
        <v>0</v>
      </c>
      <c r="H72" s="291">
        <f>SUMPRODUCT(H46:H$56,$AD$62:$AD72)</f>
        <v>0</v>
      </c>
      <c r="I72" s="291">
        <f>SUMPRODUCT(I46:I$56,$AD$62:$AD72)</f>
        <v>0</v>
      </c>
      <c r="J72" s="291">
        <f>SUMPRODUCT(J46:J$56,$AD$62:$AD72)</f>
        <v>0</v>
      </c>
      <c r="K72" s="291">
        <f>SUMPRODUCT(K46:K$56,$AD$62:$AD72)</f>
        <v>0</v>
      </c>
      <c r="L72" s="291">
        <f>SUMPRODUCT(L46:L$56,$AD$62:$AD72)</f>
        <v>0</v>
      </c>
      <c r="M72" s="291">
        <f>SUMPRODUCT(M46:M$56,$AD$62:$AD72)</f>
        <v>0</v>
      </c>
      <c r="N72" s="291">
        <f>SUMPRODUCT(N46:N$56,$AD$62:$AD72)</f>
        <v>0</v>
      </c>
      <c r="O72" s="291">
        <f>SUMPRODUCT(O46:O$56,$AD$62:$AD72)</f>
        <v>0</v>
      </c>
      <c r="P72" s="291">
        <f>SUMPRODUCT(P46:P$56,$AD$62:$AD72)</f>
        <v>0</v>
      </c>
      <c r="Q72" s="291">
        <f>SUMPRODUCT(Q46:Q$56,$AD$62:$AD72)</f>
        <v>0</v>
      </c>
      <c r="R72" s="291">
        <f>SUMPRODUCT(R46:R$56,$AD$62:$AD72)</f>
        <v>0</v>
      </c>
      <c r="S72" s="291">
        <f>SUMPRODUCT(S46:S$56,$AD$62:$AD72)</f>
        <v>0</v>
      </c>
      <c r="T72" s="291">
        <f>SUMPRODUCT(T46:T$56,$AD$62:$AD72)</f>
        <v>0</v>
      </c>
      <c r="U72" s="291">
        <f>SUMPRODUCT(U46:U$56,$AD$62:$AD72)</f>
        <v>0</v>
      </c>
      <c r="V72" s="291">
        <f>SUMPRODUCT(V46:V$56,$AD$62:$AD72)</f>
        <v>0</v>
      </c>
      <c r="W72" s="291">
        <f>SUMPRODUCT(W46:W$56,$AD$62:$AD72)</f>
        <v>0</v>
      </c>
      <c r="X72" s="291">
        <f>SUMPRODUCT(X46:X$56,$AD$62:$AD72)</f>
        <v>0</v>
      </c>
      <c r="Y72" s="291">
        <f>SUMPRODUCT(Y46:Y$56,$AD$62:$AD72)</f>
        <v>0</v>
      </c>
      <c r="Z72" s="291">
        <f>SUMPRODUCT(Z46:Z$56,$AD$62:$AD72)</f>
        <v>0</v>
      </c>
      <c r="AA72" s="291">
        <f>SUMPRODUCT(AA46:AA$56,$AD$62:$AD72)</f>
        <v>0</v>
      </c>
      <c r="AB72" s="291">
        <f>SUMPRODUCT(AB46:AB$56,$AD$62:$AD72)</f>
        <v>0</v>
      </c>
      <c r="AC72" s="267">
        <f t="shared" si="10"/>
        <v>11</v>
      </c>
      <c r="AD72" s="201">
        <f>+AE72*((1+Summary!$D$29)^(AC72-0.5))</f>
        <v>0.83413635530841346</v>
      </c>
      <c r="AE72" s="201">
        <f>HLOOKUP($H$4,'Yield Curves &amp; Factor Charges'!$L$41:$S$72,AC72+2,FALSE)</f>
        <v>0.82542807542885377</v>
      </c>
    </row>
    <row r="73" spans="2:31" x14ac:dyDescent="0.25">
      <c r="B73" s="145">
        <f t="shared" si="9"/>
        <v>47848</v>
      </c>
      <c r="D73" s="89">
        <f t="shared" si="7"/>
        <v>0</v>
      </c>
      <c r="E73" s="291">
        <f>SUMPRODUCT(E47:E$56,$AD$62:$AD71)</f>
        <v>0</v>
      </c>
      <c r="F73" s="291">
        <f>SUMPRODUCT(F47:F$56,$AD$62:$AD71)</f>
        <v>0</v>
      </c>
      <c r="G73" s="291">
        <f>SUMPRODUCT(G47:G$56,$AD$62:$AD71)</f>
        <v>0</v>
      </c>
      <c r="H73" s="291">
        <f>SUMPRODUCT(H47:H$56,$AD$62:$AD71)</f>
        <v>0</v>
      </c>
      <c r="I73" s="291">
        <f>SUMPRODUCT(I47:I$56,$AD$62:$AD71)</f>
        <v>0</v>
      </c>
      <c r="J73" s="291">
        <f>SUMPRODUCT(J47:J$56,$AD$62:$AD71)</f>
        <v>0</v>
      </c>
      <c r="K73" s="291">
        <f>SUMPRODUCT(K47:K$56,$AD$62:$AD71)</f>
        <v>0</v>
      </c>
      <c r="L73" s="291">
        <f>SUMPRODUCT(L47:L$56,$AD$62:$AD71)</f>
        <v>0</v>
      </c>
      <c r="M73" s="291">
        <f>SUMPRODUCT(M47:M$56,$AD$62:$AD71)</f>
        <v>0</v>
      </c>
      <c r="N73" s="291">
        <f>SUMPRODUCT(N47:N$56,$AD$62:$AD71)</f>
        <v>0</v>
      </c>
      <c r="O73" s="291">
        <f>SUMPRODUCT(O47:O$56,$AD$62:$AD71)</f>
        <v>0</v>
      </c>
      <c r="P73" s="291">
        <f>SUMPRODUCT(P47:P$56,$AD$62:$AD71)</f>
        <v>0</v>
      </c>
      <c r="Q73" s="291">
        <f>SUMPRODUCT(Q47:Q$56,$AD$62:$AD71)</f>
        <v>0</v>
      </c>
      <c r="R73" s="291">
        <f>SUMPRODUCT(R47:R$56,$AD$62:$AD71)</f>
        <v>0</v>
      </c>
      <c r="S73" s="291">
        <f>SUMPRODUCT(S47:S$56,$AD$62:$AD71)</f>
        <v>0</v>
      </c>
      <c r="T73" s="291">
        <f>SUMPRODUCT(T47:T$56,$AD$62:$AD71)</f>
        <v>0</v>
      </c>
      <c r="U73" s="291">
        <f>SUMPRODUCT(U47:U$56,$AD$62:$AD71)</f>
        <v>0</v>
      </c>
      <c r="V73" s="291">
        <f>SUMPRODUCT(V47:V$56,$AD$62:$AD71)</f>
        <v>0</v>
      </c>
      <c r="W73" s="291">
        <f>SUMPRODUCT(W47:W$56,$AD$62:$AD71)</f>
        <v>0</v>
      </c>
      <c r="X73" s="291">
        <f>SUMPRODUCT(X47:X$56,$AD$62:$AD71)</f>
        <v>0</v>
      </c>
      <c r="Y73" s="291">
        <f>SUMPRODUCT(Y47:Y$56,$AD$62:$AD71)</f>
        <v>0</v>
      </c>
      <c r="Z73" s="291">
        <f>SUMPRODUCT(Z47:Z$56,$AD$62:$AD71)</f>
        <v>0</v>
      </c>
      <c r="AA73" s="291">
        <f>SUMPRODUCT(AA47:AA$56,$AD$62:$AD71)</f>
        <v>0</v>
      </c>
      <c r="AB73" s="291">
        <f>SUMPRODUCT(AB47:AB$56,$AD$62:$AD71)</f>
        <v>0</v>
      </c>
      <c r="AC73" s="267">
        <f t="shared" si="10"/>
        <v>12</v>
      </c>
      <c r="AD73" s="201">
        <f>+AE73*((1+Summary!$D$29)^(AC73-0.5))</f>
        <v>0.82215622458999893</v>
      </c>
      <c r="AE73" s="201">
        <f>HLOOKUP($H$4,'Yield Curves &amp; Factor Charges'!$L$41:$S$72,AC73+2,FALSE)</f>
        <v>0.81276025553066944</v>
      </c>
    </row>
    <row r="74" spans="2:31" x14ac:dyDescent="0.25">
      <c r="B74" s="145">
        <f t="shared" si="9"/>
        <v>48213</v>
      </c>
      <c r="D74" s="89">
        <f t="shared" si="7"/>
        <v>0</v>
      </c>
      <c r="E74" s="291">
        <f>SUMPRODUCT(E48:E$56,$AD$62:$AD70)</f>
        <v>0</v>
      </c>
      <c r="F74" s="291">
        <f>SUMPRODUCT(F48:F$56,$AD$62:$AD70)</f>
        <v>0</v>
      </c>
      <c r="G74" s="291">
        <f>SUMPRODUCT(G48:G$56,$AD$62:$AD70)</f>
        <v>0</v>
      </c>
      <c r="H74" s="291">
        <f>SUMPRODUCT(H48:H$56,$AD$62:$AD70)</f>
        <v>0</v>
      </c>
      <c r="I74" s="291">
        <f>SUMPRODUCT(I48:I$56,$AD$62:$AD70)</f>
        <v>0</v>
      </c>
      <c r="J74" s="291">
        <f>SUMPRODUCT(J48:J$56,$AD$62:$AD70)</f>
        <v>0</v>
      </c>
      <c r="K74" s="291">
        <f>SUMPRODUCT(K48:K$56,$AD$62:$AD70)</f>
        <v>0</v>
      </c>
      <c r="L74" s="291">
        <f>SUMPRODUCT(L48:L$56,$AD$62:$AD70)</f>
        <v>0</v>
      </c>
      <c r="M74" s="291">
        <f>SUMPRODUCT(M48:M$56,$AD$62:$AD70)</f>
        <v>0</v>
      </c>
      <c r="N74" s="291">
        <f>SUMPRODUCT(N48:N$56,$AD$62:$AD70)</f>
        <v>0</v>
      </c>
      <c r="O74" s="291">
        <f>SUMPRODUCT(O48:O$56,$AD$62:$AD70)</f>
        <v>0</v>
      </c>
      <c r="P74" s="291">
        <f>SUMPRODUCT(P48:P$56,$AD$62:$AD70)</f>
        <v>0</v>
      </c>
      <c r="Q74" s="291">
        <f>SUMPRODUCT(Q48:Q$56,$AD$62:$AD70)</f>
        <v>0</v>
      </c>
      <c r="R74" s="291">
        <f>SUMPRODUCT(R48:R$56,$AD$62:$AD70)</f>
        <v>0</v>
      </c>
      <c r="S74" s="291">
        <f>SUMPRODUCT(S48:S$56,$AD$62:$AD70)</f>
        <v>0</v>
      </c>
      <c r="T74" s="291">
        <f>SUMPRODUCT(T48:T$56,$AD$62:$AD70)</f>
        <v>0</v>
      </c>
      <c r="U74" s="291">
        <f>SUMPRODUCT(U48:U$56,$AD$62:$AD70)</f>
        <v>0</v>
      </c>
      <c r="V74" s="291">
        <f>SUMPRODUCT(V48:V$56,$AD$62:$AD70)</f>
        <v>0</v>
      </c>
      <c r="W74" s="291">
        <f>SUMPRODUCT(W48:W$56,$AD$62:$AD70)</f>
        <v>0</v>
      </c>
      <c r="X74" s="291">
        <f>SUMPRODUCT(X48:X$56,$AD$62:$AD70)</f>
        <v>0</v>
      </c>
      <c r="Y74" s="291">
        <f>SUMPRODUCT(Y48:Y$56,$AD$62:$AD70)</f>
        <v>0</v>
      </c>
      <c r="Z74" s="291">
        <f>SUMPRODUCT(Z48:Z$56,$AD$62:$AD70)</f>
        <v>0</v>
      </c>
      <c r="AA74" s="291">
        <f>SUMPRODUCT(AA48:AA$56,$AD$62:$AD70)</f>
        <v>0</v>
      </c>
      <c r="AB74" s="291">
        <f>SUMPRODUCT(AB48:AB$56,$AD$62:$AD70)</f>
        <v>0</v>
      </c>
      <c r="AC74" s="267">
        <f t="shared" si="10"/>
        <v>13</v>
      </c>
      <c r="AD74" s="201">
        <f>+AE74*((1+Summary!$D$29)^(AC74-0.5))</f>
        <v>0.8102243931553641</v>
      </c>
      <c r="AE74" s="201">
        <f>HLOOKUP($H$4,'Yield Curves &amp; Factor Charges'!$L$41:$S$72,AC74+2,FALSE)</f>
        <v>0.80016462178062353</v>
      </c>
    </row>
    <row r="75" spans="2:31" x14ac:dyDescent="0.25">
      <c r="B75" s="145">
        <f t="shared" si="9"/>
        <v>48579</v>
      </c>
      <c r="D75" s="89">
        <f t="shared" si="7"/>
        <v>0</v>
      </c>
      <c r="E75" s="291">
        <f>SUMPRODUCT(E49:E$56,$AD$62:$AD69)</f>
        <v>0</v>
      </c>
      <c r="F75" s="291">
        <f>SUMPRODUCT(F49:F$56,$AD$62:$AD69)</f>
        <v>0</v>
      </c>
      <c r="G75" s="291">
        <f>SUMPRODUCT(G49:G$56,$AD$62:$AD69)</f>
        <v>0</v>
      </c>
      <c r="H75" s="291">
        <f>SUMPRODUCT(H49:H$56,$AD$62:$AD69)</f>
        <v>0</v>
      </c>
      <c r="I75" s="291">
        <f>SUMPRODUCT(I49:I$56,$AD$62:$AD69)</f>
        <v>0</v>
      </c>
      <c r="J75" s="291">
        <f>SUMPRODUCT(J49:J$56,$AD$62:$AD69)</f>
        <v>0</v>
      </c>
      <c r="K75" s="291">
        <f>SUMPRODUCT(K49:K$56,$AD$62:$AD69)</f>
        <v>0</v>
      </c>
      <c r="L75" s="291">
        <f>SUMPRODUCT(L49:L$56,$AD$62:$AD69)</f>
        <v>0</v>
      </c>
      <c r="M75" s="291">
        <f>SUMPRODUCT(M49:M$56,$AD$62:$AD69)</f>
        <v>0</v>
      </c>
      <c r="N75" s="291">
        <f>SUMPRODUCT(N49:N$56,$AD$62:$AD69)</f>
        <v>0</v>
      </c>
      <c r="O75" s="291">
        <f>SUMPRODUCT(O49:O$56,$AD$62:$AD69)</f>
        <v>0</v>
      </c>
      <c r="P75" s="291">
        <f>SUMPRODUCT(P49:P$56,$AD$62:$AD69)</f>
        <v>0</v>
      </c>
      <c r="Q75" s="291">
        <f>SUMPRODUCT(Q49:Q$56,$AD$62:$AD69)</f>
        <v>0</v>
      </c>
      <c r="R75" s="291">
        <f>SUMPRODUCT(R49:R$56,$AD$62:$AD69)</f>
        <v>0</v>
      </c>
      <c r="S75" s="291">
        <f>SUMPRODUCT(S49:S$56,$AD$62:$AD69)</f>
        <v>0</v>
      </c>
      <c r="T75" s="291">
        <f>SUMPRODUCT(T49:T$56,$AD$62:$AD69)</f>
        <v>0</v>
      </c>
      <c r="U75" s="291">
        <f>SUMPRODUCT(U49:U$56,$AD$62:$AD69)</f>
        <v>0</v>
      </c>
      <c r="V75" s="291">
        <f>SUMPRODUCT(V49:V$56,$AD$62:$AD69)</f>
        <v>0</v>
      </c>
      <c r="W75" s="291">
        <f>SUMPRODUCT(W49:W$56,$AD$62:$AD69)</f>
        <v>0</v>
      </c>
      <c r="X75" s="291">
        <f>SUMPRODUCT(X49:X$56,$AD$62:$AD69)</f>
        <v>0</v>
      </c>
      <c r="Y75" s="291">
        <f>SUMPRODUCT(Y49:Y$56,$AD$62:$AD69)</f>
        <v>0</v>
      </c>
      <c r="Z75" s="291">
        <f>SUMPRODUCT(Z49:Z$56,$AD$62:$AD69)</f>
        <v>0</v>
      </c>
      <c r="AA75" s="291">
        <f>SUMPRODUCT(AA49:AA$56,$AD$62:$AD69)</f>
        <v>0</v>
      </c>
      <c r="AB75" s="291">
        <f>SUMPRODUCT(AB49:AB$56,$AD$62:$AD69)</f>
        <v>0</v>
      </c>
      <c r="AC75" s="267">
        <f t="shared" si="10"/>
        <v>14</v>
      </c>
      <c r="AD75" s="201">
        <f>+AE75*((1+Summary!$D$29)^(AC75-0.5))</f>
        <v>0.79955157218703854</v>
      </c>
      <c r="AE75" s="201">
        <f>HLOOKUP($H$4,'Yield Curves &amp; Factor Charges'!$L$41:$S$72,AC75+2,FALSE)</f>
        <v>0.78883547941142063</v>
      </c>
    </row>
    <row r="76" spans="2:31" x14ac:dyDescent="0.25">
      <c r="B76" s="145">
        <f t="shared" si="9"/>
        <v>48944</v>
      </c>
      <c r="D76" s="89">
        <f t="shared" si="7"/>
        <v>0</v>
      </c>
      <c r="E76" s="291">
        <f>SUMPRODUCT(E50:E$56,$AD$62:$AD68)</f>
        <v>0</v>
      </c>
      <c r="F76" s="291">
        <f>SUMPRODUCT(F50:F$56,$AD$62:$AD68)</f>
        <v>0</v>
      </c>
      <c r="G76" s="291">
        <f>SUMPRODUCT(G50:G$56,$AD$62:$AD68)</f>
        <v>0</v>
      </c>
      <c r="H76" s="291">
        <f>SUMPRODUCT(H50:H$56,$AD$62:$AD68)</f>
        <v>0</v>
      </c>
      <c r="I76" s="291">
        <f>SUMPRODUCT(I50:I$56,$AD$62:$AD68)</f>
        <v>0</v>
      </c>
      <c r="J76" s="291">
        <f>SUMPRODUCT(J50:J$56,$AD$62:$AD68)</f>
        <v>0</v>
      </c>
      <c r="K76" s="291">
        <f>SUMPRODUCT(K50:K$56,$AD$62:$AD68)</f>
        <v>0</v>
      </c>
      <c r="L76" s="291">
        <f>SUMPRODUCT(L50:L$56,$AD$62:$AD68)</f>
        <v>0</v>
      </c>
      <c r="M76" s="291">
        <f>SUMPRODUCT(M50:M$56,$AD$62:$AD68)</f>
        <v>0</v>
      </c>
      <c r="N76" s="291">
        <f>SUMPRODUCT(N50:N$56,$AD$62:$AD68)</f>
        <v>0</v>
      </c>
      <c r="O76" s="291">
        <f>SUMPRODUCT(O50:O$56,$AD$62:$AD68)</f>
        <v>0</v>
      </c>
      <c r="P76" s="291">
        <f>SUMPRODUCT(P50:P$56,$AD$62:$AD68)</f>
        <v>0</v>
      </c>
      <c r="Q76" s="291">
        <f>SUMPRODUCT(Q50:Q$56,$AD$62:$AD68)</f>
        <v>0</v>
      </c>
      <c r="R76" s="291">
        <f>SUMPRODUCT(R50:R$56,$AD$62:$AD68)</f>
        <v>0</v>
      </c>
      <c r="S76" s="291">
        <f>SUMPRODUCT(S50:S$56,$AD$62:$AD68)</f>
        <v>0</v>
      </c>
      <c r="T76" s="291">
        <f>SUMPRODUCT(T50:T$56,$AD$62:$AD68)</f>
        <v>0</v>
      </c>
      <c r="U76" s="291">
        <f>SUMPRODUCT(U50:U$56,$AD$62:$AD68)</f>
        <v>0</v>
      </c>
      <c r="V76" s="291">
        <f>SUMPRODUCT(V50:V$56,$AD$62:$AD68)</f>
        <v>0</v>
      </c>
      <c r="W76" s="291">
        <f>SUMPRODUCT(W50:W$56,$AD$62:$AD68)</f>
        <v>0</v>
      </c>
      <c r="X76" s="291">
        <f>SUMPRODUCT(X50:X$56,$AD$62:$AD68)</f>
        <v>0</v>
      </c>
      <c r="Y76" s="291">
        <f>SUMPRODUCT(Y50:Y$56,$AD$62:$AD68)</f>
        <v>0</v>
      </c>
      <c r="Z76" s="291">
        <f>SUMPRODUCT(Z50:Z$56,$AD$62:$AD68)</f>
        <v>0</v>
      </c>
      <c r="AA76" s="291">
        <f>SUMPRODUCT(AA50:AA$56,$AD$62:$AD68)</f>
        <v>0</v>
      </c>
      <c r="AB76" s="291">
        <f>SUMPRODUCT(AB50:AB$56,$AD$62:$AD68)</f>
        <v>0</v>
      </c>
      <c r="AC76" s="267">
        <f t="shared" si="10"/>
        <v>15</v>
      </c>
      <c r="AD76" s="201">
        <f>+AE76*((1+Summary!$D$29)^(AC76-0.5))</f>
        <v>0.7893011808433561</v>
      </c>
      <c r="AE76" s="201">
        <f>HLOOKUP($H$4,'Yield Curves &amp; Factor Charges'!$L$41:$S$72,AC76+2,FALSE)</f>
        <v>0.77794452573028239</v>
      </c>
    </row>
    <row r="77" spans="2:31" x14ac:dyDescent="0.25">
      <c r="B77" s="145">
        <f t="shared" si="9"/>
        <v>49309</v>
      </c>
      <c r="D77" s="89">
        <f t="shared" si="7"/>
        <v>0</v>
      </c>
      <c r="E77" s="291">
        <f>SUMPRODUCT(E51:E$56,$AD$62:$AD67)</f>
        <v>0</v>
      </c>
      <c r="F77" s="291">
        <f>SUMPRODUCT(F51:F$56,$AD$62:$AD67)</f>
        <v>0</v>
      </c>
      <c r="G77" s="291">
        <f>SUMPRODUCT(G51:G$56,$AD$62:$AD67)</f>
        <v>0</v>
      </c>
      <c r="H77" s="291">
        <f>SUMPRODUCT(H51:H$56,$AD$62:$AD67)</f>
        <v>0</v>
      </c>
      <c r="I77" s="291">
        <f>SUMPRODUCT(I51:I$56,$AD$62:$AD67)</f>
        <v>0</v>
      </c>
      <c r="J77" s="291">
        <f>SUMPRODUCT(J51:J$56,$AD$62:$AD67)</f>
        <v>0</v>
      </c>
      <c r="K77" s="291">
        <f>SUMPRODUCT(K51:K$56,$AD$62:$AD67)</f>
        <v>0</v>
      </c>
      <c r="L77" s="291">
        <f>SUMPRODUCT(L51:L$56,$AD$62:$AD67)</f>
        <v>0</v>
      </c>
      <c r="M77" s="291">
        <f>SUMPRODUCT(M51:M$56,$AD$62:$AD67)</f>
        <v>0</v>
      </c>
      <c r="N77" s="291">
        <f>SUMPRODUCT(N51:N$56,$AD$62:$AD67)</f>
        <v>0</v>
      </c>
      <c r="O77" s="291">
        <f>SUMPRODUCT(O51:O$56,$AD$62:$AD67)</f>
        <v>0</v>
      </c>
      <c r="P77" s="291">
        <f>SUMPRODUCT(P51:P$56,$AD$62:$AD67)</f>
        <v>0</v>
      </c>
      <c r="Q77" s="291">
        <f>SUMPRODUCT(Q51:Q$56,$AD$62:$AD67)</f>
        <v>0</v>
      </c>
      <c r="R77" s="291">
        <f>SUMPRODUCT(R51:R$56,$AD$62:$AD67)</f>
        <v>0</v>
      </c>
      <c r="S77" s="291">
        <f>SUMPRODUCT(S51:S$56,$AD$62:$AD67)</f>
        <v>0</v>
      </c>
      <c r="T77" s="291">
        <f>SUMPRODUCT(T51:T$56,$AD$62:$AD67)</f>
        <v>0</v>
      </c>
      <c r="U77" s="291">
        <f>SUMPRODUCT(U51:U$56,$AD$62:$AD67)</f>
        <v>0</v>
      </c>
      <c r="V77" s="291">
        <f>SUMPRODUCT(V51:V$56,$AD$62:$AD67)</f>
        <v>0</v>
      </c>
      <c r="W77" s="291">
        <f>SUMPRODUCT(W51:W$56,$AD$62:$AD67)</f>
        <v>0</v>
      </c>
      <c r="X77" s="291">
        <f>SUMPRODUCT(X51:X$56,$AD$62:$AD67)</f>
        <v>0</v>
      </c>
      <c r="Y77" s="291">
        <f>SUMPRODUCT(Y51:Y$56,$AD$62:$AD67)</f>
        <v>0</v>
      </c>
      <c r="Z77" s="291">
        <f>SUMPRODUCT(Z51:Z$56,$AD$62:$AD67)</f>
        <v>0</v>
      </c>
      <c r="AA77" s="291">
        <f>SUMPRODUCT(AA51:AA$56,$AD$62:$AD67)</f>
        <v>0</v>
      </c>
      <c r="AB77" s="291">
        <f>SUMPRODUCT(AB51:AB$56,$AD$62:$AD67)</f>
        <v>0</v>
      </c>
      <c r="AC77" s="267">
        <f t="shared" si="10"/>
        <v>16</v>
      </c>
      <c r="AD77" s="201">
        <f>+AE77*((1+Summary!$D$29)^(AC77-0.5))</f>
        <v>0.77988219113915036</v>
      </c>
      <c r="AE77" s="201">
        <f>HLOOKUP($H$4,'Yield Curves &amp; Factor Charges'!$L$41:$S$72,AC77+2,FALSE)</f>
        <v>0.76789316554842035</v>
      </c>
    </row>
    <row r="78" spans="2:31" x14ac:dyDescent="0.25">
      <c r="B78" s="145">
        <f t="shared" si="9"/>
        <v>49674</v>
      </c>
      <c r="D78" s="89">
        <f t="shared" si="7"/>
        <v>0</v>
      </c>
      <c r="E78" s="291">
        <f>SUMPRODUCT(E52:E$56,$AD$62:$AD66)</f>
        <v>0</v>
      </c>
      <c r="F78" s="291">
        <f>SUMPRODUCT(F52:F$56,$AD$62:$AD66)</f>
        <v>0</v>
      </c>
      <c r="G78" s="291">
        <f>SUMPRODUCT(G52:G$56,$AD$62:$AD66)</f>
        <v>0</v>
      </c>
      <c r="H78" s="291">
        <f>SUMPRODUCT(H52:H$56,$AD$62:$AD66)</f>
        <v>0</v>
      </c>
      <c r="I78" s="291">
        <f>SUMPRODUCT(I52:I$56,$AD$62:$AD66)</f>
        <v>0</v>
      </c>
      <c r="J78" s="291">
        <f>SUMPRODUCT(J52:J$56,$AD$62:$AD66)</f>
        <v>0</v>
      </c>
      <c r="K78" s="291">
        <f>SUMPRODUCT(K52:K$56,$AD$62:$AD66)</f>
        <v>0</v>
      </c>
      <c r="L78" s="291">
        <f>SUMPRODUCT(L52:L$56,$AD$62:$AD66)</f>
        <v>0</v>
      </c>
      <c r="M78" s="291">
        <f>SUMPRODUCT(M52:M$56,$AD$62:$AD66)</f>
        <v>0</v>
      </c>
      <c r="N78" s="291">
        <f>SUMPRODUCT(N52:N$56,$AD$62:$AD66)</f>
        <v>0</v>
      </c>
      <c r="O78" s="291">
        <f>SUMPRODUCT(O52:O$56,$AD$62:$AD66)</f>
        <v>0</v>
      </c>
      <c r="P78" s="291">
        <f>SUMPRODUCT(P52:P$56,$AD$62:$AD66)</f>
        <v>0</v>
      </c>
      <c r="Q78" s="291">
        <f>SUMPRODUCT(Q52:Q$56,$AD$62:$AD66)</f>
        <v>0</v>
      </c>
      <c r="R78" s="291">
        <f>SUMPRODUCT(R52:R$56,$AD$62:$AD66)</f>
        <v>0</v>
      </c>
      <c r="S78" s="291">
        <f>SUMPRODUCT(S52:S$56,$AD$62:$AD66)</f>
        <v>0</v>
      </c>
      <c r="T78" s="291">
        <f>SUMPRODUCT(T52:T$56,$AD$62:$AD66)</f>
        <v>0</v>
      </c>
      <c r="U78" s="291">
        <f>SUMPRODUCT(U52:U$56,$AD$62:$AD66)</f>
        <v>0</v>
      </c>
      <c r="V78" s="291">
        <f>SUMPRODUCT(V52:V$56,$AD$62:$AD66)</f>
        <v>0</v>
      </c>
      <c r="W78" s="291">
        <f>SUMPRODUCT(W52:W$56,$AD$62:$AD66)</f>
        <v>0</v>
      </c>
      <c r="X78" s="291">
        <f>SUMPRODUCT(X52:X$56,$AD$62:$AD66)</f>
        <v>0</v>
      </c>
      <c r="Y78" s="291">
        <f>SUMPRODUCT(Y52:Y$56,$AD$62:$AD66)</f>
        <v>0</v>
      </c>
      <c r="Z78" s="291">
        <f>SUMPRODUCT(Z52:Z$56,$AD$62:$AD66)</f>
        <v>0</v>
      </c>
      <c r="AA78" s="291">
        <f>SUMPRODUCT(AA52:AA$56,$AD$62:$AD66)</f>
        <v>0</v>
      </c>
      <c r="AB78" s="291">
        <f>SUMPRODUCT(AB52:AB$56,$AD$62:$AD66)</f>
        <v>0</v>
      </c>
      <c r="AC78" s="267">
        <f t="shared" si="10"/>
        <v>17</v>
      </c>
      <c r="AD78" s="201">
        <f>+AE78*((1+Summary!$D$29)^(AC78-0.5))</f>
        <v>0.77213798540703094</v>
      </c>
      <c r="AE78" s="201">
        <f>HLOOKUP($H$4,'Yield Curves &amp; Factor Charges'!$L$41:$S$72,AC78+2,FALSE)</f>
        <v>0.75950850196295816</v>
      </c>
    </row>
    <row r="79" spans="2:31" x14ac:dyDescent="0.25">
      <c r="B79" s="145">
        <f t="shared" si="9"/>
        <v>50040</v>
      </c>
      <c r="D79" s="89">
        <f t="shared" si="7"/>
        <v>0</v>
      </c>
      <c r="E79" s="291">
        <f>SUMPRODUCT(E53:E$56,$AD$62:$AD65)</f>
        <v>0</v>
      </c>
      <c r="F79" s="291">
        <f>SUMPRODUCT(F53:F$56,$AD$62:$AD65)</f>
        <v>0</v>
      </c>
      <c r="G79" s="291">
        <f>SUMPRODUCT(G53:G$56,$AD$62:$AD65)</f>
        <v>0</v>
      </c>
      <c r="H79" s="291">
        <f>SUMPRODUCT(H53:H$56,$AD$62:$AD65)</f>
        <v>0</v>
      </c>
      <c r="I79" s="291">
        <f>SUMPRODUCT(I53:I$56,$AD$62:$AD65)</f>
        <v>0</v>
      </c>
      <c r="J79" s="291">
        <f>SUMPRODUCT(J53:J$56,$AD$62:$AD65)</f>
        <v>0</v>
      </c>
      <c r="K79" s="291">
        <f>SUMPRODUCT(K53:K$56,$AD$62:$AD65)</f>
        <v>0</v>
      </c>
      <c r="L79" s="291">
        <f>SUMPRODUCT(L53:L$56,$AD$62:$AD65)</f>
        <v>0</v>
      </c>
      <c r="M79" s="291">
        <f>SUMPRODUCT(M53:M$56,$AD$62:$AD65)</f>
        <v>0</v>
      </c>
      <c r="N79" s="291">
        <f>SUMPRODUCT(N53:N$56,$AD$62:$AD65)</f>
        <v>0</v>
      </c>
      <c r="O79" s="291">
        <f>SUMPRODUCT(O53:O$56,$AD$62:$AD65)</f>
        <v>0</v>
      </c>
      <c r="P79" s="291">
        <f>SUMPRODUCT(P53:P$56,$AD$62:$AD65)</f>
        <v>0</v>
      </c>
      <c r="Q79" s="291">
        <f>SUMPRODUCT(Q53:Q$56,$AD$62:$AD65)</f>
        <v>0</v>
      </c>
      <c r="R79" s="291">
        <f>SUMPRODUCT(R53:R$56,$AD$62:$AD65)</f>
        <v>0</v>
      </c>
      <c r="S79" s="291">
        <f>SUMPRODUCT(S53:S$56,$AD$62:$AD65)</f>
        <v>0</v>
      </c>
      <c r="T79" s="291">
        <f>SUMPRODUCT(T53:T$56,$AD$62:$AD65)</f>
        <v>0</v>
      </c>
      <c r="U79" s="291">
        <f>SUMPRODUCT(U53:U$56,$AD$62:$AD65)</f>
        <v>0</v>
      </c>
      <c r="V79" s="291">
        <f>SUMPRODUCT(V53:V$56,$AD$62:$AD65)</f>
        <v>0</v>
      </c>
      <c r="W79" s="291">
        <f>SUMPRODUCT(W53:W$56,$AD$62:$AD65)</f>
        <v>0</v>
      </c>
      <c r="X79" s="291">
        <f>SUMPRODUCT(X53:X$56,$AD$62:$AD65)</f>
        <v>0</v>
      </c>
      <c r="Y79" s="291">
        <f>SUMPRODUCT(Y53:Y$56,$AD$62:$AD65)</f>
        <v>0</v>
      </c>
      <c r="Z79" s="291">
        <f>SUMPRODUCT(Z53:Z$56,$AD$62:$AD65)</f>
        <v>0</v>
      </c>
      <c r="AA79" s="291">
        <f>SUMPRODUCT(AA53:AA$56,$AD$62:$AD65)</f>
        <v>0</v>
      </c>
      <c r="AB79" s="291">
        <f>SUMPRODUCT(AB53:AB$56,$AD$62:$AD65)</f>
        <v>0</v>
      </c>
      <c r="AC79" s="267">
        <f t="shared" si="10"/>
        <v>18</v>
      </c>
      <c r="AD79" s="201">
        <f>+AE79*((1+Summary!$D$29)^(AC79-0.5))</f>
        <v>0.7644262207275816</v>
      </c>
      <c r="AE79" s="201">
        <f>HLOOKUP($H$4,'Yield Curves &amp; Factor Charges'!$L$41:$S$72,AC79+2,FALSE)</f>
        <v>0.75117170314409609</v>
      </c>
    </row>
    <row r="80" spans="2:31" x14ac:dyDescent="0.25">
      <c r="B80" s="145">
        <f t="shared" si="9"/>
        <v>50405</v>
      </c>
      <c r="D80" s="89">
        <f t="shared" si="7"/>
        <v>0</v>
      </c>
      <c r="E80" s="291">
        <f>SUMPRODUCT(E54:E$56,$AD$62:$AD64)</f>
        <v>0</v>
      </c>
      <c r="F80" s="291">
        <f>SUMPRODUCT(F54:F$56,$AD$62:$AD64)</f>
        <v>0</v>
      </c>
      <c r="G80" s="291">
        <f>SUMPRODUCT(G54:G$56,$AD$62:$AD64)</f>
        <v>0</v>
      </c>
      <c r="H80" s="291">
        <f>SUMPRODUCT(H54:H$56,$AD$62:$AD64)</f>
        <v>0</v>
      </c>
      <c r="I80" s="291">
        <f>SUMPRODUCT(I54:I$56,$AD$62:$AD64)</f>
        <v>0</v>
      </c>
      <c r="J80" s="291">
        <f>SUMPRODUCT(J54:J$56,$AD$62:$AD64)</f>
        <v>0</v>
      </c>
      <c r="K80" s="291">
        <f>SUMPRODUCT(K54:K$56,$AD$62:$AD64)</f>
        <v>0</v>
      </c>
      <c r="L80" s="291">
        <f>SUMPRODUCT(L54:L$56,$AD$62:$AD64)</f>
        <v>0</v>
      </c>
      <c r="M80" s="291">
        <f>SUMPRODUCT(M54:M$56,$AD$62:$AD64)</f>
        <v>0</v>
      </c>
      <c r="N80" s="291">
        <f>SUMPRODUCT(N54:N$56,$AD$62:$AD64)</f>
        <v>0</v>
      </c>
      <c r="O80" s="291">
        <f>SUMPRODUCT(O54:O$56,$AD$62:$AD64)</f>
        <v>0</v>
      </c>
      <c r="P80" s="291">
        <f>SUMPRODUCT(P54:P$56,$AD$62:$AD64)</f>
        <v>0</v>
      </c>
      <c r="Q80" s="291">
        <f>SUMPRODUCT(Q54:Q$56,$AD$62:$AD64)</f>
        <v>0</v>
      </c>
      <c r="R80" s="291">
        <f>SUMPRODUCT(R54:R$56,$AD$62:$AD64)</f>
        <v>0</v>
      </c>
      <c r="S80" s="291">
        <f>SUMPRODUCT(S54:S$56,$AD$62:$AD64)</f>
        <v>0</v>
      </c>
      <c r="T80" s="291">
        <f>SUMPRODUCT(T54:T$56,$AD$62:$AD64)</f>
        <v>0</v>
      </c>
      <c r="U80" s="291">
        <f>SUMPRODUCT(U54:U$56,$AD$62:$AD64)</f>
        <v>0</v>
      </c>
      <c r="V80" s="291">
        <f>SUMPRODUCT(V54:V$56,$AD$62:$AD64)</f>
        <v>0</v>
      </c>
      <c r="W80" s="291">
        <f>SUMPRODUCT(W54:W$56,$AD$62:$AD64)</f>
        <v>0</v>
      </c>
      <c r="X80" s="291">
        <f>SUMPRODUCT(X54:X$56,$AD$62:$AD64)</f>
        <v>0</v>
      </c>
      <c r="Y80" s="291">
        <f>SUMPRODUCT(Y54:Y$56,$AD$62:$AD64)</f>
        <v>0</v>
      </c>
      <c r="Z80" s="291">
        <f>SUMPRODUCT(Z54:Z$56,$AD$62:$AD64)</f>
        <v>0</v>
      </c>
      <c r="AA80" s="291">
        <f>SUMPRODUCT(AA54:AA$56,$AD$62:$AD64)</f>
        <v>0</v>
      </c>
      <c r="AB80" s="291">
        <f>SUMPRODUCT(AB54:AB$56,$AD$62:$AD64)</f>
        <v>0</v>
      </c>
      <c r="AC80" s="267">
        <f t="shared" si="10"/>
        <v>19</v>
      </c>
      <c r="AD80" s="201">
        <f>+AE80*((1+Summary!$D$29)^(AC80-0.5))</f>
        <v>0.75805117575421133</v>
      </c>
      <c r="AE80" s="201">
        <f>HLOOKUP($H$4,'Yield Curves &amp; Factor Charges'!$L$41:$S$72,AC80+2,FALSE)</f>
        <v>0.7441630331377298</v>
      </c>
    </row>
    <row r="81" spans="2:31" x14ac:dyDescent="0.25">
      <c r="B81" s="145">
        <f t="shared" si="9"/>
        <v>50770</v>
      </c>
      <c r="D81" s="89">
        <f t="shared" si="7"/>
        <v>0</v>
      </c>
      <c r="E81" s="291">
        <f>SUMPRODUCT(E55:E$56,$AD$62:$AD63)</f>
        <v>0</v>
      </c>
      <c r="F81" s="291">
        <f>SUMPRODUCT(F55:F$56,$AD$62:$AD63)</f>
        <v>0</v>
      </c>
      <c r="G81" s="291">
        <f>SUMPRODUCT(G55:G$56,$AD$62:$AD63)</f>
        <v>0</v>
      </c>
      <c r="H81" s="291">
        <f>SUMPRODUCT(H55:H$56,$AD$62:$AD63)</f>
        <v>0</v>
      </c>
      <c r="I81" s="291">
        <f>SUMPRODUCT(I55:I$56,$AD$62:$AD63)</f>
        <v>0</v>
      </c>
      <c r="J81" s="291">
        <f>SUMPRODUCT(J55:J$56,$AD$62:$AD63)</f>
        <v>0</v>
      </c>
      <c r="K81" s="291">
        <f>SUMPRODUCT(K55:K$56,$AD$62:$AD63)</f>
        <v>0</v>
      </c>
      <c r="L81" s="291">
        <f>SUMPRODUCT(L55:L$56,$AD$62:$AD63)</f>
        <v>0</v>
      </c>
      <c r="M81" s="291">
        <f>SUMPRODUCT(M55:M$56,$AD$62:$AD63)</f>
        <v>0</v>
      </c>
      <c r="N81" s="291">
        <f>SUMPRODUCT(N55:N$56,$AD$62:$AD63)</f>
        <v>0</v>
      </c>
      <c r="O81" s="291">
        <f>SUMPRODUCT(O55:O$56,$AD$62:$AD63)</f>
        <v>0</v>
      </c>
      <c r="P81" s="291">
        <f>SUMPRODUCT(P55:P$56,$AD$62:$AD63)</f>
        <v>0</v>
      </c>
      <c r="Q81" s="291">
        <f>SUMPRODUCT(Q55:Q$56,$AD$62:$AD63)</f>
        <v>0</v>
      </c>
      <c r="R81" s="291">
        <f>SUMPRODUCT(R55:R$56,$AD$62:$AD63)</f>
        <v>0</v>
      </c>
      <c r="S81" s="291">
        <f>SUMPRODUCT(S55:S$56,$AD$62:$AD63)</f>
        <v>0</v>
      </c>
      <c r="T81" s="291">
        <f>SUMPRODUCT(T55:T$56,$AD$62:$AD63)</f>
        <v>0</v>
      </c>
      <c r="U81" s="291">
        <f>SUMPRODUCT(U55:U$56,$AD$62:$AD63)</f>
        <v>0</v>
      </c>
      <c r="V81" s="291">
        <f>SUMPRODUCT(V55:V$56,$AD$62:$AD63)</f>
        <v>0</v>
      </c>
      <c r="W81" s="291">
        <f>SUMPRODUCT(W55:W$56,$AD$62:$AD63)</f>
        <v>0</v>
      </c>
      <c r="X81" s="291">
        <f>SUMPRODUCT(X55:X$56,$AD$62:$AD63)</f>
        <v>0</v>
      </c>
      <c r="Y81" s="291">
        <f>SUMPRODUCT(Y55:Y$56,$AD$62:$AD63)</f>
        <v>0</v>
      </c>
      <c r="Z81" s="291">
        <f>SUMPRODUCT(Z55:Z$56,$AD$62:$AD63)</f>
        <v>0</v>
      </c>
      <c r="AA81" s="291">
        <f>SUMPRODUCT(AA55:AA$56,$AD$62:$AD63)</f>
        <v>0</v>
      </c>
      <c r="AB81" s="291">
        <f>SUMPRODUCT(AB55:AB$56,$AD$62:$AD63)</f>
        <v>0</v>
      </c>
      <c r="AC81" s="267">
        <f t="shared" si="10"/>
        <v>20</v>
      </c>
      <c r="AD81" s="201">
        <f>+AE81*((1+Summary!$D$29)^(AC81-0.5))</f>
        <v>0.75324824759290465</v>
      </c>
      <c r="AE81" s="201">
        <f>HLOOKUP($H$4,'Yield Curves &amp; Factor Charges'!$L$41:$S$72,AC81+2,FALSE)</f>
        <v>0.73870938931815433</v>
      </c>
    </row>
    <row r="82" spans="2:31" x14ac:dyDescent="0.25">
      <c r="B82" s="145">
        <f t="shared" si="9"/>
        <v>51135</v>
      </c>
      <c r="D82" s="89">
        <f t="shared" si="7"/>
        <v>0</v>
      </c>
      <c r="E82" s="291">
        <f>SUMPRODUCT(E56:E$56,$AD$62:$AD62)</f>
        <v>0</v>
      </c>
      <c r="F82" s="291">
        <f>SUMPRODUCT(F56:F$56,$AD$62:$AD62)</f>
        <v>0</v>
      </c>
      <c r="G82" s="291">
        <f>SUMPRODUCT(G56:G$56,$AD$62:$AD62)</f>
        <v>0</v>
      </c>
      <c r="H82" s="291">
        <f>SUMPRODUCT(H56:H$56,$AD$62:$AD62)</f>
        <v>0</v>
      </c>
      <c r="I82" s="291">
        <f>SUMPRODUCT(I56:I$56,$AD$62:$AD62)</f>
        <v>0</v>
      </c>
      <c r="J82" s="291">
        <f>SUMPRODUCT(J56:J$56,$AD$62:$AD62)</f>
        <v>0</v>
      </c>
      <c r="K82" s="291">
        <f>SUMPRODUCT(K56:K$56,$AD$62:$AD62)</f>
        <v>0</v>
      </c>
      <c r="L82" s="291">
        <f>SUMPRODUCT(L56:L$56,$AD$62:$AD62)</f>
        <v>0</v>
      </c>
      <c r="M82" s="291">
        <f>SUMPRODUCT(M56:M$56,$AD$62:$AD62)</f>
        <v>0</v>
      </c>
      <c r="N82" s="291">
        <f>SUMPRODUCT(N56:N$56,$AD$62:$AD62)</f>
        <v>0</v>
      </c>
      <c r="O82" s="291">
        <f>SUMPRODUCT(O56:O$56,$AD$62:$AD62)</f>
        <v>0</v>
      </c>
      <c r="P82" s="291">
        <f>SUMPRODUCT(P56:P$56,$AD$62:$AD62)</f>
        <v>0</v>
      </c>
      <c r="Q82" s="291">
        <f>SUMPRODUCT(Q56:Q$56,$AD$62:$AD62)</f>
        <v>0</v>
      </c>
      <c r="R82" s="291">
        <f>SUMPRODUCT(R56:R$56,$AD$62:$AD62)</f>
        <v>0</v>
      </c>
      <c r="S82" s="291">
        <f>SUMPRODUCT(S56:S$56,$AD$62:$AD62)</f>
        <v>0</v>
      </c>
      <c r="T82" s="291">
        <f>SUMPRODUCT(T56:T$56,$AD$62:$AD62)</f>
        <v>0</v>
      </c>
      <c r="U82" s="291">
        <f>SUMPRODUCT(U56:U$56,$AD$62:$AD62)</f>
        <v>0</v>
      </c>
      <c r="V82" s="291">
        <f>SUMPRODUCT(V56:V$56,$AD$62:$AD62)</f>
        <v>0</v>
      </c>
      <c r="W82" s="291">
        <f>SUMPRODUCT(W56:W$56,$AD$62:$AD62)</f>
        <v>0</v>
      </c>
      <c r="X82" s="291">
        <f>SUMPRODUCT(X56:X$56,$AD$62:$AD62)</f>
        <v>0</v>
      </c>
      <c r="Y82" s="291">
        <f>SUMPRODUCT(Y56:Y$56,$AD$62:$AD62)</f>
        <v>0</v>
      </c>
      <c r="Z82" s="291">
        <f>SUMPRODUCT(Z56:Z$56,$AD$62:$AD62)</f>
        <v>0</v>
      </c>
      <c r="AA82" s="291">
        <f>SUMPRODUCT(AA56:AA$56,$AD$62:$AD62)</f>
        <v>0</v>
      </c>
      <c r="AB82" s="291">
        <f>SUMPRODUCT(AB56:AB$56,$AD$62:$AD62)</f>
        <v>0</v>
      </c>
      <c r="AC82" s="267">
        <f t="shared" si="10"/>
        <v>21</v>
      </c>
      <c r="AD82" s="201">
        <f>+AE82*((1+Summary!$D$29)^(AC82-0.5))</f>
        <v>0.74482468448025541</v>
      </c>
      <c r="AE82" s="201">
        <f>HLOOKUP($H$4,'Yield Curves &amp; Factor Charges'!$L$41:$S$72,AC82+2,FALSE)</f>
        <v>0.72971869532986766</v>
      </c>
    </row>
    <row r="83" spans="2:31" x14ac:dyDescent="0.25">
      <c r="B83" s="145">
        <f t="shared" si="9"/>
        <v>51501</v>
      </c>
      <c r="D83" s="89">
        <f t="shared" si="7"/>
        <v>0</v>
      </c>
      <c r="E83" s="291">
        <f>SUMPRODUCT(E$56:E57,$AD61:$AD$62)</f>
        <v>0</v>
      </c>
      <c r="F83" s="291">
        <f>SUMPRODUCT(F$56:F57,$AD61:$AD$62)</f>
        <v>0</v>
      </c>
      <c r="G83" s="291">
        <f>SUMPRODUCT(G$56:G57,$AD61:$AD$62)</f>
        <v>0</v>
      </c>
      <c r="H83" s="291">
        <f>SUMPRODUCT(H$56:H57,$AD61:$AD$62)</f>
        <v>0</v>
      </c>
      <c r="I83" s="291">
        <f>SUMPRODUCT(I$56:I57,$AD61:$AD$62)</f>
        <v>0</v>
      </c>
      <c r="J83" s="291">
        <f>SUMPRODUCT(J$56:J57,$AD61:$AD$62)</f>
        <v>0</v>
      </c>
      <c r="K83" s="291">
        <f>SUMPRODUCT(K$56:K57,$AD61:$AD$62)</f>
        <v>0</v>
      </c>
      <c r="L83" s="291">
        <f>SUMPRODUCT(L$56:L57,$AD61:$AD$62)</f>
        <v>0</v>
      </c>
      <c r="M83" s="291">
        <f>SUMPRODUCT(M$56:M57,$AD61:$AD$62)</f>
        <v>0</v>
      </c>
      <c r="N83" s="291">
        <f>SUMPRODUCT(N$56:N57,$AD61:$AD$62)</f>
        <v>0</v>
      </c>
      <c r="O83" s="291">
        <f>SUMPRODUCT(O$56:O57,$AD61:$AD$62)</f>
        <v>0</v>
      </c>
      <c r="P83" s="291">
        <f>SUMPRODUCT(P$56:P57,$AD61:$AD$62)</f>
        <v>0</v>
      </c>
      <c r="Q83" s="291">
        <f>SUMPRODUCT(Q$56:Q57,$AD61:$AD$62)</f>
        <v>0</v>
      </c>
      <c r="R83" s="291">
        <f>SUMPRODUCT(R$56:R57,$AD61:$AD$62)</f>
        <v>0</v>
      </c>
      <c r="S83" s="291">
        <f>SUMPRODUCT(S$56:S57,$AD61:$AD$62)</f>
        <v>0</v>
      </c>
      <c r="T83" s="291">
        <f>SUMPRODUCT(T$56:T57,$AD61:$AD$62)</f>
        <v>0</v>
      </c>
      <c r="U83" s="291">
        <f>SUMPRODUCT(U$56:U57,$AD61:$AD$62)</f>
        <v>0</v>
      </c>
      <c r="V83" s="291">
        <f>SUMPRODUCT(V$56:V57,$AD61:$AD$62)</f>
        <v>0</v>
      </c>
      <c r="W83" s="291">
        <f>SUMPRODUCT(W$56:W57,$AD61:$AD$62)</f>
        <v>0</v>
      </c>
      <c r="X83" s="291">
        <f>SUMPRODUCT(X$56:X57,$AD61:$AD$62)</f>
        <v>0</v>
      </c>
      <c r="Y83" s="291">
        <f>SUMPRODUCT(Y$56:Y57,$AD61:$AD$62)</f>
        <v>0</v>
      </c>
      <c r="Z83" s="291">
        <f>SUMPRODUCT(Z$56:Z57,$AD61:$AD$62)</f>
        <v>0</v>
      </c>
      <c r="AA83" s="291">
        <f>SUMPRODUCT(AA$56:AA57,$AD61:$AD$62)</f>
        <v>0</v>
      </c>
      <c r="AB83" s="291">
        <f>SUMPRODUCT(AB$56:AB57,$AD61:$AD$62)</f>
        <v>0</v>
      </c>
      <c r="AC83" s="267">
        <f t="shared" si="10"/>
        <v>22</v>
      </c>
      <c r="AD83" s="201">
        <f>+AE83*((1+Summary!$D$29)^(AC83-0.5))</f>
        <v>0.73516264892268579</v>
      </c>
      <c r="AE83" s="201">
        <f>HLOOKUP($H$4,'Yield Curves &amp; Factor Charges'!$L$41:$S$72,AC83+2,FALSE)</f>
        <v>0.71953308502129099</v>
      </c>
    </row>
  </sheetData>
  <mergeCells count="27">
    <mergeCell ref="L58:L59"/>
    <mergeCell ref="M58:M59"/>
    <mergeCell ref="N58:N59"/>
    <mergeCell ref="O58:O59"/>
    <mergeCell ref="A34:C34"/>
    <mergeCell ref="A58:C59"/>
    <mergeCell ref="D58:D59"/>
    <mergeCell ref="E58:E59"/>
    <mergeCell ref="F58:F59"/>
    <mergeCell ref="G58:G59"/>
    <mergeCell ref="H58:H59"/>
    <mergeCell ref="I58:I59"/>
    <mergeCell ref="J58:J59"/>
    <mergeCell ref="K58:K59"/>
    <mergeCell ref="Y58:Y59"/>
    <mergeCell ref="Z58:Z59"/>
    <mergeCell ref="AA58:AA59"/>
    <mergeCell ref="AB58:AB59"/>
    <mergeCell ref="P58:P59"/>
    <mergeCell ref="Q58:Q59"/>
    <mergeCell ref="R58:R59"/>
    <mergeCell ref="S58:S59"/>
    <mergeCell ref="T58:T59"/>
    <mergeCell ref="U58:U59"/>
    <mergeCell ref="V58:V59"/>
    <mergeCell ref="W58:W59"/>
    <mergeCell ref="X58:X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G4:H4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H83"/>
  <sheetViews>
    <sheetView workbookViewId="0">
      <selection activeCell="C44" sqref="C44:L45"/>
    </sheetView>
  </sheetViews>
  <sheetFormatPr defaultColWidth="9.109375" defaultRowHeight="13.2" x14ac:dyDescent="0.25"/>
  <cols>
    <col min="1" max="1" width="13.88671875" style="267" customWidth="1"/>
    <col min="2" max="2" width="10.109375" style="267" bestFit="1" customWidth="1"/>
    <col min="3" max="3" width="9.109375" style="267"/>
    <col min="4" max="4" width="15.109375" style="267" customWidth="1"/>
    <col min="5" max="28" width="20.109375" style="282" customWidth="1"/>
    <col min="29" max="29" width="15.5546875" style="267" customWidth="1"/>
    <col min="30" max="33" width="9.109375" style="267"/>
    <col min="34" max="34" width="10.21875" style="267" customWidth="1"/>
    <col min="35" max="35" width="11.44140625" style="267" customWidth="1"/>
    <col min="36" max="16384" width="9.109375" style="267"/>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281"/>
      <c r="F4" s="281"/>
      <c r="G4" s="281" t="s">
        <v>51</v>
      </c>
      <c r="H4" s="109" t="s">
        <v>57</v>
      </c>
    </row>
    <row r="5" spans="1:29" x14ac:dyDescent="0.25">
      <c r="A5" s="270" t="s">
        <v>32</v>
      </c>
      <c r="B5" s="270"/>
      <c r="C5" s="235"/>
      <c r="D5" s="235"/>
      <c r="E5" s="281"/>
      <c r="F5" s="281"/>
      <c r="G5" s="281" t="s">
        <v>101</v>
      </c>
      <c r="H5" s="151">
        <f>HLOOKUP($H$4,'Yield Curves &amp; Factor Charges'!$C$6:$J$7,2,FALSE)</f>
        <v>3</v>
      </c>
    </row>
    <row r="6" spans="1:29" x14ac:dyDescent="0.25">
      <c r="A6" s="284" t="s">
        <v>138</v>
      </c>
      <c r="B6" s="284"/>
      <c r="C6" s="235"/>
      <c r="D6" s="235"/>
      <c r="E6" s="281"/>
      <c r="F6" s="281"/>
      <c r="G6" s="281"/>
      <c r="H6" s="281"/>
    </row>
    <row r="8" spans="1:29" ht="39.6"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39.6" x14ac:dyDescent="0.25">
      <c r="A9" s="282" t="s">
        <v>33</v>
      </c>
      <c r="B9" s="65">
        <f>+Summary!C$6</f>
        <v>43830</v>
      </c>
      <c r="D9" s="56">
        <f>SUM(E9:AB9)</f>
        <v>0</v>
      </c>
      <c r="E9" s="294"/>
      <c r="F9" s="294"/>
      <c r="G9" s="294"/>
      <c r="H9" s="294"/>
      <c r="I9" s="294"/>
      <c r="J9" s="294"/>
      <c r="K9" s="294"/>
      <c r="L9" s="294"/>
      <c r="M9" s="294"/>
      <c r="N9" s="294"/>
      <c r="O9" s="294"/>
      <c r="P9" s="294"/>
      <c r="Q9" s="294"/>
      <c r="R9" s="294"/>
      <c r="S9" s="294"/>
      <c r="T9" s="294"/>
      <c r="U9" s="294"/>
      <c r="V9" s="294"/>
      <c r="W9" s="294"/>
      <c r="X9" s="294"/>
      <c r="Y9" s="294"/>
      <c r="Z9" s="294"/>
      <c r="AA9" s="294"/>
      <c r="AB9" s="294"/>
    </row>
    <row r="10" spans="1:29" x14ac:dyDescent="0.25">
      <c r="A10" s="267" t="s">
        <v>165</v>
      </c>
      <c r="B10" s="65"/>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291"/>
    </row>
    <row r="11" spans="1:29" x14ac:dyDescent="0.25">
      <c r="B11" s="65">
        <f>+Summary!C$6</f>
        <v>43830</v>
      </c>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row>
    <row r="12" spans="1:29" x14ac:dyDescent="0.25">
      <c r="B12" s="145">
        <f>EDATE(B9,12)</f>
        <v>44196</v>
      </c>
      <c r="D12" s="56"/>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row>
    <row r="13" spans="1:29" x14ac:dyDescent="0.25">
      <c r="B13" s="145">
        <f t="shared" ref="B13:B32" si="0">EDATE(B12,12)</f>
        <v>44561</v>
      </c>
      <c r="D13" s="56"/>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row>
    <row r="14" spans="1:29" x14ac:dyDescent="0.25">
      <c r="B14" s="145">
        <f t="shared" si="0"/>
        <v>44926</v>
      </c>
      <c r="D14" s="56"/>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row>
    <row r="15" spans="1:29" x14ac:dyDescent="0.25">
      <c r="B15" s="145">
        <f t="shared" si="0"/>
        <v>45291</v>
      </c>
      <c r="D15" s="56"/>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row>
    <row r="16" spans="1:29" x14ac:dyDescent="0.25">
      <c r="B16" s="145">
        <f t="shared" si="0"/>
        <v>45657</v>
      </c>
      <c r="D16" s="5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row>
    <row r="17" spans="2:28" x14ac:dyDescent="0.25">
      <c r="B17" s="145">
        <f t="shared" si="0"/>
        <v>46022</v>
      </c>
      <c r="D17" s="5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row>
    <row r="18" spans="2:28" x14ac:dyDescent="0.25">
      <c r="B18" s="145">
        <f t="shared" si="0"/>
        <v>46387</v>
      </c>
      <c r="D18" s="56"/>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row>
    <row r="19" spans="2:28" x14ac:dyDescent="0.25">
      <c r="B19" s="145">
        <f t="shared" si="0"/>
        <v>46752</v>
      </c>
      <c r="D19" s="56"/>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x14ac:dyDescent="0.25">
      <c r="B20" s="145">
        <f t="shared" si="0"/>
        <v>47118</v>
      </c>
      <c r="D20" s="56"/>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row>
    <row r="21" spans="2:28" x14ac:dyDescent="0.25">
      <c r="B21" s="145">
        <f t="shared" si="0"/>
        <v>47483</v>
      </c>
      <c r="D21" s="56"/>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row>
    <row r="22" spans="2:28" x14ac:dyDescent="0.25">
      <c r="B22" s="145">
        <f t="shared" si="0"/>
        <v>47848</v>
      </c>
      <c r="D22" s="56"/>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row>
    <row r="23" spans="2:28" x14ac:dyDescent="0.25">
      <c r="B23" s="145">
        <f t="shared" si="0"/>
        <v>48213</v>
      </c>
      <c r="D23" s="56"/>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row>
    <row r="24" spans="2:28" x14ac:dyDescent="0.25">
      <c r="B24" s="145">
        <f t="shared" si="0"/>
        <v>48579</v>
      </c>
      <c r="D24" s="56"/>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row>
    <row r="25" spans="2:28" x14ac:dyDescent="0.25">
      <c r="B25" s="145">
        <f t="shared" si="0"/>
        <v>48944</v>
      </c>
      <c r="D25" s="56"/>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row>
    <row r="26" spans="2:28" x14ac:dyDescent="0.25">
      <c r="B26" s="145">
        <f t="shared" si="0"/>
        <v>49309</v>
      </c>
      <c r="D26" s="56"/>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row>
    <row r="27" spans="2:28" x14ac:dyDescent="0.25">
      <c r="B27" s="145">
        <f t="shared" si="0"/>
        <v>49674</v>
      </c>
      <c r="D27" s="56"/>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row>
    <row r="28" spans="2:28" x14ac:dyDescent="0.25">
      <c r="B28" s="145">
        <f t="shared" si="0"/>
        <v>50040</v>
      </c>
      <c r="D28" s="56"/>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row>
    <row r="29" spans="2:28" x14ac:dyDescent="0.25">
      <c r="B29" s="145">
        <f t="shared" si="0"/>
        <v>50405</v>
      </c>
      <c r="D29" s="5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row>
    <row r="30" spans="2:28" x14ac:dyDescent="0.25">
      <c r="B30" s="145">
        <f t="shared" si="0"/>
        <v>50770</v>
      </c>
      <c r="D30" s="56"/>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row>
    <row r="31" spans="2:28" x14ac:dyDescent="0.25">
      <c r="B31" s="145">
        <f t="shared" si="0"/>
        <v>51135</v>
      </c>
      <c r="D31" s="56"/>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row>
    <row r="32" spans="2:28" x14ac:dyDescent="0.25">
      <c r="B32" s="145">
        <f t="shared" si="0"/>
        <v>51501</v>
      </c>
      <c r="D32" s="56"/>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row>
    <row r="34" spans="1:34" ht="37.5" customHeight="1"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0</v>
      </c>
      <c r="E36" s="291">
        <f>+E$9*(E11-E12)</f>
        <v>0</v>
      </c>
      <c r="F36" s="291">
        <f t="shared" ref="F36:AB47" si="3">+F$9*(F11-F12)</f>
        <v>0</v>
      </c>
      <c r="G36" s="291">
        <f t="shared" si="3"/>
        <v>0</v>
      </c>
      <c r="H36" s="291">
        <f t="shared" si="3"/>
        <v>0</v>
      </c>
      <c r="I36" s="291">
        <f t="shared" si="3"/>
        <v>0</v>
      </c>
      <c r="J36" s="291">
        <f t="shared" si="3"/>
        <v>0</v>
      </c>
      <c r="K36" s="291">
        <f t="shared" si="3"/>
        <v>0</v>
      </c>
      <c r="L36" s="291">
        <f t="shared" si="3"/>
        <v>0</v>
      </c>
      <c r="M36" s="291">
        <f t="shared" si="3"/>
        <v>0</v>
      </c>
      <c r="N36" s="291">
        <f t="shared" si="3"/>
        <v>0</v>
      </c>
      <c r="O36" s="291">
        <f t="shared" si="3"/>
        <v>0</v>
      </c>
      <c r="P36" s="291">
        <f t="shared" si="3"/>
        <v>0</v>
      </c>
      <c r="Q36" s="291">
        <f t="shared" si="3"/>
        <v>0</v>
      </c>
      <c r="R36" s="291">
        <f t="shared" si="3"/>
        <v>0</v>
      </c>
      <c r="S36" s="291">
        <f t="shared" si="3"/>
        <v>0</v>
      </c>
      <c r="T36" s="291">
        <f t="shared" si="3"/>
        <v>0</v>
      </c>
      <c r="U36" s="291">
        <f t="shared" si="3"/>
        <v>0</v>
      </c>
      <c r="V36" s="291">
        <f t="shared" si="3"/>
        <v>0</v>
      </c>
      <c r="W36" s="291">
        <f t="shared" si="3"/>
        <v>0</v>
      </c>
      <c r="X36" s="291">
        <f t="shared" si="3"/>
        <v>0</v>
      </c>
      <c r="Y36" s="291">
        <f t="shared" si="3"/>
        <v>0</v>
      </c>
      <c r="Z36" s="291">
        <f t="shared" si="3"/>
        <v>0</v>
      </c>
      <c r="AA36" s="291">
        <f t="shared" si="3"/>
        <v>0</v>
      </c>
      <c r="AB36" s="291">
        <f t="shared" si="3"/>
        <v>0</v>
      </c>
      <c r="AG36" s="239"/>
    </row>
    <row r="37" spans="1:34" x14ac:dyDescent="0.25">
      <c r="B37" s="145">
        <f t="shared" si="1"/>
        <v>44561</v>
      </c>
      <c r="D37" s="56">
        <f t="shared" si="2"/>
        <v>0</v>
      </c>
      <c r="E37" s="291">
        <f t="shared" ref="E37:T52" si="4">+E$9*(E12-E13)</f>
        <v>0</v>
      </c>
      <c r="F37" s="291">
        <f t="shared" si="4"/>
        <v>0</v>
      </c>
      <c r="G37" s="291">
        <f t="shared" si="4"/>
        <v>0</v>
      </c>
      <c r="H37" s="291">
        <f t="shared" si="4"/>
        <v>0</v>
      </c>
      <c r="I37" s="291">
        <f t="shared" si="4"/>
        <v>0</v>
      </c>
      <c r="J37" s="291">
        <f t="shared" si="4"/>
        <v>0</v>
      </c>
      <c r="K37" s="291">
        <f t="shared" si="4"/>
        <v>0</v>
      </c>
      <c r="L37" s="291">
        <f t="shared" si="4"/>
        <v>0</v>
      </c>
      <c r="M37" s="291">
        <f t="shared" si="4"/>
        <v>0</v>
      </c>
      <c r="N37" s="291">
        <f t="shared" si="4"/>
        <v>0</v>
      </c>
      <c r="O37" s="291">
        <f t="shared" si="4"/>
        <v>0</v>
      </c>
      <c r="P37" s="291">
        <f t="shared" si="4"/>
        <v>0</v>
      </c>
      <c r="Q37" s="291">
        <f t="shared" si="4"/>
        <v>0</v>
      </c>
      <c r="R37" s="291">
        <f t="shared" si="4"/>
        <v>0</v>
      </c>
      <c r="S37" s="291">
        <f t="shared" si="4"/>
        <v>0</v>
      </c>
      <c r="T37" s="291">
        <f t="shared" si="4"/>
        <v>0</v>
      </c>
      <c r="U37" s="291">
        <f t="shared" si="3"/>
        <v>0</v>
      </c>
      <c r="V37" s="291">
        <f t="shared" si="3"/>
        <v>0</v>
      </c>
      <c r="W37" s="291">
        <f t="shared" si="3"/>
        <v>0</v>
      </c>
      <c r="X37" s="291">
        <f t="shared" si="3"/>
        <v>0</v>
      </c>
      <c r="Y37" s="291">
        <f t="shared" si="3"/>
        <v>0</v>
      </c>
      <c r="Z37" s="291">
        <f t="shared" si="3"/>
        <v>0</v>
      </c>
      <c r="AA37" s="291">
        <f t="shared" si="3"/>
        <v>0</v>
      </c>
      <c r="AB37" s="291">
        <f t="shared" si="3"/>
        <v>0</v>
      </c>
      <c r="AG37" s="6"/>
    </row>
    <row r="38" spans="1:34" x14ac:dyDescent="0.25">
      <c r="B38" s="145">
        <f t="shared" si="1"/>
        <v>44926</v>
      </c>
      <c r="D38" s="56">
        <f t="shared" si="2"/>
        <v>0</v>
      </c>
      <c r="E38" s="291">
        <f t="shared" si="4"/>
        <v>0</v>
      </c>
      <c r="F38" s="291">
        <f t="shared" si="3"/>
        <v>0</v>
      </c>
      <c r="G38" s="291">
        <f t="shared" si="3"/>
        <v>0</v>
      </c>
      <c r="H38" s="291">
        <f t="shared" si="3"/>
        <v>0</v>
      </c>
      <c r="I38" s="291">
        <f t="shared" si="3"/>
        <v>0</v>
      </c>
      <c r="J38" s="291">
        <f t="shared" si="3"/>
        <v>0</v>
      </c>
      <c r="K38" s="291">
        <f t="shared" si="3"/>
        <v>0</v>
      </c>
      <c r="L38" s="291">
        <f t="shared" si="3"/>
        <v>0</v>
      </c>
      <c r="M38" s="291">
        <f t="shared" si="3"/>
        <v>0</v>
      </c>
      <c r="N38" s="291">
        <f t="shared" si="3"/>
        <v>0</v>
      </c>
      <c r="O38" s="291">
        <f t="shared" si="3"/>
        <v>0</v>
      </c>
      <c r="P38" s="291">
        <f t="shared" si="3"/>
        <v>0</v>
      </c>
      <c r="Q38" s="291">
        <f t="shared" si="3"/>
        <v>0</v>
      </c>
      <c r="R38" s="291">
        <f t="shared" si="3"/>
        <v>0</v>
      </c>
      <c r="S38" s="291">
        <f t="shared" si="3"/>
        <v>0</v>
      </c>
      <c r="T38" s="291">
        <f t="shared" si="3"/>
        <v>0</v>
      </c>
      <c r="U38" s="291">
        <f t="shared" si="3"/>
        <v>0</v>
      </c>
      <c r="V38" s="291">
        <f t="shared" si="3"/>
        <v>0</v>
      </c>
      <c r="W38" s="291">
        <f t="shared" si="3"/>
        <v>0</v>
      </c>
      <c r="X38" s="291">
        <f t="shared" si="3"/>
        <v>0</v>
      </c>
      <c r="Y38" s="291">
        <f t="shared" si="3"/>
        <v>0</v>
      </c>
      <c r="Z38" s="291">
        <f t="shared" si="3"/>
        <v>0</v>
      </c>
      <c r="AA38" s="291">
        <f t="shared" si="3"/>
        <v>0</v>
      </c>
      <c r="AB38" s="291">
        <f t="shared" si="3"/>
        <v>0</v>
      </c>
      <c r="AG38" s="240"/>
      <c r="AH38" s="240"/>
    </row>
    <row r="39" spans="1:34" x14ac:dyDescent="0.25">
      <c r="B39" s="145">
        <f t="shared" si="1"/>
        <v>45291</v>
      </c>
      <c r="D39" s="56">
        <f t="shared" si="2"/>
        <v>0</v>
      </c>
      <c r="E39" s="291">
        <f t="shared" si="4"/>
        <v>0</v>
      </c>
      <c r="F39" s="291">
        <f t="shared" si="3"/>
        <v>0</v>
      </c>
      <c r="G39" s="291">
        <f t="shared" si="3"/>
        <v>0</v>
      </c>
      <c r="H39" s="291">
        <f t="shared" si="3"/>
        <v>0</v>
      </c>
      <c r="I39" s="291">
        <f t="shared" si="3"/>
        <v>0</v>
      </c>
      <c r="J39" s="291">
        <f t="shared" si="3"/>
        <v>0</v>
      </c>
      <c r="K39" s="291">
        <f t="shared" si="3"/>
        <v>0</v>
      </c>
      <c r="L39" s="291">
        <f t="shared" si="3"/>
        <v>0</v>
      </c>
      <c r="M39" s="291">
        <f t="shared" si="3"/>
        <v>0</v>
      </c>
      <c r="N39" s="291">
        <f t="shared" si="3"/>
        <v>0</v>
      </c>
      <c r="O39" s="291">
        <f t="shared" si="3"/>
        <v>0</v>
      </c>
      <c r="P39" s="291">
        <f t="shared" si="3"/>
        <v>0</v>
      </c>
      <c r="Q39" s="291">
        <f t="shared" si="3"/>
        <v>0</v>
      </c>
      <c r="R39" s="291">
        <f t="shared" si="3"/>
        <v>0</v>
      </c>
      <c r="S39" s="291">
        <f t="shared" si="3"/>
        <v>0</v>
      </c>
      <c r="T39" s="291">
        <f t="shared" si="3"/>
        <v>0</v>
      </c>
      <c r="U39" s="291">
        <f t="shared" si="3"/>
        <v>0</v>
      </c>
      <c r="V39" s="291">
        <f t="shared" si="3"/>
        <v>0</v>
      </c>
      <c r="W39" s="291">
        <f t="shared" si="3"/>
        <v>0</v>
      </c>
      <c r="X39" s="291">
        <f t="shared" si="3"/>
        <v>0</v>
      </c>
      <c r="Y39" s="291">
        <f t="shared" si="3"/>
        <v>0</v>
      </c>
      <c r="Z39" s="291">
        <f t="shared" si="3"/>
        <v>0</v>
      </c>
      <c r="AA39" s="291">
        <f t="shared" si="3"/>
        <v>0</v>
      </c>
      <c r="AB39" s="291">
        <f t="shared" si="3"/>
        <v>0</v>
      </c>
      <c r="AG39" s="240"/>
      <c r="AH39" s="240"/>
    </row>
    <row r="40" spans="1:34" x14ac:dyDescent="0.25">
      <c r="B40" s="145">
        <f t="shared" si="1"/>
        <v>45657</v>
      </c>
      <c r="D40" s="56">
        <f t="shared" si="2"/>
        <v>0</v>
      </c>
      <c r="E40" s="291">
        <f t="shared" si="4"/>
        <v>0</v>
      </c>
      <c r="F40" s="291">
        <f t="shared" si="3"/>
        <v>0</v>
      </c>
      <c r="G40" s="291">
        <f t="shared" si="3"/>
        <v>0</v>
      </c>
      <c r="H40" s="291">
        <f t="shared" si="3"/>
        <v>0</v>
      </c>
      <c r="I40" s="291">
        <f t="shared" si="3"/>
        <v>0</v>
      </c>
      <c r="J40" s="291">
        <f t="shared" si="3"/>
        <v>0</v>
      </c>
      <c r="K40" s="291">
        <f t="shared" si="3"/>
        <v>0</v>
      </c>
      <c r="L40" s="291">
        <f t="shared" si="3"/>
        <v>0</v>
      </c>
      <c r="M40" s="291">
        <f t="shared" si="3"/>
        <v>0</v>
      </c>
      <c r="N40" s="291">
        <f t="shared" si="3"/>
        <v>0</v>
      </c>
      <c r="O40" s="291">
        <f t="shared" si="3"/>
        <v>0</v>
      </c>
      <c r="P40" s="291">
        <f t="shared" si="3"/>
        <v>0</v>
      </c>
      <c r="Q40" s="291">
        <f t="shared" si="3"/>
        <v>0</v>
      </c>
      <c r="R40" s="291">
        <f t="shared" si="3"/>
        <v>0</v>
      </c>
      <c r="S40" s="291">
        <f t="shared" si="3"/>
        <v>0</v>
      </c>
      <c r="T40" s="291">
        <f t="shared" si="3"/>
        <v>0</v>
      </c>
      <c r="U40" s="291">
        <f t="shared" si="3"/>
        <v>0</v>
      </c>
      <c r="V40" s="291">
        <f t="shared" si="3"/>
        <v>0</v>
      </c>
      <c r="W40" s="291">
        <f t="shared" si="3"/>
        <v>0</v>
      </c>
      <c r="X40" s="291">
        <f t="shared" si="3"/>
        <v>0</v>
      </c>
      <c r="Y40" s="291">
        <f t="shared" si="3"/>
        <v>0</v>
      </c>
      <c r="Z40" s="291">
        <f t="shared" si="3"/>
        <v>0</v>
      </c>
      <c r="AA40" s="291">
        <f t="shared" si="3"/>
        <v>0</v>
      </c>
      <c r="AB40" s="291">
        <f t="shared" si="3"/>
        <v>0</v>
      </c>
      <c r="AG40" s="240"/>
      <c r="AH40" s="240"/>
    </row>
    <row r="41" spans="1:34" x14ac:dyDescent="0.25">
      <c r="B41" s="145">
        <f t="shared" si="1"/>
        <v>46022</v>
      </c>
      <c r="D41" s="56">
        <f t="shared" si="2"/>
        <v>0</v>
      </c>
      <c r="E41" s="291">
        <f t="shared" si="4"/>
        <v>0</v>
      </c>
      <c r="F41" s="291">
        <f t="shared" si="3"/>
        <v>0</v>
      </c>
      <c r="G41" s="291">
        <f t="shared" si="3"/>
        <v>0</v>
      </c>
      <c r="H41" s="291">
        <f t="shared" si="3"/>
        <v>0</v>
      </c>
      <c r="I41" s="291">
        <f t="shared" si="3"/>
        <v>0</v>
      </c>
      <c r="J41" s="291">
        <f t="shared" si="3"/>
        <v>0</v>
      </c>
      <c r="K41" s="291">
        <f t="shared" si="3"/>
        <v>0</v>
      </c>
      <c r="L41" s="291">
        <f t="shared" si="3"/>
        <v>0</v>
      </c>
      <c r="M41" s="291">
        <f t="shared" si="3"/>
        <v>0</v>
      </c>
      <c r="N41" s="291">
        <f t="shared" si="3"/>
        <v>0</v>
      </c>
      <c r="O41" s="291">
        <f t="shared" si="3"/>
        <v>0</v>
      </c>
      <c r="P41" s="291">
        <f t="shared" si="3"/>
        <v>0</v>
      </c>
      <c r="Q41" s="291">
        <f t="shared" si="3"/>
        <v>0</v>
      </c>
      <c r="R41" s="291">
        <f t="shared" si="3"/>
        <v>0</v>
      </c>
      <c r="S41" s="291">
        <f t="shared" si="3"/>
        <v>0</v>
      </c>
      <c r="T41" s="291">
        <f t="shared" si="3"/>
        <v>0</v>
      </c>
      <c r="U41" s="291">
        <f t="shared" si="3"/>
        <v>0</v>
      </c>
      <c r="V41" s="291">
        <f t="shared" si="3"/>
        <v>0</v>
      </c>
      <c r="W41" s="291">
        <f t="shared" si="3"/>
        <v>0</v>
      </c>
      <c r="X41" s="291">
        <f t="shared" si="3"/>
        <v>0</v>
      </c>
      <c r="Y41" s="291">
        <f t="shared" si="3"/>
        <v>0</v>
      </c>
      <c r="Z41" s="291">
        <f t="shared" si="3"/>
        <v>0</v>
      </c>
      <c r="AA41" s="291">
        <f t="shared" si="3"/>
        <v>0</v>
      </c>
      <c r="AB41" s="291">
        <f t="shared" si="3"/>
        <v>0</v>
      </c>
      <c r="AG41" s="240"/>
      <c r="AH41" s="240"/>
    </row>
    <row r="42" spans="1:34" x14ac:dyDescent="0.25">
      <c r="B42" s="145">
        <f t="shared" si="1"/>
        <v>46387</v>
      </c>
      <c r="D42" s="56">
        <f t="shared" si="2"/>
        <v>0</v>
      </c>
      <c r="E42" s="291">
        <f t="shared" si="4"/>
        <v>0</v>
      </c>
      <c r="F42" s="291">
        <f t="shared" si="3"/>
        <v>0</v>
      </c>
      <c r="G42" s="291">
        <f t="shared" si="3"/>
        <v>0</v>
      </c>
      <c r="H42" s="291">
        <f t="shared" si="3"/>
        <v>0</v>
      </c>
      <c r="I42" s="291">
        <f t="shared" si="3"/>
        <v>0</v>
      </c>
      <c r="J42" s="291">
        <f t="shared" si="3"/>
        <v>0</v>
      </c>
      <c r="K42" s="291">
        <f t="shared" si="3"/>
        <v>0</v>
      </c>
      <c r="L42" s="291">
        <f t="shared" si="3"/>
        <v>0</v>
      </c>
      <c r="M42" s="291">
        <f t="shared" si="3"/>
        <v>0</v>
      </c>
      <c r="N42" s="291">
        <f t="shared" si="3"/>
        <v>0</v>
      </c>
      <c r="O42" s="291">
        <f t="shared" si="3"/>
        <v>0</v>
      </c>
      <c r="P42" s="291">
        <f t="shared" si="3"/>
        <v>0</v>
      </c>
      <c r="Q42" s="291">
        <f t="shared" si="3"/>
        <v>0</v>
      </c>
      <c r="R42" s="291">
        <f t="shared" si="3"/>
        <v>0</v>
      </c>
      <c r="S42" s="291">
        <f t="shared" si="3"/>
        <v>0</v>
      </c>
      <c r="T42" s="291">
        <f t="shared" si="3"/>
        <v>0</v>
      </c>
      <c r="U42" s="291">
        <f t="shared" si="3"/>
        <v>0</v>
      </c>
      <c r="V42" s="291">
        <f t="shared" si="3"/>
        <v>0</v>
      </c>
      <c r="W42" s="291">
        <f t="shared" si="3"/>
        <v>0</v>
      </c>
      <c r="X42" s="291">
        <f t="shared" si="3"/>
        <v>0</v>
      </c>
      <c r="Y42" s="291">
        <f t="shared" si="3"/>
        <v>0</v>
      </c>
      <c r="Z42" s="291">
        <f t="shared" si="3"/>
        <v>0</v>
      </c>
      <c r="AA42" s="291">
        <f t="shared" si="3"/>
        <v>0</v>
      </c>
      <c r="AB42" s="291">
        <f t="shared" si="3"/>
        <v>0</v>
      </c>
      <c r="AG42" s="240"/>
      <c r="AH42" s="240"/>
    </row>
    <row r="43" spans="1:34" x14ac:dyDescent="0.25">
      <c r="B43" s="145">
        <f t="shared" si="1"/>
        <v>46752</v>
      </c>
      <c r="C43" s="54"/>
      <c r="D43" s="56">
        <f t="shared" si="2"/>
        <v>0</v>
      </c>
      <c r="E43" s="291">
        <f t="shared" si="4"/>
        <v>0</v>
      </c>
      <c r="F43" s="291">
        <f t="shared" si="3"/>
        <v>0</v>
      </c>
      <c r="G43" s="291">
        <f t="shared" si="3"/>
        <v>0</v>
      </c>
      <c r="H43" s="291">
        <f t="shared" si="3"/>
        <v>0</v>
      </c>
      <c r="I43" s="291">
        <f t="shared" si="3"/>
        <v>0</v>
      </c>
      <c r="J43" s="291">
        <f t="shared" si="3"/>
        <v>0</v>
      </c>
      <c r="K43" s="291">
        <f t="shared" si="3"/>
        <v>0</v>
      </c>
      <c r="L43" s="291">
        <f t="shared" si="3"/>
        <v>0</v>
      </c>
      <c r="M43" s="291">
        <f t="shared" si="3"/>
        <v>0</v>
      </c>
      <c r="N43" s="291">
        <f t="shared" si="3"/>
        <v>0</v>
      </c>
      <c r="O43" s="291">
        <f t="shared" si="3"/>
        <v>0</v>
      </c>
      <c r="P43" s="291">
        <f t="shared" si="3"/>
        <v>0</v>
      </c>
      <c r="Q43" s="291">
        <f t="shared" si="3"/>
        <v>0</v>
      </c>
      <c r="R43" s="291">
        <f t="shared" si="3"/>
        <v>0</v>
      </c>
      <c r="S43" s="291">
        <f t="shared" si="3"/>
        <v>0</v>
      </c>
      <c r="T43" s="291">
        <f t="shared" si="3"/>
        <v>0</v>
      </c>
      <c r="U43" s="291">
        <f t="shared" si="3"/>
        <v>0</v>
      </c>
      <c r="V43" s="291">
        <f t="shared" si="3"/>
        <v>0</v>
      </c>
      <c r="W43" s="291">
        <f t="shared" si="3"/>
        <v>0</v>
      </c>
      <c r="X43" s="291">
        <f t="shared" si="3"/>
        <v>0</v>
      </c>
      <c r="Y43" s="291">
        <f t="shared" si="3"/>
        <v>0</v>
      </c>
      <c r="Z43" s="291">
        <f t="shared" si="3"/>
        <v>0</v>
      </c>
      <c r="AA43" s="291">
        <f t="shared" si="3"/>
        <v>0</v>
      </c>
      <c r="AB43" s="291">
        <f t="shared" si="3"/>
        <v>0</v>
      </c>
      <c r="AG43" s="240"/>
      <c r="AH43" s="240"/>
    </row>
    <row r="44" spans="1:34" x14ac:dyDescent="0.25">
      <c r="B44" s="145">
        <f t="shared" si="1"/>
        <v>47118</v>
      </c>
      <c r="C44" s="54"/>
      <c r="D44" s="56">
        <f t="shared" si="2"/>
        <v>0</v>
      </c>
      <c r="E44" s="291">
        <f t="shared" si="4"/>
        <v>0</v>
      </c>
      <c r="F44" s="291">
        <f t="shared" si="3"/>
        <v>0</v>
      </c>
      <c r="G44" s="291">
        <f t="shared" si="3"/>
        <v>0</v>
      </c>
      <c r="H44" s="291">
        <f t="shared" si="3"/>
        <v>0</v>
      </c>
      <c r="I44" s="291">
        <f t="shared" si="3"/>
        <v>0</v>
      </c>
      <c r="J44" s="291">
        <f t="shared" si="3"/>
        <v>0</v>
      </c>
      <c r="K44" s="291">
        <f t="shared" si="3"/>
        <v>0</v>
      </c>
      <c r="L44" s="291">
        <f t="shared" si="3"/>
        <v>0</v>
      </c>
      <c r="M44" s="291">
        <f t="shared" si="3"/>
        <v>0</v>
      </c>
      <c r="N44" s="291">
        <f t="shared" si="3"/>
        <v>0</v>
      </c>
      <c r="O44" s="291">
        <f t="shared" si="3"/>
        <v>0</v>
      </c>
      <c r="P44" s="291">
        <f t="shared" si="3"/>
        <v>0</v>
      </c>
      <c r="Q44" s="291">
        <f t="shared" si="3"/>
        <v>0</v>
      </c>
      <c r="R44" s="291">
        <f t="shared" si="3"/>
        <v>0</v>
      </c>
      <c r="S44" s="291">
        <f t="shared" si="3"/>
        <v>0</v>
      </c>
      <c r="T44" s="291">
        <f t="shared" si="3"/>
        <v>0</v>
      </c>
      <c r="U44" s="291">
        <f t="shared" si="3"/>
        <v>0</v>
      </c>
      <c r="V44" s="291">
        <f t="shared" si="3"/>
        <v>0</v>
      </c>
      <c r="W44" s="291">
        <f t="shared" si="3"/>
        <v>0</v>
      </c>
      <c r="X44" s="291">
        <f t="shared" si="3"/>
        <v>0</v>
      </c>
      <c r="Y44" s="291">
        <f t="shared" si="3"/>
        <v>0</v>
      </c>
      <c r="Z44" s="291">
        <f t="shared" si="3"/>
        <v>0</v>
      </c>
      <c r="AA44" s="291">
        <f t="shared" si="3"/>
        <v>0</v>
      </c>
      <c r="AB44" s="291">
        <f t="shared" si="3"/>
        <v>0</v>
      </c>
      <c r="AG44" s="240"/>
      <c r="AH44" s="240"/>
    </row>
    <row r="45" spans="1:34" x14ac:dyDescent="0.25">
      <c r="B45" s="145">
        <f t="shared" si="1"/>
        <v>47483</v>
      </c>
      <c r="D45" s="56">
        <f t="shared" si="2"/>
        <v>0</v>
      </c>
      <c r="E45" s="291">
        <f t="shared" si="4"/>
        <v>0</v>
      </c>
      <c r="F45" s="291">
        <f t="shared" si="3"/>
        <v>0</v>
      </c>
      <c r="G45" s="291">
        <f t="shared" si="3"/>
        <v>0</v>
      </c>
      <c r="H45" s="291">
        <f t="shared" si="3"/>
        <v>0</v>
      </c>
      <c r="I45" s="291">
        <f t="shared" si="3"/>
        <v>0</v>
      </c>
      <c r="J45" s="291">
        <f t="shared" si="3"/>
        <v>0</v>
      </c>
      <c r="K45" s="291">
        <f t="shared" si="3"/>
        <v>0</v>
      </c>
      <c r="L45" s="291">
        <f t="shared" si="3"/>
        <v>0</v>
      </c>
      <c r="M45" s="291">
        <f t="shared" si="3"/>
        <v>0</v>
      </c>
      <c r="N45" s="291">
        <f t="shared" si="3"/>
        <v>0</v>
      </c>
      <c r="O45" s="291">
        <f t="shared" si="3"/>
        <v>0</v>
      </c>
      <c r="P45" s="291">
        <f t="shared" si="3"/>
        <v>0</v>
      </c>
      <c r="Q45" s="291">
        <f t="shared" si="3"/>
        <v>0</v>
      </c>
      <c r="R45" s="291">
        <f t="shared" si="3"/>
        <v>0</v>
      </c>
      <c r="S45" s="291">
        <f t="shared" si="3"/>
        <v>0</v>
      </c>
      <c r="T45" s="291">
        <f t="shared" si="3"/>
        <v>0</v>
      </c>
      <c r="U45" s="291">
        <f t="shared" si="3"/>
        <v>0</v>
      </c>
      <c r="V45" s="291">
        <f t="shared" si="3"/>
        <v>0</v>
      </c>
      <c r="W45" s="291">
        <f t="shared" si="3"/>
        <v>0</v>
      </c>
      <c r="X45" s="291">
        <f t="shared" si="3"/>
        <v>0</v>
      </c>
      <c r="Y45" s="291">
        <f t="shared" si="3"/>
        <v>0</v>
      </c>
      <c r="Z45" s="291">
        <f t="shared" si="3"/>
        <v>0</v>
      </c>
      <c r="AA45" s="291">
        <f t="shared" si="3"/>
        <v>0</v>
      </c>
      <c r="AB45" s="291">
        <f t="shared" si="3"/>
        <v>0</v>
      </c>
      <c r="AG45" s="240"/>
      <c r="AH45" s="240"/>
    </row>
    <row r="46" spans="1:34" x14ac:dyDescent="0.25">
      <c r="B46" s="145">
        <f t="shared" si="1"/>
        <v>47848</v>
      </c>
      <c r="D46" s="56">
        <f t="shared" si="2"/>
        <v>0</v>
      </c>
      <c r="E46" s="291">
        <f t="shared" si="4"/>
        <v>0</v>
      </c>
      <c r="F46" s="291">
        <f t="shared" si="3"/>
        <v>0</v>
      </c>
      <c r="G46" s="291">
        <f t="shared" si="3"/>
        <v>0</v>
      </c>
      <c r="H46" s="291">
        <f t="shared" si="3"/>
        <v>0</v>
      </c>
      <c r="I46" s="291">
        <f t="shared" si="3"/>
        <v>0</v>
      </c>
      <c r="J46" s="291">
        <f t="shared" si="3"/>
        <v>0</v>
      </c>
      <c r="K46" s="291">
        <f t="shared" si="3"/>
        <v>0</v>
      </c>
      <c r="L46" s="291">
        <f t="shared" si="3"/>
        <v>0</v>
      </c>
      <c r="M46" s="291">
        <f t="shared" si="3"/>
        <v>0</v>
      </c>
      <c r="N46" s="291">
        <f t="shared" si="3"/>
        <v>0</v>
      </c>
      <c r="O46" s="291">
        <f t="shared" si="3"/>
        <v>0</v>
      </c>
      <c r="P46" s="291">
        <f t="shared" si="3"/>
        <v>0</v>
      </c>
      <c r="Q46" s="291">
        <f t="shared" si="3"/>
        <v>0</v>
      </c>
      <c r="R46" s="291">
        <f t="shared" si="3"/>
        <v>0</v>
      </c>
      <c r="S46" s="291">
        <f t="shared" si="3"/>
        <v>0</v>
      </c>
      <c r="T46" s="291">
        <f t="shared" si="3"/>
        <v>0</v>
      </c>
      <c r="U46" s="291">
        <f t="shared" si="3"/>
        <v>0</v>
      </c>
      <c r="V46" s="291">
        <f t="shared" si="3"/>
        <v>0</v>
      </c>
      <c r="W46" s="291">
        <f t="shared" si="3"/>
        <v>0</v>
      </c>
      <c r="X46" s="291">
        <f t="shared" si="3"/>
        <v>0</v>
      </c>
      <c r="Y46" s="291">
        <f t="shared" si="3"/>
        <v>0</v>
      </c>
      <c r="Z46" s="291">
        <f t="shared" si="3"/>
        <v>0</v>
      </c>
      <c r="AA46" s="291">
        <f t="shared" si="3"/>
        <v>0</v>
      </c>
      <c r="AB46" s="291">
        <f t="shared" si="3"/>
        <v>0</v>
      </c>
      <c r="AG46" s="240"/>
      <c r="AH46" s="240"/>
    </row>
    <row r="47" spans="1:34" x14ac:dyDescent="0.25">
      <c r="B47" s="145">
        <f t="shared" si="1"/>
        <v>48213</v>
      </c>
      <c r="D47" s="56">
        <f t="shared" si="2"/>
        <v>0</v>
      </c>
      <c r="E47" s="291">
        <f t="shared" si="4"/>
        <v>0</v>
      </c>
      <c r="F47" s="291">
        <f t="shared" si="3"/>
        <v>0</v>
      </c>
      <c r="G47" s="291">
        <f t="shared" si="3"/>
        <v>0</v>
      </c>
      <c r="H47" s="291">
        <f t="shared" si="3"/>
        <v>0</v>
      </c>
      <c r="I47" s="291">
        <f t="shared" si="3"/>
        <v>0</v>
      </c>
      <c r="J47" s="291">
        <f t="shared" si="3"/>
        <v>0</v>
      </c>
      <c r="K47" s="291">
        <f t="shared" si="3"/>
        <v>0</v>
      </c>
      <c r="L47" s="291">
        <f t="shared" si="3"/>
        <v>0</v>
      </c>
      <c r="M47" s="291">
        <f t="shared" si="3"/>
        <v>0</v>
      </c>
      <c r="N47" s="291">
        <f t="shared" si="3"/>
        <v>0</v>
      </c>
      <c r="O47" s="291">
        <f t="shared" si="3"/>
        <v>0</v>
      </c>
      <c r="P47" s="291">
        <f t="shared" si="3"/>
        <v>0</v>
      </c>
      <c r="Q47" s="291">
        <f t="shared" si="3"/>
        <v>0</v>
      </c>
      <c r="R47" s="291">
        <f t="shared" si="3"/>
        <v>0</v>
      </c>
      <c r="S47" s="291">
        <f t="shared" si="3"/>
        <v>0</v>
      </c>
      <c r="T47" s="291">
        <f t="shared" si="3"/>
        <v>0</v>
      </c>
      <c r="U47" s="291">
        <f t="shared" si="3"/>
        <v>0</v>
      </c>
      <c r="V47" s="291">
        <f t="shared" si="3"/>
        <v>0</v>
      </c>
      <c r="W47" s="291">
        <f t="shared" ref="F47:AB56" si="5">+W$9*(W22-W23)</f>
        <v>0</v>
      </c>
      <c r="X47" s="291">
        <f t="shared" si="5"/>
        <v>0</v>
      </c>
      <c r="Y47" s="291">
        <f t="shared" si="5"/>
        <v>0</v>
      </c>
      <c r="Z47" s="291">
        <f t="shared" si="5"/>
        <v>0</v>
      </c>
      <c r="AA47" s="291">
        <f t="shared" si="5"/>
        <v>0</v>
      </c>
      <c r="AB47" s="291">
        <f t="shared" si="5"/>
        <v>0</v>
      </c>
      <c r="AG47" s="240"/>
      <c r="AH47" s="240"/>
    </row>
    <row r="48" spans="1:34" x14ac:dyDescent="0.25">
      <c r="B48" s="145">
        <f t="shared" si="1"/>
        <v>48579</v>
      </c>
      <c r="D48" s="56">
        <f t="shared" si="2"/>
        <v>0</v>
      </c>
      <c r="E48" s="291">
        <f t="shared" si="4"/>
        <v>0</v>
      </c>
      <c r="F48" s="291">
        <f t="shared" si="5"/>
        <v>0</v>
      </c>
      <c r="G48" s="291">
        <f t="shared" si="5"/>
        <v>0</v>
      </c>
      <c r="H48" s="291">
        <f t="shared" si="5"/>
        <v>0</v>
      </c>
      <c r="I48" s="291">
        <f t="shared" si="5"/>
        <v>0</v>
      </c>
      <c r="J48" s="291">
        <f t="shared" si="5"/>
        <v>0</v>
      </c>
      <c r="K48" s="291">
        <f t="shared" si="5"/>
        <v>0</v>
      </c>
      <c r="L48" s="291">
        <f t="shared" si="5"/>
        <v>0</v>
      </c>
      <c r="M48" s="291">
        <f t="shared" si="5"/>
        <v>0</v>
      </c>
      <c r="N48" s="291">
        <f t="shared" si="5"/>
        <v>0</v>
      </c>
      <c r="O48" s="291">
        <f t="shared" si="5"/>
        <v>0</v>
      </c>
      <c r="P48" s="291">
        <f t="shared" si="5"/>
        <v>0</v>
      </c>
      <c r="Q48" s="291">
        <f t="shared" si="5"/>
        <v>0</v>
      </c>
      <c r="R48" s="291">
        <f t="shared" si="5"/>
        <v>0</v>
      </c>
      <c r="S48" s="291">
        <f t="shared" si="5"/>
        <v>0</v>
      </c>
      <c r="T48" s="291">
        <f t="shared" si="5"/>
        <v>0</v>
      </c>
      <c r="U48" s="291">
        <f t="shared" si="5"/>
        <v>0</v>
      </c>
      <c r="V48" s="291">
        <f t="shared" si="5"/>
        <v>0</v>
      </c>
      <c r="W48" s="291">
        <f t="shared" si="5"/>
        <v>0</v>
      </c>
      <c r="X48" s="291">
        <f t="shared" si="5"/>
        <v>0</v>
      </c>
      <c r="Y48" s="291">
        <f t="shared" si="5"/>
        <v>0</v>
      </c>
      <c r="Z48" s="291">
        <f t="shared" si="5"/>
        <v>0</v>
      </c>
      <c r="AA48" s="291">
        <f t="shared" si="5"/>
        <v>0</v>
      </c>
      <c r="AB48" s="291">
        <f t="shared" si="5"/>
        <v>0</v>
      </c>
      <c r="AG48" s="240"/>
      <c r="AH48" s="240"/>
    </row>
    <row r="49" spans="1:34" x14ac:dyDescent="0.25">
      <c r="B49" s="145">
        <f t="shared" si="1"/>
        <v>48944</v>
      </c>
      <c r="D49" s="56">
        <f t="shared" si="2"/>
        <v>0</v>
      </c>
      <c r="E49" s="291">
        <f t="shared" si="4"/>
        <v>0</v>
      </c>
      <c r="F49" s="291">
        <f t="shared" si="5"/>
        <v>0</v>
      </c>
      <c r="G49" s="291">
        <f t="shared" si="5"/>
        <v>0</v>
      </c>
      <c r="H49" s="291">
        <f t="shared" si="5"/>
        <v>0</v>
      </c>
      <c r="I49" s="291">
        <f t="shared" si="5"/>
        <v>0</v>
      </c>
      <c r="J49" s="291">
        <f t="shared" si="5"/>
        <v>0</v>
      </c>
      <c r="K49" s="291">
        <f t="shared" si="5"/>
        <v>0</v>
      </c>
      <c r="L49" s="291">
        <f t="shared" si="5"/>
        <v>0</v>
      </c>
      <c r="M49" s="291">
        <f t="shared" si="5"/>
        <v>0</v>
      </c>
      <c r="N49" s="291">
        <f t="shared" si="5"/>
        <v>0</v>
      </c>
      <c r="O49" s="291">
        <f t="shared" si="5"/>
        <v>0</v>
      </c>
      <c r="P49" s="291">
        <f t="shared" si="5"/>
        <v>0</v>
      </c>
      <c r="Q49" s="291">
        <f t="shared" si="5"/>
        <v>0</v>
      </c>
      <c r="R49" s="291">
        <f t="shared" si="5"/>
        <v>0</v>
      </c>
      <c r="S49" s="291">
        <f t="shared" si="5"/>
        <v>0</v>
      </c>
      <c r="T49" s="291">
        <f t="shared" si="5"/>
        <v>0</v>
      </c>
      <c r="U49" s="291">
        <f t="shared" si="5"/>
        <v>0</v>
      </c>
      <c r="V49" s="291">
        <f t="shared" si="5"/>
        <v>0</v>
      </c>
      <c r="W49" s="291">
        <f t="shared" si="5"/>
        <v>0</v>
      </c>
      <c r="X49" s="291">
        <f t="shared" si="5"/>
        <v>0</v>
      </c>
      <c r="Y49" s="291">
        <f t="shared" si="5"/>
        <v>0</v>
      </c>
      <c r="Z49" s="291">
        <f t="shared" si="5"/>
        <v>0</v>
      </c>
      <c r="AA49" s="291">
        <f t="shared" si="5"/>
        <v>0</v>
      </c>
      <c r="AB49" s="291">
        <f t="shared" si="5"/>
        <v>0</v>
      </c>
      <c r="AG49" s="240"/>
      <c r="AH49" s="240"/>
    </row>
    <row r="50" spans="1:34" x14ac:dyDescent="0.25">
      <c r="B50" s="145">
        <f t="shared" si="1"/>
        <v>49309</v>
      </c>
      <c r="D50" s="56">
        <f t="shared" si="2"/>
        <v>0</v>
      </c>
      <c r="E50" s="291">
        <f t="shared" si="4"/>
        <v>0</v>
      </c>
      <c r="F50" s="291">
        <f t="shared" si="5"/>
        <v>0</v>
      </c>
      <c r="G50" s="291">
        <f t="shared" si="5"/>
        <v>0</v>
      </c>
      <c r="H50" s="291">
        <f t="shared" si="5"/>
        <v>0</v>
      </c>
      <c r="I50" s="291">
        <f t="shared" si="5"/>
        <v>0</v>
      </c>
      <c r="J50" s="291">
        <f t="shared" si="5"/>
        <v>0</v>
      </c>
      <c r="K50" s="291">
        <f t="shared" si="5"/>
        <v>0</v>
      </c>
      <c r="L50" s="291">
        <f t="shared" si="5"/>
        <v>0</v>
      </c>
      <c r="M50" s="291">
        <f t="shared" si="5"/>
        <v>0</v>
      </c>
      <c r="N50" s="291">
        <f t="shared" si="5"/>
        <v>0</v>
      </c>
      <c r="O50" s="291">
        <f t="shared" si="5"/>
        <v>0</v>
      </c>
      <c r="P50" s="291">
        <f t="shared" si="5"/>
        <v>0</v>
      </c>
      <c r="Q50" s="291">
        <f t="shared" si="5"/>
        <v>0</v>
      </c>
      <c r="R50" s="291">
        <f t="shared" si="5"/>
        <v>0</v>
      </c>
      <c r="S50" s="291">
        <f t="shared" si="5"/>
        <v>0</v>
      </c>
      <c r="T50" s="291">
        <f t="shared" si="5"/>
        <v>0</v>
      </c>
      <c r="U50" s="291">
        <f t="shared" si="5"/>
        <v>0</v>
      </c>
      <c r="V50" s="291">
        <f t="shared" si="5"/>
        <v>0</v>
      </c>
      <c r="W50" s="291">
        <f t="shared" si="5"/>
        <v>0</v>
      </c>
      <c r="X50" s="291">
        <f t="shared" si="5"/>
        <v>0</v>
      </c>
      <c r="Y50" s="291">
        <f t="shared" si="5"/>
        <v>0</v>
      </c>
      <c r="Z50" s="291">
        <f t="shared" si="5"/>
        <v>0</v>
      </c>
      <c r="AA50" s="291">
        <f t="shared" si="5"/>
        <v>0</v>
      </c>
      <c r="AB50" s="291">
        <f t="shared" si="5"/>
        <v>0</v>
      </c>
      <c r="AG50" s="240"/>
      <c r="AH50" s="240"/>
    </row>
    <row r="51" spans="1:34" x14ac:dyDescent="0.25">
      <c r="B51" s="145">
        <f t="shared" si="1"/>
        <v>49674</v>
      </c>
      <c r="D51" s="56">
        <f t="shared" si="2"/>
        <v>0</v>
      </c>
      <c r="E51" s="291">
        <f t="shared" si="4"/>
        <v>0</v>
      </c>
      <c r="F51" s="291">
        <f t="shared" si="5"/>
        <v>0</v>
      </c>
      <c r="G51" s="291">
        <f t="shared" si="5"/>
        <v>0</v>
      </c>
      <c r="H51" s="291">
        <f t="shared" si="5"/>
        <v>0</v>
      </c>
      <c r="I51" s="291">
        <f t="shared" si="5"/>
        <v>0</v>
      </c>
      <c r="J51" s="291">
        <f t="shared" si="5"/>
        <v>0</v>
      </c>
      <c r="K51" s="291">
        <f t="shared" si="5"/>
        <v>0</v>
      </c>
      <c r="L51" s="291">
        <f t="shared" si="5"/>
        <v>0</v>
      </c>
      <c r="M51" s="291">
        <f t="shared" si="5"/>
        <v>0</v>
      </c>
      <c r="N51" s="291">
        <f t="shared" si="5"/>
        <v>0</v>
      </c>
      <c r="O51" s="291">
        <f t="shared" si="5"/>
        <v>0</v>
      </c>
      <c r="P51" s="291">
        <f t="shared" si="5"/>
        <v>0</v>
      </c>
      <c r="Q51" s="291">
        <f t="shared" si="5"/>
        <v>0</v>
      </c>
      <c r="R51" s="291">
        <f t="shared" si="5"/>
        <v>0</v>
      </c>
      <c r="S51" s="291">
        <f t="shared" si="5"/>
        <v>0</v>
      </c>
      <c r="T51" s="291">
        <f t="shared" si="5"/>
        <v>0</v>
      </c>
      <c r="U51" s="291">
        <f t="shared" si="5"/>
        <v>0</v>
      </c>
      <c r="V51" s="291">
        <f t="shared" si="5"/>
        <v>0</v>
      </c>
      <c r="W51" s="291">
        <f t="shared" si="5"/>
        <v>0</v>
      </c>
      <c r="X51" s="291">
        <f t="shared" si="5"/>
        <v>0</v>
      </c>
      <c r="Y51" s="291">
        <f t="shared" si="5"/>
        <v>0</v>
      </c>
      <c r="Z51" s="291">
        <f t="shared" si="5"/>
        <v>0</v>
      </c>
      <c r="AA51" s="291">
        <f t="shared" si="5"/>
        <v>0</v>
      </c>
      <c r="AB51" s="291">
        <f t="shared" si="5"/>
        <v>0</v>
      </c>
      <c r="AG51" s="240"/>
      <c r="AH51" s="240"/>
    </row>
    <row r="52" spans="1:34" x14ac:dyDescent="0.25">
      <c r="B52" s="145">
        <f t="shared" si="1"/>
        <v>50040</v>
      </c>
      <c r="D52" s="56">
        <f t="shared" si="2"/>
        <v>0</v>
      </c>
      <c r="E52" s="291">
        <f t="shared" si="4"/>
        <v>0</v>
      </c>
      <c r="F52" s="291">
        <f t="shared" si="5"/>
        <v>0</v>
      </c>
      <c r="G52" s="291">
        <f t="shared" si="5"/>
        <v>0</v>
      </c>
      <c r="H52" s="291">
        <f t="shared" si="5"/>
        <v>0</v>
      </c>
      <c r="I52" s="291">
        <f t="shared" si="5"/>
        <v>0</v>
      </c>
      <c r="J52" s="291">
        <f t="shared" si="5"/>
        <v>0</v>
      </c>
      <c r="K52" s="291">
        <f t="shared" si="5"/>
        <v>0</v>
      </c>
      <c r="L52" s="291">
        <f t="shared" si="5"/>
        <v>0</v>
      </c>
      <c r="M52" s="291">
        <f t="shared" si="5"/>
        <v>0</v>
      </c>
      <c r="N52" s="291">
        <f t="shared" si="5"/>
        <v>0</v>
      </c>
      <c r="O52" s="291">
        <f t="shared" si="5"/>
        <v>0</v>
      </c>
      <c r="P52" s="291">
        <f t="shared" si="5"/>
        <v>0</v>
      </c>
      <c r="Q52" s="291">
        <f t="shared" si="5"/>
        <v>0</v>
      </c>
      <c r="R52" s="291">
        <f t="shared" si="5"/>
        <v>0</v>
      </c>
      <c r="S52" s="291">
        <f t="shared" si="5"/>
        <v>0</v>
      </c>
      <c r="T52" s="291">
        <f t="shared" si="5"/>
        <v>0</v>
      </c>
      <c r="U52" s="291">
        <f t="shared" si="5"/>
        <v>0</v>
      </c>
      <c r="V52" s="291">
        <f t="shared" si="5"/>
        <v>0</v>
      </c>
      <c r="W52" s="291">
        <f t="shared" si="5"/>
        <v>0</v>
      </c>
      <c r="X52" s="291">
        <f t="shared" si="5"/>
        <v>0</v>
      </c>
      <c r="Y52" s="291">
        <f t="shared" si="5"/>
        <v>0</v>
      </c>
      <c r="Z52" s="291">
        <f t="shared" si="5"/>
        <v>0</v>
      </c>
      <c r="AA52" s="291">
        <f t="shared" si="5"/>
        <v>0</v>
      </c>
      <c r="AB52" s="291">
        <f t="shared" si="5"/>
        <v>0</v>
      </c>
      <c r="AG52" s="240"/>
      <c r="AH52" s="240"/>
    </row>
    <row r="53" spans="1:34" x14ac:dyDescent="0.25">
      <c r="B53" s="145">
        <f t="shared" si="1"/>
        <v>50405</v>
      </c>
      <c r="D53" s="56">
        <f t="shared" si="2"/>
        <v>0</v>
      </c>
      <c r="E53" s="291">
        <f t="shared" ref="E53:E56" si="6">+E$9*(E28-E29)</f>
        <v>0</v>
      </c>
      <c r="F53" s="291">
        <f t="shared" si="5"/>
        <v>0</v>
      </c>
      <c r="G53" s="291">
        <f t="shared" si="5"/>
        <v>0</v>
      </c>
      <c r="H53" s="291">
        <f t="shared" si="5"/>
        <v>0</v>
      </c>
      <c r="I53" s="291">
        <f t="shared" si="5"/>
        <v>0</v>
      </c>
      <c r="J53" s="291">
        <f t="shared" si="5"/>
        <v>0</v>
      </c>
      <c r="K53" s="291">
        <f t="shared" si="5"/>
        <v>0</v>
      </c>
      <c r="L53" s="291">
        <f t="shared" si="5"/>
        <v>0</v>
      </c>
      <c r="M53" s="291">
        <f t="shared" si="5"/>
        <v>0</v>
      </c>
      <c r="N53" s="291">
        <f t="shared" si="5"/>
        <v>0</v>
      </c>
      <c r="O53" s="291">
        <f t="shared" si="5"/>
        <v>0</v>
      </c>
      <c r="P53" s="291">
        <f t="shared" si="5"/>
        <v>0</v>
      </c>
      <c r="Q53" s="291">
        <f t="shared" si="5"/>
        <v>0</v>
      </c>
      <c r="R53" s="291">
        <f t="shared" si="5"/>
        <v>0</v>
      </c>
      <c r="S53" s="291">
        <f t="shared" si="5"/>
        <v>0</v>
      </c>
      <c r="T53" s="291">
        <f t="shared" si="5"/>
        <v>0</v>
      </c>
      <c r="U53" s="291">
        <f t="shared" si="5"/>
        <v>0</v>
      </c>
      <c r="V53" s="291">
        <f t="shared" si="5"/>
        <v>0</v>
      </c>
      <c r="W53" s="291">
        <f t="shared" si="5"/>
        <v>0</v>
      </c>
      <c r="X53" s="291">
        <f t="shared" si="5"/>
        <v>0</v>
      </c>
      <c r="Y53" s="291">
        <f t="shared" si="5"/>
        <v>0</v>
      </c>
      <c r="Z53" s="291">
        <f t="shared" si="5"/>
        <v>0</v>
      </c>
      <c r="AA53" s="291">
        <f t="shared" si="5"/>
        <v>0</v>
      </c>
      <c r="AB53" s="291">
        <f t="shared" si="5"/>
        <v>0</v>
      </c>
      <c r="AG53" s="240"/>
      <c r="AH53" s="240"/>
    </row>
    <row r="54" spans="1:34" x14ac:dyDescent="0.25">
      <c r="B54" s="145">
        <f t="shared" si="1"/>
        <v>50770</v>
      </c>
      <c r="D54" s="56">
        <f t="shared" si="2"/>
        <v>0</v>
      </c>
      <c r="E54" s="291">
        <f t="shared" si="6"/>
        <v>0</v>
      </c>
      <c r="F54" s="291">
        <f t="shared" si="5"/>
        <v>0</v>
      </c>
      <c r="G54" s="291">
        <f t="shared" si="5"/>
        <v>0</v>
      </c>
      <c r="H54" s="291">
        <f t="shared" si="5"/>
        <v>0</v>
      </c>
      <c r="I54" s="291">
        <f t="shared" si="5"/>
        <v>0</v>
      </c>
      <c r="J54" s="291">
        <f t="shared" si="5"/>
        <v>0</v>
      </c>
      <c r="K54" s="291">
        <f t="shared" si="5"/>
        <v>0</v>
      </c>
      <c r="L54" s="291">
        <f t="shared" si="5"/>
        <v>0</v>
      </c>
      <c r="M54" s="291">
        <f t="shared" si="5"/>
        <v>0</v>
      </c>
      <c r="N54" s="291">
        <f t="shared" si="5"/>
        <v>0</v>
      </c>
      <c r="O54" s="291">
        <f t="shared" si="5"/>
        <v>0</v>
      </c>
      <c r="P54" s="291">
        <f t="shared" si="5"/>
        <v>0</v>
      </c>
      <c r="Q54" s="291">
        <f t="shared" si="5"/>
        <v>0</v>
      </c>
      <c r="R54" s="291">
        <f t="shared" si="5"/>
        <v>0</v>
      </c>
      <c r="S54" s="291">
        <f t="shared" si="5"/>
        <v>0</v>
      </c>
      <c r="T54" s="291">
        <f t="shared" si="5"/>
        <v>0</v>
      </c>
      <c r="U54" s="291">
        <f t="shared" si="5"/>
        <v>0</v>
      </c>
      <c r="V54" s="291">
        <f t="shared" si="5"/>
        <v>0</v>
      </c>
      <c r="W54" s="291">
        <f t="shared" si="5"/>
        <v>0</v>
      </c>
      <c r="X54" s="291">
        <f t="shared" si="5"/>
        <v>0</v>
      </c>
      <c r="Y54" s="291">
        <f t="shared" si="5"/>
        <v>0</v>
      </c>
      <c r="Z54" s="291">
        <f t="shared" si="5"/>
        <v>0</v>
      </c>
      <c r="AA54" s="291">
        <f t="shared" si="5"/>
        <v>0</v>
      </c>
      <c r="AB54" s="291">
        <f t="shared" si="5"/>
        <v>0</v>
      </c>
      <c r="AG54" s="240"/>
      <c r="AH54" s="240"/>
    </row>
    <row r="55" spans="1:34" x14ac:dyDescent="0.25">
      <c r="B55" s="145">
        <f t="shared" si="1"/>
        <v>51135</v>
      </c>
      <c r="D55" s="56">
        <f t="shared" si="2"/>
        <v>0</v>
      </c>
      <c r="E55" s="291">
        <f t="shared" si="6"/>
        <v>0</v>
      </c>
      <c r="F55" s="291">
        <f t="shared" si="5"/>
        <v>0</v>
      </c>
      <c r="G55" s="291">
        <f t="shared" si="5"/>
        <v>0</v>
      </c>
      <c r="H55" s="291">
        <f t="shared" si="5"/>
        <v>0</v>
      </c>
      <c r="I55" s="291">
        <f t="shared" si="5"/>
        <v>0</v>
      </c>
      <c r="J55" s="291">
        <f t="shared" si="5"/>
        <v>0</v>
      </c>
      <c r="K55" s="291">
        <f t="shared" si="5"/>
        <v>0</v>
      </c>
      <c r="L55" s="291">
        <f t="shared" si="5"/>
        <v>0</v>
      </c>
      <c r="M55" s="291">
        <f t="shared" si="5"/>
        <v>0</v>
      </c>
      <c r="N55" s="291">
        <f t="shared" si="5"/>
        <v>0</v>
      </c>
      <c r="O55" s="291">
        <f t="shared" si="5"/>
        <v>0</v>
      </c>
      <c r="P55" s="291">
        <f t="shared" si="5"/>
        <v>0</v>
      </c>
      <c r="Q55" s="291">
        <f t="shared" si="5"/>
        <v>0</v>
      </c>
      <c r="R55" s="291">
        <f t="shared" si="5"/>
        <v>0</v>
      </c>
      <c r="S55" s="291">
        <f t="shared" si="5"/>
        <v>0</v>
      </c>
      <c r="T55" s="291">
        <f t="shared" si="5"/>
        <v>0</v>
      </c>
      <c r="U55" s="291">
        <f t="shared" si="5"/>
        <v>0</v>
      </c>
      <c r="V55" s="291">
        <f t="shared" si="5"/>
        <v>0</v>
      </c>
      <c r="W55" s="291">
        <f t="shared" si="5"/>
        <v>0</v>
      </c>
      <c r="X55" s="291">
        <f t="shared" si="5"/>
        <v>0</v>
      </c>
      <c r="Y55" s="291">
        <f t="shared" si="5"/>
        <v>0</v>
      </c>
      <c r="Z55" s="291">
        <f t="shared" si="5"/>
        <v>0</v>
      </c>
      <c r="AA55" s="291">
        <f t="shared" si="5"/>
        <v>0</v>
      </c>
      <c r="AB55" s="291">
        <f t="shared" si="5"/>
        <v>0</v>
      </c>
    </row>
    <row r="56" spans="1:34" x14ac:dyDescent="0.25">
      <c r="B56" s="145">
        <f t="shared" si="1"/>
        <v>51501</v>
      </c>
      <c r="D56" s="56">
        <f t="shared" si="2"/>
        <v>0</v>
      </c>
      <c r="E56" s="291">
        <f t="shared" si="6"/>
        <v>0</v>
      </c>
      <c r="F56" s="291">
        <f t="shared" si="5"/>
        <v>0</v>
      </c>
      <c r="G56" s="291">
        <f t="shared" si="5"/>
        <v>0</v>
      </c>
      <c r="H56" s="291">
        <f t="shared" si="5"/>
        <v>0</v>
      </c>
      <c r="I56" s="291">
        <f t="shared" si="5"/>
        <v>0</v>
      </c>
      <c r="J56" s="291">
        <f t="shared" si="5"/>
        <v>0</v>
      </c>
      <c r="K56" s="291">
        <f t="shared" si="5"/>
        <v>0</v>
      </c>
      <c r="L56" s="291">
        <f t="shared" si="5"/>
        <v>0</v>
      </c>
      <c r="M56" s="291">
        <f t="shared" si="5"/>
        <v>0</v>
      </c>
      <c r="N56" s="291">
        <f t="shared" si="5"/>
        <v>0</v>
      </c>
      <c r="O56" s="291">
        <f t="shared" si="5"/>
        <v>0</v>
      </c>
      <c r="P56" s="291">
        <f t="shared" si="5"/>
        <v>0</v>
      </c>
      <c r="Q56" s="291">
        <f t="shared" si="5"/>
        <v>0</v>
      </c>
      <c r="R56" s="291">
        <f t="shared" si="5"/>
        <v>0</v>
      </c>
      <c r="S56" s="291">
        <f t="shared" si="5"/>
        <v>0</v>
      </c>
      <c r="T56" s="291">
        <f t="shared" si="5"/>
        <v>0</v>
      </c>
      <c r="U56" s="291">
        <f t="shared" si="5"/>
        <v>0</v>
      </c>
      <c r="V56" s="291">
        <f t="shared" si="5"/>
        <v>0</v>
      </c>
      <c r="W56" s="291">
        <f t="shared" si="5"/>
        <v>0</v>
      </c>
      <c r="X56" s="291">
        <f t="shared" si="5"/>
        <v>0</v>
      </c>
      <c r="Y56" s="291">
        <f t="shared" si="5"/>
        <v>0</v>
      </c>
      <c r="Z56" s="291">
        <f t="shared" si="5"/>
        <v>0</v>
      </c>
      <c r="AA56" s="291">
        <f t="shared" si="5"/>
        <v>0</v>
      </c>
      <c r="AB56" s="291">
        <f t="shared" si="5"/>
        <v>0</v>
      </c>
    </row>
    <row r="58" spans="1:34" ht="50.1" customHeight="1"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55" t="s">
        <v>178</v>
      </c>
      <c r="AE58" s="255" t="s">
        <v>177</v>
      </c>
    </row>
    <row r="59" spans="1:34" ht="12.6" hidden="1" customHeight="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GBP</v>
      </c>
      <c r="AE60" s="7" t="str">
        <f>H4</f>
        <v>GBP</v>
      </c>
    </row>
    <row r="61" spans="1:34" x14ac:dyDescent="0.25">
      <c r="A61" s="3" t="s">
        <v>137</v>
      </c>
      <c r="D61" s="89">
        <f t="shared" ref="D61:D83" si="7">SUM(E61:AB61)</f>
        <v>0</v>
      </c>
      <c r="E61" s="291">
        <f>E9-E62</f>
        <v>0</v>
      </c>
      <c r="F61" s="291">
        <f t="shared" ref="F61:AB61" si="8">F9-F62</f>
        <v>0</v>
      </c>
      <c r="G61" s="291">
        <f t="shared" si="8"/>
        <v>0</v>
      </c>
      <c r="H61" s="291">
        <f t="shared" si="8"/>
        <v>0</v>
      </c>
      <c r="I61" s="291">
        <f t="shared" si="8"/>
        <v>0</v>
      </c>
      <c r="J61" s="291">
        <f t="shared" si="8"/>
        <v>0</v>
      </c>
      <c r="K61" s="291">
        <f t="shared" si="8"/>
        <v>0</v>
      </c>
      <c r="L61" s="291">
        <f t="shared" si="8"/>
        <v>0</v>
      </c>
      <c r="M61" s="291">
        <f t="shared" si="8"/>
        <v>0</v>
      </c>
      <c r="N61" s="291">
        <f t="shared" si="8"/>
        <v>0</v>
      </c>
      <c r="O61" s="291">
        <f t="shared" si="8"/>
        <v>0</v>
      </c>
      <c r="P61" s="291">
        <f t="shared" si="8"/>
        <v>0</v>
      </c>
      <c r="Q61" s="291">
        <f t="shared" si="8"/>
        <v>0</v>
      </c>
      <c r="R61" s="291">
        <f t="shared" si="8"/>
        <v>0</v>
      </c>
      <c r="S61" s="291">
        <f t="shared" si="8"/>
        <v>0</v>
      </c>
      <c r="T61" s="291">
        <f t="shared" si="8"/>
        <v>0</v>
      </c>
      <c r="U61" s="291">
        <f t="shared" si="8"/>
        <v>0</v>
      </c>
      <c r="V61" s="291">
        <f t="shared" si="8"/>
        <v>0</v>
      </c>
      <c r="W61" s="291">
        <f t="shared" si="8"/>
        <v>0</v>
      </c>
      <c r="X61" s="291">
        <f t="shared" si="8"/>
        <v>0</v>
      </c>
      <c r="Y61" s="291">
        <f t="shared" si="8"/>
        <v>0</v>
      </c>
      <c r="Z61" s="291">
        <f t="shared" si="8"/>
        <v>0</v>
      </c>
      <c r="AA61" s="291">
        <f t="shared" si="8"/>
        <v>0</v>
      </c>
      <c r="AB61" s="291">
        <f t="shared" si="8"/>
        <v>0</v>
      </c>
    </row>
    <row r="62" spans="1:34" x14ac:dyDescent="0.25">
      <c r="B62" s="65">
        <f>+Summary!C$6</f>
        <v>43830</v>
      </c>
      <c r="D62" s="89">
        <f t="shared" si="7"/>
        <v>0</v>
      </c>
      <c r="E62" s="291">
        <f>SUMPRODUCT(E36:E$56,$AD$62:$AD82)</f>
        <v>0</v>
      </c>
      <c r="F62" s="291">
        <f>SUMPRODUCT(F36:F$56,$AD$62:$AD82)</f>
        <v>0</v>
      </c>
      <c r="G62" s="291">
        <f>SUMPRODUCT(G36:G$56,$AD$62:$AD82)</f>
        <v>0</v>
      </c>
      <c r="H62" s="291">
        <f>SUMPRODUCT(H36:H$56,$AD$62:$AD82)</f>
        <v>0</v>
      </c>
      <c r="I62" s="291">
        <f>SUMPRODUCT(I36:I$56,$AD$62:$AD82)</f>
        <v>0</v>
      </c>
      <c r="J62" s="291">
        <f>SUMPRODUCT(J36:J$56,$AD$62:$AD82)</f>
        <v>0</v>
      </c>
      <c r="K62" s="291">
        <f>SUMPRODUCT(K36:K$56,$AD$62:$AD82)</f>
        <v>0</v>
      </c>
      <c r="L62" s="291">
        <f>SUMPRODUCT(L36:L$56,$AD$62:$AD82)</f>
        <v>0</v>
      </c>
      <c r="M62" s="291">
        <f>SUMPRODUCT(M36:M$56,$AD$62:$AD82)</f>
        <v>0</v>
      </c>
      <c r="N62" s="291">
        <f>SUMPRODUCT(N36:N$56,$AD$62:$AD82)</f>
        <v>0</v>
      </c>
      <c r="O62" s="291">
        <f>SUMPRODUCT(O36:O$56,$AD$62:$AD82)</f>
        <v>0</v>
      </c>
      <c r="P62" s="291">
        <f>SUMPRODUCT(P36:P$56,$AD$62:$AD82)</f>
        <v>0</v>
      </c>
      <c r="Q62" s="291">
        <f>SUMPRODUCT(Q36:Q$56,$AD$62:$AD82)</f>
        <v>0</v>
      </c>
      <c r="R62" s="291">
        <f>SUMPRODUCT(R36:R$56,$AD$62:$AD82)</f>
        <v>0</v>
      </c>
      <c r="S62" s="291">
        <f>SUMPRODUCT(S36:S$56,$AD$62:$AD82)</f>
        <v>0</v>
      </c>
      <c r="T62" s="291">
        <f>SUMPRODUCT(T36:T$56,$AD$62:$AD82)</f>
        <v>0</v>
      </c>
      <c r="U62" s="291">
        <f>SUMPRODUCT(U36:U$56,$AD$62:$AD82)</f>
        <v>0</v>
      </c>
      <c r="V62" s="291">
        <f>SUMPRODUCT(V36:V$56,$AD$62:$AD82)</f>
        <v>0</v>
      </c>
      <c r="W62" s="291">
        <f>SUMPRODUCT(W36:W$56,$AD$62:$AD82)</f>
        <v>0</v>
      </c>
      <c r="X62" s="291">
        <f>SUMPRODUCT(X36:X$56,$AD$62:$AD82)</f>
        <v>0</v>
      </c>
      <c r="Y62" s="291">
        <f>SUMPRODUCT(Y36:Y$56,$AD$62:$AD82)</f>
        <v>0</v>
      </c>
      <c r="Z62" s="291">
        <f>SUMPRODUCT(Z36:Z$56,$AD$62:$AD82)</f>
        <v>0</v>
      </c>
      <c r="AA62" s="291">
        <f>SUMPRODUCT(AA36:AA$56,$AD$62:$AD82)</f>
        <v>0</v>
      </c>
      <c r="AB62" s="291">
        <f>SUMPRODUCT(AB36:AB$56,$AD$62:$AD82)</f>
        <v>0</v>
      </c>
      <c r="AC62" s="267">
        <v>1</v>
      </c>
      <c r="AD62" s="201">
        <f>+AE62*((1+Summary!$D$29)^(AC62-0.5))</f>
        <v>0.99577210517662573</v>
      </c>
      <c r="AE62" s="201">
        <f>HLOOKUP($H$4,'Yield Curves &amp; Factor Charges'!$L$41:$S$72,AC62+2,FALSE)</f>
        <v>0.99527459222767012</v>
      </c>
    </row>
    <row r="63" spans="1:34" x14ac:dyDescent="0.25">
      <c r="B63" s="145">
        <f t="shared" ref="B63:B83" si="9">EDATE(B62,12)</f>
        <v>44196</v>
      </c>
      <c r="D63" s="89">
        <f t="shared" si="7"/>
        <v>0</v>
      </c>
      <c r="E63" s="291">
        <f>SUMPRODUCT(E37:E$56,$AD$62:$AD81)</f>
        <v>0</v>
      </c>
      <c r="F63" s="291">
        <f>SUMPRODUCT(F37:F$56,$AD$62:$AD81)</f>
        <v>0</v>
      </c>
      <c r="G63" s="291">
        <f>SUMPRODUCT(G37:G$56,$AD$62:$AD81)</f>
        <v>0</v>
      </c>
      <c r="H63" s="291">
        <f>SUMPRODUCT(H37:H$56,$AD$62:$AD81)</f>
        <v>0</v>
      </c>
      <c r="I63" s="291">
        <f>SUMPRODUCT(I37:I$56,$AD$62:$AD81)</f>
        <v>0</v>
      </c>
      <c r="J63" s="291">
        <f>SUMPRODUCT(J37:J$56,$AD$62:$AD81)</f>
        <v>0</v>
      </c>
      <c r="K63" s="291">
        <f>SUMPRODUCT(K37:K$56,$AD$62:$AD81)</f>
        <v>0</v>
      </c>
      <c r="L63" s="291">
        <f>SUMPRODUCT(L37:L$56,$AD$62:$AD81)</f>
        <v>0</v>
      </c>
      <c r="M63" s="291">
        <f>SUMPRODUCT(M37:M$56,$AD$62:$AD81)</f>
        <v>0</v>
      </c>
      <c r="N63" s="291">
        <f>SUMPRODUCT(N37:N$56,$AD$62:$AD81)</f>
        <v>0</v>
      </c>
      <c r="O63" s="291">
        <f>SUMPRODUCT(O37:O$56,$AD$62:$AD81)</f>
        <v>0</v>
      </c>
      <c r="P63" s="291">
        <f>SUMPRODUCT(P37:P$56,$AD$62:$AD81)</f>
        <v>0</v>
      </c>
      <c r="Q63" s="291">
        <f>SUMPRODUCT(Q37:Q$56,$AD$62:$AD81)</f>
        <v>0</v>
      </c>
      <c r="R63" s="291">
        <f>SUMPRODUCT(R37:R$56,$AD$62:$AD81)</f>
        <v>0</v>
      </c>
      <c r="S63" s="291">
        <f>SUMPRODUCT(S37:S$56,$AD$62:$AD81)</f>
        <v>0</v>
      </c>
      <c r="T63" s="291">
        <f>SUMPRODUCT(T37:T$56,$AD$62:$AD81)</f>
        <v>0</v>
      </c>
      <c r="U63" s="291">
        <f>SUMPRODUCT(U37:U$56,$AD$62:$AD81)</f>
        <v>0</v>
      </c>
      <c r="V63" s="291">
        <f>SUMPRODUCT(V37:V$56,$AD$62:$AD81)</f>
        <v>0</v>
      </c>
      <c r="W63" s="291">
        <f>SUMPRODUCT(W37:W$56,$AD$62:$AD81)</f>
        <v>0</v>
      </c>
      <c r="X63" s="291">
        <f>SUMPRODUCT(X37:X$56,$AD$62:$AD81)</f>
        <v>0</v>
      </c>
      <c r="Y63" s="291">
        <f>SUMPRODUCT(Y37:Y$56,$AD$62:$AD81)</f>
        <v>0</v>
      </c>
      <c r="Z63" s="291">
        <f>SUMPRODUCT(Z37:Z$56,$AD$62:$AD81)</f>
        <v>0</v>
      </c>
      <c r="AA63" s="291">
        <f>SUMPRODUCT(AA37:AA$56,$AD$62:$AD81)</f>
        <v>0</v>
      </c>
      <c r="AB63" s="291">
        <f>SUMPRODUCT(AB37:AB$56,$AD$62:$AD81)</f>
        <v>0</v>
      </c>
      <c r="AC63" s="267">
        <f t="shared" ref="AC63:AC83" si="10">+AC62+1</f>
        <v>2</v>
      </c>
      <c r="AD63" s="201">
        <f>+AE63*((1+Summary!$D$29)^(AC63-0.5))</f>
        <v>0.98616516470447191</v>
      </c>
      <c r="AE63" s="201">
        <f>HLOOKUP($H$4,'Yield Curves &amp; Factor Charges'!$L$41:$S$72,AC63+2,FALSE)</f>
        <v>0.98468776386228707</v>
      </c>
    </row>
    <row r="64" spans="1:34" x14ac:dyDescent="0.25">
      <c r="B64" s="145">
        <f t="shared" si="9"/>
        <v>44561</v>
      </c>
      <c r="D64" s="89">
        <f t="shared" si="7"/>
        <v>0</v>
      </c>
      <c r="E64" s="291">
        <f>SUMPRODUCT(E38:E$56,$AD$62:$AD80)</f>
        <v>0</v>
      </c>
      <c r="F64" s="291">
        <f>SUMPRODUCT(F38:F$56,$AD$62:$AD80)</f>
        <v>0</v>
      </c>
      <c r="G64" s="291">
        <f>SUMPRODUCT(G38:G$56,$AD$62:$AD80)</f>
        <v>0</v>
      </c>
      <c r="H64" s="291">
        <f>SUMPRODUCT(H38:H$56,$AD$62:$AD80)</f>
        <v>0</v>
      </c>
      <c r="I64" s="291">
        <f>SUMPRODUCT(I38:I$56,$AD$62:$AD80)</f>
        <v>0</v>
      </c>
      <c r="J64" s="291">
        <f>SUMPRODUCT(J38:J$56,$AD$62:$AD80)</f>
        <v>0</v>
      </c>
      <c r="K64" s="291">
        <f>SUMPRODUCT(K38:K$56,$AD$62:$AD80)</f>
        <v>0</v>
      </c>
      <c r="L64" s="291">
        <f>SUMPRODUCT(L38:L$56,$AD$62:$AD80)</f>
        <v>0</v>
      </c>
      <c r="M64" s="291">
        <f>SUMPRODUCT(M38:M$56,$AD$62:$AD80)</f>
        <v>0</v>
      </c>
      <c r="N64" s="291">
        <f>SUMPRODUCT(N38:N$56,$AD$62:$AD80)</f>
        <v>0</v>
      </c>
      <c r="O64" s="291">
        <f>SUMPRODUCT(O38:O$56,$AD$62:$AD80)</f>
        <v>0</v>
      </c>
      <c r="P64" s="291">
        <f>SUMPRODUCT(P38:P$56,$AD$62:$AD80)</f>
        <v>0</v>
      </c>
      <c r="Q64" s="291">
        <f>SUMPRODUCT(Q38:Q$56,$AD$62:$AD80)</f>
        <v>0</v>
      </c>
      <c r="R64" s="291">
        <f>SUMPRODUCT(R38:R$56,$AD$62:$AD80)</f>
        <v>0</v>
      </c>
      <c r="S64" s="291">
        <f>SUMPRODUCT(S38:S$56,$AD$62:$AD80)</f>
        <v>0</v>
      </c>
      <c r="T64" s="291">
        <f>SUMPRODUCT(T38:T$56,$AD$62:$AD80)</f>
        <v>0</v>
      </c>
      <c r="U64" s="291">
        <f>SUMPRODUCT(U38:U$56,$AD$62:$AD80)</f>
        <v>0</v>
      </c>
      <c r="V64" s="291">
        <f>SUMPRODUCT(V38:V$56,$AD$62:$AD80)</f>
        <v>0</v>
      </c>
      <c r="W64" s="291">
        <f>SUMPRODUCT(W38:W$56,$AD$62:$AD80)</f>
        <v>0</v>
      </c>
      <c r="X64" s="291">
        <f>SUMPRODUCT(X38:X$56,$AD$62:$AD80)</f>
        <v>0</v>
      </c>
      <c r="Y64" s="291">
        <f>SUMPRODUCT(Y38:Y$56,$AD$62:$AD80)</f>
        <v>0</v>
      </c>
      <c r="Z64" s="291">
        <f>SUMPRODUCT(Z38:Z$56,$AD$62:$AD80)</f>
        <v>0</v>
      </c>
      <c r="AA64" s="291">
        <f>SUMPRODUCT(AA38:AA$56,$AD$62:$AD80)</f>
        <v>0</v>
      </c>
      <c r="AB64" s="291">
        <f>SUMPRODUCT(AB38:AB$56,$AD$62:$AD80)</f>
        <v>0</v>
      </c>
      <c r="AC64" s="267">
        <f t="shared" si="10"/>
        <v>3</v>
      </c>
      <c r="AD64" s="201">
        <f>+AE64*((1+Summary!$D$29)^(AC64-0.5))</f>
        <v>0.97438164884215672</v>
      </c>
      <c r="AE64" s="201">
        <f>HLOOKUP($H$4,'Yield Curves &amp; Factor Charges'!$L$41:$S$72,AC64+2,FALSE)</f>
        <v>0.97194995125416661</v>
      </c>
    </row>
    <row r="65" spans="2:31" x14ac:dyDescent="0.25">
      <c r="B65" s="145">
        <f t="shared" si="9"/>
        <v>44926</v>
      </c>
      <c r="D65" s="89">
        <f t="shared" si="7"/>
        <v>0</v>
      </c>
      <c r="E65" s="291">
        <f>SUMPRODUCT(E39:E$56,$AD$62:$AD79)</f>
        <v>0</v>
      </c>
      <c r="F65" s="291">
        <f>SUMPRODUCT(F39:F$56,$AD$62:$AD79)</f>
        <v>0</v>
      </c>
      <c r="G65" s="291">
        <f>SUMPRODUCT(G39:G$56,$AD$62:$AD79)</f>
        <v>0</v>
      </c>
      <c r="H65" s="291">
        <f>SUMPRODUCT(H39:H$56,$AD$62:$AD79)</f>
        <v>0</v>
      </c>
      <c r="I65" s="291">
        <f>SUMPRODUCT(I39:I$56,$AD$62:$AD79)</f>
        <v>0</v>
      </c>
      <c r="J65" s="291">
        <f>SUMPRODUCT(J39:J$56,$AD$62:$AD79)</f>
        <v>0</v>
      </c>
      <c r="K65" s="291">
        <f>SUMPRODUCT(K39:K$56,$AD$62:$AD79)</f>
        <v>0</v>
      </c>
      <c r="L65" s="291">
        <f>SUMPRODUCT(L39:L$56,$AD$62:$AD79)</f>
        <v>0</v>
      </c>
      <c r="M65" s="291">
        <f>SUMPRODUCT(M39:M$56,$AD$62:$AD79)</f>
        <v>0</v>
      </c>
      <c r="N65" s="291">
        <f>SUMPRODUCT(N39:N$56,$AD$62:$AD79)</f>
        <v>0</v>
      </c>
      <c r="O65" s="291">
        <f>SUMPRODUCT(O39:O$56,$AD$62:$AD79)</f>
        <v>0</v>
      </c>
      <c r="P65" s="291">
        <f>SUMPRODUCT(P39:P$56,$AD$62:$AD79)</f>
        <v>0</v>
      </c>
      <c r="Q65" s="291">
        <f>SUMPRODUCT(Q39:Q$56,$AD$62:$AD79)</f>
        <v>0</v>
      </c>
      <c r="R65" s="291">
        <f>SUMPRODUCT(R39:R$56,$AD$62:$AD79)</f>
        <v>0</v>
      </c>
      <c r="S65" s="291">
        <f>SUMPRODUCT(S39:S$56,$AD$62:$AD79)</f>
        <v>0</v>
      </c>
      <c r="T65" s="291">
        <f>SUMPRODUCT(T39:T$56,$AD$62:$AD79)</f>
        <v>0</v>
      </c>
      <c r="U65" s="291">
        <f>SUMPRODUCT(U39:U$56,$AD$62:$AD79)</f>
        <v>0</v>
      </c>
      <c r="V65" s="291">
        <f>SUMPRODUCT(V39:V$56,$AD$62:$AD79)</f>
        <v>0</v>
      </c>
      <c r="W65" s="291">
        <f>SUMPRODUCT(W39:W$56,$AD$62:$AD79)</f>
        <v>0</v>
      </c>
      <c r="X65" s="291">
        <f>SUMPRODUCT(X39:X$56,$AD$62:$AD79)</f>
        <v>0</v>
      </c>
      <c r="Y65" s="291">
        <f>SUMPRODUCT(Y39:Y$56,$AD$62:$AD79)</f>
        <v>0</v>
      </c>
      <c r="Z65" s="291">
        <f>SUMPRODUCT(Z39:Z$56,$AD$62:$AD79)</f>
        <v>0</v>
      </c>
      <c r="AA65" s="291">
        <f>SUMPRODUCT(AA39:AA$56,$AD$62:$AD79)</f>
        <v>0</v>
      </c>
      <c r="AB65" s="291">
        <f>SUMPRODUCT(AB39:AB$56,$AD$62:$AD79)</f>
        <v>0</v>
      </c>
      <c r="AC65" s="267">
        <f t="shared" si="10"/>
        <v>4</v>
      </c>
      <c r="AD65" s="201">
        <f>+AE65*((1+Summary!$D$29)^(AC65-0.5))</f>
        <v>0.95983775825057649</v>
      </c>
      <c r="AE65" s="201">
        <f>HLOOKUP($H$4,'Yield Curves &amp; Factor Charges'!$L$41:$S$72,AC65+2,FALSE)</f>
        <v>0.9564858709838735</v>
      </c>
    </row>
    <row r="66" spans="2:31" x14ac:dyDescent="0.25">
      <c r="B66" s="145">
        <f t="shared" si="9"/>
        <v>45291</v>
      </c>
      <c r="D66" s="89">
        <f t="shared" si="7"/>
        <v>0</v>
      </c>
      <c r="E66" s="291">
        <f>SUMPRODUCT(E40:E$56,$AD$62:$AD78)</f>
        <v>0</v>
      </c>
      <c r="F66" s="291">
        <f>SUMPRODUCT(F40:F$56,$AD$62:$AD78)</f>
        <v>0</v>
      </c>
      <c r="G66" s="291">
        <f>SUMPRODUCT(G40:G$56,$AD$62:$AD78)</f>
        <v>0</v>
      </c>
      <c r="H66" s="291">
        <f>SUMPRODUCT(H40:H$56,$AD$62:$AD78)</f>
        <v>0</v>
      </c>
      <c r="I66" s="291">
        <f>SUMPRODUCT(I40:I$56,$AD$62:$AD78)</f>
        <v>0</v>
      </c>
      <c r="J66" s="291">
        <f>SUMPRODUCT(J40:J$56,$AD$62:$AD78)</f>
        <v>0</v>
      </c>
      <c r="K66" s="291">
        <f>SUMPRODUCT(K40:K$56,$AD$62:$AD78)</f>
        <v>0</v>
      </c>
      <c r="L66" s="291">
        <f>SUMPRODUCT(L40:L$56,$AD$62:$AD78)</f>
        <v>0</v>
      </c>
      <c r="M66" s="291">
        <f>SUMPRODUCT(M40:M$56,$AD$62:$AD78)</f>
        <v>0</v>
      </c>
      <c r="N66" s="291">
        <f>SUMPRODUCT(N40:N$56,$AD$62:$AD78)</f>
        <v>0</v>
      </c>
      <c r="O66" s="291">
        <f>SUMPRODUCT(O40:O$56,$AD$62:$AD78)</f>
        <v>0</v>
      </c>
      <c r="P66" s="291">
        <f>SUMPRODUCT(P40:P$56,$AD$62:$AD78)</f>
        <v>0</v>
      </c>
      <c r="Q66" s="291">
        <f>SUMPRODUCT(Q40:Q$56,$AD$62:$AD78)</f>
        <v>0</v>
      </c>
      <c r="R66" s="291">
        <f>SUMPRODUCT(R40:R$56,$AD$62:$AD78)</f>
        <v>0</v>
      </c>
      <c r="S66" s="291">
        <f>SUMPRODUCT(S40:S$56,$AD$62:$AD78)</f>
        <v>0</v>
      </c>
      <c r="T66" s="291">
        <f>SUMPRODUCT(T40:T$56,$AD$62:$AD78)</f>
        <v>0</v>
      </c>
      <c r="U66" s="291">
        <f>SUMPRODUCT(U40:U$56,$AD$62:$AD78)</f>
        <v>0</v>
      </c>
      <c r="V66" s="291">
        <f>SUMPRODUCT(V40:V$56,$AD$62:$AD78)</f>
        <v>0</v>
      </c>
      <c r="W66" s="291">
        <f>SUMPRODUCT(W40:W$56,$AD$62:$AD78)</f>
        <v>0</v>
      </c>
      <c r="X66" s="291">
        <f>SUMPRODUCT(X40:X$56,$AD$62:$AD78)</f>
        <v>0</v>
      </c>
      <c r="Y66" s="291">
        <f>SUMPRODUCT(Y40:Y$56,$AD$62:$AD78)</f>
        <v>0</v>
      </c>
      <c r="Z66" s="291">
        <f>SUMPRODUCT(Z40:Z$56,$AD$62:$AD78)</f>
        <v>0</v>
      </c>
      <c r="AA66" s="291">
        <f>SUMPRODUCT(AA40:AA$56,$AD$62:$AD78)</f>
        <v>0</v>
      </c>
      <c r="AB66" s="291">
        <f>SUMPRODUCT(AB40:AB$56,$AD$62:$AD78)</f>
        <v>0</v>
      </c>
      <c r="AC66" s="267">
        <f t="shared" si="10"/>
        <v>5</v>
      </c>
      <c r="AD66" s="201">
        <f>+AE66*((1+Summary!$D$29)^(AC66-0.5))</f>
        <v>0.94319503973044461</v>
      </c>
      <c r="AE66" s="201">
        <f>HLOOKUP($H$4,'Yield Curves &amp; Factor Charges'!$L$41:$S$72,AC66+2,FALSE)</f>
        <v>0.93896230884819498</v>
      </c>
    </row>
    <row r="67" spans="2:31" x14ac:dyDescent="0.25">
      <c r="B67" s="145">
        <f t="shared" si="9"/>
        <v>45657</v>
      </c>
      <c r="D67" s="89">
        <f t="shared" si="7"/>
        <v>0</v>
      </c>
      <c r="E67" s="291">
        <f>SUMPRODUCT(E41:E$56,$AD$62:$AD77)</f>
        <v>0</v>
      </c>
      <c r="F67" s="291">
        <f>SUMPRODUCT(F41:F$56,$AD$62:$AD77)</f>
        <v>0</v>
      </c>
      <c r="G67" s="291">
        <f>SUMPRODUCT(G41:G$56,$AD$62:$AD77)</f>
        <v>0</v>
      </c>
      <c r="H67" s="291">
        <f>SUMPRODUCT(H41:H$56,$AD$62:$AD77)</f>
        <v>0</v>
      </c>
      <c r="I67" s="291">
        <f>SUMPRODUCT(I41:I$56,$AD$62:$AD77)</f>
        <v>0</v>
      </c>
      <c r="J67" s="291">
        <f>SUMPRODUCT(J41:J$56,$AD$62:$AD77)</f>
        <v>0</v>
      </c>
      <c r="K67" s="291">
        <f>SUMPRODUCT(K41:K$56,$AD$62:$AD77)</f>
        <v>0</v>
      </c>
      <c r="L67" s="291">
        <f>SUMPRODUCT(L41:L$56,$AD$62:$AD77)</f>
        <v>0</v>
      </c>
      <c r="M67" s="291">
        <f>SUMPRODUCT(M41:M$56,$AD$62:$AD77)</f>
        <v>0</v>
      </c>
      <c r="N67" s="291">
        <f>SUMPRODUCT(N41:N$56,$AD$62:$AD77)</f>
        <v>0</v>
      </c>
      <c r="O67" s="291">
        <f>SUMPRODUCT(O41:O$56,$AD$62:$AD77)</f>
        <v>0</v>
      </c>
      <c r="P67" s="291">
        <f>SUMPRODUCT(P41:P$56,$AD$62:$AD77)</f>
        <v>0</v>
      </c>
      <c r="Q67" s="291">
        <f>SUMPRODUCT(Q41:Q$56,$AD$62:$AD77)</f>
        <v>0</v>
      </c>
      <c r="R67" s="291">
        <f>SUMPRODUCT(R41:R$56,$AD$62:$AD77)</f>
        <v>0</v>
      </c>
      <c r="S67" s="291">
        <f>SUMPRODUCT(S41:S$56,$AD$62:$AD77)</f>
        <v>0</v>
      </c>
      <c r="T67" s="291">
        <f>SUMPRODUCT(T41:T$56,$AD$62:$AD77)</f>
        <v>0</v>
      </c>
      <c r="U67" s="291">
        <f>SUMPRODUCT(U41:U$56,$AD$62:$AD77)</f>
        <v>0</v>
      </c>
      <c r="V67" s="291">
        <f>SUMPRODUCT(V41:V$56,$AD$62:$AD77)</f>
        <v>0</v>
      </c>
      <c r="W67" s="291">
        <f>SUMPRODUCT(W41:W$56,$AD$62:$AD77)</f>
        <v>0</v>
      </c>
      <c r="X67" s="291">
        <f>SUMPRODUCT(X41:X$56,$AD$62:$AD77)</f>
        <v>0</v>
      </c>
      <c r="Y67" s="291">
        <f>SUMPRODUCT(Y41:Y$56,$AD$62:$AD77)</f>
        <v>0</v>
      </c>
      <c r="Z67" s="291">
        <f>SUMPRODUCT(Z41:Z$56,$AD$62:$AD77)</f>
        <v>0</v>
      </c>
      <c r="AA67" s="291">
        <f>SUMPRODUCT(AA41:AA$56,$AD$62:$AD77)</f>
        <v>0</v>
      </c>
      <c r="AB67" s="291">
        <f>SUMPRODUCT(AB41:AB$56,$AD$62:$AD77)</f>
        <v>0</v>
      </c>
      <c r="AC67" s="267">
        <f t="shared" si="10"/>
        <v>6</v>
      </c>
      <c r="AD67" s="201">
        <f>+AE67*((1+Summary!$D$29)^(AC67-0.5))</f>
        <v>0.92462217051435369</v>
      </c>
      <c r="AE67" s="201">
        <f>HLOOKUP($H$4,'Yield Curves &amp; Factor Charges'!$L$41:$S$72,AC67+2,FALSE)</f>
        <v>0.91955323496640651</v>
      </c>
    </row>
    <row r="68" spans="2:31" x14ac:dyDescent="0.25">
      <c r="B68" s="145">
        <f t="shared" si="9"/>
        <v>46022</v>
      </c>
      <c r="D68" s="89">
        <f t="shared" si="7"/>
        <v>0</v>
      </c>
      <c r="E68" s="291">
        <f>SUMPRODUCT(E42:E$56,$AD$62:$AD76)</f>
        <v>0</v>
      </c>
      <c r="F68" s="291">
        <f>SUMPRODUCT(F42:F$56,$AD$62:$AD76)</f>
        <v>0</v>
      </c>
      <c r="G68" s="291">
        <f>SUMPRODUCT(G42:G$56,$AD$62:$AD76)</f>
        <v>0</v>
      </c>
      <c r="H68" s="291">
        <f>SUMPRODUCT(H42:H$56,$AD$62:$AD76)</f>
        <v>0</v>
      </c>
      <c r="I68" s="291">
        <f>SUMPRODUCT(I42:I$56,$AD$62:$AD76)</f>
        <v>0</v>
      </c>
      <c r="J68" s="291">
        <f>SUMPRODUCT(J42:J$56,$AD$62:$AD76)</f>
        <v>0</v>
      </c>
      <c r="K68" s="291">
        <f>SUMPRODUCT(K42:K$56,$AD$62:$AD76)</f>
        <v>0</v>
      </c>
      <c r="L68" s="291">
        <f>SUMPRODUCT(L42:L$56,$AD$62:$AD76)</f>
        <v>0</v>
      </c>
      <c r="M68" s="291">
        <f>SUMPRODUCT(M42:M$56,$AD$62:$AD76)</f>
        <v>0</v>
      </c>
      <c r="N68" s="291">
        <f>SUMPRODUCT(N42:N$56,$AD$62:$AD76)</f>
        <v>0</v>
      </c>
      <c r="O68" s="291">
        <f>SUMPRODUCT(O42:O$56,$AD$62:$AD76)</f>
        <v>0</v>
      </c>
      <c r="P68" s="291">
        <f>SUMPRODUCT(P42:P$56,$AD$62:$AD76)</f>
        <v>0</v>
      </c>
      <c r="Q68" s="291">
        <f>SUMPRODUCT(Q42:Q$56,$AD$62:$AD76)</f>
        <v>0</v>
      </c>
      <c r="R68" s="291">
        <f>SUMPRODUCT(R42:R$56,$AD$62:$AD76)</f>
        <v>0</v>
      </c>
      <c r="S68" s="291">
        <f>SUMPRODUCT(S42:S$56,$AD$62:$AD76)</f>
        <v>0</v>
      </c>
      <c r="T68" s="291">
        <f>SUMPRODUCT(T42:T$56,$AD$62:$AD76)</f>
        <v>0</v>
      </c>
      <c r="U68" s="291">
        <f>SUMPRODUCT(U42:U$56,$AD$62:$AD76)</f>
        <v>0</v>
      </c>
      <c r="V68" s="291">
        <f>SUMPRODUCT(V42:V$56,$AD$62:$AD76)</f>
        <v>0</v>
      </c>
      <c r="W68" s="291">
        <f>SUMPRODUCT(W42:W$56,$AD$62:$AD76)</f>
        <v>0</v>
      </c>
      <c r="X68" s="291">
        <f>SUMPRODUCT(X42:X$56,$AD$62:$AD76)</f>
        <v>0</v>
      </c>
      <c r="Y68" s="291">
        <f>SUMPRODUCT(Y42:Y$56,$AD$62:$AD76)</f>
        <v>0</v>
      </c>
      <c r="Z68" s="291">
        <f>SUMPRODUCT(Z42:Z$56,$AD$62:$AD76)</f>
        <v>0</v>
      </c>
      <c r="AA68" s="291">
        <f>SUMPRODUCT(AA42:AA$56,$AD$62:$AD76)</f>
        <v>0</v>
      </c>
      <c r="AB68" s="291">
        <f>SUMPRODUCT(AB42:AB$56,$AD$62:$AD76)</f>
        <v>0</v>
      </c>
      <c r="AC68" s="267">
        <f t="shared" si="10"/>
        <v>7</v>
      </c>
      <c r="AD68" s="201">
        <f>+AE68*((1+Summary!$D$29)^(AC68-0.5))</f>
        <v>0.90367199092350159</v>
      </c>
      <c r="AE68" s="201">
        <f>HLOOKUP($H$4,'Yield Curves &amp; Factor Charges'!$L$41:$S$72,AC68+2,FALSE)</f>
        <v>0.89782008772534405</v>
      </c>
    </row>
    <row r="69" spans="2:31" x14ac:dyDescent="0.25">
      <c r="B69" s="145">
        <f t="shared" si="9"/>
        <v>46387</v>
      </c>
      <c r="D69" s="89">
        <f t="shared" si="7"/>
        <v>0</v>
      </c>
      <c r="E69" s="291">
        <f>SUMPRODUCT(E43:E$56,$AD$62:$AD75)</f>
        <v>0</v>
      </c>
      <c r="F69" s="291">
        <f>SUMPRODUCT(F43:F$56,$AD$62:$AD75)</f>
        <v>0</v>
      </c>
      <c r="G69" s="291">
        <f>SUMPRODUCT(G43:G$56,$AD$62:$AD75)</f>
        <v>0</v>
      </c>
      <c r="H69" s="291">
        <f>SUMPRODUCT(H43:H$56,$AD$62:$AD75)</f>
        <v>0</v>
      </c>
      <c r="I69" s="291">
        <f>SUMPRODUCT(I43:I$56,$AD$62:$AD75)</f>
        <v>0</v>
      </c>
      <c r="J69" s="291">
        <f>SUMPRODUCT(J43:J$56,$AD$62:$AD75)</f>
        <v>0</v>
      </c>
      <c r="K69" s="291">
        <f>SUMPRODUCT(K43:K$56,$AD$62:$AD75)</f>
        <v>0</v>
      </c>
      <c r="L69" s="291">
        <f>SUMPRODUCT(L43:L$56,$AD$62:$AD75)</f>
        <v>0</v>
      </c>
      <c r="M69" s="291">
        <f>SUMPRODUCT(M43:M$56,$AD$62:$AD75)</f>
        <v>0</v>
      </c>
      <c r="N69" s="291">
        <f>SUMPRODUCT(N43:N$56,$AD$62:$AD75)</f>
        <v>0</v>
      </c>
      <c r="O69" s="291">
        <f>SUMPRODUCT(O43:O$56,$AD$62:$AD75)</f>
        <v>0</v>
      </c>
      <c r="P69" s="291">
        <f>SUMPRODUCT(P43:P$56,$AD$62:$AD75)</f>
        <v>0</v>
      </c>
      <c r="Q69" s="291">
        <f>SUMPRODUCT(Q43:Q$56,$AD$62:$AD75)</f>
        <v>0</v>
      </c>
      <c r="R69" s="291">
        <f>SUMPRODUCT(R43:R$56,$AD$62:$AD75)</f>
        <v>0</v>
      </c>
      <c r="S69" s="291">
        <f>SUMPRODUCT(S43:S$56,$AD$62:$AD75)</f>
        <v>0</v>
      </c>
      <c r="T69" s="291">
        <f>SUMPRODUCT(T43:T$56,$AD$62:$AD75)</f>
        <v>0</v>
      </c>
      <c r="U69" s="291">
        <f>SUMPRODUCT(U43:U$56,$AD$62:$AD75)</f>
        <v>0</v>
      </c>
      <c r="V69" s="291">
        <f>SUMPRODUCT(V43:V$56,$AD$62:$AD75)</f>
        <v>0</v>
      </c>
      <c r="W69" s="291">
        <f>SUMPRODUCT(W43:W$56,$AD$62:$AD75)</f>
        <v>0</v>
      </c>
      <c r="X69" s="291">
        <f>SUMPRODUCT(X43:X$56,$AD$62:$AD75)</f>
        <v>0</v>
      </c>
      <c r="Y69" s="291">
        <f>SUMPRODUCT(Y43:Y$56,$AD$62:$AD75)</f>
        <v>0</v>
      </c>
      <c r="Z69" s="291">
        <f>SUMPRODUCT(Z43:Z$56,$AD$62:$AD75)</f>
        <v>0</v>
      </c>
      <c r="AA69" s="291">
        <f>SUMPRODUCT(AA43:AA$56,$AD$62:$AD75)</f>
        <v>0</v>
      </c>
      <c r="AB69" s="291">
        <f>SUMPRODUCT(AB43:AB$56,$AD$62:$AD75)</f>
        <v>0</v>
      </c>
      <c r="AC69" s="267">
        <f t="shared" si="10"/>
        <v>8</v>
      </c>
      <c r="AD69" s="201">
        <f>+AE69*((1+Summary!$D$29)^(AC69-0.5))</f>
        <v>0.88431267217817</v>
      </c>
      <c r="AE69" s="201">
        <f>HLOOKUP($H$4,'Yield Curves &amp; Factor Charges'!$L$41:$S$72,AC69+2,FALSE)</f>
        <v>0.87770842557672035</v>
      </c>
    </row>
    <row r="70" spans="2:31" x14ac:dyDescent="0.25">
      <c r="B70" s="145">
        <f t="shared" si="9"/>
        <v>46752</v>
      </c>
      <c r="D70" s="89">
        <f t="shared" si="7"/>
        <v>0</v>
      </c>
      <c r="E70" s="291">
        <f>SUMPRODUCT(E44:E$56,$AD$62:$AD74)</f>
        <v>0</v>
      </c>
      <c r="F70" s="291">
        <f>SUMPRODUCT(F44:F$56,$AD$62:$AD74)</f>
        <v>0</v>
      </c>
      <c r="G70" s="291">
        <f>SUMPRODUCT(G44:G$56,$AD$62:$AD74)</f>
        <v>0</v>
      </c>
      <c r="H70" s="291">
        <f>SUMPRODUCT(H44:H$56,$AD$62:$AD74)</f>
        <v>0</v>
      </c>
      <c r="I70" s="291">
        <f>SUMPRODUCT(I44:I$56,$AD$62:$AD74)</f>
        <v>0</v>
      </c>
      <c r="J70" s="291">
        <f>SUMPRODUCT(J44:J$56,$AD$62:$AD74)</f>
        <v>0</v>
      </c>
      <c r="K70" s="291">
        <f>SUMPRODUCT(K44:K$56,$AD$62:$AD74)</f>
        <v>0</v>
      </c>
      <c r="L70" s="291">
        <f>SUMPRODUCT(L44:L$56,$AD$62:$AD74)</f>
        <v>0</v>
      </c>
      <c r="M70" s="291">
        <f>SUMPRODUCT(M44:M$56,$AD$62:$AD74)</f>
        <v>0</v>
      </c>
      <c r="N70" s="291">
        <f>SUMPRODUCT(N44:N$56,$AD$62:$AD74)</f>
        <v>0</v>
      </c>
      <c r="O70" s="291">
        <f>SUMPRODUCT(O44:O$56,$AD$62:$AD74)</f>
        <v>0</v>
      </c>
      <c r="P70" s="291">
        <f>SUMPRODUCT(P44:P$56,$AD$62:$AD74)</f>
        <v>0</v>
      </c>
      <c r="Q70" s="291">
        <f>SUMPRODUCT(Q44:Q$56,$AD$62:$AD74)</f>
        <v>0</v>
      </c>
      <c r="R70" s="291">
        <f>SUMPRODUCT(R44:R$56,$AD$62:$AD74)</f>
        <v>0</v>
      </c>
      <c r="S70" s="291">
        <f>SUMPRODUCT(S44:S$56,$AD$62:$AD74)</f>
        <v>0</v>
      </c>
      <c r="T70" s="291">
        <f>SUMPRODUCT(T44:T$56,$AD$62:$AD74)</f>
        <v>0</v>
      </c>
      <c r="U70" s="291">
        <f>SUMPRODUCT(U44:U$56,$AD$62:$AD74)</f>
        <v>0</v>
      </c>
      <c r="V70" s="291">
        <f>SUMPRODUCT(V44:V$56,$AD$62:$AD74)</f>
        <v>0</v>
      </c>
      <c r="W70" s="291">
        <f>SUMPRODUCT(W44:W$56,$AD$62:$AD74)</f>
        <v>0</v>
      </c>
      <c r="X70" s="291">
        <f>SUMPRODUCT(X44:X$56,$AD$62:$AD74)</f>
        <v>0</v>
      </c>
      <c r="Y70" s="291">
        <f>SUMPRODUCT(Y44:Y$56,$AD$62:$AD74)</f>
        <v>0</v>
      </c>
      <c r="Z70" s="291">
        <f>SUMPRODUCT(Z44:Z$56,$AD$62:$AD74)</f>
        <v>0</v>
      </c>
      <c r="AA70" s="291">
        <f>SUMPRODUCT(AA44:AA$56,$AD$62:$AD74)</f>
        <v>0</v>
      </c>
      <c r="AB70" s="291">
        <f>SUMPRODUCT(AB44:AB$56,$AD$62:$AD74)</f>
        <v>0</v>
      </c>
      <c r="AC70" s="267">
        <f t="shared" si="10"/>
        <v>9</v>
      </c>
      <c r="AD70" s="201">
        <f>+AE70*((1+Summary!$D$29)^(AC70-0.5))</f>
        <v>0.86787809956472317</v>
      </c>
      <c r="AE70" s="201">
        <f>HLOOKUP($H$4,'Yield Curves &amp; Factor Charges'!$L$41:$S$72,AC70+2,FALSE)</f>
        <v>0.86053605400638611</v>
      </c>
    </row>
    <row r="71" spans="2:31" x14ac:dyDescent="0.25">
      <c r="B71" s="145">
        <f t="shared" si="9"/>
        <v>47118</v>
      </c>
      <c r="D71" s="89">
        <f t="shared" si="7"/>
        <v>0</v>
      </c>
      <c r="E71" s="291">
        <f>SUMPRODUCT(E45:E$56,$AD$62:$AD73)</f>
        <v>0</v>
      </c>
      <c r="F71" s="291">
        <f>SUMPRODUCT(F45:F$56,$AD$62:$AD73)</f>
        <v>0</v>
      </c>
      <c r="G71" s="291">
        <f>SUMPRODUCT(G45:G$56,$AD$62:$AD73)</f>
        <v>0</v>
      </c>
      <c r="H71" s="291">
        <f>SUMPRODUCT(H45:H$56,$AD$62:$AD73)</f>
        <v>0</v>
      </c>
      <c r="I71" s="291">
        <f>SUMPRODUCT(I45:I$56,$AD$62:$AD73)</f>
        <v>0</v>
      </c>
      <c r="J71" s="291">
        <f>SUMPRODUCT(J45:J$56,$AD$62:$AD73)</f>
        <v>0</v>
      </c>
      <c r="K71" s="291">
        <f>SUMPRODUCT(K45:K$56,$AD$62:$AD73)</f>
        <v>0</v>
      </c>
      <c r="L71" s="291">
        <f>SUMPRODUCT(L45:L$56,$AD$62:$AD73)</f>
        <v>0</v>
      </c>
      <c r="M71" s="291">
        <f>SUMPRODUCT(M45:M$56,$AD$62:$AD73)</f>
        <v>0</v>
      </c>
      <c r="N71" s="291">
        <f>SUMPRODUCT(N45:N$56,$AD$62:$AD73)</f>
        <v>0</v>
      </c>
      <c r="O71" s="291">
        <f>SUMPRODUCT(O45:O$56,$AD$62:$AD73)</f>
        <v>0</v>
      </c>
      <c r="P71" s="291">
        <f>SUMPRODUCT(P45:P$56,$AD$62:$AD73)</f>
        <v>0</v>
      </c>
      <c r="Q71" s="291">
        <f>SUMPRODUCT(Q45:Q$56,$AD$62:$AD73)</f>
        <v>0</v>
      </c>
      <c r="R71" s="291">
        <f>SUMPRODUCT(R45:R$56,$AD$62:$AD73)</f>
        <v>0</v>
      </c>
      <c r="S71" s="291">
        <f>SUMPRODUCT(S45:S$56,$AD$62:$AD73)</f>
        <v>0</v>
      </c>
      <c r="T71" s="291">
        <f>SUMPRODUCT(T45:T$56,$AD$62:$AD73)</f>
        <v>0</v>
      </c>
      <c r="U71" s="291">
        <f>SUMPRODUCT(U45:U$56,$AD$62:$AD73)</f>
        <v>0</v>
      </c>
      <c r="V71" s="291">
        <f>SUMPRODUCT(V45:V$56,$AD$62:$AD73)</f>
        <v>0</v>
      </c>
      <c r="W71" s="291">
        <f>SUMPRODUCT(W45:W$56,$AD$62:$AD73)</f>
        <v>0</v>
      </c>
      <c r="X71" s="291">
        <f>SUMPRODUCT(X45:X$56,$AD$62:$AD73)</f>
        <v>0</v>
      </c>
      <c r="Y71" s="291">
        <f>SUMPRODUCT(Y45:Y$56,$AD$62:$AD73)</f>
        <v>0</v>
      </c>
      <c r="Z71" s="291">
        <f>SUMPRODUCT(Z45:Z$56,$AD$62:$AD73)</f>
        <v>0</v>
      </c>
      <c r="AA71" s="291">
        <f>SUMPRODUCT(AA45:AA$56,$AD$62:$AD73)</f>
        <v>0</v>
      </c>
      <c r="AB71" s="291">
        <f>SUMPRODUCT(AB45:AB$56,$AD$62:$AD73)</f>
        <v>0</v>
      </c>
      <c r="AC71" s="267">
        <f t="shared" si="10"/>
        <v>10</v>
      </c>
      <c r="AD71" s="201">
        <f>+AE71*((1+Summary!$D$29)^(AC71-0.5))</f>
        <v>0.84967186891525237</v>
      </c>
      <c r="AE71" s="201">
        <f>HLOOKUP($H$4,'Yield Curves &amp; Factor Charges'!$L$41:$S$72,AC71+2,FALSE)</f>
        <v>0.84164220160465841</v>
      </c>
    </row>
    <row r="72" spans="2:31" x14ac:dyDescent="0.25">
      <c r="B72" s="145">
        <f t="shared" si="9"/>
        <v>47483</v>
      </c>
      <c r="D72" s="89">
        <f t="shared" si="7"/>
        <v>0</v>
      </c>
      <c r="E72" s="291">
        <f>SUMPRODUCT(E46:E$56,$AD$62:$AD72)</f>
        <v>0</v>
      </c>
      <c r="F72" s="291">
        <f>SUMPRODUCT(F46:F$56,$AD$62:$AD72)</f>
        <v>0</v>
      </c>
      <c r="G72" s="291">
        <f>SUMPRODUCT(G46:G$56,$AD$62:$AD72)</f>
        <v>0</v>
      </c>
      <c r="H72" s="291">
        <f>SUMPRODUCT(H46:H$56,$AD$62:$AD72)</f>
        <v>0</v>
      </c>
      <c r="I72" s="291">
        <f>SUMPRODUCT(I46:I$56,$AD$62:$AD72)</f>
        <v>0</v>
      </c>
      <c r="J72" s="291">
        <f>SUMPRODUCT(J46:J$56,$AD$62:$AD72)</f>
        <v>0</v>
      </c>
      <c r="K72" s="291">
        <f>SUMPRODUCT(K46:K$56,$AD$62:$AD72)</f>
        <v>0</v>
      </c>
      <c r="L72" s="291">
        <f>SUMPRODUCT(L46:L$56,$AD$62:$AD72)</f>
        <v>0</v>
      </c>
      <c r="M72" s="291">
        <f>SUMPRODUCT(M46:M$56,$AD$62:$AD72)</f>
        <v>0</v>
      </c>
      <c r="N72" s="291">
        <f>SUMPRODUCT(N46:N$56,$AD$62:$AD72)</f>
        <v>0</v>
      </c>
      <c r="O72" s="291">
        <f>SUMPRODUCT(O46:O$56,$AD$62:$AD72)</f>
        <v>0</v>
      </c>
      <c r="P72" s="291">
        <f>SUMPRODUCT(P46:P$56,$AD$62:$AD72)</f>
        <v>0</v>
      </c>
      <c r="Q72" s="291">
        <f>SUMPRODUCT(Q46:Q$56,$AD$62:$AD72)</f>
        <v>0</v>
      </c>
      <c r="R72" s="291">
        <f>SUMPRODUCT(R46:R$56,$AD$62:$AD72)</f>
        <v>0</v>
      </c>
      <c r="S72" s="291">
        <f>SUMPRODUCT(S46:S$56,$AD$62:$AD72)</f>
        <v>0</v>
      </c>
      <c r="T72" s="291">
        <f>SUMPRODUCT(T46:T$56,$AD$62:$AD72)</f>
        <v>0</v>
      </c>
      <c r="U72" s="291">
        <f>SUMPRODUCT(U46:U$56,$AD$62:$AD72)</f>
        <v>0</v>
      </c>
      <c r="V72" s="291">
        <f>SUMPRODUCT(V46:V$56,$AD$62:$AD72)</f>
        <v>0</v>
      </c>
      <c r="W72" s="291">
        <f>SUMPRODUCT(W46:W$56,$AD$62:$AD72)</f>
        <v>0</v>
      </c>
      <c r="X72" s="291">
        <f>SUMPRODUCT(X46:X$56,$AD$62:$AD72)</f>
        <v>0</v>
      </c>
      <c r="Y72" s="291">
        <f>SUMPRODUCT(Y46:Y$56,$AD$62:$AD72)</f>
        <v>0</v>
      </c>
      <c r="Z72" s="291">
        <f>SUMPRODUCT(Z46:Z$56,$AD$62:$AD72)</f>
        <v>0</v>
      </c>
      <c r="AA72" s="291">
        <f>SUMPRODUCT(AA46:AA$56,$AD$62:$AD72)</f>
        <v>0</v>
      </c>
      <c r="AB72" s="291">
        <f>SUMPRODUCT(AB46:AB$56,$AD$62:$AD72)</f>
        <v>0</v>
      </c>
      <c r="AC72" s="267">
        <f t="shared" si="10"/>
        <v>11</v>
      </c>
      <c r="AD72" s="201">
        <f>+AE72*((1+Summary!$D$29)^(AC72-0.5))</f>
        <v>0.83413635530841346</v>
      </c>
      <c r="AE72" s="201">
        <f>HLOOKUP($H$4,'Yield Curves &amp; Factor Charges'!$L$41:$S$72,AC72+2,FALSE)</f>
        <v>0.82542807542885377</v>
      </c>
    </row>
    <row r="73" spans="2:31" x14ac:dyDescent="0.25">
      <c r="B73" s="145">
        <f t="shared" si="9"/>
        <v>47848</v>
      </c>
      <c r="D73" s="89">
        <f t="shared" si="7"/>
        <v>0</v>
      </c>
      <c r="E73" s="291">
        <f>SUMPRODUCT(E47:E$56,$AD$62:$AD71)</f>
        <v>0</v>
      </c>
      <c r="F73" s="291">
        <f>SUMPRODUCT(F47:F$56,$AD$62:$AD71)</f>
        <v>0</v>
      </c>
      <c r="G73" s="291">
        <f>SUMPRODUCT(G47:G$56,$AD$62:$AD71)</f>
        <v>0</v>
      </c>
      <c r="H73" s="291">
        <f>SUMPRODUCT(H47:H$56,$AD$62:$AD71)</f>
        <v>0</v>
      </c>
      <c r="I73" s="291">
        <f>SUMPRODUCT(I47:I$56,$AD$62:$AD71)</f>
        <v>0</v>
      </c>
      <c r="J73" s="291">
        <f>SUMPRODUCT(J47:J$56,$AD$62:$AD71)</f>
        <v>0</v>
      </c>
      <c r="K73" s="291">
        <f>SUMPRODUCT(K47:K$56,$AD$62:$AD71)</f>
        <v>0</v>
      </c>
      <c r="L73" s="291">
        <f>SUMPRODUCT(L47:L$56,$AD$62:$AD71)</f>
        <v>0</v>
      </c>
      <c r="M73" s="291">
        <f>SUMPRODUCT(M47:M$56,$AD$62:$AD71)</f>
        <v>0</v>
      </c>
      <c r="N73" s="291">
        <f>SUMPRODUCT(N47:N$56,$AD$62:$AD71)</f>
        <v>0</v>
      </c>
      <c r="O73" s="291">
        <f>SUMPRODUCT(O47:O$56,$AD$62:$AD71)</f>
        <v>0</v>
      </c>
      <c r="P73" s="291">
        <f>SUMPRODUCT(P47:P$56,$AD$62:$AD71)</f>
        <v>0</v>
      </c>
      <c r="Q73" s="291">
        <f>SUMPRODUCT(Q47:Q$56,$AD$62:$AD71)</f>
        <v>0</v>
      </c>
      <c r="R73" s="291">
        <f>SUMPRODUCT(R47:R$56,$AD$62:$AD71)</f>
        <v>0</v>
      </c>
      <c r="S73" s="291">
        <f>SUMPRODUCT(S47:S$56,$AD$62:$AD71)</f>
        <v>0</v>
      </c>
      <c r="T73" s="291">
        <f>SUMPRODUCT(T47:T$56,$AD$62:$AD71)</f>
        <v>0</v>
      </c>
      <c r="U73" s="291">
        <f>SUMPRODUCT(U47:U$56,$AD$62:$AD71)</f>
        <v>0</v>
      </c>
      <c r="V73" s="291">
        <f>SUMPRODUCT(V47:V$56,$AD$62:$AD71)</f>
        <v>0</v>
      </c>
      <c r="W73" s="291">
        <f>SUMPRODUCT(W47:W$56,$AD$62:$AD71)</f>
        <v>0</v>
      </c>
      <c r="X73" s="291">
        <f>SUMPRODUCT(X47:X$56,$AD$62:$AD71)</f>
        <v>0</v>
      </c>
      <c r="Y73" s="291">
        <f>SUMPRODUCT(Y47:Y$56,$AD$62:$AD71)</f>
        <v>0</v>
      </c>
      <c r="Z73" s="291">
        <f>SUMPRODUCT(Z47:Z$56,$AD$62:$AD71)</f>
        <v>0</v>
      </c>
      <c r="AA73" s="291">
        <f>SUMPRODUCT(AA47:AA$56,$AD$62:$AD71)</f>
        <v>0</v>
      </c>
      <c r="AB73" s="291">
        <f>SUMPRODUCT(AB47:AB$56,$AD$62:$AD71)</f>
        <v>0</v>
      </c>
      <c r="AC73" s="267">
        <f t="shared" si="10"/>
        <v>12</v>
      </c>
      <c r="AD73" s="201">
        <f>+AE73*((1+Summary!$D$29)^(AC73-0.5))</f>
        <v>0.82215622458999893</v>
      </c>
      <c r="AE73" s="201">
        <f>HLOOKUP($H$4,'Yield Curves &amp; Factor Charges'!$L$41:$S$72,AC73+2,FALSE)</f>
        <v>0.81276025553066944</v>
      </c>
    </row>
    <row r="74" spans="2:31" x14ac:dyDescent="0.25">
      <c r="B74" s="145">
        <f t="shared" si="9"/>
        <v>48213</v>
      </c>
      <c r="D74" s="89">
        <f t="shared" si="7"/>
        <v>0</v>
      </c>
      <c r="E74" s="291">
        <f>SUMPRODUCT(E48:E$56,$AD$62:$AD70)</f>
        <v>0</v>
      </c>
      <c r="F74" s="291">
        <f>SUMPRODUCT(F48:F$56,$AD$62:$AD70)</f>
        <v>0</v>
      </c>
      <c r="G74" s="291">
        <f>SUMPRODUCT(G48:G$56,$AD$62:$AD70)</f>
        <v>0</v>
      </c>
      <c r="H74" s="291">
        <f>SUMPRODUCT(H48:H$56,$AD$62:$AD70)</f>
        <v>0</v>
      </c>
      <c r="I74" s="291">
        <f>SUMPRODUCT(I48:I$56,$AD$62:$AD70)</f>
        <v>0</v>
      </c>
      <c r="J74" s="291">
        <f>SUMPRODUCT(J48:J$56,$AD$62:$AD70)</f>
        <v>0</v>
      </c>
      <c r="K74" s="291">
        <f>SUMPRODUCT(K48:K$56,$AD$62:$AD70)</f>
        <v>0</v>
      </c>
      <c r="L74" s="291">
        <f>SUMPRODUCT(L48:L$56,$AD$62:$AD70)</f>
        <v>0</v>
      </c>
      <c r="M74" s="291">
        <f>SUMPRODUCT(M48:M$56,$AD$62:$AD70)</f>
        <v>0</v>
      </c>
      <c r="N74" s="291">
        <f>SUMPRODUCT(N48:N$56,$AD$62:$AD70)</f>
        <v>0</v>
      </c>
      <c r="O74" s="291">
        <f>SUMPRODUCT(O48:O$56,$AD$62:$AD70)</f>
        <v>0</v>
      </c>
      <c r="P74" s="291">
        <f>SUMPRODUCT(P48:P$56,$AD$62:$AD70)</f>
        <v>0</v>
      </c>
      <c r="Q74" s="291">
        <f>SUMPRODUCT(Q48:Q$56,$AD$62:$AD70)</f>
        <v>0</v>
      </c>
      <c r="R74" s="291">
        <f>SUMPRODUCT(R48:R$56,$AD$62:$AD70)</f>
        <v>0</v>
      </c>
      <c r="S74" s="291">
        <f>SUMPRODUCT(S48:S$56,$AD$62:$AD70)</f>
        <v>0</v>
      </c>
      <c r="T74" s="291">
        <f>SUMPRODUCT(T48:T$56,$AD$62:$AD70)</f>
        <v>0</v>
      </c>
      <c r="U74" s="291">
        <f>SUMPRODUCT(U48:U$56,$AD$62:$AD70)</f>
        <v>0</v>
      </c>
      <c r="V74" s="291">
        <f>SUMPRODUCT(V48:V$56,$AD$62:$AD70)</f>
        <v>0</v>
      </c>
      <c r="W74" s="291">
        <f>SUMPRODUCT(W48:W$56,$AD$62:$AD70)</f>
        <v>0</v>
      </c>
      <c r="X74" s="291">
        <f>SUMPRODUCT(X48:X$56,$AD$62:$AD70)</f>
        <v>0</v>
      </c>
      <c r="Y74" s="291">
        <f>SUMPRODUCT(Y48:Y$56,$AD$62:$AD70)</f>
        <v>0</v>
      </c>
      <c r="Z74" s="291">
        <f>SUMPRODUCT(Z48:Z$56,$AD$62:$AD70)</f>
        <v>0</v>
      </c>
      <c r="AA74" s="291">
        <f>SUMPRODUCT(AA48:AA$56,$AD$62:$AD70)</f>
        <v>0</v>
      </c>
      <c r="AB74" s="291">
        <f>SUMPRODUCT(AB48:AB$56,$AD$62:$AD70)</f>
        <v>0</v>
      </c>
      <c r="AC74" s="267">
        <f t="shared" si="10"/>
        <v>13</v>
      </c>
      <c r="AD74" s="201">
        <f>+AE74*((1+Summary!$D$29)^(AC74-0.5))</f>
        <v>0.8102243931553641</v>
      </c>
      <c r="AE74" s="201">
        <f>HLOOKUP($H$4,'Yield Curves &amp; Factor Charges'!$L$41:$S$72,AC74+2,FALSE)</f>
        <v>0.80016462178062353</v>
      </c>
    </row>
    <row r="75" spans="2:31" x14ac:dyDescent="0.25">
      <c r="B75" s="145">
        <f t="shared" si="9"/>
        <v>48579</v>
      </c>
      <c r="D75" s="89">
        <f t="shared" si="7"/>
        <v>0</v>
      </c>
      <c r="E75" s="291">
        <f>SUMPRODUCT(E49:E$56,$AD$62:$AD69)</f>
        <v>0</v>
      </c>
      <c r="F75" s="291">
        <f>SUMPRODUCT(F49:F$56,$AD$62:$AD69)</f>
        <v>0</v>
      </c>
      <c r="G75" s="291">
        <f>SUMPRODUCT(G49:G$56,$AD$62:$AD69)</f>
        <v>0</v>
      </c>
      <c r="H75" s="291">
        <f>SUMPRODUCT(H49:H$56,$AD$62:$AD69)</f>
        <v>0</v>
      </c>
      <c r="I75" s="291">
        <f>SUMPRODUCT(I49:I$56,$AD$62:$AD69)</f>
        <v>0</v>
      </c>
      <c r="J75" s="291">
        <f>SUMPRODUCT(J49:J$56,$AD$62:$AD69)</f>
        <v>0</v>
      </c>
      <c r="K75" s="291">
        <f>SUMPRODUCT(K49:K$56,$AD$62:$AD69)</f>
        <v>0</v>
      </c>
      <c r="L75" s="291">
        <f>SUMPRODUCT(L49:L$56,$AD$62:$AD69)</f>
        <v>0</v>
      </c>
      <c r="M75" s="291">
        <f>SUMPRODUCT(M49:M$56,$AD$62:$AD69)</f>
        <v>0</v>
      </c>
      <c r="N75" s="291">
        <f>SUMPRODUCT(N49:N$56,$AD$62:$AD69)</f>
        <v>0</v>
      </c>
      <c r="O75" s="291">
        <f>SUMPRODUCT(O49:O$56,$AD$62:$AD69)</f>
        <v>0</v>
      </c>
      <c r="P75" s="291">
        <f>SUMPRODUCT(P49:P$56,$AD$62:$AD69)</f>
        <v>0</v>
      </c>
      <c r="Q75" s="291">
        <f>SUMPRODUCT(Q49:Q$56,$AD$62:$AD69)</f>
        <v>0</v>
      </c>
      <c r="R75" s="291">
        <f>SUMPRODUCT(R49:R$56,$AD$62:$AD69)</f>
        <v>0</v>
      </c>
      <c r="S75" s="291">
        <f>SUMPRODUCT(S49:S$56,$AD$62:$AD69)</f>
        <v>0</v>
      </c>
      <c r="T75" s="291">
        <f>SUMPRODUCT(T49:T$56,$AD$62:$AD69)</f>
        <v>0</v>
      </c>
      <c r="U75" s="291">
        <f>SUMPRODUCT(U49:U$56,$AD$62:$AD69)</f>
        <v>0</v>
      </c>
      <c r="V75" s="291">
        <f>SUMPRODUCT(V49:V$56,$AD$62:$AD69)</f>
        <v>0</v>
      </c>
      <c r="W75" s="291">
        <f>SUMPRODUCT(W49:W$56,$AD$62:$AD69)</f>
        <v>0</v>
      </c>
      <c r="X75" s="291">
        <f>SUMPRODUCT(X49:X$56,$AD$62:$AD69)</f>
        <v>0</v>
      </c>
      <c r="Y75" s="291">
        <f>SUMPRODUCT(Y49:Y$56,$AD$62:$AD69)</f>
        <v>0</v>
      </c>
      <c r="Z75" s="291">
        <f>SUMPRODUCT(Z49:Z$56,$AD$62:$AD69)</f>
        <v>0</v>
      </c>
      <c r="AA75" s="291">
        <f>SUMPRODUCT(AA49:AA$56,$AD$62:$AD69)</f>
        <v>0</v>
      </c>
      <c r="AB75" s="291">
        <f>SUMPRODUCT(AB49:AB$56,$AD$62:$AD69)</f>
        <v>0</v>
      </c>
      <c r="AC75" s="267">
        <f t="shared" si="10"/>
        <v>14</v>
      </c>
      <c r="AD75" s="201">
        <f>+AE75*((1+Summary!$D$29)^(AC75-0.5))</f>
        <v>0.79955157218703854</v>
      </c>
      <c r="AE75" s="201">
        <f>HLOOKUP($H$4,'Yield Curves &amp; Factor Charges'!$L$41:$S$72,AC75+2,FALSE)</f>
        <v>0.78883547941142063</v>
      </c>
    </row>
    <row r="76" spans="2:31" x14ac:dyDescent="0.25">
      <c r="B76" s="145">
        <f t="shared" si="9"/>
        <v>48944</v>
      </c>
      <c r="D76" s="89">
        <f t="shared" si="7"/>
        <v>0</v>
      </c>
      <c r="E76" s="291">
        <f>SUMPRODUCT(E50:E$56,$AD$62:$AD68)</f>
        <v>0</v>
      </c>
      <c r="F76" s="291">
        <f>SUMPRODUCT(F50:F$56,$AD$62:$AD68)</f>
        <v>0</v>
      </c>
      <c r="G76" s="291">
        <f>SUMPRODUCT(G50:G$56,$AD$62:$AD68)</f>
        <v>0</v>
      </c>
      <c r="H76" s="291">
        <f>SUMPRODUCT(H50:H$56,$AD$62:$AD68)</f>
        <v>0</v>
      </c>
      <c r="I76" s="291">
        <f>SUMPRODUCT(I50:I$56,$AD$62:$AD68)</f>
        <v>0</v>
      </c>
      <c r="J76" s="291">
        <f>SUMPRODUCT(J50:J$56,$AD$62:$AD68)</f>
        <v>0</v>
      </c>
      <c r="K76" s="291">
        <f>SUMPRODUCT(K50:K$56,$AD$62:$AD68)</f>
        <v>0</v>
      </c>
      <c r="L76" s="291">
        <f>SUMPRODUCT(L50:L$56,$AD$62:$AD68)</f>
        <v>0</v>
      </c>
      <c r="M76" s="291">
        <f>SUMPRODUCT(M50:M$56,$AD$62:$AD68)</f>
        <v>0</v>
      </c>
      <c r="N76" s="291">
        <f>SUMPRODUCT(N50:N$56,$AD$62:$AD68)</f>
        <v>0</v>
      </c>
      <c r="O76" s="291">
        <f>SUMPRODUCT(O50:O$56,$AD$62:$AD68)</f>
        <v>0</v>
      </c>
      <c r="P76" s="291">
        <f>SUMPRODUCT(P50:P$56,$AD$62:$AD68)</f>
        <v>0</v>
      </c>
      <c r="Q76" s="291">
        <f>SUMPRODUCT(Q50:Q$56,$AD$62:$AD68)</f>
        <v>0</v>
      </c>
      <c r="R76" s="291">
        <f>SUMPRODUCT(R50:R$56,$AD$62:$AD68)</f>
        <v>0</v>
      </c>
      <c r="S76" s="291">
        <f>SUMPRODUCT(S50:S$56,$AD$62:$AD68)</f>
        <v>0</v>
      </c>
      <c r="T76" s="291">
        <f>SUMPRODUCT(T50:T$56,$AD$62:$AD68)</f>
        <v>0</v>
      </c>
      <c r="U76" s="291">
        <f>SUMPRODUCT(U50:U$56,$AD$62:$AD68)</f>
        <v>0</v>
      </c>
      <c r="V76" s="291">
        <f>SUMPRODUCT(V50:V$56,$AD$62:$AD68)</f>
        <v>0</v>
      </c>
      <c r="W76" s="291">
        <f>SUMPRODUCT(W50:W$56,$AD$62:$AD68)</f>
        <v>0</v>
      </c>
      <c r="X76" s="291">
        <f>SUMPRODUCT(X50:X$56,$AD$62:$AD68)</f>
        <v>0</v>
      </c>
      <c r="Y76" s="291">
        <f>SUMPRODUCT(Y50:Y$56,$AD$62:$AD68)</f>
        <v>0</v>
      </c>
      <c r="Z76" s="291">
        <f>SUMPRODUCT(Z50:Z$56,$AD$62:$AD68)</f>
        <v>0</v>
      </c>
      <c r="AA76" s="291">
        <f>SUMPRODUCT(AA50:AA$56,$AD$62:$AD68)</f>
        <v>0</v>
      </c>
      <c r="AB76" s="291">
        <f>SUMPRODUCT(AB50:AB$56,$AD$62:$AD68)</f>
        <v>0</v>
      </c>
      <c r="AC76" s="267">
        <f t="shared" si="10"/>
        <v>15</v>
      </c>
      <c r="AD76" s="201">
        <f>+AE76*((1+Summary!$D$29)^(AC76-0.5))</f>
        <v>0.7893011808433561</v>
      </c>
      <c r="AE76" s="201">
        <f>HLOOKUP($H$4,'Yield Curves &amp; Factor Charges'!$L$41:$S$72,AC76+2,FALSE)</f>
        <v>0.77794452573028239</v>
      </c>
    </row>
    <row r="77" spans="2:31" x14ac:dyDescent="0.25">
      <c r="B77" s="145">
        <f t="shared" si="9"/>
        <v>49309</v>
      </c>
      <c r="D77" s="89">
        <f t="shared" si="7"/>
        <v>0</v>
      </c>
      <c r="E77" s="291">
        <f>SUMPRODUCT(E51:E$56,$AD$62:$AD67)</f>
        <v>0</v>
      </c>
      <c r="F77" s="291">
        <f>SUMPRODUCT(F51:F$56,$AD$62:$AD67)</f>
        <v>0</v>
      </c>
      <c r="G77" s="291">
        <f>SUMPRODUCT(G51:G$56,$AD$62:$AD67)</f>
        <v>0</v>
      </c>
      <c r="H77" s="291">
        <f>SUMPRODUCT(H51:H$56,$AD$62:$AD67)</f>
        <v>0</v>
      </c>
      <c r="I77" s="291">
        <f>SUMPRODUCT(I51:I$56,$AD$62:$AD67)</f>
        <v>0</v>
      </c>
      <c r="J77" s="291">
        <f>SUMPRODUCT(J51:J$56,$AD$62:$AD67)</f>
        <v>0</v>
      </c>
      <c r="K77" s="291">
        <f>SUMPRODUCT(K51:K$56,$AD$62:$AD67)</f>
        <v>0</v>
      </c>
      <c r="L77" s="291">
        <f>SUMPRODUCT(L51:L$56,$AD$62:$AD67)</f>
        <v>0</v>
      </c>
      <c r="M77" s="291">
        <f>SUMPRODUCT(M51:M$56,$AD$62:$AD67)</f>
        <v>0</v>
      </c>
      <c r="N77" s="291">
        <f>SUMPRODUCT(N51:N$56,$AD$62:$AD67)</f>
        <v>0</v>
      </c>
      <c r="O77" s="291">
        <f>SUMPRODUCT(O51:O$56,$AD$62:$AD67)</f>
        <v>0</v>
      </c>
      <c r="P77" s="291">
        <f>SUMPRODUCT(P51:P$56,$AD$62:$AD67)</f>
        <v>0</v>
      </c>
      <c r="Q77" s="291">
        <f>SUMPRODUCT(Q51:Q$56,$AD$62:$AD67)</f>
        <v>0</v>
      </c>
      <c r="R77" s="291">
        <f>SUMPRODUCT(R51:R$56,$AD$62:$AD67)</f>
        <v>0</v>
      </c>
      <c r="S77" s="291">
        <f>SUMPRODUCT(S51:S$56,$AD$62:$AD67)</f>
        <v>0</v>
      </c>
      <c r="T77" s="291">
        <f>SUMPRODUCT(T51:T$56,$AD$62:$AD67)</f>
        <v>0</v>
      </c>
      <c r="U77" s="291">
        <f>SUMPRODUCT(U51:U$56,$AD$62:$AD67)</f>
        <v>0</v>
      </c>
      <c r="V77" s="291">
        <f>SUMPRODUCT(V51:V$56,$AD$62:$AD67)</f>
        <v>0</v>
      </c>
      <c r="W77" s="291">
        <f>SUMPRODUCT(W51:W$56,$AD$62:$AD67)</f>
        <v>0</v>
      </c>
      <c r="X77" s="291">
        <f>SUMPRODUCT(X51:X$56,$AD$62:$AD67)</f>
        <v>0</v>
      </c>
      <c r="Y77" s="291">
        <f>SUMPRODUCT(Y51:Y$56,$AD$62:$AD67)</f>
        <v>0</v>
      </c>
      <c r="Z77" s="291">
        <f>SUMPRODUCT(Z51:Z$56,$AD$62:$AD67)</f>
        <v>0</v>
      </c>
      <c r="AA77" s="291">
        <f>SUMPRODUCT(AA51:AA$56,$AD$62:$AD67)</f>
        <v>0</v>
      </c>
      <c r="AB77" s="291">
        <f>SUMPRODUCT(AB51:AB$56,$AD$62:$AD67)</f>
        <v>0</v>
      </c>
      <c r="AC77" s="267">
        <f t="shared" si="10"/>
        <v>16</v>
      </c>
      <c r="AD77" s="201">
        <f>+AE77*((1+Summary!$D$29)^(AC77-0.5))</f>
        <v>0.77988219113915036</v>
      </c>
      <c r="AE77" s="201">
        <f>HLOOKUP($H$4,'Yield Curves &amp; Factor Charges'!$L$41:$S$72,AC77+2,FALSE)</f>
        <v>0.76789316554842035</v>
      </c>
    </row>
    <row r="78" spans="2:31" x14ac:dyDescent="0.25">
      <c r="B78" s="145">
        <f t="shared" si="9"/>
        <v>49674</v>
      </c>
      <c r="D78" s="89">
        <f t="shared" si="7"/>
        <v>0</v>
      </c>
      <c r="E78" s="291">
        <f>SUMPRODUCT(E52:E$56,$AD$62:$AD66)</f>
        <v>0</v>
      </c>
      <c r="F78" s="291">
        <f>SUMPRODUCT(F52:F$56,$AD$62:$AD66)</f>
        <v>0</v>
      </c>
      <c r="G78" s="291">
        <f>SUMPRODUCT(G52:G$56,$AD$62:$AD66)</f>
        <v>0</v>
      </c>
      <c r="H78" s="291">
        <f>SUMPRODUCT(H52:H$56,$AD$62:$AD66)</f>
        <v>0</v>
      </c>
      <c r="I78" s="291">
        <f>SUMPRODUCT(I52:I$56,$AD$62:$AD66)</f>
        <v>0</v>
      </c>
      <c r="J78" s="291">
        <f>SUMPRODUCT(J52:J$56,$AD$62:$AD66)</f>
        <v>0</v>
      </c>
      <c r="K78" s="291">
        <f>SUMPRODUCT(K52:K$56,$AD$62:$AD66)</f>
        <v>0</v>
      </c>
      <c r="L78" s="291">
        <f>SUMPRODUCT(L52:L$56,$AD$62:$AD66)</f>
        <v>0</v>
      </c>
      <c r="M78" s="291">
        <f>SUMPRODUCT(M52:M$56,$AD$62:$AD66)</f>
        <v>0</v>
      </c>
      <c r="N78" s="291">
        <f>SUMPRODUCT(N52:N$56,$AD$62:$AD66)</f>
        <v>0</v>
      </c>
      <c r="O78" s="291">
        <f>SUMPRODUCT(O52:O$56,$AD$62:$AD66)</f>
        <v>0</v>
      </c>
      <c r="P78" s="291">
        <f>SUMPRODUCT(P52:P$56,$AD$62:$AD66)</f>
        <v>0</v>
      </c>
      <c r="Q78" s="291">
        <f>SUMPRODUCT(Q52:Q$56,$AD$62:$AD66)</f>
        <v>0</v>
      </c>
      <c r="R78" s="291">
        <f>SUMPRODUCT(R52:R$56,$AD$62:$AD66)</f>
        <v>0</v>
      </c>
      <c r="S78" s="291">
        <f>SUMPRODUCT(S52:S$56,$AD$62:$AD66)</f>
        <v>0</v>
      </c>
      <c r="T78" s="291">
        <f>SUMPRODUCT(T52:T$56,$AD$62:$AD66)</f>
        <v>0</v>
      </c>
      <c r="U78" s="291">
        <f>SUMPRODUCT(U52:U$56,$AD$62:$AD66)</f>
        <v>0</v>
      </c>
      <c r="V78" s="291">
        <f>SUMPRODUCT(V52:V$56,$AD$62:$AD66)</f>
        <v>0</v>
      </c>
      <c r="W78" s="291">
        <f>SUMPRODUCT(W52:W$56,$AD$62:$AD66)</f>
        <v>0</v>
      </c>
      <c r="X78" s="291">
        <f>SUMPRODUCT(X52:X$56,$AD$62:$AD66)</f>
        <v>0</v>
      </c>
      <c r="Y78" s="291">
        <f>SUMPRODUCT(Y52:Y$56,$AD$62:$AD66)</f>
        <v>0</v>
      </c>
      <c r="Z78" s="291">
        <f>SUMPRODUCT(Z52:Z$56,$AD$62:$AD66)</f>
        <v>0</v>
      </c>
      <c r="AA78" s="291">
        <f>SUMPRODUCT(AA52:AA$56,$AD$62:$AD66)</f>
        <v>0</v>
      </c>
      <c r="AB78" s="291">
        <f>SUMPRODUCT(AB52:AB$56,$AD$62:$AD66)</f>
        <v>0</v>
      </c>
      <c r="AC78" s="267">
        <f t="shared" si="10"/>
        <v>17</v>
      </c>
      <c r="AD78" s="201">
        <f>+AE78*((1+Summary!$D$29)^(AC78-0.5))</f>
        <v>0.77213798540703094</v>
      </c>
      <c r="AE78" s="201">
        <f>HLOOKUP($H$4,'Yield Curves &amp; Factor Charges'!$L$41:$S$72,AC78+2,FALSE)</f>
        <v>0.75950850196295816</v>
      </c>
    </row>
    <row r="79" spans="2:31" x14ac:dyDescent="0.25">
      <c r="B79" s="145">
        <f t="shared" si="9"/>
        <v>50040</v>
      </c>
      <c r="D79" s="89">
        <f t="shared" si="7"/>
        <v>0</v>
      </c>
      <c r="E79" s="291">
        <f>SUMPRODUCT(E53:E$56,$AD$62:$AD65)</f>
        <v>0</v>
      </c>
      <c r="F79" s="291">
        <f>SUMPRODUCT(F53:F$56,$AD$62:$AD65)</f>
        <v>0</v>
      </c>
      <c r="G79" s="291">
        <f>SUMPRODUCT(G53:G$56,$AD$62:$AD65)</f>
        <v>0</v>
      </c>
      <c r="H79" s="291">
        <f>SUMPRODUCT(H53:H$56,$AD$62:$AD65)</f>
        <v>0</v>
      </c>
      <c r="I79" s="291">
        <f>SUMPRODUCT(I53:I$56,$AD$62:$AD65)</f>
        <v>0</v>
      </c>
      <c r="J79" s="291">
        <f>SUMPRODUCT(J53:J$56,$AD$62:$AD65)</f>
        <v>0</v>
      </c>
      <c r="K79" s="291">
        <f>SUMPRODUCT(K53:K$56,$AD$62:$AD65)</f>
        <v>0</v>
      </c>
      <c r="L79" s="291">
        <f>SUMPRODUCT(L53:L$56,$AD$62:$AD65)</f>
        <v>0</v>
      </c>
      <c r="M79" s="291">
        <f>SUMPRODUCT(M53:M$56,$AD$62:$AD65)</f>
        <v>0</v>
      </c>
      <c r="N79" s="291">
        <f>SUMPRODUCT(N53:N$56,$AD$62:$AD65)</f>
        <v>0</v>
      </c>
      <c r="O79" s="291">
        <f>SUMPRODUCT(O53:O$56,$AD$62:$AD65)</f>
        <v>0</v>
      </c>
      <c r="P79" s="291">
        <f>SUMPRODUCT(P53:P$56,$AD$62:$AD65)</f>
        <v>0</v>
      </c>
      <c r="Q79" s="291">
        <f>SUMPRODUCT(Q53:Q$56,$AD$62:$AD65)</f>
        <v>0</v>
      </c>
      <c r="R79" s="291">
        <f>SUMPRODUCT(R53:R$56,$AD$62:$AD65)</f>
        <v>0</v>
      </c>
      <c r="S79" s="291">
        <f>SUMPRODUCT(S53:S$56,$AD$62:$AD65)</f>
        <v>0</v>
      </c>
      <c r="T79" s="291">
        <f>SUMPRODUCT(T53:T$56,$AD$62:$AD65)</f>
        <v>0</v>
      </c>
      <c r="U79" s="291">
        <f>SUMPRODUCT(U53:U$56,$AD$62:$AD65)</f>
        <v>0</v>
      </c>
      <c r="V79" s="291">
        <f>SUMPRODUCT(V53:V$56,$AD$62:$AD65)</f>
        <v>0</v>
      </c>
      <c r="W79" s="291">
        <f>SUMPRODUCT(W53:W$56,$AD$62:$AD65)</f>
        <v>0</v>
      </c>
      <c r="X79" s="291">
        <f>SUMPRODUCT(X53:X$56,$AD$62:$AD65)</f>
        <v>0</v>
      </c>
      <c r="Y79" s="291">
        <f>SUMPRODUCT(Y53:Y$56,$AD$62:$AD65)</f>
        <v>0</v>
      </c>
      <c r="Z79" s="291">
        <f>SUMPRODUCT(Z53:Z$56,$AD$62:$AD65)</f>
        <v>0</v>
      </c>
      <c r="AA79" s="291">
        <f>SUMPRODUCT(AA53:AA$56,$AD$62:$AD65)</f>
        <v>0</v>
      </c>
      <c r="AB79" s="291">
        <f>SUMPRODUCT(AB53:AB$56,$AD$62:$AD65)</f>
        <v>0</v>
      </c>
      <c r="AC79" s="267">
        <f t="shared" si="10"/>
        <v>18</v>
      </c>
      <c r="AD79" s="201">
        <f>+AE79*((1+Summary!$D$29)^(AC79-0.5))</f>
        <v>0.7644262207275816</v>
      </c>
      <c r="AE79" s="201">
        <f>HLOOKUP($H$4,'Yield Curves &amp; Factor Charges'!$L$41:$S$72,AC79+2,FALSE)</f>
        <v>0.75117170314409609</v>
      </c>
    </row>
    <row r="80" spans="2:31" x14ac:dyDescent="0.25">
      <c r="B80" s="145">
        <f t="shared" si="9"/>
        <v>50405</v>
      </c>
      <c r="D80" s="89">
        <f t="shared" si="7"/>
        <v>0</v>
      </c>
      <c r="E80" s="291">
        <f>SUMPRODUCT(E54:E$56,$AD$62:$AD64)</f>
        <v>0</v>
      </c>
      <c r="F80" s="291">
        <f>SUMPRODUCT(F54:F$56,$AD$62:$AD64)</f>
        <v>0</v>
      </c>
      <c r="G80" s="291">
        <f>SUMPRODUCT(G54:G$56,$AD$62:$AD64)</f>
        <v>0</v>
      </c>
      <c r="H80" s="291">
        <f>SUMPRODUCT(H54:H$56,$AD$62:$AD64)</f>
        <v>0</v>
      </c>
      <c r="I80" s="291">
        <f>SUMPRODUCT(I54:I$56,$AD$62:$AD64)</f>
        <v>0</v>
      </c>
      <c r="J80" s="291">
        <f>SUMPRODUCT(J54:J$56,$AD$62:$AD64)</f>
        <v>0</v>
      </c>
      <c r="K80" s="291">
        <f>SUMPRODUCT(K54:K$56,$AD$62:$AD64)</f>
        <v>0</v>
      </c>
      <c r="L80" s="291">
        <f>SUMPRODUCT(L54:L$56,$AD$62:$AD64)</f>
        <v>0</v>
      </c>
      <c r="M80" s="291">
        <f>SUMPRODUCT(M54:M$56,$AD$62:$AD64)</f>
        <v>0</v>
      </c>
      <c r="N80" s="291">
        <f>SUMPRODUCT(N54:N$56,$AD$62:$AD64)</f>
        <v>0</v>
      </c>
      <c r="O80" s="291">
        <f>SUMPRODUCT(O54:O$56,$AD$62:$AD64)</f>
        <v>0</v>
      </c>
      <c r="P80" s="291">
        <f>SUMPRODUCT(P54:P$56,$AD$62:$AD64)</f>
        <v>0</v>
      </c>
      <c r="Q80" s="291">
        <f>SUMPRODUCT(Q54:Q$56,$AD$62:$AD64)</f>
        <v>0</v>
      </c>
      <c r="R80" s="291">
        <f>SUMPRODUCT(R54:R$56,$AD$62:$AD64)</f>
        <v>0</v>
      </c>
      <c r="S80" s="291">
        <f>SUMPRODUCT(S54:S$56,$AD$62:$AD64)</f>
        <v>0</v>
      </c>
      <c r="T80" s="291">
        <f>SUMPRODUCT(T54:T$56,$AD$62:$AD64)</f>
        <v>0</v>
      </c>
      <c r="U80" s="291">
        <f>SUMPRODUCT(U54:U$56,$AD$62:$AD64)</f>
        <v>0</v>
      </c>
      <c r="V80" s="291">
        <f>SUMPRODUCT(V54:V$56,$AD$62:$AD64)</f>
        <v>0</v>
      </c>
      <c r="W80" s="291">
        <f>SUMPRODUCT(W54:W$56,$AD$62:$AD64)</f>
        <v>0</v>
      </c>
      <c r="X80" s="291">
        <f>SUMPRODUCT(X54:X$56,$AD$62:$AD64)</f>
        <v>0</v>
      </c>
      <c r="Y80" s="291">
        <f>SUMPRODUCT(Y54:Y$56,$AD$62:$AD64)</f>
        <v>0</v>
      </c>
      <c r="Z80" s="291">
        <f>SUMPRODUCT(Z54:Z$56,$AD$62:$AD64)</f>
        <v>0</v>
      </c>
      <c r="AA80" s="291">
        <f>SUMPRODUCT(AA54:AA$56,$AD$62:$AD64)</f>
        <v>0</v>
      </c>
      <c r="AB80" s="291">
        <f>SUMPRODUCT(AB54:AB$56,$AD$62:$AD64)</f>
        <v>0</v>
      </c>
      <c r="AC80" s="267">
        <f t="shared" si="10"/>
        <v>19</v>
      </c>
      <c r="AD80" s="201">
        <f>+AE80*((1+Summary!$D$29)^(AC80-0.5))</f>
        <v>0.75805117575421133</v>
      </c>
      <c r="AE80" s="201">
        <f>HLOOKUP($H$4,'Yield Curves &amp; Factor Charges'!$L$41:$S$72,AC80+2,FALSE)</f>
        <v>0.7441630331377298</v>
      </c>
    </row>
    <row r="81" spans="2:31" x14ac:dyDescent="0.25">
      <c r="B81" s="145">
        <f t="shared" si="9"/>
        <v>50770</v>
      </c>
      <c r="D81" s="89">
        <f t="shared" si="7"/>
        <v>0</v>
      </c>
      <c r="E81" s="291">
        <f>SUMPRODUCT(E55:E$56,$AD$62:$AD63)</f>
        <v>0</v>
      </c>
      <c r="F81" s="291">
        <f>SUMPRODUCT(F55:F$56,$AD$62:$AD63)</f>
        <v>0</v>
      </c>
      <c r="G81" s="291">
        <f>SUMPRODUCT(G55:G$56,$AD$62:$AD63)</f>
        <v>0</v>
      </c>
      <c r="H81" s="291">
        <f>SUMPRODUCT(H55:H$56,$AD$62:$AD63)</f>
        <v>0</v>
      </c>
      <c r="I81" s="291">
        <f>SUMPRODUCT(I55:I$56,$AD$62:$AD63)</f>
        <v>0</v>
      </c>
      <c r="J81" s="291">
        <f>SUMPRODUCT(J55:J$56,$AD$62:$AD63)</f>
        <v>0</v>
      </c>
      <c r="K81" s="291">
        <f>SUMPRODUCT(K55:K$56,$AD$62:$AD63)</f>
        <v>0</v>
      </c>
      <c r="L81" s="291">
        <f>SUMPRODUCT(L55:L$56,$AD$62:$AD63)</f>
        <v>0</v>
      </c>
      <c r="M81" s="291">
        <f>SUMPRODUCT(M55:M$56,$AD$62:$AD63)</f>
        <v>0</v>
      </c>
      <c r="N81" s="291">
        <f>SUMPRODUCT(N55:N$56,$AD$62:$AD63)</f>
        <v>0</v>
      </c>
      <c r="O81" s="291">
        <f>SUMPRODUCT(O55:O$56,$AD$62:$AD63)</f>
        <v>0</v>
      </c>
      <c r="P81" s="291">
        <f>SUMPRODUCT(P55:P$56,$AD$62:$AD63)</f>
        <v>0</v>
      </c>
      <c r="Q81" s="291">
        <f>SUMPRODUCT(Q55:Q$56,$AD$62:$AD63)</f>
        <v>0</v>
      </c>
      <c r="R81" s="291">
        <f>SUMPRODUCT(R55:R$56,$AD$62:$AD63)</f>
        <v>0</v>
      </c>
      <c r="S81" s="291">
        <f>SUMPRODUCT(S55:S$56,$AD$62:$AD63)</f>
        <v>0</v>
      </c>
      <c r="T81" s="291">
        <f>SUMPRODUCT(T55:T$56,$AD$62:$AD63)</f>
        <v>0</v>
      </c>
      <c r="U81" s="291">
        <f>SUMPRODUCT(U55:U$56,$AD$62:$AD63)</f>
        <v>0</v>
      </c>
      <c r="V81" s="291">
        <f>SUMPRODUCT(V55:V$56,$AD$62:$AD63)</f>
        <v>0</v>
      </c>
      <c r="W81" s="291">
        <f>SUMPRODUCT(W55:W$56,$AD$62:$AD63)</f>
        <v>0</v>
      </c>
      <c r="X81" s="291">
        <f>SUMPRODUCT(X55:X$56,$AD$62:$AD63)</f>
        <v>0</v>
      </c>
      <c r="Y81" s="291">
        <f>SUMPRODUCT(Y55:Y$56,$AD$62:$AD63)</f>
        <v>0</v>
      </c>
      <c r="Z81" s="291">
        <f>SUMPRODUCT(Z55:Z$56,$AD$62:$AD63)</f>
        <v>0</v>
      </c>
      <c r="AA81" s="291">
        <f>SUMPRODUCT(AA55:AA$56,$AD$62:$AD63)</f>
        <v>0</v>
      </c>
      <c r="AB81" s="291">
        <f>SUMPRODUCT(AB55:AB$56,$AD$62:$AD63)</f>
        <v>0</v>
      </c>
      <c r="AC81" s="267">
        <f t="shared" si="10"/>
        <v>20</v>
      </c>
      <c r="AD81" s="201">
        <f>+AE81*((1+Summary!$D$29)^(AC81-0.5))</f>
        <v>0.75324824759290465</v>
      </c>
      <c r="AE81" s="201">
        <f>HLOOKUP($H$4,'Yield Curves &amp; Factor Charges'!$L$41:$S$72,AC81+2,FALSE)</f>
        <v>0.73870938931815433</v>
      </c>
    </row>
    <row r="82" spans="2:31" x14ac:dyDescent="0.25">
      <c r="B82" s="145">
        <f t="shared" si="9"/>
        <v>51135</v>
      </c>
      <c r="D82" s="89">
        <f t="shared" si="7"/>
        <v>0</v>
      </c>
      <c r="E82" s="291">
        <f>SUMPRODUCT(E56:E$56,$AD$62:$AD62)</f>
        <v>0</v>
      </c>
      <c r="F82" s="291">
        <f>SUMPRODUCT(F56:F$56,$AD$62:$AD62)</f>
        <v>0</v>
      </c>
      <c r="G82" s="291">
        <f>SUMPRODUCT(G56:G$56,$AD$62:$AD62)</f>
        <v>0</v>
      </c>
      <c r="H82" s="291">
        <f>SUMPRODUCT(H56:H$56,$AD$62:$AD62)</f>
        <v>0</v>
      </c>
      <c r="I82" s="291">
        <f>SUMPRODUCT(I56:I$56,$AD$62:$AD62)</f>
        <v>0</v>
      </c>
      <c r="J82" s="291">
        <f>SUMPRODUCT(J56:J$56,$AD$62:$AD62)</f>
        <v>0</v>
      </c>
      <c r="K82" s="291">
        <f>SUMPRODUCT(K56:K$56,$AD$62:$AD62)</f>
        <v>0</v>
      </c>
      <c r="L82" s="291">
        <f>SUMPRODUCT(L56:L$56,$AD$62:$AD62)</f>
        <v>0</v>
      </c>
      <c r="M82" s="291">
        <f>SUMPRODUCT(M56:M$56,$AD$62:$AD62)</f>
        <v>0</v>
      </c>
      <c r="N82" s="291">
        <f>SUMPRODUCT(N56:N$56,$AD$62:$AD62)</f>
        <v>0</v>
      </c>
      <c r="O82" s="291">
        <f>SUMPRODUCT(O56:O$56,$AD$62:$AD62)</f>
        <v>0</v>
      </c>
      <c r="P82" s="291">
        <f>SUMPRODUCT(P56:P$56,$AD$62:$AD62)</f>
        <v>0</v>
      </c>
      <c r="Q82" s="291">
        <f>SUMPRODUCT(Q56:Q$56,$AD$62:$AD62)</f>
        <v>0</v>
      </c>
      <c r="R82" s="291">
        <f>SUMPRODUCT(R56:R$56,$AD$62:$AD62)</f>
        <v>0</v>
      </c>
      <c r="S82" s="291">
        <f>SUMPRODUCT(S56:S$56,$AD$62:$AD62)</f>
        <v>0</v>
      </c>
      <c r="T82" s="291">
        <f>SUMPRODUCT(T56:T$56,$AD$62:$AD62)</f>
        <v>0</v>
      </c>
      <c r="U82" s="291">
        <f>SUMPRODUCT(U56:U$56,$AD$62:$AD62)</f>
        <v>0</v>
      </c>
      <c r="V82" s="291">
        <f>SUMPRODUCT(V56:V$56,$AD$62:$AD62)</f>
        <v>0</v>
      </c>
      <c r="W82" s="291">
        <f>SUMPRODUCT(W56:W$56,$AD$62:$AD62)</f>
        <v>0</v>
      </c>
      <c r="X82" s="291">
        <f>SUMPRODUCT(X56:X$56,$AD$62:$AD62)</f>
        <v>0</v>
      </c>
      <c r="Y82" s="291">
        <f>SUMPRODUCT(Y56:Y$56,$AD$62:$AD62)</f>
        <v>0</v>
      </c>
      <c r="Z82" s="291">
        <f>SUMPRODUCT(Z56:Z$56,$AD$62:$AD62)</f>
        <v>0</v>
      </c>
      <c r="AA82" s="291">
        <f>SUMPRODUCT(AA56:AA$56,$AD$62:$AD62)</f>
        <v>0</v>
      </c>
      <c r="AB82" s="291">
        <f>SUMPRODUCT(AB56:AB$56,$AD$62:$AD62)</f>
        <v>0</v>
      </c>
      <c r="AC82" s="267">
        <f t="shared" si="10"/>
        <v>21</v>
      </c>
      <c r="AD82" s="201">
        <f>+AE82*((1+Summary!$D$29)^(AC82-0.5))</f>
        <v>0.74482468448025541</v>
      </c>
      <c r="AE82" s="201">
        <f>HLOOKUP($H$4,'Yield Curves &amp; Factor Charges'!$L$41:$S$72,AC82+2,FALSE)</f>
        <v>0.72971869532986766</v>
      </c>
    </row>
    <row r="83" spans="2:31" x14ac:dyDescent="0.25">
      <c r="B83" s="145">
        <f t="shared" si="9"/>
        <v>51501</v>
      </c>
      <c r="D83" s="89">
        <f t="shared" si="7"/>
        <v>0</v>
      </c>
      <c r="E83" s="291">
        <f>SUMPRODUCT(E$56:E57,$AD61:$AD$62)</f>
        <v>0</v>
      </c>
      <c r="F83" s="291">
        <f>SUMPRODUCT(F$56:F57,$AD61:$AD$62)</f>
        <v>0</v>
      </c>
      <c r="G83" s="291">
        <f>SUMPRODUCT(G$56:G57,$AD61:$AD$62)</f>
        <v>0</v>
      </c>
      <c r="H83" s="291">
        <f>SUMPRODUCT(H$56:H57,$AD61:$AD$62)</f>
        <v>0</v>
      </c>
      <c r="I83" s="291">
        <f>SUMPRODUCT(I$56:I57,$AD61:$AD$62)</f>
        <v>0</v>
      </c>
      <c r="J83" s="291">
        <f>SUMPRODUCT(J$56:J57,$AD61:$AD$62)</f>
        <v>0</v>
      </c>
      <c r="K83" s="291">
        <f>SUMPRODUCT(K$56:K57,$AD61:$AD$62)</f>
        <v>0</v>
      </c>
      <c r="L83" s="291">
        <f>SUMPRODUCT(L$56:L57,$AD61:$AD$62)</f>
        <v>0</v>
      </c>
      <c r="M83" s="291">
        <f>SUMPRODUCT(M$56:M57,$AD61:$AD$62)</f>
        <v>0</v>
      </c>
      <c r="N83" s="291">
        <f>SUMPRODUCT(N$56:N57,$AD61:$AD$62)</f>
        <v>0</v>
      </c>
      <c r="O83" s="291">
        <f>SUMPRODUCT(O$56:O57,$AD61:$AD$62)</f>
        <v>0</v>
      </c>
      <c r="P83" s="291">
        <f>SUMPRODUCT(P$56:P57,$AD61:$AD$62)</f>
        <v>0</v>
      </c>
      <c r="Q83" s="291">
        <f>SUMPRODUCT(Q$56:Q57,$AD61:$AD$62)</f>
        <v>0</v>
      </c>
      <c r="R83" s="291">
        <f>SUMPRODUCT(R$56:R57,$AD61:$AD$62)</f>
        <v>0</v>
      </c>
      <c r="S83" s="291">
        <f>SUMPRODUCT(S$56:S57,$AD61:$AD$62)</f>
        <v>0</v>
      </c>
      <c r="T83" s="291">
        <f>SUMPRODUCT(T$56:T57,$AD61:$AD$62)</f>
        <v>0</v>
      </c>
      <c r="U83" s="291">
        <f>SUMPRODUCT(U$56:U57,$AD61:$AD$62)</f>
        <v>0</v>
      </c>
      <c r="V83" s="291">
        <f>SUMPRODUCT(V$56:V57,$AD61:$AD$62)</f>
        <v>0</v>
      </c>
      <c r="W83" s="291">
        <f>SUMPRODUCT(W$56:W57,$AD61:$AD$62)</f>
        <v>0</v>
      </c>
      <c r="X83" s="291">
        <f>SUMPRODUCT(X$56:X57,$AD61:$AD$62)</f>
        <v>0</v>
      </c>
      <c r="Y83" s="291">
        <f>SUMPRODUCT(Y$56:Y57,$AD61:$AD$62)</f>
        <v>0</v>
      </c>
      <c r="Z83" s="291">
        <f>SUMPRODUCT(Z$56:Z57,$AD61:$AD$62)</f>
        <v>0</v>
      </c>
      <c r="AA83" s="291">
        <f>SUMPRODUCT(AA$56:AA57,$AD61:$AD$62)</f>
        <v>0</v>
      </c>
      <c r="AB83" s="291">
        <f>SUMPRODUCT(AB$56:AB57,$AD61:$AD$62)</f>
        <v>0</v>
      </c>
      <c r="AC83" s="267">
        <f t="shared" si="10"/>
        <v>22</v>
      </c>
      <c r="AD83" s="201">
        <f>+AE83*((1+Summary!$D$29)^(AC83-0.5))</f>
        <v>0.73516264892268579</v>
      </c>
      <c r="AE83" s="201">
        <f>HLOOKUP($H$4,'Yield Curves &amp; Factor Charges'!$L$41:$S$72,AC83+2,FALSE)</f>
        <v>0.71953308502129099</v>
      </c>
    </row>
  </sheetData>
  <mergeCells count="27">
    <mergeCell ref="L58:L59"/>
    <mergeCell ref="M58:M59"/>
    <mergeCell ref="N58:N59"/>
    <mergeCell ref="O58:O59"/>
    <mergeCell ref="A34:C34"/>
    <mergeCell ref="A58:C59"/>
    <mergeCell ref="D58:D59"/>
    <mergeCell ref="E58:E59"/>
    <mergeCell ref="F58:F59"/>
    <mergeCell ref="G58:G59"/>
    <mergeCell ref="H58:H59"/>
    <mergeCell ref="I58:I59"/>
    <mergeCell ref="J58:J59"/>
    <mergeCell ref="K58:K59"/>
    <mergeCell ref="Y58:Y59"/>
    <mergeCell ref="Z58:Z59"/>
    <mergeCell ref="AA58:AA59"/>
    <mergeCell ref="AB58:AB59"/>
    <mergeCell ref="P58:P59"/>
    <mergeCell ref="Q58:Q59"/>
    <mergeCell ref="R58:R59"/>
    <mergeCell ref="S58:S59"/>
    <mergeCell ref="T58:T59"/>
    <mergeCell ref="U58:U59"/>
    <mergeCell ref="V58:V59"/>
    <mergeCell ref="W58:W59"/>
    <mergeCell ref="X58:X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G4:H4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H83"/>
  <sheetViews>
    <sheetView workbookViewId="0">
      <selection activeCell="C44" sqref="C44:L45"/>
    </sheetView>
  </sheetViews>
  <sheetFormatPr defaultColWidth="9.109375" defaultRowHeight="13.2" x14ac:dyDescent="0.25"/>
  <cols>
    <col min="1" max="1" width="13" style="267" customWidth="1"/>
    <col min="2" max="2" width="10.109375" style="267" bestFit="1" customWidth="1"/>
    <col min="3" max="3" width="9.109375" style="267"/>
    <col min="4" max="4" width="15.109375" style="267" customWidth="1"/>
    <col min="5" max="28" width="20.109375" style="282" customWidth="1"/>
    <col min="29" max="29" width="15.5546875" style="267" customWidth="1"/>
    <col min="30" max="33" width="9.109375" style="267"/>
    <col min="34" max="34" width="10.21875" style="267" customWidth="1"/>
    <col min="35" max="35" width="11.44140625" style="267" customWidth="1"/>
    <col min="36" max="16384" width="9.109375" style="267"/>
  </cols>
  <sheetData>
    <row r="1" spans="1:29"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s="234" customFormat="1" x14ac:dyDescent="0.25">
      <c r="A3" s="119" t="s">
        <v>113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c r="AC3" s="135"/>
    </row>
    <row r="4" spans="1:29" x14ac:dyDescent="0.25">
      <c r="A4" s="117"/>
      <c r="B4" s="117"/>
      <c r="C4" s="235"/>
      <c r="D4" s="235"/>
      <c r="E4" s="281"/>
      <c r="F4" s="281"/>
      <c r="G4" s="281" t="s">
        <v>51</v>
      </c>
      <c r="H4" s="109" t="s">
        <v>57</v>
      </c>
    </row>
    <row r="5" spans="1:29" x14ac:dyDescent="0.25">
      <c r="A5" s="270" t="s">
        <v>32</v>
      </c>
      <c r="B5" s="270"/>
      <c r="C5" s="235"/>
      <c r="D5" s="235"/>
      <c r="E5" s="281"/>
      <c r="F5" s="281"/>
      <c r="G5" s="281" t="s">
        <v>101</v>
      </c>
      <c r="H5" s="151">
        <f>HLOOKUP($H$4,'Yield Curves &amp; Factor Charges'!$C$6:$J$7,2,FALSE)</f>
        <v>3</v>
      </c>
    </row>
    <row r="6" spans="1:29" x14ac:dyDescent="0.25">
      <c r="A6" s="284" t="s">
        <v>138</v>
      </c>
      <c r="B6" s="284"/>
      <c r="C6" s="235"/>
      <c r="D6" s="235"/>
      <c r="E6" s="281"/>
      <c r="F6" s="281"/>
      <c r="G6" s="281"/>
      <c r="H6" s="281"/>
    </row>
    <row r="8" spans="1:29" ht="39.6" x14ac:dyDescent="0.25">
      <c r="A8" s="143" t="s">
        <v>54</v>
      </c>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29" ht="42.9" customHeight="1" x14ac:dyDescent="0.25">
      <c r="A9" s="282" t="s">
        <v>33</v>
      </c>
      <c r="B9" s="65">
        <f>+Summary!C$6</f>
        <v>43830</v>
      </c>
      <c r="D9" s="56">
        <f>SUM(E9:AB9)</f>
        <v>0</v>
      </c>
      <c r="E9" s="294"/>
      <c r="F9" s="294"/>
      <c r="G9" s="294"/>
      <c r="H9" s="294"/>
      <c r="I9" s="294"/>
      <c r="J9" s="294"/>
      <c r="K9" s="294"/>
      <c r="L9" s="294"/>
      <c r="M9" s="294"/>
      <c r="N9" s="294"/>
      <c r="O9" s="294"/>
      <c r="P9" s="294"/>
      <c r="Q9" s="294"/>
      <c r="R9" s="294"/>
      <c r="S9" s="294"/>
      <c r="T9" s="294"/>
      <c r="U9" s="294"/>
      <c r="V9" s="294"/>
      <c r="W9" s="294"/>
      <c r="X9" s="294"/>
      <c r="Y9" s="294"/>
      <c r="Z9" s="294"/>
      <c r="AA9" s="294"/>
      <c r="AB9" s="294"/>
    </row>
    <row r="10" spans="1:29" x14ac:dyDescent="0.25">
      <c r="A10" s="267" t="s">
        <v>165</v>
      </c>
      <c r="B10" s="65"/>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291"/>
    </row>
    <row r="11" spans="1:29" x14ac:dyDescent="0.25">
      <c r="B11" s="65">
        <f>+Summary!C$6</f>
        <v>43830</v>
      </c>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row>
    <row r="12" spans="1:29" x14ac:dyDescent="0.25">
      <c r="B12" s="145">
        <f>EDATE(B9,12)</f>
        <v>44196</v>
      </c>
      <c r="D12" s="56"/>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row>
    <row r="13" spans="1:29" x14ac:dyDescent="0.25">
      <c r="B13" s="145">
        <f t="shared" ref="B13:B32" si="0">EDATE(B12,12)</f>
        <v>44561</v>
      </c>
      <c r="D13" s="56"/>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row>
    <row r="14" spans="1:29" x14ac:dyDescent="0.25">
      <c r="B14" s="145">
        <f t="shared" si="0"/>
        <v>44926</v>
      </c>
      <c r="D14" s="56"/>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row>
    <row r="15" spans="1:29" x14ac:dyDescent="0.25">
      <c r="B15" s="145">
        <f t="shared" si="0"/>
        <v>45291</v>
      </c>
      <c r="D15" s="56"/>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row>
    <row r="16" spans="1:29" x14ac:dyDescent="0.25">
      <c r="B16" s="145">
        <f t="shared" si="0"/>
        <v>45657</v>
      </c>
      <c r="D16" s="5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row>
    <row r="17" spans="2:28" x14ac:dyDescent="0.25">
      <c r="B17" s="145">
        <f t="shared" si="0"/>
        <v>46022</v>
      </c>
      <c r="D17" s="5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row>
    <row r="18" spans="2:28" x14ac:dyDescent="0.25">
      <c r="B18" s="145">
        <f t="shared" si="0"/>
        <v>46387</v>
      </c>
      <c r="D18" s="56"/>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row>
    <row r="19" spans="2:28" x14ac:dyDescent="0.25">
      <c r="B19" s="145">
        <f t="shared" si="0"/>
        <v>46752</v>
      </c>
      <c r="D19" s="56"/>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row>
    <row r="20" spans="2:28" x14ac:dyDescent="0.25">
      <c r="B20" s="145">
        <f t="shared" si="0"/>
        <v>47118</v>
      </c>
      <c r="D20" s="56"/>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row>
    <row r="21" spans="2:28" x14ac:dyDescent="0.25">
      <c r="B21" s="145">
        <f t="shared" si="0"/>
        <v>47483</v>
      </c>
      <c r="D21" s="56"/>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row>
    <row r="22" spans="2:28" x14ac:dyDescent="0.25">
      <c r="B22" s="145">
        <f t="shared" si="0"/>
        <v>47848</v>
      </c>
      <c r="D22" s="56"/>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row>
    <row r="23" spans="2:28" x14ac:dyDescent="0.25">
      <c r="B23" s="145">
        <f t="shared" si="0"/>
        <v>48213</v>
      </c>
      <c r="D23" s="56"/>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row>
    <row r="24" spans="2:28" x14ac:dyDescent="0.25">
      <c r="B24" s="145">
        <f t="shared" si="0"/>
        <v>48579</v>
      </c>
      <c r="D24" s="56"/>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row>
    <row r="25" spans="2:28" x14ac:dyDescent="0.25">
      <c r="B25" s="145">
        <f t="shared" si="0"/>
        <v>48944</v>
      </c>
      <c r="D25" s="56"/>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row>
    <row r="26" spans="2:28" x14ac:dyDescent="0.25">
      <c r="B26" s="145">
        <f t="shared" si="0"/>
        <v>49309</v>
      </c>
      <c r="D26" s="56"/>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row>
    <row r="27" spans="2:28" x14ac:dyDescent="0.25">
      <c r="B27" s="145">
        <f t="shared" si="0"/>
        <v>49674</v>
      </c>
      <c r="D27" s="56"/>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row>
    <row r="28" spans="2:28" x14ac:dyDescent="0.25">
      <c r="B28" s="145">
        <f t="shared" si="0"/>
        <v>50040</v>
      </c>
      <c r="D28" s="56"/>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row>
    <row r="29" spans="2:28" x14ac:dyDescent="0.25">
      <c r="B29" s="145">
        <f t="shared" si="0"/>
        <v>50405</v>
      </c>
      <c r="D29" s="5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row>
    <row r="30" spans="2:28" x14ac:dyDescent="0.25">
      <c r="B30" s="145">
        <f t="shared" si="0"/>
        <v>50770</v>
      </c>
      <c r="D30" s="56"/>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row>
    <row r="31" spans="2:28" x14ac:dyDescent="0.25">
      <c r="B31" s="145">
        <f t="shared" si="0"/>
        <v>51135</v>
      </c>
      <c r="D31" s="56"/>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row>
    <row r="32" spans="2:28" x14ac:dyDescent="0.25">
      <c r="B32" s="145">
        <f t="shared" si="0"/>
        <v>51501</v>
      </c>
      <c r="D32" s="56"/>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row>
    <row r="34" spans="1:34" ht="37.5" customHeight="1" x14ac:dyDescent="0.25">
      <c r="A34" s="385" t="s">
        <v>120</v>
      </c>
      <c r="B34" s="386"/>
      <c r="C34" s="386"/>
      <c r="D34" s="113" t="s">
        <v>26</v>
      </c>
      <c r="E34" s="112" t="s">
        <v>0</v>
      </c>
      <c r="F34" s="112" t="s">
        <v>1</v>
      </c>
      <c r="G34" s="112" t="s">
        <v>2</v>
      </c>
      <c r="H34" s="112" t="s">
        <v>3</v>
      </c>
      <c r="I34" s="112" t="s">
        <v>4</v>
      </c>
      <c r="J34" s="112" t="s">
        <v>5</v>
      </c>
      <c r="K34" s="112" t="s">
        <v>6</v>
      </c>
      <c r="L34" s="112" t="s">
        <v>7</v>
      </c>
      <c r="M34" s="112" t="s">
        <v>8</v>
      </c>
      <c r="N34" s="112" t="s">
        <v>9</v>
      </c>
      <c r="O34" s="112" t="s">
        <v>10</v>
      </c>
      <c r="P34" s="112" t="s">
        <v>11</v>
      </c>
      <c r="Q34" s="112" t="s">
        <v>12</v>
      </c>
      <c r="R34" s="112" t="s">
        <v>13</v>
      </c>
      <c r="S34" s="112" t="s">
        <v>14</v>
      </c>
      <c r="T34" s="112" t="s">
        <v>15</v>
      </c>
      <c r="U34" s="112" t="s">
        <v>16</v>
      </c>
      <c r="V34" s="112" t="s">
        <v>17</v>
      </c>
      <c r="W34" s="112" t="s">
        <v>18</v>
      </c>
      <c r="X34" s="112" t="s">
        <v>19</v>
      </c>
      <c r="Y34" s="112" t="s">
        <v>20</v>
      </c>
      <c r="Z34" s="112" t="s">
        <v>21</v>
      </c>
      <c r="AA34" s="112" t="s">
        <v>22</v>
      </c>
      <c r="AB34" s="112" t="s">
        <v>30</v>
      </c>
    </row>
    <row r="35" spans="1:34" x14ac:dyDescent="0.25">
      <c r="B35" s="65">
        <f>+Summary!C$6</f>
        <v>43830</v>
      </c>
    </row>
    <row r="36" spans="1:34" x14ac:dyDescent="0.25">
      <c r="B36" s="145">
        <f t="shared" ref="B36:B56" si="1">EDATE(B35,12)</f>
        <v>44196</v>
      </c>
      <c r="D36" s="56">
        <f t="shared" ref="D36:D56" si="2">SUM(E36:AB36)</f>
        <v>0</v>
      </c>
      <c r="E36" s="291">
        <f>+E$9*(E11-E12)</f>
        <v>0</v>
      </c>
      <c r="F36" s="291">
        <f t="shared" ref="F36:AB47" si="3">+F$9*(F11-F12)</f>
        <v>0</v>
      </c>
      <c r="G36" s="291">
        <f t="shared" si="3"/>
        <v>0</v>
      </c>
      <c r="H36" s="291">
        <f t="shared" si="3"/>
        <v>0</v>
      </c>
      <c r="I36" s="291">
        <f t="shared" si="3"/>
        <v>0</v>
      </c>
      <c r="J36" s="291">
        <f t="shared" si="3"/>
        <v>0</v>
      </c>
      <c r="K36" s="291">
        <f t="shared" si="3"/>
        <v>0</v>
      </c>
      <c r="L36" s="291">
        <f t="shared" si="3"/>
        <v>0</v>
      </c>
      <c r="M36" s="291">
        <f t="shared" si="3"/>
        <v>0</v>
      </c>
      <c r="N36" s="291">
        <f t="shared" si="3"/>
        <v>0</v>
      </c>
      <c r="O36" s="291">
        <f t="shared" si="3"/>
        <v>0</v>
      </c>
      <c r="P36" s="291">
        <f t="shared" si="3"/>
        <v>0</v>
      </c>
      <c r="Q36" s="291">
        <f t="shared" si="3"/>
        <v>0</v>
      </c>
      <c r="R36" s="291">
        <f t="shared" si="3"/>
        <v>0</v>
      </c>
      <c r="S36" s="291">
        <f t="shared" si="3"/>
        <v>0</v>
      </c>
      <c r="T36" s="291">
        <f t="shared" si="3"/>
        <v>0</v>
      </c>
      <c r="U36" s="291">
        <f t="shared" si="3"/>
        <v>0</v>
      </c>
      <c r="V36" s="291">
        <f t="shared" si="3"/>
        <v>0</v>
      </c>
      <c r="W36" s="291">
        <f t="shared" si="3"/>
        <v>0</v>
      </c>
      <c r="X36" s="291">
        <f t="shared" si="3"/>
        <v>0</v>
      </c>
      <c r="Y36" s="291">
        <f t="shared" si="3"/>
        <v>0</v>
      </c>
      <c r="Z36" s="291">
        <f t="shared" si="3"/>
        <v>0</v>
      </c>
      <c r="AA36" s="291">
        <f t="shared" si="3"/>
        <v>0</v>
      </c>
      <c r="AB36" s="291">
        <f t="shared" si="3"/>
        <v>0</v>
      </c>
      <c r="AG36" s="239"/>
    </row>
    <row r="37" spans="1:34" x14ac:dyDescent="0.25">
      <c r="B37" s="145">
        <f t="shared" si="1"/>
        <v>44561</v>
      </c>
      <c r="D37" s="56">
        <f t="shared" si="2"/>
        <v>0</v>
      </c>
      <c r="E37" s="291">
        <f t="shared" ref="E37:T52" si="4">+E$9*(E12-E13)</f>
        <v>0</v>
      </c>
      <c r="F37" s="291">
        <f t="shared" si="4"/>
        <v>0</v>
      </c>
      <c r="G37" s="291">
        <f t="shared" si="4"/>
        <v>0</v>
      </c>
      <c r="H37" s="291">
        <f t="shared" si="4"/>
        <v>0</v>
      </c>
      <c r="I37" s="291">
        <f t="shared" si="4"/>
        <v>0</v>
      </c>
      <c r="J37" s="291">
        <f t="shared" si="4"/>
        <v>0</v>
      </c>
      <c r="K37" s="291">
        <f t="shared" si="4"/>
        <v>0</v>
      </c>
      <c r="L37" s="291">
        <f t="shared" si="4"/>
        <v>0</v>
      </c>
      <c r="M37" s="291">
        <f t="shared" si="4"/>
        <v>0</v>
      </c>
      <c r="N37" s="291">
        <f t="shared" si="4"/>
        <v>0</v>
      </c>
      <c r="O37" s="291">
        <f t="shared" si="4"/>
        <v>0</v>
      </c>
      <c r="P37" s="291">
        <f t="shared" si="4"/>
        <v>0</v>
      </c>
      <c r="Q37" s="291">
        <f t="shared" si="4"/>
        <v>0</v>
      </c>
      <c r="R37" s="291">
        <f t="shared" si="4"/>
        <v>0</v>
      </c>
      <c r="S37" s="291">
        <f t="shared" si="4"/>
        <v>0</v>
      </c>
      <c r="T37" s="291">
        <f t="shared" si="4"/>
        <v>0</v>
      </c>
      <c r="U37" s="291">
        <f t="shared" si="3"/>
        <v>0</v>
      </c>
      <c r="V37" s="291">
        <f t="shared" si="3"/>
        <v>0</v>
      </c>
      <c r="W37" s="291">
        <f t="shared" si="3"/>
        <v>0</v>
      </c>
      <c r="X37" s="291">
        <f t="shared" si="3"/>
        <v>0</v>
      </c>
      <c r="Y37" s="291">
        <f t="shared" si="3"/>
        <v>0</v>
      </c>
      <c r="Z37" s="291">
        <f t="shared" si="3"/>
        <v>0</v>
      </c>
      <c r="AA37" s="291">
        <f t="shared" si="3"/>
        <v>0</v>
      </c>
      <c r="AB37" s="291">
        <f t="shared" si="3"/>
        <v>0</v>
      </c>
      <c r="AG37" s="6"/>
    </row>
    <row r="38" spans="1:34" x14ac:dyDescent="0.25">
      <c r="B38" s="145">
        <f t="shared" si="1"/>
        <v>44926</v>
      </c>
      <c r="D38" s="56">
        <f t="shared" si="2"/>
        <v>0</v>
      </c>
      <c r="E38" s="291">
        <f t="shared" si="4"/>
        <v>0</v>
      </c>
      <c r="F38" s="291">
        <f t="shared" si="3"/>
        <v>0</v>
      </c>
      <c r="G38" s="291">
        <f t="shared" si="3"/>
        <v>0</v>
      </c>
      <c r="H38" s="291">
        <f t="shared" si="3"/>
        <v>0</v>
      </c>
      <c r="I38" s="291">
        <f t="shared" si="3"/>
        <v>0</v>
      </c>
      <c r="J38" s="291">
        <f t="shared" si="3"/>
        <v>0</v>
      </c>
      <c r="K38" s="291">
        <f t="shared" si="3"/>
        <v>0</v>
      </c>
      <c r="L38" s="291">
        <f t="shared" si="3"/>
        <v>0</v>
      </c>
      <c r="M38" s="291">
        <f t="shared" si="3"/>
        <v>0</v>
      </c>
      <c r="N38" s="291">
        <f t="shared" si="3"/>
        <v>0</v>
      </c>
      <c r="O38" s="291">
        <f t="shared" si="3"/>
        <v>0</v>
      </c>
      <c r="P38" s="291">
        <f t="shared" si="3"/>
        <v>0</v>
      </c>
      <c r="Q38" s="291">
        <f t="shared" si="3"/>
        <v>0</v>
      </c>
      <c r="R38" s="291">
        <f t="shared" si="3"/>
        <v>0</v>
      </c>
      <c r="S38" s="291">
        <f t="shared" si="3"/>
        <v>0</v>
      </c>
      <c r="T38" s="291">
        <f t="shared" si="3"/>
        <v>0</v>
      </c>
      <c r="U38" s="291">
        <f t="shared" si="3"/>
        <v>0</v>
      </c>
      <c r="V38" s="291">
        <f t="shared" si="3"/>
        <v>0</v>
      </c>
      <c r="W38" s="291">
        <f t="shared" si="3"/>
        <v>0</v>
      </c>
      <c r="X38" s="291">
        <f t="shared" si="3"/>
        <v>0</v>
      </c>
      <c r="Y38" s="291">
        <f t="shared" si="3"/>
        <v>0</v>
      </c>
      <c r="Z38" s="291">
        <f t="shared" si="3"/>
        <v>0</v>
      </c>
      <c r="AA38" s="291">
        <f t="shared" si="3"/>
        <v>0</v>
      </c>
      <c r="AB38" s="291">
        <f t="shared" si="3"/>
        <v>0</v>
      </c>
      <c r="AG38" s="240"/>
      <c r="AH38" s="240"/>
    </row>
    <row r="39" spans="1:34" x14ac:dyDescent="0.25">
      <c r="B39" s="145">
        <f t="shared" si="1"/>
        <v>45291</v>
      </c>
      <c r="D39" s="56">
        <f t="shared" si="2"/>
        <v>0</v>
      </c>
      <c r="E39" s="291">
        <f t="shared" si="4"/>
        <v>0</v>
      </c>
      <c r="F39" s="291">
        <f t="shared" si="3"/>
        <v>0</v>
      </c>
      <c r="G39" s="291">
        <f t="shared" si="3"/>
        <v>0</v>
      </c>
      <c r="H39" s="291">
        <f t="shared" si="3"/>
        <v>0</v>
      </c>
      <c r="I39" s="291">
        <f t="shared" si="3"/>
        <v>0</v>
      </c>
      <c r="J39" s="291">
        <f t="shared" si="3"/>
        <v>0</v>
      </c>
      <c r="K39" s="291">
        <f t="shared" si="3"/>
        <v>0</v>
      </c>
      <c r="L39" s="291">
        <f t="shared" si="3"/>
        <v>0</v>
      </c>
      <c r="M39" s="291">
        <f t="shared" si="3"/>
        <v>0</v>
      </c>
      <c r="N39" s="291">
        <f t="shared" si="3"/>
        <v>0</v>
      </c>
      <c r="O39" s="291">
        <f t="shared" si="3"/>
        <v>0</v>
      </c>
      <c r="P39" s="291">
        <f t="shared" si="3"/>
        <v>0</v>
      </c>
      <c r="Q39" s="291">
        <f t="shared" si="3"/>
        <v>0</v>
      </c>
      <c r="R39" s="291">
        <f t="shared" si="3"/>
        <v>0</v>
      </c>
      <c r="S39" s="291">
        <f t="shared" si="3"/>
        <v>0</v>
      </c>
      <c r="T39" s="291">
        <f t="shared" si="3"/>
        <v>0</v>
      </c>
      <c r="U39" s="291">
        <f t="shared" si="3"/>
        <v>0</v>
      </c>
      <c r="V39" s="291">
        <f t="shared" si="3"/>
        <v>0</v>
      </c>
      <c r="W39" s="291">
        <f t="shared" si="3"/>
        <v>0</v>
      </c>
      <c r="X39" s="291">
        <f t="shared" si="3"/>
        <v>0</v>
      </c>
      <c r="Y39" s="291">
        <f t="shared" si="3"/>
        <v>0</v>
      </c>
      <c r="Z39" s="291">
        <f t="shared" si="3"/>
        <v>0</v>
      </c>
      <c r="AA39" s="291">
        <f t="shared" si="3"/>
        <v>0</v>
      </c>
      <c r="AB39" s="291">
        <f t="shared" si="3"/>
        <v>0</v>
      </c>
      <c r="AG39" s="240"/>
      <c r="AH39" s="240"/>
    </row>
    <row r="40" spans="1:34" x14ac:dyDescent="0.25">
      <c r="B40" s="145">
        <f t="shared" si="1"/>
        <v>45657</v>
      </c>
      <c r="D40" s="56">
        <f t="shared" si="2"/>
        <v>0</v>
      </c>
      <c r="E40" s="291">
        <f t="shared" si="4"/>
        <v>0</v>
      </c>
      <c r="F40" s="291">
        <f t="shared" si="3"/>
        <v>0</v>
      </c>
      <c r="G40" s="291">
        <f t="shared" si="3"/>
        <v>0</v>
      </c>
      <c r="H40" s="291">
        <f t="shared" si="3"/>
        <v>0</v>
      </c>
      <c r="I40" s="291">
        <f t="shared" si="3"/>
        <v>0</v>
      </c>
      <c r="J40" s="291">
        <f t="shared" si="3"/>
        <v>0</v>
      </c>
      <c r="K40" s="291">
        <f t="shared" si="3"/>
        <v>0</v>
      </c>
      <c r="L40" s="291">
        <f t="shared" si="3"/>
        <v>0</v>
      </c>
      <c r="M40" s="291">
        <f t="shared" si="3"/>
        <v>0</v>
      </c>
      <c r="N40" s="291">
        <f t="shared" si="3"/>
        <v>0</v>
      </c>
      <c r="O40" s="291">
        <f t="shared" si="3"/>
        <v>0</v>
      </c>
      <c r="P40" s="291">
        <f t="shared" si="3"/>
        <v>0</v>
      </c>
      <c r="Q40" s="291">
        <f t="shared" si="3"/>
        <v>0</v>
      </c>
      <c r="R40" s="291">
        <f t="shared" si="3"/>
        <v>0</v>
      </c>
      <c r="S40" s="291">
        <f t="shared" si="3"/>
        <v>0</v>
      </c>
      <c r="T40" s="291">
        <f t="shared" si="3"/>
        <v>0</v>
      </c>
      <c r="U40" s="291">
        <f t="shared" si="3"/>
        <v>0</v>
      </c>
      <c r="V40" s="291">
        <f t="shared" si="3"/>
        <v>0</v>
      </c>
      <c r="W40" s="291">
        <f t="shared" si="3"/>
        <v>0</v>
      </c>
      <c r="X40" s="291">
        <f t="shared" si="3"/>
        <v>0</v>
      </c>
      <c r="Y40" s="291">
        <f t="shared" si="3"/>
        <v>0</v>
      </c>
      <c r="Z40" s="291">
        <f t="shared" si="3"/>
        <v>0</v>
      </c>
      <c r="AA40" s="291">
        <f t="shared" si="3"/>
        <v>0</v>
      </c>
      <c r="AB40" s="291">
        <f t="shared" si="3"/>
        <v>0</v>
      </c>
      <c r="AG40" s="240"/>
      <c r="AH40" s="240"/>
    </row>
    <row r="41" spans="1:34" x14ac:dyDescent="0.25">
      <c r="B41" s="145">
        <f t="shared" si="1"/>
        <v>46022</v>
      </c>
      <c r="D41" s="56">
        <f t="shared" si="2"/>
        <v>0</v>
      </c>
      <c r="E41" s="291">
        <f t="shared" si="4"/>
        <v>0</v>
      </c>
      <c r="F41" s="291">
        <f t="shared" si="3"/>
        <v>0</v>
      </c>
      <c r="G41" s="291">
        <f t="shared" si="3"/>
        <v>0</v>
      </c>
      <c r="H41" s="291">
        <f t="shared" si="3"/>
        <v>0</v>
      </c>
      <c r="I41" s="291">
        <f t="shared" si="3"/>
        <v>0</v>
      </c>
      <c r="J41" s="291">
        <f t="shared" si="3"/>
        <v>0</v>
      </c>
      <c r="K41" s="291">
        <f t="shared" si="3"/>
        <v>0</v>
      </c>
      <c r="L41" s="291">
        <f t="shared" si="3"/>
        <v>0</v>
      </c>
      <c r="M41" s="291">
        <f t="shared" si="3"/>
        <v>0</v>
      </c>
      <c r="N41" s="291">
        <f t="shared" si="3"/>
        <v>0</v>
      </c>
      <c r="O41" s="291">
        <f t="shared" si="3"/>
        <v>0</v>
      </c>
      <c r="P41" s="291">
        <f t="shared" si="3"/>
        <v>0</v>
      </c>
      <c r="Q41" s="291">
        <f t="shared" si="3"/>
        <v>0</v>
      </c>
      <c r="R41" s="291">
        <f t="shared" si="3"/>
        <v>0</v>
      </c>
      <c r="S41" s="291">
        <f t="shared" si="3"/>
        <v>0</v>
      </c>
      <c r="T41" s="291">
        <f t="shared" si="3"/>
        <v>0</v>
      </c>
      <c r="U41" s="291">
        <f t="shared" si="3"/>
        <v>0</v>
      </c>
      <c r="V41" s="291">
        <f t="shared" si="3"/>
        <v>0</v>
      </c>
      <c r="W41" s="291">
        <f t="shared" si="3"/>
        <v>0</v>
      </c>
      <c r="X41" s="291">
        <f t="shared" si="3"/>
        <v>0</v>
      </c>
      <c r="Y41" s="291">
        <f t="shared" si="3"/>
        <v>0</v>
      </c>
      <c r="Z41" s="291">
        <f t="shared" si="3"/>
        <v>0</v>
      </c>
      <c r="AA41" s="291">
        <f t="shared" si="3"/>
        <v>0</v>
      </c>
      <c r="AB41" s="291">
        <f t="shared" si="3"/>
        <v>0</v>
      </c>
      <c r="AG41" s="240"/>
      <c r="AH41" s="240"/>
    </row>
    <row r="42" spans="1:34" x14ac:dyDescent="0.25">
      <c r="B42" s="145">
        <f t="shared" si="1"/>
        <v>46387</v>
      </c>
      <c r="D42" s="56">
        <f t="shared" si="2"/>
        <v>0</v>
      </c>
      <c r="E42" s="291">
        <f t="shared" si="4"/>
        <v>0</v>
      </c>
      <c r="F42" s="291">
        <f t="shared" si="3"/>
        <v>0</v>
      </c>
      <c r="G42" s="291">
        <f t="shared" si="3"/>
        <v>0</v>
      </c>
      <c r="H42" s="291">
        <f t="shared" si="3"/>
        <v>0</v>
      </c>
      <c r="I42" s="291">
        <f t="shared" si="3"/>
        <v>0</v>
      </c>
      <c r="J42" s="291">
        <f t="shared" si="3"/>
        <v>0</v>
      </c>
      <c r="K42" s="291">
        <f t="shared" si="3"/>
        <v>0</v>
      </c>
      <c r="L42" s="291">
        <f t="shared" si="3"/>
        <v>0</v>
      </c>
      <c r="M42" s="291">
        <f t="shared" si="3"/>
        <v>0</v>
      </c>
      <c r="N42" s="291">
        <f t="shared" si="3"/>
        <v>0</v>
      </c>
      <c r="O42" s="291">
        <f t="shared" si="3"/>
        <v>0</v>
      </c>
      <c r="P42" s="291">
        <f t="shared" si="3"/>
        <v>0</v>
      </c>
      <c r="Q42" s="291">
        <f t="shared" si="3"/>
        <v>0</v>
      </c>
      <c r="R42" s="291">
        <f t="shared" si="3"/>
        <v>0</v>
      </c>
      <c r="S42" s="291">
        <f t="shared" si="3"/>
        <v>0</v>
      </c>
      <c r="T42" s="291">
        <f t="shared" si="3"/>
        <v>0</v>
      </c>
      <c r="U42" s="291">
        <f t="shared" si="3"/>
        <v>0</v>
      </c>
      <c r="V42" s="291">
        <f t="shared" si="3"/>
        <v>0</v>
      </c>
      <c r="W42" s="291">
        <f t="shared" si="3"/>
        <v>0</v>
      </c>
      <c r="X42" s="291">
        <f t="shared" si="3"/>
        <v>0</v>
      </c>
      <c r="Y42" s="291">
        <f t="shared" si="3"/>
        <v>0</v>
      </c>
      <c r="Z42" s="291">
        <f t="shared" si="3"/>
        <v>0</v>
      </c>
      <c r="AA42" s="291">
        <f t="shared" si="3"/>
        <v>0</v>
      </c>
      <c r="AB42" s="291">
        <f t="shared" si="3"/>
        <v>0</v>
      </c>
      <c r="AG42" s="240"/>
      <c r="AH42" s="240"/>
    </row>
    <row r="43" spans="1:34" x14ac:dyDescent="0.25">
      <c r="B43" s="145">
        <f t="shared" si="1"/>
        <v>46752</v>
      </c>
      <c r="C43" s="54"/>
      <c r="D43" s="56">
        <f t="shared" si="2"/>
        <v>0</v>
      </c>
      <c r="E43" s="291">
        <f t="shared" si="4"/>
        <v>0</v>
      </c>
      <c r="F43" s="291">
        <f t="shared" si="3"/>
        <v>0</v>
      </c>
      <c r="G43" s="291">
        <f t="shared" si="3"/>
        <v>0</v>
      </c>
      <c r="H43" s="291">
        <f t="shared" si="3"/>
        <v>0</v>
      </c>
      <c r="I43" s="291">
        <f t="shared" si="3"/>
        <v>0</v>
      </c>
      <c r="J43" s="291">
        <f t="shared" si="3"/>
        <v>0</v>
      </c>
      <c r="K43" s="291">
        <f t="shared" si="3"/>
        <v>0</v>
      </c>
      <c r="L43" s="291">
        <f t="shared" si="3"/>
        <v>0</v>
      </c>
      <c r="M43" s="291">
        <f t="shared" si="3"/>
        <v>0</v>
      </c>
      <c r="N43" s="291">
        <f t="shared" si="3"/>
        <v>0</v>
      </c>
      <c r="O43" s="291">
        <f t="shared" si="3"/>
        <v>0</v>
      </c>
      <c r="P43" s="291">
        <f t="shared" si="3"/>
        <v>0</v>
      </c>
      <c r="Q43" s="291">
        <f t="shared" si="3"/>
        <v>0</v>
      </c>
      <c r="R43" s="291">
        <f t="shared" si="3"/>
        <v>0</v>
      </c>
      <c r="S43" s="291">
        <f t="shared" si="3"/>
        <v>0</v>
      </c>
      <c r="T43" s="291">
        <f t="shared" si="3"/>
        <v>0</v>
      </c>
      <c r="U43" s="291">
        <f t="shared" si="3"/>
        <v>0</v>
      </c>
      <c r="V43" s="291">
        <f t="shared" si="3"/>
        <v>0</v>
      </c>
      <c r="W43" s="291">
        <f t="shared" si="3"/>
        <v>0</v>
      </c>
      <c r="X43" s="291">
        <f t="shared" si="3"/>
        <v>0</v>
      </c>
      <c r="Y43" s="291">
        <f t="shared" si="3"/>
        <v>0</v>
      </c>
      <c r="Z43" s="291">
        <f t="shared" si="3"/>
        <v>0</v>
      </c>
      <c r="AA43" s="291">
        <f t="shared" si="3"/>
        <v>0</v>
      </c>
      <c r="AB43" s="291">
        <f t="shared" si="3"/>
        <v>0</v>
      </c>
      <c r="AG43" s="240"/>
      <c r="AH43" s="240"/>
    </row>
    <row r="44" spans="1:34" x14ac:dyDescent="0.25">
      <c r="B44" s="145">
        <f t="shared" si="1"/>
        <v>47118</v>
      </c>
      <c r="C44" s="54"/>
      <c r="D44" s="56">
        <f t="shared" si="2"/>
        <v>0</v>
      </c>
      <c r="E44" s="291">
        <f t="shared" si="4"/>
        <v>0</v>
      </c>
      <c r="F44" s="291">
        <f t="shared" si="3"/>
        <v>0</v>
      </c>
      <c r="G44" s="291">
        <f t="shared" si="3"/>
        <v>0</v>
      </c>
      <c r="H44" s="291">
        <f t="shared" si="3"/>
        <v>0</v>
      </c>
      <c r="I44" s="291">
        <f t="shared" si="3"/>
        <v>0</v>
      </c>
      <c r="J44" s="291">
        <f t="shared" si="3"/>
        <v>0</v>
      </c>
      <c r="K44" s="291">
        <f t="shared" si="3"/>
        <v>0</v>
      </c>
      <c r="L44" s="291">
        <f t="shared" si="3"/>
        <v>0</v>
      </c>
      <c r="M44" s="291">
        <f t="shared" si="3"/>
        <v>0</v>
      </c>
      <c r="N44" s="291">
        <f t="shared" si="3"/>
        <v>0</v>
      </c>
      <c r="O44" s="291">
        <f t="shared" si="3"/>
        <v>0</v>
      </c>
      <c r="P44" s="291">
        <f t="shared" si="3"/>
        <v>0</v>
      </c>
      <c r="Q44" s="291">
        <f t="shared" si="3"/>
        <v>0</v>
      </c>
      <c r="R44" s="291">
        <f t="shared" si="3"/>
        <v>0</v>
      </c>
      <c r="S44" s="291">
        <f t="shared" si="3"/>
        <v>0</v>
      </c>
      <c r="T44" s="291">
        <f t="shared" si="3"/>
        <v>0</v>
      </c>
      <c r="U44" s="291">
        <f t="shared" si="3"/>
        <v>0</v>
      </c>
      <c r="V44" s="291">
        <f t="shared" si="3"/>
        <v>0</v>
      </c>
      <c r="W44" s="291">
        <f t="shared" si="3"/>
        <v>0</v>
      </c>
      <c r="X44" s="291">
        <f t="shared" si="3"/>
        <v>0</v>
      </c>
      <c r="Y44" s="291">
        <f t="shared" si="3"/>
        <v>0</v>
      </c>
      <c r="Z44" s="291">
        <f t="shared" si="3"/>
        <v>0</v>
      </c>
      <c r="AA44" s="291">
        <f t="shared" si="3"/>
        <v>0</v>
      </c>
      <c r="AB44" s="291">
        <f t="shared" si="3"/>
        <v>0</v>
      </c>
      <c r="AG44" s="240"/>
      <c r="AH44" s="240"/>
    </row>
    <row r="45" spans="1:34" x14ac:dyDescent="0.25">
      <c r="B45" s="145">
        <f t="shared" si="1"/>
        <v>47483</v>
      </c>
      <c r="D45" s="56">
        <f t="shared" si="2"/>
        <v>0</v>
      </c>
      <c r="E45" s="291">
        <f t="shared" si="4"/>
        <v>0</v>
      </c>
      <c r="F45" s="291">
        <f t="shared" si="3"/>
        <v>0</v>
      </c>
      <c r="G45" s="291">
        <f t="shared" si="3"/>
        <v>0</v>
      </c>
      <c r="H45" s="291">
        <f t="shared" si="3"/>
        <v>0</v>
      </c>
      <c r="I45" s="291">
        <f t="shared" si="3"/>
        <v>0</v>
      </c>
      <c r="J45" s="291">
        <f t="shared" si="3"/>
        <v>0</v>
      </c>
      <c r="K45" s="291">
        <f t="shared" si="3"/>
        <v>0</v>
      </c>
      <c r="L45" s="291">
        <f t="shared" si="3"/>
        <v>0</v>
      </c>
      <c r="M45" s="291">
        <f t="shared" si="3"/>
        <v>0</v>
      </c>
      <c r="N45" s="291">
        <f t="shared" si="3"/>
        <v>0</v>
      </c>
      <c r="O45" s="291">
        <f t="shared" si="3"/>
        <v>0</v>
      </c>
      <c r="P45" s="291">
        <f t="shared" si="3"/>
        <v>0</v>
      </c>
      <c r="Q45" s="291">
        <f t="shared" si="3"/>
        <v>0</v>
      </c>
      <c r="R45" s="291">
        <f t="shared" si="3"/>
        <v>0</v>
      </c>
      <c r="S45" s="291">
        <f t="shared" si="3"/>
        <v>0</v>
      </c>
      <c r="T45" s="291">
        <f t="shared" si="3"/>
        <v>0</v>
      </c>
      <c r="U45" s="291">
        <f t="shared" si="3"/>
        <v>0</v>
      </c>
      <c r="V45" s="291">
        <f t="shared" si="3"/>
        <v>0</v>
      </c>
      <c r="W45" s="291">
        <f t="shared" si="3"/>
        <v>0</v>
      </c>
      <c r="X45" s="291">
        <f t="shared" si="3"/>
        <v>0</v>
      </c>
      <c r="Y45" s="291">
        <f t="shared" si="3"/>
        <v>0</v>
      </c>
      <c r="Z45" s="291">
        <f t="shared" si="3"/>
        <v>0</v>
      </c>
      <c r="AA45" s="291">
        <f t="shared" si="3"/>
        <v>0</v>
      </c>
      <c r="AB45" s="291">
        <f t="shared" si="3"/>
        <v>0</v>
      </c>
      <c r="AG45" s="240"/>
      <c r="AH45" s="240"/>
    </row>
    <row r="46" spans="1:34" x14ac:dyDescent="0.25">
      <c r="B46" s="145">
        <f t="shared" si="1"/>
        <v>47848</v>
      </c>
      <c r="D46" s="56">
        <f t="shared" si="2"/>
        <v>0</v>
      </c>
      <c r="E46" s="291">
        <f t="shared" si="4"/>
        <v>0</v>
      </c>
      <c r="F46" s="291">
        <f t="shared" si="3"/>
        <v>0</v>
      </c>
      <c r="G46" s="291">
        <f t="shared" si="3"/>
        <v>0</v>
      </c>
      <c r="H46" s="291">
        <f t="shared" si="3"/>
        <v>0</v>
      </c>
      <c r="I46" s="291">
        <f t="shared" si="3"/>
        <v>0</v>
      </c>
      <c r="J46" s="291">
        <f t="shared" si="3"/>
        <v>0</v>
      </c>
      <c r="K46" s="291">
        <f t="shared" si="3"/>
        <v>0</v>
      </c>
      <c r="L46" s="291">
        <f t="shared" si="3"/>
        <v>0</v>
      </c>
      <c r="M46" s="291">
        <f t="shared" si="3"/>
        <v>0</v>
      </c>
      <c r="N46" s="291">
        <f t="shared" si="3"/>
        <v>0</v>
      </c>
      <c r="O46" s="291">
        <f t="shared" si="3"/>
        <v>0</v>
      </c>
      <c r="P46" s="291">
        <f t="shared" si="3"/>
        <v>0</v>
      </c>
      <c r="Q46" s="291">
        <f t="shared" si="3"/>
        <v>0</v>
      </c>
      <c r="R46" s="291">
        <f t="shared" si="3"/>
        <v>0</v>
      </c>
      <c r="S46" s="291">
        <f t="shared" si="3"/>
        <v>0</v>
      </c>
      <c r="T46" s="291">
        <f t="shared" si="3"/>
        <v>0</v>
      </c>
      <c r="U46" s="291">
        <f t="shared" si="3"/>
        <v>0</v>
      </c>
      <c r="V46" s="291">
        <f t="shared" si="3"/>
        <v>0</v>
      </c>
      <c r="W46" s="291">
        <f t="shared" si="3"/>
        <v>0</v>
      </c>
      <c r="X46" s="291">
        <f t="shared" si="3"/>
        <v>0</v>
      </c>
      <c r="Y46" s="291">
        <f t="shared" si="3"/>
        <v>0</v>
      </c>
      <c r="Z46" s="291">
        <f t="shared" si="3"/>
        <v>0</v>
      </c>
      <c r="AA46" s="291">
        <f t="shared" si="3"/>
        <v>0</v>
      </c>
      <c r="AB46" s="291">
        <f t="shared" si="3"/>
        <v>0</v>
      </c>
      <c r="AG46" s="240"/>
      <c r="AH46" s="240"/>
    </row>
    <row r="47" spans="1:34" x14ac:dyDescent="0.25">
      <c r="B47" s="145">
        <f t="shared" si="1"/>
        <v>48213</v>
      </c>
      <c r="D47" s="56">
        <f t="shared" si="2"/>
        <v>0</v>
      </c>
      <c r="E47" s="291">
        <f t="shared" si="4"/>
        <v>0</v>
      </c>
      <c r="F47" s="291">
        <f t="shared" si="3"/>
        <v>0</v>
      </c>
      <c r="G47" s="291">
        <f t="shared" si="3"/>
        <v>0</v>
      </c>
      <c r="H47" s="291">
        <f t="shared" si="3"/>
        <v>0</v>
      </c>
      <c r="I47" s="291">
        <f t="shared" si="3"/>
        <v>0</v>
      </c>
      <c r="J47" s="291">
        <f t="shared" si="3"/>
        <v>0</v>
      </c>
      <c r="K47" s="291">
        <f t="shared" si="3"/>
        <v>0</v>
      </c>
      <c r="L47" s="291">
        <f t="shared" si="3"/>
        <v>0</v>
      </c>
      <c r="M47" s="291">
        <f t="shared" si="3"/>
        <v>0</v>
      </c>
      <c r="N47" s="291">
        <f t="shared" si="3"/>
        <v>0</v>
      </c>
      <c r="O47" s="291">
        <f t="shared" si="3"/>
        <v>0</v>
      </c>
      <c r="P47" s="291">
        <f t="shared" si="3"/>
        <v>0</v>
      </c>
      <c r="Q47" s="291">
        <f t="shared" si="3"/>
        <v>0</v>
      </c>
      <c r="R47" s="291">
        <f t="shared" si="3"/>
        <v>0</v>
      </c>
      <c r="S47" s="291">
        <f t="shared" si="3"/>
        <v>0</v>
      </c>
      <c r="T47" s="291">
        <f t="shared" si="3"/>
        <v>0</v>
      </c>
      <c r="U47" s="291">
        <f t="shared" si="3"/>
        <v>0</v>
      </c>
      <c r="V47" s="291">
        <f t="shared" si="3"/>
        <v>0</v>
      </c>
      <c r="W47" s="291">
        <f t="shared" ref="F47:AB56" si="5">+W$9*(W22-W23)</f>
        <v>0</v>
      </c>
      <c r="X47" s="291">
        <f t="shared" si="5"/>
        <v>0</v>
      </c>
      <c r="Y47" s="291">
        <f t="shared" si="5"/>
        <v>0</v>
      </c>
      <c r="Z47" s="291">
        <f t="shared" si="5"/>
        <v>0</v>
      </c>
      <c r="AA47" s="291">
        <f t="shared" si="5"/>
        <v>0</v>
      </c>
      <c r="AB47" s="291">
        <f t="shared" si="5"/>
        <v>0</v>
      </c>
      <c r="AG47" s="240"/>
      <c r="AH47" s="240"/>
    </row>
    <row r="48" spans="1:34" x14ac:dyDescent="0.25">
      <c r="B48" s="145">
        <f t="shared" si="1"/>
        <v>48579</v>
      </c>
      <c r="D48" s="56">
        <f t="shared" si="2"/>
        <v>0</v>
      </c>
      <c r="E48" s="291">
        <f t="shared" si="4"/>
        <v>0</v>
      </c>
      <c r="F48" s="291">
        <f t="shared" si="5"/>
        <v>0</v>
      </c>
      <c r="G48" s="291">
        <f t="shared" si="5"/>
        <v>0</v>
      </c>
      <c r="H48" s="291">
        <f t="shared" si="5"/>
        <v>0</v>
      </c>
      <c r="I48" s="291">
        <f t="shared" si="5"/>
        <v>0</v>
      </c>
      <c r="J48" s="291">
        <f t="shared" si="5"/>
        <v>0</v>
      </c>
      <c r="K48" s="291">
        <f t="shared" si="5"/>
        <v>0</v>
      </c>
      <c r="L48" s="291">
        <f t="shared" si="5"/>
        <v>0</v>
      </c>
      <c r="M48" s="291">
        <f t="shared" si="5"/>
        <v>0</v>
      </c>
      <c r="N48" s="291">
        <f t="shared" si="5"/>
        <v>0</v>
      </c>
      <c r="O48" s="291">
        <f t="shared" si="5"/>
        <v>0</v>
      </c>
      <c r="P48" s="291">
        <f t="shared" si="5"/>
        <v>0</v>
      </c>
      <c r="Q48" s="291">
        <f t="shared" si="5"/>
        <v>0</v>
      </c>
      <c r="R48" s="291">
        <f t="shared" si="5"/>
        <v>0</v>
      </c>
      <c r="S48" s="291">
        <f t="shared" si="5"/>
        <v>0</v>
      </c>
      <c r="T48" s="291">
        <f t="shared" si="5"/>
        <v>0</v>
      </c>
      <c r="U48" s="291">
        <f t="shared" si="5"/>
        <v>0</v>
      </c>
      <c r="V48" s="291">
        <f t="shared" si="5"/>
        <v>0</v>
      </c>
      <c r="W48" s="291">
        <f t="shared" si="5"/>
        <v>0</v>
      </c>
      <c r="X48" s="291">
        <f t="shared" si="5"/>
        <v>0</v>
      </c>
      <c r="Y48" s="291">
        <f t="shared" si="5"/>
        <v>0</v>
      </c>
      <c r="Z48" s="291">
        <f t="shared" si="5"/>
        <v>0</v>
      </c>
      <c r="AA48" s="291">
        <f t="shared" si="5"/>
        <v>0</v>
      </c>
      <c r="AB48" s="291">
        <f t="shared" si="5"/>
        <v>0</v>
      </c>
      <c r="AG48" s="240"/>
      <c r="AH48" s="240"/>
    </row>
    <row r="49" spans="1:34" x14ac:dyDescent="0.25">
      <c r="B49" s="145">
        <f t="shared" si="1"/>
        <v>48944</v>
      </c>
      <c r="D49" s="56">
        <f t="shared" si="2"/>
        <v>0</v>
      </c>
      <c r="E49" s="291">
        <f t="shared" si="4"/>
        <v>0</v>
      </c>
      <c r="F49" s="291">
        <f t="shared" si="5"/>
        <v>0</v>
      </c>
      <c r="G49" s="291">
        <f t="shared" si="5"/>
        <v>0</v>
      </c>
      <c r="H49" s="291">
        <f t="shared" si="5"/>
        <v>0</v>
      </c>
      <c r="I49" s="291">
        <f t="shared" si="5"/>
        <v>0</v>
      </c>
      <c r="J49" s="291">
        <f t="shared" si="5"/>
        <v>0</v>
      </c>
      <c r="K49" s="291">
        <f t="shared" si="5"/>
        <v>0</v>
      </c>
      <c r="L49" s="291">
        <f t="shared" si="5"/>
        <v>0</v>
      </c>
      <c r="M49" s="291">
        <f t="shared" si="5"/>
        <v>0</v>
      </c>
      <c r="N49" s="291">
        <f t="shared" si="5"/>
        <v>0</v>
      </c>
      <c r="O49" s="291">
        <f t="shared" si="5"/>
        <v>0</v>
      </c>
      <c r="P49" s="291">
        <f t="shared" si="5"/>
        <v>0</v>
      </c>
      <c r="Q49" s="291">
        <f t="shared" si="5"/>
        <v>0</v>
      </c>
      <c r="R49" s="291">
        <f t="shared" si="5"/>
        <v>0</v>
      </c>
      <c r="S49" s="291">
        <f t="shared" si="5"/>
        <v>0</v>
      </c>
      <c r="T49" s="291">
        <f t="shared" si="5"/>
        <v>0</v>
      </c>
      <c r="U49" s="291">
        <f t="shared" si="5"/>
        <v>0</v>
      </c>
      <c r="V49" s="291">
        <f t="shared" si="5"/>
        <v>0</v>
      </c>
      <c r="W49" s="291">
        <f t="shared" si="5"/>
        <v>0</v>
      </c>
      <c r="X49" s="291">
        <f t="shared" si="5"/>
        <v>0</v>
      </c>
      <c r="Y49" s="291">
        <f t="shared" si="5"/>
        <v>0</v>
      </c>
      <c r="Z49" s="291">
        <f t="shared" si="5"/>
        <v>0</v>
      </c>
      <c r="AA49" s="291">
        <f t="shared" si="5"/>
        <v>0</v>
      </c>
      <c r="AB49" s="291">
        <f t="shared" si="5"/>
        <v>0</v>
      </c>
      <c r="AG49" s="240"/>
      <c r="AH49" s="240"/>
    </row>
    <row r="50" spans="1:34" x14ac:dyDescent="0.25">
      <c r="B50" s="145">
        <f t="shared" si="1"/>
        <v>49309</v>
      </c>
      <c r="D50" s="56">
        <f t="shared" si="2"/>
        <v>0</v>
      </c>
      <c r="E50" s="291">
        <f t="shared" si="4"/>
        <v>0</v>
      </c>
      <c r="F50" s="291">
        <f t="shared" si="5"/>
        <v>0</v>
      </c>
      <c r="G50" s="291">
        <f t="shared" si="5"/>
        <v>0</v>
      </c>
      <c r="H50" s="291">
        <f t="shared" si="5"/>
        <v>0</v>
      </c>
      <c r="I50" s="291">
        <f t="shared" si="5"/>
        <v>0</v>
      </c>
      <c r="J50" s="291">
        <f t="shared" si="5"/>
        <v>0</v>
      </c>
      <c r="K50" s="291">
        <f t="shared" si="5"/>
        <v>0</v>
      </c>
      <c r="L50" s="291">
        <f t="shared" si="5"/>
        <v>0</v>
      </c>
      <c r="M50" s="291">
        <f t="shared" si="5"/>
        <v>0</v>
      </c>
      <c r="N50" s="291">
        <f t="shared" si="5"/>
        <v>0</v>
      </c>
      <c r="O50" s="291">
        <f t="shared" si="5"/>
        <v>0</v>
      </c>
      <c r="P50" s="291">
        <f t="shared" si="5"/>
        <v>0</v>
      </c>
      <c r="Q50" s="291">
        <f t="shared" si="5"/>
        <v>0</v>
      </c>
      <c r="R50" s="291">
        <f t="shared" si="5"/>
        <v>0</v>
      </c>
      <c r="S50" s="291">
        <f t="shared" si="5"/>
        <v>0</v>
      </c>
      <c r="T50" s="291">
        <f t="shared" si="5"/>
        <v>0</v>
      </c>
      <c r="U50" s="291">
        <f t="shared" si="5"/>
        <v>0</v>
      </c>
      <c r="V50" s="291">
        <f t="shared" si="5"/>
        <v>0</v>
      </c>
      <c r="W50" s="291">
        <f t="shared" si="5"/>
        <v>0</v>
      </c>
      <c r="X50" s="291">
        <f t="shared" si="5"/>
        <v>0</v>
      </c>
      <c r="Y50" s="291">
        <f t="shared" si="5"/>
        <v>0</v>
      </c>
      <c r="Z50" s="291">
        <f t="shared" si="5"/>
        <v>0</v>
      </c>
      <c r="AA50" s="291">
        <f t="shared" si="5"/>
        <v>0</v>
      </c>
      <c r="AB50" s="291">
        <f t="shared" si="5"/>
        <v>0</v>
      </c>
      <c r="AG50" s="240"/>
      <c r="AH50" s="240"/>
    </row>
    <row r="51" spans="1:34" x14ac:dyDescent="0.25">
      <c r="B51" s="145">
        <f t="shared" si="1"/>
        <v>49674</v>
      </c>
      <c r="D51" s="56">
        <f t="shared" si="2"/>
        <v>0</v>
      </c>
      <c r="E51" s="291">
        <f t="shared" si="4"/>
        <v>0</v>
      </c>
      <c r="F51" s="291">
        <f t="shared" si="5"/>
        <v>0</v>
      </c>
      <c r="G51" s="291">
        <f t="shared" si="5"/>
        <v>0</v>
      </c>
      <c r="H51" s="291">
        <f t="shared" si="5"/>
        <v>0</v>
      </c>
      <c r="I51" s="291">
        <f t="shared" si="5"/>
        <v>0</v>
      </c>
      <c r="J51" s="291">
        <f t="shared" si="5"/>
        <v>0</v>
      </c>
      <c r="K51" s="291">
        <f t="shared" si="5"/>
        <v>0</v>
      </c>
      <c r="L51" s="291">
        <f t="shared" si="5"/>
        <v>0</v>
      </c>
      <c r="M51" s="291">
        <f t="shared" si="5"/>
        <v>0</v>
      </c>
      <c r="N51" s="291">
        <f t="shared" si="5"/>
        <v>0</v>
      </c>
      <c r="O51" s="291">
        <f t="shared" si="5"/>
        <v>0</v>
      </c>
      <c r="P51" s="291">
        <f t="shared" si="5"/>
        <v>0</v>
      </c>
      <c r="Q51" s="291">
        <f t="shared" si="5"/>
        <v>0</v>
      </c>
      <c r="R51" s="291">
        <f t="shared" si="5"/>
        <v>0</v>
      </c>
      <c r="S51" s="291">
        <f t="shared" si="5"/>
        <v>0</v>
      </c>
      <c r="T51" s="291">
        <f t="shared" si="5"/>
        <v>0</v>
      </c>
      <c r="U51" s="291">
        <f t="shared" si="5"/>
        <v>0</v>
      </c>
      <c r="V51" s="291">
        <f t="shared" si="5"/>
        <v>0</v>
      </c>
      <c r="W51" s="291">
        <f t="shared" si="5"/>
        <v>0</v>
      </c>
      <c r="X51" s="291">
        <f t="shared" si="5"/>
        <v>0</v>
      </c>
      <c r="Y51" s="291">
        <f t="shared" si="5"/>
        <v>0</v>
      </c>
      <c r="Z51" s="291">
        <f t="shared" si="5"/>
        <v>0</v>
      </c>
      <c r="AA51" s="291">
        <f t="shared" si="5"/>
        <v>0</v>
      </c>
      <c r="AB51" s="291">
        <f t="shared" si="5"/>
        <v>0</v>
      </c>
      <c r="AG51" s="240"/>
      <c r="AH51" s="240"/>
    </row>
    <row r="52" spans="1:34" x14ac:dyDescent="0.25">
      <c r="B52" s="145">
        <f t="shared" si="1"/>
        <v>50040</v>
      </c>
      <c r="D52" s="56">
        <f t="shared" si="2"/>
        <v>0</v>
      </c>
      <c r="E52" s="291">
        <f t="shared" si="4"/>
        <v>0</v>
      </c>
      <c r="F52" s="291">
        <f t="shared" si="5"/>
        <v>0</v>
      </c>
      <c r="G52" s="291">
        <f t="shared" si="5"/>
        <v>0</v>
      </c>
      <c r="H52" s="291">
        <f t="shared" si="5"/>
        <v>0</v>
      </c>
      <c r="I52" s="291">
        <f t="shared" si="5"/>
        <v>0</v>
      </c>
      <c r="J52" s="291">
        <f t="shared" si="5"/>
        <v>0</v>
      </c>
      <c r="K52" s="291">
        <f t="shared" si="5"/>
        <v>0</v>
      </c>
      <c r="L52" s="291">
        <f t="shared" si="5"/>
        <v>0</v>
      </c>
      <c r="M52" s="291">
        <f t="shared" si="5"/>
        <v>0</v>
      </c>
      <c r="N52" s="291">
        <f t="shared" si="5"/>
        <v>0</v>
      </c>
      <c r="O52" s="291">
        <f t="shared" si="5"/>
        <v>0</v>
      </c>
      <c r="P52" s="291">
        <f t="shared" si="5"/>
        <v>0</v>
      </c>
      <c r="Q52" s="291">
        <f t="shared" si="5"/>
        <v>0</v>
      </c>
      <c r="R52" s="291">
        <f t="shared" si="5"/>
        <v>0</v>
      </c>
      <c r="S52" s="291">
        <f t="shared" si="5"/>
        <v>0</v>
      </c>
      <c r="T52" s="291">
        <f t="shared" si="5"/>
        <v>0</v>
      </c>
      <c r="U52" s="291">
        <f t="shared" si="5"/>
        <v>0</v>
      </c>
      <c r="V52" s="291">
        <f t="shared" si="5"/>
        <v>0</v>
      </c>
      <c r="W52" s="291">
        <f t="shared" si="5"/>
        <v>0</v>
      </c>
      <c r="X52" s="291">
        <f t="shared" si="5"/>
        <v>0</v>
      </c>
      <c r="Y52" s="291">
        <f t="shared" si="5"/>
        <v>0</v>
      </c>
      <c r="Z52" s="291">
        <f t="shared" si="5"/>
        <v>0</v>
      </c>
      <c r="AA52" s="291">
        <f t="shared" si="5"/>
        <v>0</v>
      </c>
      <c r="AB52" s="291">
        <f t="shared" si="5"/>
        <v>0</v>
      </c>
      <c r="AG52" s="240"/>
      <c r="AH52" s="240"/>
    </row>
    <row r="53" spans="1:34" x14ac:dyDescent="0.25">
      <c r="B53" s="145">
        <f t="shared" si="1"/>
        <v>50405</v>
      </c>
      <c r="D53" s="56">
        <f t="shared" si="2"/>
        <v>0</v>
      </c>
      <c r="E53" s="291">
        <f t="shared" ref="E53:E56" si="6">+E$9*(E28-E29)</f>
        <v>0</v>
      </c>
      <c r="F53" s="291">
        <f t="shared" si="5"/>
        <v>0</v>
      </c>
      <c r="G53" s="291">
        <f t="shared" si="5"/>
        <v>0</v>
      </c>
      <c r="H53" s="291">
        <f t="shared" si="5"/>
        <v>0</v>
      </c>
      <c r="I53" s="291">
        <f t="shared" si="5"/>
        <v>0</v>
      </c>
      <c r="J53" s="291">
        <f t="shared" si="5"/>
        <v>0</v>
      </c>
      <c r="K53" s="291">
        <f t="shared" si="5"/>
        <v>0</v>
      </c>
      <c r="L53" s="291">
        <f t="shared" si="5"/>
        <v>0</v>
      </c>
      <c r="M53" s="291">
        <f t="shared" si="5"/>
        <v>0</v>
      </c>
      <c r="N53" s="291">
        <f t="shared" si="5"/>
        <v>0</v>
      </c>
      <c r="O53" s="291">
        <f t="shared" si="5"/>
        <v>0</v>
      </c>
      <c r="P53" s="291">
        <f t="shared" si="5"/>
        <v>0</v>
      </c>
      <c r="Q53" s="291">
        <f t="shared" si="5"/>
        <v>0</v>
      </c>
      <c r="R53" s="291">
        <f t="shared" si="5"/>
        <v>0</v>
      </c>
      <c r="S53" s="291">
        <f t="shared" si="5"/>
        <v>0</v>
      </c>
      <c r="T53" s="291">
        <f t="shared" si="5"/>
        <v>0</v>
      </c>
      <c r="U53" s="291">
        <f t="shared" si="5"/>
        <v>0</v>
      </c>
      <c r="V53" s="291">
        <f t="shared" si="5"/>
        <v>0</v>
      </c>
      <c r="W53" s="291">
        <f t="shared" si="5"/>
        <v>0</v>
      </c>
      <c r="X53" s="291">
        <f t="shared" si="5"/>
        <v>0</v>
      </c>
      <c r="Y53" s="291">
        <f t="shared" si="5"/>
        <v>0</v>
      </c>
      <c r="Z53" s="291">
        <f t="shared" si="5"/>
        <v>0</v>
      </c>
      <c r="AA53" s="291">
        <f t="shared" si="5"/>
        <v>0</v>
      </c>
      <c r="AB53" s="291">
        <f t="shared" si="5"/>
        <v>0</v>
      </c>
      <c r="AG53" s="240"/>
      <c r="AH53" s="240"/>
    </row>
    <row r="54" spans="1:34" x14ac:dyDescent="0.25">
      <c r="B54" s="145">
        <f t="shared" si="1"/>
        <v>50770</v>
      </c>
      <c r="D54" s="56">
        <f t="shared" si="2"/>
        <v>0</v>
      </c>
      <c r="E54" s="291">
        <f t="shared" si="6"/>
        <v>0</v>
      </c>
      <c r="F54" s="291">
        <f t="shared" si="5"/>
        <v>0</v>
      </c>
      <c r="G54" s="291">
        <f t="shared" si="5"/>
        <v>0</v>
      </c>
      <c r="H54" s="291">
        <f t="shared" si="5"/>
        <v>0</v>
      </c>
      <c r="I54" s="291">
        <f t="shared" si="5"/>
        <v>0</v>
      </c>
      <c r="J54" s="291">
        <f t="shared" si="5"/>
        <v>0</v>
      </c>
      <c r="K54" s="291">
        <f t="shared" si="5"/>
        <v>0</v>
      </c>
      <c r="L54" s="291">
        <f t="shared" si="5"/>
        <v>0</v>
      </c>
      <c r="M54" s="291">
        <f t="shared" si="5"/>
        <v>0</v>
      </c>
      <c r="N54" s="291">
        <f t="shared" si="5"/>
        <v>0</v>
      </c>
      <c r="O54" s="291">
        <f t="shared" si="5"/>
        <v>0</v>
      </c>
      <c r="P54" s="291">
        <f t="shared" si="5"/>
        <v>0</v>
      </c>
      <c r="Q54" s="291">
        <f t="shared" si="5"/>
        <v>0</v>
      </c>
      <c r="R54" s="291">
        <f t="shared" si="5"/>
        <v>0</v>
      </c>
      <c r="S54" s="291">
        <f t="shared" si="5"/>
        <v>0</v>
      </c>
      <c r="T54" s="291">
        <f t="shared" si="5"/>
        <v>0</v>
      </c>
      <c r="U54" s="291">
        <f t="shared" si="5"/>
        <v>0</v>
      </c>
      <c r="V54" s="291">
        <f t="shared" si="5"/>
        <v>0</v>
      </c>
      <c r="W54" s="291">
        <f t="shared" si="5"/>
        <v>0</v>
      </c>
      <c r="X54" s="291">
        <f t="shared" si="5"/>
        <v>0</v>
      </c>
      <c r="Y54" s="291">
        <f t="shared" si="5"/>
        <v>0</v>
      </c>
      <c r="Z54" s="291">
        <f t="shared" si="5"/>
        <v>0</v>
      </c>
      <c r="AA54" s="291">
        <f t="shared" si="5"/>
        <v>0</v>
      </c>
      <c r="AB54" s="291">
        <f t="shared" si="5"/>
        <v>0</v>
      </c>
      <c r="AG54" s="240"/>
      <c r="AH54" s="240"/>
    </row>
    <row r="55" spans="1:34" x14ac:dyDescent="0.25">
      <c r="B55" s="145">
        <f t="shared" si="1"/>
        <v>51135</v>
      </c>
      <c r="D55" s="56">
        <f t="shared" si="2"/>
        <v>0</v>
      </c>
      <c r="E55" s="291">
        <f t="shared" si="6"/>
        <v>0</v>
      </c>
      <c r="F55" s="291">
        <f t="shared" si="5"/>
        <v>0</v>
      </c>
      <c r="G55" s="291">
        <f t="shared" si="5"/>
        <v>0</v>
      </c>
      <c r="H55" s="291">
        <f t="shared" si="5"/>
        <v>0</v>
      </c>
      <c r="I55" s="291">
        <f t="shared" si="5"/>
        <v>0</v>
      </c>
      <c r="J55" s="291">
        <f t="shared" si="5"/>
        <v>0</v>
      </c>
      <c r="K55" s="291">
        <f t="shared" si="5"/>
        <v>0</v>
      </c>
      <c r="L55" s="291">
        <f t="shared" si="5"/>
        <v>0</v>
      </c>
      <c r="M55" s="291">
        <f t="shared" si="5"/>
        <v>0</v>
      </c>
      <c r="N55" s="291">
        <f t="shared" si="5"/>
        <v>0</v>
      </c>
      <c r="O55" s="291">
        <f t="shared" si="5"/>
        <v>0</v>
      </c>
      <c r="P55" s="291">
        <f t="shared" si="5"/>
        <v>0</v>
      </c>
      <c r="Q55" s="291">
        <f t="shared" si="5"/>
        <v>0</v>
      </c>
      <c r="R55" s="291">
        <f t="shared" si="5"/>
        <v>0</v>
      </c>
      <c r="S55" s="291">
        <f t="shared" si="5"/>
        <v>0</v>
      </c>
      <c r="T55" s="291">
        <f t="shared" si="5"/>
        <v>0</v>
      </c>
      <c r="U55" s="291">
        <f t="shared" si="5"/>
        <v>0</v>
      </c>
      <c r="V55" s="291">
        <f t="shared" si="5"/>
        <v>0</v>
      </c>
      <c r="W55" s="291">
        <f t="shared" si="5"/>
        <v>0</v>
      </c>
      <c r="X55" s="291">
        <f t="shared" si="5"/>
        <v>0</v>
      </c>
      <c r="Y55" s="291">
        <f t="shared" si="5"/>
        <v>0</v>
      </c>
      <c r="Z55" s="291">
        <f t="shared" si="5"/>
        <v>0</v>
      </c>
      <c r="AA55" s="291">
        <f t="shared" si="5"/>
        <v>0</v>
      </c>
      <c r="AB55" s="291">
        <f t="shared" si="5"/>
        <v>0</v>
      </c>
    </row>
    <row r="56" spans="1:34" x14ac:dyDescent="0.25">
      <c r="B56" s="145">
        <f t="shared" si="1"/>
        <v>51501</v>
      </c>
      <c r="D56" s="56">
        <f t="shared" si="2"/>
        <v>0</v>
      </c>
      <c r="E56" s="291">
        <f t="shared" si="6"/>
        <v>0</v>
      </c>
      <c r="F56" s="291">
        <f t="shared" si="5"/>
        <v>0</v>
      </c>
      <c r="G56" s="291">
        <f t="shared" si="5"/>
        <v>0</v>
      </c>
      <c r="H56" s="291">
        <f t="shared" si="5"/>
        <v>0</v>
      </c>
      <c r="I56" s="291">
        <f t="shared" si="5"/>
        <v>0</v>
      </c>
      <c r="J56" s="291">
        <f t="shared" si="5"/>
        <v>0</v>
      </c>
      <c r="K56" s="291">
        <f t="shared" si="5"/>
        <v>0</v>
      </c>
      <c r="L56" s="291">
        <f t="shared" si="5"/>
        <v>0</v>
      </c>
      <c r="M56" s="291">
        <f t="shared" si="5"/>
        <v>0</v>
      </c>
      <c r="N56" s="291">
        <f t="shared" si="5"/>
        <v>0</v>
      </c>
      <c r="O56" s="291">
        <f t="shared" si="5"/>
        <v>0</v>
      </c>
      <c r="P56" s="291">
        <f t="shared" si="5"/>
        <v>0</v>
      </c>
      <c r="Q56" s="291">
        <f t="shared" si="5"/>
        <v>0</v>
      </c>
      <c r="R56" s="291">
        <f t="shared" si="5"/>
        <v>0</v>
      </c>
      <c r="S56" s="291">
        <f t="shared" si="5"/>
        <v>0</v>
      </c>
      <c r="T56" s="291">
        <f t="shared" si="5"/>
        <v>0</v>
      </c>
      <c r="U56" s="291">
        <f t="shared" si="5"/>
        <v>0</v>
      </c>
      <c r="V56" s="291">
        <f t="shared" si="5"/>
        <v>0</v>
      </c>
      <c r="W56" s="291">
        <f t="shared" si="5"/>
        <v>0</v>
      </c>
      <c r="X56" s="291">
        <f t="shared" si="5"/>
        <v>0</v>
      </c>
      <c r="Y56" s="291">
        <f t="shared" si="5"/>
        <v>0</v>
      </c>
      <c r="Z56" s="291">
        <f t="shared" si="5"/>
        <v>0</v>
      </c>
      <c r="AA56" s="291">
        <f t="shared" si="5"/>
        <v>0</v>
      </c>
      <c r="AB56" s="291">
        <f t="shared" si="5"/>
        <v>0</v>
      </c>
    </row>
    <row r="58" spans="1:34" ht="50.1" customHeight="1" x14ac:dyDescent="0.25">
      <c r="A58" s="389" t="s">
        <v>119</v>
      </c>
      <c r="B58" s="389"/>
      <c r="C58" s="389"/>
      <c r="D58" s="387" t="s">
        <v>26</v>
      </c>
      <c r="E58" s="387" t="s">
        <v>0</v>
      </c>
      <c r="F58" s="387" t="s">
        <v>1</v>
      </c>
      <c r="G58" s="387" t="s">
        <v>2</v>
      </c>
      <c r="H58" s="387" t="s">
        <v>3</v>
      </c>
      <c r="I58" s="387" t="s">
        <v>4</v>
      </c>
      <c r="J58" s="387" t="s">
        <v>5</v>
      </c>
      <c r="K58" s="387" t="s">
        <v>6</v>
      </c>
      <c r="L58" s="387" t="s">
        <v>7</v>
      </c>
      <c r="M58" s="387" t="s">
        <v>8</v>
      </c>
      <c r="N58" s="387" t="s">
        <v>9</v>
      </c>
      <c r="O58" s="387" t="s">
        <v>10</v>
      </c>
      <c r="P58" s="387" t="s">
        <v>11</v>
      </c>
      <c r="Q58" s="387" t="s">
        <v>12</v>
      </c>
      <c r="R58" s="387" t="s">
        <v>13</v>
      </c>
      <c r="S58" s="387" t="s">
        <v>14</v>
      </c>
      <c r="T58" s="387" t="s">
        <v>15</v>
      </c>
      <c r="U58" s="387" t="s">
        <v>16</v>
      </c>
      <c r="V58" s="387" t="s">
        <v>17</v>
      </c>
      <c r="W58" s="387" t="s">
        <v>18</v>
      </c>
      <c r="X58" s="387" t="s">
        <v>19</v>
      </c>
      <c r="Y58" s="387" t="s">
        <v>20</v>
      </c>
      <c r="Z58" s="387" t="s">
        <v>21</v>
      </c>
      <c r="AA58" s="387" t="s">
        <v>22</v>
      </c>
      <c r="AB58" s="387" t="s">
        <v>30</v>
      </c>
      <c r="AD58" s="255" t="s">
        <v>178</v>
      </c>
      <c r="AE58" s="255" t="s">
        <v>177</v>
      </c>
    </row>
    <row r="59" spans="1:34" ht="12.6" hidden="1" customHeight="1" x14ac:dyDescent="0.25">
      <c r="A59" s="389"/>
      <c r="B59" s="389"/>
      <c r="C59" s="389"/>
      <c r="D59" s="388"/>
      <c r="E59" s="388"/>
      <c r="F59" s="388"/>
      <c r="G59" s="388"/>
      <c r="H59" s="388"/>
      <c r="I59" s="388"/>
      <c r="J59" s="388"/>
      <c r="K59" s="388"/>
      <c r="L59" s="388"/>
      <c r="M59" s="388"/>
      <c r="N59" s="388"/>
      <c r="O59" s="388"/>
      <c r="P59" s="388"/>
      <c r="Q59" s="388"/>
      <c r="R59" s="388"/>
      <c r="S59" s="388"/>
      <c r="T59" s="388"/>
      <c r="U59" s="388"/>
      <c r="V59" s="388"/>
      <c r="W59" s="388"/>
      <c r="X59" s="388"/>
      <c r="Y59" s="388"/>
      <c r="Z59" s="388"/>
      <c r="AA59" s="388"/>
      <c r="AB59" s="388"/>
    </row>
    <row r="60" spans="1:34" x14ac:dyDescent="0.25">
      <c r="D60" s="50"/>
      <c r="AD60" s="7" t="str">
        <f>+H4</f>
        <v>GBP</v>
      </c>
      <c r="AE60" s="7" t="str">
        <f>H4</f>
        <v>GBP</v>
      </c>
    </row>
    <row r="61" spans="1:34" x14ac:dyDescent="0.25">
      <c r="A61" s="3" t="s">
        <v>137</v>
      </c>
      <c r="D61" s="89">
        <f t="shared" ref="D61:D83" si="7">SUM(E61:AB61)</f>
        <v>0</v>
      </c>
      <c r="E61" s="291">
        <f>E9-E62</f>
        <v>0</v>
      </c>
      <c r="F61" s="291">
        <f t="shared" ref="F61:AB61" si="8">F9-F62</f>
        <v>0</v>
      </c>
      <c r="G61" s="291">
        <f t="shared" si="8"/>
        <v>0</v>
      </c>
      <c r="H61" s="291">
        <f t="shared" si="8"/>
        <v>0</v>
      </c>
      <c r="I61" s="291">
        <f t="shared" si="8"/>
        <v>0</v>
      </c>
      <c r="J61" s="291">
        <f t="shared" si="8"/>
        <v>0</v>
      </c>
      <c r="K61" s="291">
        <f t="shared" si="8"/>
        <v>0</v>
      </c>
      <c r="L61" s="291">
        <f t="shared" si="8"/>
        <v>0</v>
      </c>
      <c r="M61" s="291">
        <f t="shared" si="8"/>
        <v>0</v>
      </c>
      <c r="N61" s="291">
        <f t="shared" si="8"/>
        <v>0</v>
      </c>
      <c r="O61" s="291">
        <f t="shared" si="8"/>
        <v>0</v>
      </c>
      <c r="P61" s="291">
        <f t="shared" si="8"/>
        <v>0</v>
      </c>
      <c r="Q61" s="291">
        <f t="shared" si="8"/>
        <v>0</v>
      </c>
      <c r="R61" s="291">
        <f t="shared" si="8"/>
        <v>0</v>
      </c>
      <c r="S61" s="291">
        <f t="shared" si="8"/>
        <v>0</v>
      </c>
      <c r="T61" s="291">
        <f t="shared" si="8"/>
        <v>0</v>
      </c>
      <c r="U61" s="291">
        <f t="shared" si="8"/>
        <v>0</v>
      </c>
      <c r="V61" s="291">
        <f t="shared" si="8"/>
        <v>0</v>
      </c>
      <c r="W61" s="291">
        <f t="shared" si="8"/>
        <v>0</v>
      </c>
      <c r="X61" s="291">
        <f t="shared" si="8"/>
        <v>0</v>
      </c>
      <c r="Y61" s="291">
        <f t="shared" si="8"/>
        <v>0</v>
      </c>
      <c r="Z61" s="291">
        <f t="shared" si="8"/>
        <v>0</v>
      </c>
      <c r="AA61" s="291">
        <f t="shared" si="8"/>
        <v>0</v>
      </c>
      <c r="AB61" s="291">
        <f t="shared" si="8"/>
        <v>0</v>
      </c>
    </row>
    <row r="62" spans="1:34" x14ac:dyDescent="0.25">
      <c r="B62" s="65">
        <f>+Summary!C$6</f>
        <v>43830</v>
      </c>
      <c r="D62" s="89">
        <f t="shared" si="7"/>
        <v>0</v>
      </c>
      <c r="E62" s="291">
        <f>SUMPRODUCT(E36:E$56,$AD$62:$AD82)</f>
        <v>0</v>
      </c>
      <c r="F62" s="291">
        <f>SUMPRODUCT(F36:F$56,$AD$62:$AD82)</f>
        <v>0</v>
      </c>
      <c r="G62" s="291">
        <f>SUMPRODUCT(G36:G$56,$AD$62:$AD82)</f>
        <v>0</v>
      </c>
      <c r="H62" s="291">
        <f>SUMPRODUCT(H36:H$56,$AD$62:$AD82)</f>
        <v>0</v>
      </c>
      <c r="I62" s="291">
        <f>SUMPRODUCT(I36:I$56,$AD$62:$AD82)</f>
        <v>0</v>
      </c>
      <c r="J62" s="291">
        <f>SUMPRODUCT(J36:J$56,$AD$62:$AD82)</f>
        <v>0</v>
      </c>
      <c r="K62" s="291">
        <f>SUMPRODUCT(K36:K$56,$AD$62:$AD82)</f>
        <v>0</v>
      </c>
      <c r="L62" s="291">
        <f>SUMPRODUCT(L36:L$56,$AD$62:$AD82)</f>
        <v>0</v>
      </c>
      <c r="M62" s="291">
        <f>SUMPRODUCT(M36:M$56,$AD$62:$AD82)</f>
        <v>0</v>
      </c>
      <c r="N62" s="291">
        <f>SUMPRODUCT(N36:N$56,$AD$62:$AD82)</f>
        <v>0</v>
      </c>
      <c r="O62" s="291">
        <f>SUMPRODUCT(O36:O$56,$AD$62:$AD82)</f>
        <v>0</v>
      </c>
      <c r="P62" s="291">
        <f>SUMPRODUCT(P36:P$56,$AD$62:$AD82)</f>
        <v>0</v>
      </c>
      <c r="Q62" s="291">
        <f>SUMPRODUCT(Q36:Q$56,$AD$62:$AD82)</f>
        <v>0</v>
      </c>
      <c r="R62" s="291">
        <f>SUMPRODUCT(R36:R$56,$AD$62:$AD82)</f>
        <v>0</v>
      </c>
      <c r="S62" s="291">
        <f>SUMPRODUCT(S36:S$56,$AD$62:$AD82)</f>
        <v>0</v>
      </c>
      <c r="T62" s="291">
        <f>SUMPRODUCT(T36:T$56,$AD$62:$AD82)</f>
        <v>0</v>
      </c>
      <c r="U62" s="291">
        <f>SUMPRODUCT(U36:U$56,$AD$62:$AD82)</f>
        <v>0</v>
      </c>
      <c r="V62" s="291">
        <f>SUMPRODUCT(V36:V$56,$AD$62:$AD82)</f>
        <v>0</v>
      </c>
      <c r="W62" s="291">
        <f>SUMPRODUCT(W36:W$56,$AD$62:$AD82)</f>
        <v>0</v>
      </c>
      <c r="X62" s="291">
        <f>SUMPRODUCT(X36:X$56,$AD$62:$AD82)</f>
        <v>0</v>
      </c>
      <c r="Y62" s="291">
        <f>SUMPRODUCT(Y36:Y$56,$AD$62:$AD82)</f>
        <v>0</v>
      </c>
      <c r="Z62" s="291">
        <f>SUMPRODUCT(Z36:Z$56,$AD$62:$AD82)</f>
        <v>0</v>
      </c>
      <c r="AA62" s="291">
        <f>SUMPRODUCT(AA36:AA$56,$AD$62:$AD82)</f>
        <v>0</v>
      </c>
      <c r="AB62" s="291">
        <f>SUMPRODUCT(AB36:AB$56,$AD$62:$AD82)</f>
        <v>0</v>
      </c>
      <c r="AC62" s="267">
        <v>1</v>
      </c>
      <c r="AD62" s="201">
        <f>+AE62*((1+Summary!$D$29)^(AC62-0.5))</f>
        <v>0.99577210517662573</v>
      </c>
      <c r="AE62" s="201">
        <f>HLOOKUP($H$4,'Yield Curves &amp; Factor Charges'!$L$41:$S$72,AC62+2,FALSE)</f>
        <v>0.99527459222767012</v>
      </c>
    </row>
    <row r="63" spans="1:34" x14ac:dyDescent="0.25">
      <c r="B63" s="145">
        <f t="shared" ref="B63:B83" si="9">EDATE(B62,12)</f>
        <v>44196</v>
      </c>
      <c r="D63" s="89">
        <f t="shared" si="7"/>
        <v>0</v>
      </c>
      <c r="E63" s="291">
        <f>SUMPRODUCT(E37:E$56,$AD$62:$AD81)</f>
        <v>0</v>
      </c>
      <c r="F63" s="291">
        <f>SUMPRODUCT(F37:F$56,$AD$62:$AD81)</f>
        <v>0</v>
      </c>
      <c r="G63" s="291">
        <f>SUMPRODUCT(G37:G$56,$AD$62:$AD81)</f>
        <v>0</v>
      </c>
      <c r="H63" s="291">
        <f>SUMPRODUCT(H37:H$56,$AD$62:$AD81)</f>
        <v>0</v>
      </c>
      <c r="I63" s="291">
        <f>SUMPRODUCT(I37:I$56,$AD$62:$AD81)</f>
        <v>0</v>
      </c>
      <c r="J63" s="291">
        <f>SUMPRODUCT(J37:J$56,$AD$62:$AD81)</f>
        <v>0</v>
      </c>
      <c r="K63" s="291">
        <f>SUMPRODUCT(K37:K$56,$AD$62:$AD81)</f>
        <v>0</v>
      </c>
      <c r="L63" s="291">
        <f>SUMPRODUCT(L37:L$56,$AD$62:$AD81)</f>
        <v>0</v>
      </c>
      <c r="M63" s="291">
        <f>SUMPRODUCT(M37:M$56,$AD$62:$AD81)</f>
        <v>0</v>
      </c>
      <c r="N63" s="291">
        <f>SUMPRODUCT(N37:N$56,$AD$62:$AD81)</f>
        <v>0</v>
      </c>
      <c r="O63" s="291">
        <f>SUMPRODUCT(O37:O$56,$AD$62:$AD81)</f>
        <v>0</v>
      </c>
      <c r="P63" s="291">
        <f>SUMPRODUCT(P37:P$56,$AD$62:$AD81)</f>
        <v>0</v>
      </c>
      <c r="Q63" s="291">
        <f>SUMPRODUCT(Q37:Q$56,$AD$62:$AD81)</f>
        <v>0</v>
      </c>
      <c r="R63" s="291">
        <f>SUMPRODUCT(R37:R$56,$AD$62:$AD81)</f>
        <v>0</v>
      </c>
      <c r="S63" s="291">
        <f>SUMPRODUCT(S37:S$56,$AD$62:$AD81)</f>
        <v>0</v>
      </c>
      <c r="T63" s="291">
        <f>SUMPRODUCT(T37:T$56,$AD$62:$AD81)</f>
        <v>0</v>
      </c>
      <c r="U63" s="291">
        <f>SUMPRODUCT(U37:U$56,$AD$62:$AD81)</f>
        <v>0</v>
      </c>
      <c r="V63" s="291">
        <f>SUMPRODUCT(V37:V$56,$AD$62:$AD81)</f>
        <v>0</v>
      </c>
      <c r="W63" s="291">
        <f>SUMPRODUCT(W37:W$56,$AD$62:$AD81)</f>
        <v>0</v>
      </c>
      <c r="X63" s="291">
        <f>SUMPRODUCT(X37:X$56,$AD$62:$AD81)</f>
        <v>0</v>
      </c>
      <c r="Y63" s="291">
        <f>SUMPRODUCT(Y37:Y$56,$AD$62:$AD81)</f>
        <v>0</v>
      </c>
      <c r="Z63" s="291">
        <f>SUMPRODUCT(Z37:Z$56,$AD$62:$AD81)</f>
        <v>0</v>
      </c>
      <c r="AA63" s="291">
        <f>SUMPRODUCT(AA37:AA$56,$AD$62:$AD81)</f>
        <v>0</v>
      </c>
      <c r="AB63" s="291">
        <f>SUMPRODUCT(AB37:AB$56,$AD$62:$AD81)</f>
        <v>0</v>
      </c>
      <c r="AC63" s="267">
        <f t="shared" ref="AC63:AC83" si="10">+AC62+1</f>
        <v>2</v>
      </c>
      <c r="AD63" s="201">
        <f>+AE63*((1+Summary!$D$29)^(AC63-0.5))</f>
        <v>0.98616516470447191</v>
      </c>
      <c r="AE63" s="201">
        <f>HLOOKUP($H$4,'Yield Curves &amp; Factor Charges'!$L$41:$S$72,AC63+2,FALSE)</f>
        <v>0.98468776386228707</v>
      </c>
    </row>
    <row r="64" spans="1:34" x14ac:dyDescent="0.25">
      <c r="B64" s="145">
        <f t="shared" si="9"/>
        <v>44561</v>
      </c>
      <c r="D64" s="89">
        <f t="shared" si="7"/>
        <v>0</v>
      </c>
      <c r="E64" s="291">
        <f>SUMPRODUCT(E38:E$56,$AD$62:$AD80)</f>
        <v>0</v>
      </c>
      <c r="F64" s="291">
        <f>SUMPRODUCT(F38:F$56,$AD$62:$AD80)</f>
        <v>0</v>
      </c>
      <c r="G64" s="291">
        <f>SUMPRODUCT(G38:G$56,$AD$62:$AD80)</f>
        <v>0</v>
      </c>
      <c r="H64" s="291">
        <f>SUMPRODUCT(H38:H$56,$AD$62:$AD80)</f>
        <v>0</v>
      </c>
      <c r="I64" s="291">
        <f>SUMPRODUCT(I38:I$56,$AD$62:$AD80)</f>
        <v>0</v>
      </c>
      <c r="J64" s="291">
        <f>SUMPRODUCT(J38:J$56,$AD$62:$AD80)</f>
        <v>0</v>
      </c>
      <c r="K64" s="291">
        <f>SUMPRODUCT(K38:K$56,$AD$62:$AD80)</f>
        <v>0</v>
      </c>
      <c r="L64" s="291">
        <f>SUMPRODUCT(L38:L$56,$AD$62:$AD80)</f>
        <v>0</v>
      </c>
      <c r="M64" s="291">
        <f>SUMPRODUCT(M38:M$56,$AD$62:$AD80)</f>
        <v>0</v>
      </c>
      <c r="N64" s="291">
        <f>SUMPRODUCT(N38:N$56,$AD$62:$AD80)</f>
        <v>0</v>
      </c>
      <c r="O64" s="291">
        <f>SUMPRODUCT(O38:O$56,$AD$62:$AD80)</f>
        <v>0</v>
      </c>
      <c r="P64" s="291">
        <f>SUMPRODUCT(P38:P$56,$AD$62:$AD80)</f>
        <v>0</v>
      </c>
      <c r="Q64" s="291">
        <f>SUMPRODUCT(Q38:Q$56,$AD$62:$AD80)</f>
        <v>0</v>
      </c>
      <c r="R64" s="291">
        <f>SUMPRODUCT(R38:R$56,$AD$62:$AD80)</f>
        <v>0</v>
      </c>
      <c r="S64" s="291">
        <f>SUMPRODUCT(S38:S$56,$AD$62:$AD80)</f>
        <v>0</v>
      </c>
      <c r="T64" s="291">
        <f>SUMPRODUCT(T38:T$56,$AD$62:$AD80)</f>
        <v>0</v>
      </c>
      <c r="U64" s="291">
        <f>SUMPRODUCT(U38:U$56,$AD$62:$AD80)</f>
        <v>0</v>
      </c>
      <c r="V64" s="291">
        <f>SUMPRODUCT(V38:V$56,$AD$62:$AD80)</f>
        <v>0</v>
      </c>
      <c r="W64" s="291">
        <f>SUMPRODUCT(W38:W$56,$AD$62:$AD80)</f>
        <v>0</v>
      </c>
      <c r="X64" s="291">
        <f>SUMPRODUCT(X38:X$56,$AD$62:$AD80)</f>
        <v>0</v>
      </c>
      <c r="Y64" s="291">
        <f>SUMPRODUCT(Y38:Y$56,$AD$62:$AD80)</f>
        <v>0</v>
      </c>
      <c r="Z64" s="291">
        <f>SUMPRODUCT(Z38:Z$56,$AD$62:$AD80)</f>
        <v>0</v>
      </c>
      <c r="AA64" s="291">
        <f>SUMPRODUCT(AA38:AA$56,$AD$62:$AD80)</f>
        <v>0</v>
      </c>
      <c r="AB64" s="291">
        <f>SUMPRODUCT(AB38:AB$56,$AD$62:$AD80)</f>
        <v>0</v>
      </c>
      <c r="AC64" s="267">
        <f t="shared" si="10"/>
        <v>3</v>
      </c>
      <c r="AD64" s="201">
        <f>+AE64*((1+Summary!$D$29)^(AC64-0.5))</f>
        <v>0.97438164884215672</v>
      </c>
      <c r="AE64" s="201">
        <f>HLOOKUP($H$4,'Yield Curves &amp; Factor Charges'!$L$41:$S$72,AC64+2,FALSE)</f>
        <v>0.97194995125416661</v>
      </c>
    </row>
    <row r="65" spans="2:31" x14ac:dyDescent="0.25">
      <c r="B65" s="145">
        <f t="shared" si="9"/>
        <v>44926</v>
      </c>
      <c r="D65" s="89">
        <f t="shared" si="7"/>
        <v>0</v>
      </c>
      <c r="E65" s="291">
        <f>SUMPRODUCT(E39:E$56,$AD$62:$AD79)</f>
        <v>0</v>
      </c>
      <c r="F65" s="291">
        <f>SUMPRODUCT(F39:F$56,$AD$62:$AD79)</f>
        <v>0</v>
      </c>
      <c r="G65" s="291">
        <f>SUMPRODUCT(G39:G$56,$AD$62:$AD79)</f>
        <v>0</v>
      </c>
      <c r="H65" s="291">
        <f>SUMPRODUCT(H39:H$56,$AD$62:$AD79)</f>
        <v>0</v>
      </c>
      <c r="I65" s="291">
        <f>SUMPRODUCT(I39:I$56,$AD$62:$AD79)</f>
        <v>0</v>
      </c>
      <c r="J65" s="291">
        <f>SUMPRODUCT(J39:J$56,$AD$62:$AD79)</f>
        <v>0</v>
      </c>
      <c r="K65" s="291">
        <f>SUMPRODUCT(K39:K$56,$AD$62:$AD79)</f>
        <v>0</v>
      </c>
      <c r="L65" s="291">
        <f>SUMPRODUCT(L39:L$56,$AD$62:$AD79)</f>
        <v>0</v>
      </c>
      <c r="M65" s="291">
        <f>SUMPRODUCT(M39:M$56,$AD$62:$AD79)</f>
        <v>0</v>
      </c>
      <c r="N65" s="291">
        <f>SUMPRODUCT(N39:N$56,$AD$62:$AD79)</f>
        <v>0</v>
      </c>
      <c r="O65" s="291">
        <f>SUMPRODUCT(O39:O$56,$AD$62:$AD79)</f>
        <v>0</v>
      </c>
      <c r="P65" s="291">
        <f>SUMPRODUCT(P39:P$56,$AD$62:$AD79)</f>
        <v>0</v>
      </c>
      <c r="Q65" s="291">
        <f>SUMPRODUCT(Q39:Q$56,$AD$62:$AD79)</f>
        <v>0</v>
      </c>
      <c r="R65" s="291">
        <f>SUMPRODUCT(R39:R$56,$AD$62:$AD79)</f>
        <v>0</v>
      </c>
      <c r="S65" s="291">
        <f>SUMPRODUCT(S39:S$56,$AD$62:$AD79)</f>
        <v>0</v>
      </c>
      <c r="T65" s="291">
        <f>SUMPRODUCT(T39:T$56,$AD$62:$AD79)</f>
        <v>0</v>
      </c>
      <c r="U65" s="291">
        <f>SUMPRODUCT(U39:U$56,$AD$62:$AD79)</f>
        <v>0</v>
      </c>
      <c r="V65" s="291">
        <f>SUMPRODUCT(V39:V$56,$AD$62:$AD79)</f>
        <v>0</v>
      </c>
      <c r="W65" s="291">
        <f>SUMPRODUCT(W39:W$56,$AD$62:$AD79)</f>
        <v>0</v>
      </c>
      <c r="X65" s="291">
        <f>SUMPRODUCT(X39:X$56,$AD$62:$AD79)</f>
        <v>0</v>
      </c>
      <c r="Y65" s="291">
        <f>SUMPRODUCT(Y39:Y$56,$AD$62:$AD79)</f>
        <v>0</v>
      </c>
      <c r="Z65" s="291">
        <f>SUMPRODUCT(Z39:Z$56,$AD$62:$AD79)</f>
        <v>0</v>
      </c>
      <c r="AA65" s="291">
        <f>SUMPRODUCT(AA39:AA$56,$AD$62:$AD79)</f>
        <v>0</v>
      </c>
      <c r="AB65" s="291">
        <f>SUMPRODUCT(AB39:AB$56,$AD$62:$AD79)</f>
        <v>0</v>
      </c>
      <c r="AC65" s="267">
        <f t="shared" si="10"/>
        <v>4</v>
      </c>
      <c r="AD65" s="201">
        <f>+AE65*((1+Summary!$D$29)^(AC65-0.5))</f>
        <v>0.95983775825057649</v>
      </c>
      <c r="AE65" s="201">
        <f>HLOOKUP($H$4,'Yield Curves &amp; Factor Charges'!$L$41:$S$72,AC65+2,FALSE)</f>
        <v>0.9564858709838735</v>
      </c>
    </row>
    <row r="66" spans="2:31" x14ac:dyDescent="0.25">
      <c r="B66" s="145">
        <f t="shared" si="9"/>
        <v>45291</v>
      </c>
      <c r="D66" s="89">
        <f t="shared" si="7"/>
        <v>0</v>
      </c>
      <c r="E66" s="291">
        <f>SUMPRODUCT(E40:E$56,$AD$62:$AD78)</f>
        <v>0</v>
      </c>
      <c r="F66" s="291">
        <f>SUMPRODUCT(F40:F$56,$AD$62:$AD78)</f>
        <v>0</v>
      </c>
      <c r="G66" s="291">
        <f>SUMPRODUCT(G40:G$56,$AD$62:$AD78)</f>
        <v>0</v>
      </c>
      <c r="H66" s="291">
        <f>SUMPRODUCT(H40:H$56,$AD$62:$AD78)</f>
        <v>0</v>
      </c>
      <c r="I66" s="291">
        <f>SUMPRODUCT(I40:I$56,$AD$62:$AD78)</f>
        <v>0</v>
      </c>
      <c r="J66" s="291">
        <f>SUMPRODUCT(J40:J$56,$AD$62:$AD78)</f>
        <v>0</v>
      </c>
      <c r="K66" s="291">
        <f>SUMPRODUCT(K40:K$56,$AD$62:$AD78)</f>
        <v>0</v>
      </c>
      <c r="L66" s="291">
        <f>SUMPRODUCT(L40:L$56,$AD$62:$AD78)</f>
        <v>0</v>
      </c>
      <c r="M66" s="291">
        <f>SUMPRODUCT(M40:M$56,$AD$62:$AD78)</f>
        <v>0</v>
      </c>
      <c r="N66" s="291">
        <f>SUMPRODUCT(N40:N$56,$AD$62:$AD78)</f>
        <v>0</v>
      </c>
      <c r="O66" s="291">
        <f>SUMPRODUCT(O40:O$56,$AD$62:$AD78)</f>
        <v>0</v>
      </c>
      <c r="P66" s="291">
        <f>SUMPRODUCT(P40:P$56,$AD$62:$AD78)</f>
        <v>0</v>
      </c>
      <c r="Q66" s="291">
        <f>SUMPRODUCT(Q40:Q$56,$AD$62:$AD78)</f>
        <v>0</v>
      </c>
      <c r="R66" s="291">
        <f>SUMPRODUCT(R40:R$56,$AD$62:$AD78)</f>
        <v>0</v>
      </c>
      <c r="S66" s="291">
        <f>SUMPRODUCT(S40:S$56,$AD$62:$AD78)</f>
        <v>0</v>
      </c>
      <c r="T66" s="291">
        <f>SUMPRODUCT(T40:T$56,$AD$62:$AD78)</f>
        <v>0</v>
      </c>
      <c r="U66" s="291">
        <f>SUMPRODUCT(U40:U$56,$AD$62:$AD78)</f>
        <v>0</v>
      </c>
      <c r="V66" s="291">
        <f>SUMPRODUCT(V40:V$56,$AD$62:$AD78)</f>
        <v>0</v>
      </c>
      <c r="W66" s="291">
        <f>SUMPRODUCT(W40:W$56,$AD$62:$AD78)</f>
        <v>0</v>
      </c>
      <c r="X66" s="291">
        <f>SUMPRODUCT(X40:X$56,$AD$62:$AD78)</f>
        <v>0</v>
      </c>
      <c r="Y66" s="291">
        <f>SUMPRODUCT(Y40:Y$56,$AD$62:$AD78)</f>
        <v>0</v>
      </c>
      <c r="Z66" s="291">
        <f>SUMPRODUCT(Z40:Z$56,$AD$62:$AD78)</f>
        <v>0</v>
      </c>
      <c r="AA66" s="291">
        <f>SUMPRODUCT(AA40:AA$56,$AD$62:$AD78)</f>
        <v>0</v>
      </c>
      <c r="AB66" s="291">
        <f>SUMPRODUCT(AB40:AB$56,$AD$62:$AD78)</f>
        <v>0</v>
      </c>
      <c r="AC66" s="267">
        <f t="shared" si="10"/>
        <v>5</v>
      </c>
      <c r="AD66" s="201">
        <f>+AE66*((1+Summary!$D$29)^(AC66-0.5))</f>
        <v>0.94319503973044461</v>
      </c>
      <c r="AE66" s="201">
        <f>HLOOKUP($H$4,'Yield Curves &amp; Factor Charges'!$L$41:$S$72,AC66+2,FALSE)</f>
        <v>0.93896230884819498</v>
      </c>
    </row>
    <row r="67" spans="2:31" x14ac:dyDescent="0.25">
      <c r="B67" s="145">
        <f t="shared" si="9"/>
        <v>45657</v>
      </c>
      <c r="D67" s="89">
        <f t="shared" si="7"/>
        <v>0</v>
      </c>
      <c r="E67" s="291">
        <f>SUMPRODUCT(E41:E$56,$AD$62:$AD77)</f>
        <v>0</v>
      </c>
      <c r="F67" s="291">
        <f>SUMPRODUCT(F41:F$56,$AD$62:$AD77)</f>
        <v>0</v>
      </c>
      <c r="G67" s="291">
        <f>SUMPRODUCT(G41:G$56,$AD$62:$AD77)</f>
        <v>0</v>
      </c>
      <c r="H67" s="291">
        <f>SUMPRODUCT(H41:H$56,$AD$62:$AD77)</f>
        <v>0</v>
      </c>
      <c r="I67" s="291">
        <f>SUMPRODUCT(I41:I$56,$AD$62:$AD77)</f>
        <v>0</v>
      </c>
      <c r="J67" s="291">
        <f>SUMPRODUCT(J41:J$56,$AD$62:$AD77)</f>
        <v>0</v>
      </c>
      <c r="K67" s="291">
        <f>SUMPRODUCT(K41:K$56,$AD$62:$AD77)</f>
        <v>0</v>
      </c>
      <c r="L67" s="291">
        <f>SUMPRODUCT(L41:L$56,$AD$62:$AD77)</f>
        <v>0</v>
      </c>
      <c r="M67" s="291">
        <f>SUMPRODUCT(M41:M$56,$AD$62:$AD77)</f>
        <v>0</v>
      </c>
      <c r="N67" s="291">
        <f>SUMPRODUCT(N41:N$56,$AD$62:$AD77)</f>
        <v>0</v>
      </c>
      <c r="O67" s="291">
        <f>SUMPRODUCT(O41:O$56,$AD$62:$AD77)</f>
        <v>0</v>
      </c>
      <c r="P67" s="291">
        <f>SUMPRODUCT(P41:P$56,$AD$62:$AD77)</f>
        <v>0</v>
      </c>
      <c r="Q67" s="291">
        <f>SUMPRODUCT(Q41:Q$56,$AD$62:$AD77)</f>
        <v>0</v>
      </c>
      <c r="R67" s="291">
        <f>SUMPRODUCT(R41:R$56,$AD$62:$AD77)</f>
        <v>0</v>
      </c>
      <c r="S67" s="291">
        <f>SUMPRODUCT(S41:S$56,$AD$62:$AD77)</f>
        <v>0</v>
      </c>
      <c r="T67" s="291">
        <f>SUMPRODUCT(T41:T$56,$AD$62:$AD77)</f>
        <v>0</v>
      </c>
      <c r="U67" s="291">
        <f>SUMPRODUCT(U41:U$56,$AD$62:$AD77)</f>
        <v>0</v>
      </c>
      <c r="V67" s="291">
        <f>SUMPRODUCT(V41:V$56,$AD$62:$AD77)</f>
        <v>0</v>
      </c>
      <c r="W67" s="291">
        <f>SUMPRODUCT(W41:W$56,$AD$62:$AD77)</f>
        <v>0</v>
      </c>
      <c r="X67" s="291">
        <f>SUMPRODUCT(X41:X$56,$AD$62:$AD77)</f>
        <v>0</v>
      </c>
      <c r="Y67" s="291">
        <f>SUMPRODUCT(Y41:Y$56,$AD$62:$AD77)</f>
        <v>0</v>
      </c>
      <c r="Z67" s="291">
        <f>SUMPRODUCT(Z41:Z$56,$AD$62:$AD77)</f>
        <v>0</v>
      </c>
      <c r="AA67" s="291">
        <f>SUMPRODUCT(AA41:AA$56,$AD$62:$AD77)</f>
        <v>0</v>
      </c>
      <c r="AB67" s="291">
        <f>SUMPRODUCT(AB41:AB$56,$AD$62:$AD77)</f>
        <v>0</v>
      </c>
      <c r="AC67" s="267">
        <f t="shared" si="10"/>
        <v>6</v>
      </c>
      <c r="AD67" s="201">
        <f>+AE67*((1+Summary!$D$29)^(AC67-0.5))</f>
        <v>0.92462217051435369</v>
      </c>
      <c r="AE67" s="201">
        <f>HLOOKUP($H$4,'Yield Curves &amp; Factor Charges'!$L$41:$S$72,AC67+2,FALSE)</f>
        <v>0.91955323496640651</v>
      </c>
    </row>
    <row r="68" spans="2:31" x14ac:dyDescent="0.25">
      <c r="B68" s="145">
        <f t="shared" si="9"/>
        <v>46022</v>
      </c>
      <c r="D68" s="89">
        <f t="shared" si="7"/>
        <v>0</v>
      </c>
      <c r="E68" s="291">
        <f>SUMPRODUCT(E42:E$56,$AD$62:$AD76)</f>
        <v>0</v>
      </c>
      <c r="F68" s="291">
        <f>SUMPRODUCT(F42:F$56,$AD$62:$AD76)</f>
        <v>0</v>
      </c>
      <c r="G68" s="291">
        <f>SUMPRODUCT(G42:G$56,$AD$62:$AD76)</f>
        <v>0</v>
      </c>
      <c r="H68" s="291">
        <f>SUMPRODUCT(H42:H$56,$AD$62:$AD76)</f>
        <v>0</v>
      </c>
      <c r="I68" s="291">
        <f>SUMPRODUCT(I42:I$56,$AD$62:$AD76)</f>
        <v>0</v>
      </c>
      <c r="J68" s="291">
        <f>SUMPRODUCT(J42:J$56,$AD$62:$AD76)</f>
        <v>0</v>
      </c>
      <c r="K68" s="291">
        <f>SUMPRODUCT(K42:K$56,$AD$62:$AD76)</f>
        <v>0</v>
      </c>
      <c r="L68" s="291">
        <f>SUMPRODUCT(L42:L$56,$AD$62:$AD76)</f>
        <v>0</v>
      </c>
      <c r="M68" s="291">
        <f>SUMPRODUCT(M42:M$56,$AD$62:$AD76)</f>
        <v>0</v>
      </c>
      <c r="N68" s="291">
        <f>SUMPRODUCT(N42:N$56,$AD$62:$AD76)</f>
        <v>0</v>
      </c>
      <c r="O68" s="291">
        <f>SUMPRODUCT(O42:O$56,$AD$62:$AD76)</f>
        <v>0</v>
      </c>
      <c r="P68" s="291">
        <f>SUMPRODUCT(P42:P$56,$AD$62:$AD76)</f>
        <v>0</v>
      </c>
      <c r="Q68" s="291">
        <f>SUMPRODUCT(Q42:Q$56,$AD$62:$AD76)</f>
        <v>0</v>
      </c>
      <c r="R68" s="291">
        <f>SUMPRODUCT(R42:R$56,$AD$62:$AD76)</f>
        <v>0</v>
      </c>
      <c r="S68" s="291">
        <f>SUMPRODUCT(S42:S$56,$AD$62:$AD76)</f>
        <v>0</v>
      </c>
      <c r="T68" s="291">
        <f>SUMPRODUCT(T42:T$56,$AD$62:$AD76)</f>
        <v>0</v>
      </c>
      <c r="U68" s="291">
        <f>SUMPRODUCT(U42:U$56,$AD$62:$AD76)</f>
        <v>0</v>
      </c>
      <c r="V68" s="291">
        <f>SUMPRODUCT(V42:V$56,$AD$62:$AD76)</f>
        <v>0</v>
      </c>
      <c r="W68" s="291">
        <f>SUMPRODUCT(W42:W$56,$AD$62:$AD76)</f>
        <v>0</v>
      </c>
      <c r="X68" s="291">
        <f>SUMPRODUCT(X42:X$56,$AD$62:$AD76)</f>
        <v>0</v>
      </c>
      <c r="Y68" s="291">
        <f>SUMPRODUCT(Y42:Y$56,$AD$62:$AD76)</f>
        <v>0</v>
      </c>
      <c r="Z68" s="291">
        <f>SUMPRODUCT(Z42:Z$56,$AD$62:$AD76)</f>
        <v>0</v>
      </c>
      <c r="AA68" s="291">
        <f>SUMPRODUCT(AA42:AA$56,$AD$62:$AD76)</f>
        <v>0</v>
      </c>
      <c r="AB68" s="291">
        <f>SUMPRODUCT(AB42:AB$56,$AD$62:$AD76)</f>
        <v>0</v>
      </c>
      <c r="AC68" s="267">
        <f t="shared" si="10"/>
        <v>7</v>
      </c>
      <c r="AD68" s="201">
        <f>+AE68*((1+Summary!$D$29)^(AC68-0.5))</f>
        <v>0.90367199092350159</v>
      </c>
      <c r="AE68" s="201">
        <f>HLOOKUP($H$4,'Yield Curves &amp; Factor Charges'!$L$41:$S$72,AC68+2,FALSE)</f>
        <v>0.89782008772534405</v>
      </c>
    </row>
    <row r="69" spans="2:31" x14ac:dyDescent="0.25">
      <c r="B69" s="145">
        <f t="shared" si="9"/>
        <v>46387</v>
      </c>
      <c r="D69" s="89">
        <f t="shared" si="7"/>
        <v>0</v>
      </c>
      <c r="E69" s="291">
        <f>SUMPRODUCT(E43:E$56,$AD$62:$AD75)</f>
        <v>0</v>
      </c>
      <c r="F69" s="291">
        <f>SUMPRODUCT(F43:F$56,$AD$62:$AD75)</f>
        <v>0</v>
      </c>
      <c r="G69" s="291">
        <f>SUMPRODUCT(G43:G$56,$AD$62:$AD75)</f>
        <v>0</v>
      </c>
      <c r="H69" s="291">
        <f>SUMPRODUCT(H43:H$56,$AD$62:$AD75)</f>
        <v>0</v>
      </c>
      <c r="I69" s="291">
        <f>SUMPRODUCT(I43:I$56,$AD$62:$AD75)</f>
        <v>0</v>
      </c>
      <c r="J69" s="291">
        <f>SUMPRODUCT(J43:J$56,$AD$62:$AD75)</f>
        <v>0</v>
      </c>
      <c r="K69" s="291">
        <f>SUMPRODUCT(K43:K$56,$AD$62:$AD75)</f>
        <v>0</v>
      </c>
      <c r="L69" s="291">
        <f>SUMPRODUCT(L43:L$56,$AD$62:$AD75)</f>
        <v>0</v>
      </c>
      <c r="M69" s="291">
        <f>SUMPRODUCT(M43:M$56,$AD$62:$AD75)</f>
        <v>0</v>
      </c>
      <c r="N69" s="291">
        <f>SUMPRODUCT(N43:N$56,$AD$62:$AD75)</f>
        <v>0</v>
      </c>
      <c r="O69" s="291">
        <f>SUMPRODUCT(O43:O$56,$AD$62:$AD75)</f>
        <v>0</v>
      </c>
      <c r="P69" s="291">
        <f>SUMPRODUCT(P43:P$56,$AD$62:$AD75)</f>
        <v>0</v>
      </c>
      <c r="Q69" s="291">
        <f>SUMPRODUCT(Q43:Q$56,$AD$62:$AD75)</f>
        <v>0</v>
      </c>
      <c r="R69" s="291">
        <f>SUMPRODUCT(R43:R$56,$AD$62:$AD75)</f>
        <v>0</v>
      </c>
      <c r="S69" s="291">
        <f>SUMPRODUCT(S43:S$56,$AD$62:$AD75)</f>
        <v>0</v>
      </c>
      <c r="T69" s="291">
        <f>SUMPRODUCT(T43:T$56,$AD$62:$AD75)</f>
        <v>0</v>
      </c>
      <c r="U69" s="291">
        <f>SUMPRODUCT(U43:U$56,$AD$62:$AD75)</f>
        <v>0</v>
      </c>
      <c r="V69" s="291">
        <f>SUMPRODUCT(V43:V$56,$AD$62:$AD75)</f>
        <v>0</v>
      </c>
      <c r="W69" s="291">
        <f>SUMPRODUCT(W43:W$56,$AD$62:$AD75)</f>
        <v>0</v>
      </c>
      <c r="X69" s="291">
        <f>SUMPRODUCT(X43:X$56,$AD$62:$AD75)</f>
        <v>0</v>
      </c>
      <c r="Y69" s="291">
        <f>SUMPRODUCT(Y43:Y$56,$AD$62:$AD75)</f>
        <v>0</v>
      </c>
      <c r="Z69" s="291">
        <f>SUMPRODUCT(Z43:Z$56,$AD$62:$AD75)</f>
        <v>0</v>
      </c>
      <c r="AA69" s="291">
        <f>SUMPRODUCT(AA43:AA$56,$AD$62:$AD75)</f>
        <v>0</v>
      </c>
      <c r="AB69" s="291">
        <f>SUMPRODUCT(AB43:AB$56,$AD$62:$AD75)</f>
        <v>0</v>
      </c>
      <c r="AC69" s="267">
        <f t="shared" si="10"/>
        <v>8</v>
      </c>
      <c r="AD69" s="201">
        <f>+AE69*((1+Summary!$D$29)^(AC69-0.5))</f>
        <v>0.88431267217817</v>
      </c>
      <c r="AE69" s="201">
        <f>HLOOKUP($H$4,'Yield Curves &amp; Factor Charges'!$L$41:$S$72,AC69+2,FALSE)</f>
        <v>0.87770842557672035</v>
      </c>
    </row>
    <row r="70" spans="2:31" x14ac:dyDescent="0.25">
      <c r="B70" s="145">
        <f t="shared" si="9"/>
        <v>46752</v>
      </c>
      <c r="D70" s="89">
        <f t="shared" si="7"/>
        <v>0</v>
      </c>
      <c r="E70" s="291">
        <f>SUMPRODUCT(E44:E$56,$AD$62:$AD74)</f>
        <v>0</v>
      </c>
      <c r="F70" s="291">
        <f>SUMPRODUCT(F44:F$56,$AD$62:$AD74)</f>
        <v>0</v>
      </c>
      <c r="G70" s="291">
        <f>SUMPRODUCT(G44:G$56,$AD$62:$AD74)</f>
        <v>0</v>
      </c>
      <c r="H70" s="291">
        <f>SUMPRODUCT(H44:H$56,$AD$62:$AD74)</f>
        <v>0</v>
      </c>
      <c r="I70" s="291">
        <f>SUMPRODUCT(I44:I$56,$AD$62:$AD74)</f>
        <v>0</v>
      </c>
      <c r="J70" s="291">
        <f>SUMPRODUCT(J44:J$56,$AD$62:$AD74)</f>
        <v>0</v>
      </c>
      <c r="K70" s="291">
        <f>SUMPRODUCT(K44:K$56,$AD$62:$AD74)</f>
        <v>0</v>
      </c>
      <c r="L70" s="291">
        <f>SUMPRODUCT(L44:L$56,$AD$62:$AD74)</f>
        <v>0</v>
      </c>
      <c r="M70" s="291">
        <f>SUMPRODUCT(M44:M$56,$AD$62:$AD74)</f>
        <v>0</v>
      </c>
      <c r="N70" s="291">
        <f>SUMPRODUCT(N44:N$56,$AD$62:$AD74)</f>
        <v>0</v>
      </c>
      <c r="O70" s="291">
        <f>SUMPRODUCT(O44:O$56,$AD$62:$AD74)</f>
        <v>0</v>
      </c>
      <c r="P70" s="291">
        <f>SUMPRODUCT(P44:P$56,$AD$62:$AD74)</f>
        <v>0</v>
      </c>
      <c r="Q70" s="291">
        <f>SUMPRODUCT(Q44:Q$56,$AD$62:$AD74)</f>
        <v>0</v>
      </c>
      <c r="R70" s="291">
        <f>SUMPRODUCT(R44:R$56,$AD$62:$AD74)</f>
        <v>0</v>
      </c>
      <c r="S70" s="291">
        <f>SUMPRODUCT(S44:S$56,$AD$62:$AD74)</f>
        <v>0</v>
      </c>
      <c r="T70" s="291">
        <f>SUMPRODUCT(T44:T$56,$AD$62:$AD74)</f>
        <v>0</v>
      </c>
      <c r="U70" s="291">
        <f>SUMPRODUCT(U44:U$56,$AD$62:$AD74)</f>
        <v>0</v>
      </c>
      <c r="V70" s="291">
        <f>SUMPRODUCT(V44:V$56,$AD$62:$AD74)</f>
        <v>0</v>
      </c>
      <c r="W70" s="291">
        <f>SUMPRODUCT(W44:W$56,$AD$62:$AD74)</f>
        <v>0</v>
      </c>
      <c r="X70" s="291">
        <f>SUMPRODUCT(X44:X$56,$AD$62:$AD74)</f>
        <v>0</v>
      </c>
      <c r="Y70" s="291">
        <f>SUMPRODUCT(Y44:Y$56,$AD$62:$AD74)</f>
        <v>0</v>
      </c>
      <c r="Z70" s="291">
        <f>SUMPRODUCT(Z44:Z$56,$AD$62:$AD74)</f>
        <v>0</v>
      </c>
      <c r="AA70" s="291">
        <f>SUMPRODUCT(AA44:AA$56,$AD$62:$AD74)</f>
        <v>0</v>
      </c>
      <c r="AB70" s="291">
        <f>SUMPRODUCT(AB44:AB$56,$AD$62:$AD74)</f>
        <v>0</v>
      </c>
      <c r="AC70" s="267">
        <f t="shared" si="10"/>
        <v>9</v>
      </c>
      <c r="AD70" s="201">
        <f>+AE70*((1+Summary!$D$29)^(AC70-0.5))</f>
        <v>0.86787809956472317</v>
      </c>
      <c r="AE70" s="201">
        <f>HLOOKUP($H$4,'Yield Curves &amp; Factor Charges'!$L$41:$S$72,AC70+2,FALSE)</f>
        <v>0.86053605400638611</v>
      </c>
    </row>
    <row r="71" spans="2:31" x14ac:dyDescent="0.25">
      <c r="B71" s="145">
        <f t="shared" si="9"/>
        <v>47118</v>
      </c>
      <c r="D71" s="89">
        <f t="shared" si="7"/>
        <v>0</v>
      </c>
      <c r="E71" s="291">
        <f>SUMPRODUCT(E45:E$56,$AD$62:$AD73)</f>
        <v>0</v>
      </c>
      <c r="F71" s="291">
        <f>SUMPRODUCT(F45:F$56,$AD$62:$AD73)</f>
        <v>0</v>
      </c>
      <c r="G71" s="291">
        <f>SUMPRODUCT(G45:G$56,$AD$62:$AD73)</f>
        <v>0</v>
      </c>
      <c r="H71" s="291">
        <f>SUMPRODUCT(H45:H$56,$AD$62:$AD73)</f>
        <v>0</v>
      </c>
      <c r="I71" s="291">
        <f>SUMPRODUCT(I45:I$56,$AD$62:$AD73)</f>
        <v>0</v>
      </c>
      <c r="J71" s="291">
        <f>SUMPRODUCT(J45:J$56,$AD$62:$AD73)</f>
        <v>0</v>
      </c>
      <c r="K71" s="291">
        <f>SUMPRODUCT(K45:K$56,$AD$62:$AD73)</f>
        <v>0</v>
      </c>
      <c r="L71" s="291">
        <f>SUMPRODUCT(L45:L$56,$AD$62:$AD73)</f>
        <v>0</v>
      </c>
      <c r="M71" s="291">
        <f>SUMPRODUCT(M45:M$56,$AD$62:$AD73)</f>
        <v>0</v>
      </c>
      <c r="N71" s="291">
        <f>SUMPRODUCT(N45:N$56,$AD$62:$AD73)</f>
        <v>0</v>
      </c>
      <c r="O71" s="291">
        <f>SUMPRODUCT(O45:O$56,$AD$62:$AD73)</f>
        <v>0</v>
      </c>
      <c r="P71" s="291">
        <f>SUMPRODUCT(P45:P$56,$AD$62:$AD73)</f>
        <v>0</v>
      </c>
      <c r="Q71" s="291">
        <f>SUMPRODUCT(Q45:Q$56,$AD$62:$AD73)</f>
        <v>0</v>
      </c>
      <c r="R71" s="291">
        <f>SUMPRODUCT(R45:R$56,$AD$62:$AD73)</f>
        <v>0</v>
      </c>
      <c r="S71" s="291">
        <f>SUMPRODUCT(S45:S$56,$AD$62:$AD73)</f>
        <v>0</v>
      </c>
      <c r="T71" s="291">
        <f>SUMPRODUCT(T45:T$56,$AD$62:$AD73)</f>
        <v>0</v>
      </c>
      <c r="U71" s="291">
        <f>SUMPRODUCT(U45:U$56,$AD$62:$AD73)</f>
        <v>0</v>
      </c>
      <c r="V71" s="291">
        <f>SUMPRODUCT(V45:V$56,$AD$62:$AD73)</f>
        <v>0</v>
      </c>
      <c r="W71" s="291">
        <f>SUMPRODUCT(W45:W$56,$AD$62:$AD73)</f>
        <v>0</v>
      </c>
      <c r="X71" s="291">
        <f>SUMPRODUCT(X45:X$56,$AD$62:$AD73)</f>
        <v>0</v>
      </c>
      <c r="Y71" s="291">
        <f>SUMPRODUCT(Y45:Y$56,$AD$62:$AD73)</f>
        <v>0</v>
      </c>
      <c r="Z71" s="291">
        <f>SUMPRODUCT(Z45:Z$56,$AD$62:$AD73)</f>
        <v>0</v>
      </c>
      <c r="AA71" s="291">
        <f>SUMPRODUCT(AA45:AA$56,$AD$62:$AD73)</f>
        <v>0</v>
      </c>
      <c r="AB71" s="291">
        <f>SUMPRODUCT(AB45:AB$56,$AD$62:$AD73)</f>
        <v>0</v>
      </c>
      <c r="AC71" s="267">
        <f t="shared" si="10"/>
        <v>10</v>
      </c>
      <c r="AD71" s="201">
        <f>+AE71*((1+Summary!$D$29)^(AC71-0.5))</f>
        <v>0.84967186891525237</v>
      </c>
      <c r="AE71" s="201">
        <f>HLOOKUP($H$4,'Yield Curves &amp; Factor Charges'!$L$41:$S$72,AC71+2,FALSE)</f>
        <v>0.84164220160465841</v>
      </c>
    </row>
    <row r="72" spans="2:31" x14ac:dyDescent="0.25">
      <c r="B72" s="145">
        <f t="shared" si="9"/>
        <v>47483</v>
      </c>
      <c r="D72" s="89">
        <f t="shared" si="7"/>
        <v>0</v>
      </c>
      <c r="E72" s="291">
        <f>SUMPRODUCT(E46:E$56,$AD$62:$AD72)</f>
        <v>0</v>
      </c>
      <c r="F72" s="291">
        <f>SUMPRODUCT(F46:F$56,$AD$62:$AD72)</f>
        <v>0</v>
      </c>
      <c r="G72" s="291">
        <f>SUMPRODUCT(G46:G$56,$AD$62:$AD72)</f>
        <v>0</v>
      </c>
      <c r="H72" s="291">
        <f>SUMPRODUCT(H46:H$56,$AD$62:$AD72)</f>
        <v>0</v>
      </c>
      <c r="I72" s="291">
        <f>SUMPRODUCT(I46:I$56,$AD$62:$AD72)</f>
        <v>0</v>
      </c>
      <c r="J72" s="291">
        <f>SUMPRODUCT(J46:J$56,$AD$62:$AD72)</f>
        <v>0</v>
      </c>
      <c r="K72" s="291">
        <f>SUMPRODUCT(K46:K$56,$AD$62:$AD72)</f>
        <v>0</v>
      </c>
      <c r="L72" s="291">
        <f>SUMPRODUCT(L46:L$56,$AD$62:$AD72)</f>
        <v>0</v>
      </c>
      <c r="M72" s="291">
        <f>SUMPRODUCT(M46:M$56,$AD$62:$AD72)</f>
        <v>0</v>
      </c>
      <c r="N72" s="291">
        <f>SUMPRODUCT(N46:N$56,$AD$62:$AD72)</f>
        <v>0</v>
      </c>
      <c r="O72" s="291">
        <f>SUMPRODUCT(O46:O$56,$AD$62:$AD72)</f>
        <v>0</v>
      </c>
      <c r="P72" s="291">
        <f>SUMPRODUCT(P46:P$56,$AD$62:$AD72)</f>
        <v>0</v>
      </c>
      <c r="Q72" s="291">
        <f>SUMPRODUCT(Q46:Q$56,$AD$62:$AD72)</f>
        <v>0</v>
      </c>
      <c r="R72" s="291">
        <f>SUMPRODUCT(R46:R$56,$AD$62:$AD72)</f>
        <v>0</v>
      </c>
      <c r="S72" s="291">
        <f>SUMPRODUCT(S46:S$56,$AD$62:$AD72)</f>
        <v>0</v>
      </c>
      <c r="T72" s="291">
        <f>SUMPRODUCT(T46:T$56,$AD$62:$AD72)</f>
        <v>0</v>
      </c>
      <c r="U72" s="291">
        <f>SUMPRODUCT(U46:U$56,$AD$62:$AD72)</f>
        <v>0</v>
      </c>
      <c r="V72" s="291">
        <f>SUMPRODUCT(V46:V$56,$AD$62:$AD72)</f>
        <v>0</v>
      </c>
      <c r="W72" s="291">
        <f>SUMPRODUCT(W46:W$56,$AD$62:$AD72)</f>
        <v>0</v>
      </c>
      <c r="X72" s="291">
        <f>SUMPRODUCT(X46:X$56,$AD$62:$AD72)</f>
        <v>0</v>
      </c>
      <c r="Y72" s="291">
        <f>SUMPRODUCT(Y46:Y$56,$AD$62:$AD72)</f>
        <v>0</v>
      </c>
      <c r="Z72" s="291">
        <f>SUMPRODUCT(Z46:Z$56,$AD$62:$AD72)</f>
        <v>0</v>
      </c>
      <c r="AA72" s="291">
        <f>SUMPRODUCT(AA46:AA$56,$AD$62:$AD72)</f>
        <v>0</v>
      </c>
      <c r="AB72" s="291">
        <f>SUMPRODUCT(AB46:AB$56,$AD$62:$AD72)</f>
        <v>0</v>
      </c>
      <c r="AC72" s="267">
        <f t="shared" si="10"/>
        <v>11</v>
      </c>
      <c r="AD72" s="201">
        <f>+AE72*((1+Summary!$D$29)^(AC72-0.5))</f>
        <v>0.83413635530841346</v>
      </c>
      <c r="AE72" s="201">
        <f>HLOOKUP($H$4,'Yield Curves &amp; Factor Charges'!$L$41:$S$72,AC72+2,FALSE)</f>
        <v>0.82542807542885377</v>
      </c>
    </row>
    <row r="73" spans="2:31" x14ac:dyDescent="0.25">
      <c r="B73" s="145">
        <f t="shared" si="9"/>
        <v>47848</v>
      </c>
      <c r="D73" s="89">
        <f t="shared" si="7"/>
        <v>0</v>
      </c>
      <c r="E73" s="291">
        <f>SUMPRODUCT(E47:E$56,$AD$62:$AD71)</f>
        <v>0</v>
      </c>
      <c r="F73" s="291">
        <f>SUMPRODUCT(F47:F$56,$AD$62:$AD71)</f>
        <v>0</v>
      </c>
      <c r="G73" s="291">
        <f>SUMPRODUCT(G47:G$56,$AD$62:$AD71)</f>
        <v>0</v>
      </c>
      <c r="H73" s="291">
        <f>SUMPRODUCT(H47:H$56,$AD$62:$AD71)</f>
        <v>0</v>
      </c>
      <c r="I73" s="291">
        <f>SUMPRODUCT(I47:I$56,$AD$62:$AD71)</f>
        <v>0</v>
      </c>
      <c r="J73" s="291">
        <f>SUMPRODUCT(J47:J$56,$AD$62:$AD71)</f>
        <v>0</v>
      </c>
      <c r="K73" s="291">
        <f>SUMPRODUCT(K47:K$56,$AD$62:$AD71)</f>
        <v>0</v>
      </c>
      <c r="L73" s="291">
        <f>SUMPRODUCT(L47:L$56,$AD$62:$AD71)</f>
        <v>0</v>
      </c>
      <c r="M73" s="291">
        <f>SUMPRODUCT(M47:M$56,$AD$62:$AD71)</f>
        <v>0</v>
      </c>
      <c r="N73" s="291">
        <f>SUMPRODUCT(N47:N$56,$AD$62:$AD71)</f>
        <v>0</v>
      </c>
      <c r="O73" s="291">
        <f>SUMPRODUCT(O47:O$56,$AD$62:$AD71)</f>
        <v>0</v>
      </c>
      <c r="P73" s="291">
        <f>SUMPRODUCT(P47:P$56,$AD$62:$AD71)</f>
        <v>0</v>
      </c>
      <c r="Q73" s="291">
        <f>SUMPRODUCT(Q47:Q$56,$AD$62:$AD71)</f>
        <v>0</v>
      </c>
      <c r="R73" s="291">
        <f>SUMPRODUCT(R47:R$56,$AD$62:$AD71)</f>
        <v>0</v>
      </c>
      <c r="S73" s="291">
        <f>SUMPRODUCT(S47:S$56,$AD$62:$AD71)</f>
        <v>0</v>
      </c>
      <c r="T73" s="291">
        <f>SUMPRODUCT(T47:T$56,$AD$62:$AD71)</f>
        <v>0</v>
      </c>
      <c r="U73" s="291">
        <f>SUMPRODUCT(U47:U$56,$AD$62:$AD71)</f>
        <v>0</v>
      </c>
      <c r="V73" s="291">
        <f>SUMPRODUCT(V47:V$56,$AD$62:$AD71)</f>
        <v>0</v>
      </c>
      <c r="W73" s="291">
        <f>SUMPRODUCT(W47:W$56,$AD$62:$AD71)</f>
        <v>0</v>
      </c>
      <c r="X73" s="291">
        <f>SUMPRODUCT(X47:X$56,$AD$62:$AD71)</f>
        <v>0</v>
      </c>
      <c r="Y73" s="291">
        <f>SUMPRODUCT(Y47:Y$56,$AD$62:$AD71)</f>
        <v>0</v>
      </c>
      <c r="Z73" s="291">
        <f>SUMPRODUCT(Z47:Z$56,$AD$62:$AD71)</f>
        <v>0</v>
      </c>
      <c r="AA73" s="291">
        <f>SUMPRODUCT(AA47:AA$56,$AD$62:$AD71)</f>
        <v>0</v>
      </c>
      <c r="AB73" s="291">
        <f>SUMPRODUCT(AB47:AB$56,$AD$62:$AD71)</f>
        <v>0</v>
      </c>
      <c r="AC73" s="267">
        <f t="shared" si="10"/>
        <v>12</v>
      </c>
      <c r="AD73" s="201">
        <f>+AE73*((1+Summary!$D$29)^(AC73-0.5))</f>
        <v>0.82215622458999893</v>
      </c>
      <c r="AE73" s="201">
        <f>HLOOKUP($H$4,'Yield Curves &amp; Factor Charges'!$L$41:$S$72,AC73+2,FALSE)</f>
        <v>0.81276025553066944</v>
      </c>
    </row>
    <row r="74" spans="2:31" x14ac:dyDescent="0.25">
      <c r="B74" s="145">
        <f t="shared" si="9"/>
        <v>48213</v>
      </c>
      <c r="D74" s="89">
        <f t="shared" si="7"/>
        <v>0</v>
      </c>
      <c r="E74" s="291">
        <f>SUMPRODUCT(E48:E$56,$AD$62:$AD70)</f>
        <v>0</v>
      </c>
      <c r="F74" s="291">
        <f>SUMPRODUCT(F48:F$56,$AD$62:$AD70)</f>
        <v>0</v>
      </c>
      <c r="G74" s="291">
        <f>SUMPRODUCT(G48:G$56,$AD$62:$AD70)</f>
        <v>0</v>
      </c>
      <c r="H74" s="291">
        <f>SUMPRODUCT(H48:H$56,$AD$62:$AD70)</f>
        <v>0</v>
      </c>
      <c r="I74" s="291">
        <f>SUMPRODUCT(I48:I$56,$AD$62:$AD70)</f>
        <v>0</v>
      </c>
      <c r="J74" s="291">
        <f>SUMPRODUCT(J48:J$56,$AD$62:$AD70)</f>
        <v>0</v>
      </c>
      <c r="K74" s="291">
        <f>SUMPRODUCT(K48:K$56,$AD$62:$AD70)</f>
        <v>0</v>
      </c>
      <c r="L74" s="291">
        <f>SUMPRODUCT(L48:L$56,$AD$62:$AD70)</f>
        <v>0</v>
      </c>
      <c r="M74" s="291">
        <f>SUMPRODUCT(M48:M$56,$AD$62:$AD70)</f>
        <v>0</v>
      </c>
      <c r="N74" s="291">
        <f>SUMPRODUCT(N48:N$56,$AD$62:$AD70)</f>
        <v>0</v>
      </c>
      <c r="O74" s="291">
        <f>SUMPRODUCT(O48:O$56,$AD$62:$AD70)</f>
        <v>0</v>
      </c>
      <c r="P74" s="291">
        <f>SUMPRODUCT(P48:P$56,$AD$62:$AD70)</f>
        <v>0</v>
      </c>
      <c r="Q74" s="291">
        <f>SUMPRODUCT(Q48:Q$56,$AD$62:$AD70)</f>
        <v>0</v>
      </c>
      <c r="R74" s="291">
        <f>SUMPRODUCT(R48:R$56,$AD$62:$AD70)</f>
        <v>0</v>
      </c>
      <c r="S74" s="291">
        <f>SUMPRODUCT(S48:S$56,$AD$62:$AD70)</f>
        <v>0</v>
      </c>
      <c r="T74" s="291">
        <f>SUMPRODUCT(T48:T$56,$AD$62:$AD70)</f>
        <v>0</v>
      </c>
      <c r="U74" s="291">
        <f>SUMPRODUCT(U48:U$56,$AD$62:$AD70)</f>
        <v>0</v>
      </c>
      <c r="V74" s="291">
        <f>SUMPRODUCT(V48:V$56,$AD$62:$AD70)</f>
        <v>0</v>
      </c>
      <c r="W74" s="291">
        <f>SUMPRODUCT(W48:W$56,$AD$62:$AD70)</f>
        <v>0</v>
      </c>
      <c r="X74" s="291">
        <f>SUMPRODUCT(X48:X$56,$AD$62:$AD70)</f>
        <v>0</v>
      </c>
      <c r="Y74" s="291">
        <f>SUMPRODUCT(Y48:Y$56,$AD$62:$AD70)</f>
        <v>0</v>
      </c>
      <c r="Z74" s="291">
        <f>SUMPRODUCT(Z48:Z$56,$AD$62:$AD70)</f>
        <v>0</v>
      </c>
      <c r="AA74" s="291">
        <f>SUMPRODUCT(AA48:AA$56,$AD$62:$AD70)</f>
        <v>0</v>
      </c>
      <c r="AB74" s="291">
        <f>SUMPRODUCT(AB48:AB$56,$AD$62:$AD70)</f>
        <v>0</v>
      </c>
      <c r="AC74" s="267">
        <f t="shared" si="10"/>
        <v>13</v>
      </c>
      <c r="AD74" s="201">
        <f>+AE74*((1+Summary!$D$29)^(AC74-0.5))</f>
        <v>0.8102243931553641</v>
      </c>
      <c r="AE74" s="201">
        <f>HLOOKUP($H$4,'Yield Curves &amp; Factor Charges'!$L$41:$S$72,AC74+2,FALSE)</f>
        <v>0.80016462178062353</v>
      </c>
    </row>
    <row r="75" spans="2:31" x14ac:dyDescent="0.25">
      <c r="B75" s="145">
        <f t="shared" si="9"/>
        <v>48579</v>
      </c>
      <c r="D75" s="89">
        <f t="shared" si="7"/>
        <v>0</v>
      </c>
      <c r="E75" s="291">
        <f>SUMPRODUCT(E49:E$56,$AD$62:$AD69)</f>
        <v>0</v>
      </c>
      <c r="F75" s="291">
        <f>SUMPRODUCT(F49:F$56,$AD$62:$AD69)</f>
        <v>0</v>
      </c>
      <c r="G75" s="291">
        <f>SUMPRODUCT(G49:G$56,$AD$62:$AD69)</f>
        <v>0</v>
      </c>
      <c r="H75" s="291">
        <f>SUMPRODUCT(H49:H$56,$AD$62:$AD69)</f>
        <v>0</v>
      </c>
      <c r="I75" s="291">
        <f>SUMPRODUCT(I49:I$56,$AD$62:$AD69)</f>
        <v>0</v>
      </c>
      <c r="J75" s="291">
        <f>SUMPRODUCT(J49:J$56,$AD$62:$AD69)</f>
        <v>0</v>
      </c>
      <c r="K75" s="291">
        <f>SUMPRODUCT(K49:K$56,$AD$62:$AD69)</f>
        <v>0</v>
      </c>
      <c r="L75" s="291">
        <f>SUMPRODUCT(L49:L$56,$AD$62:$AD69)</f>
        <v>0</v>
      </c>
      <c r="M75" s="291">
        <f>SUMPRODUCT(M49:M$56,$AD$62:$AD69)</f>
        <v>0</v>
      </c>
      <c r="N75" s="291">
        <f>SUMPRODUCT(N49:N$56,$AD$62:$AD69)</f>
        <v>0</v>
      </c>
      <c r="O75" s="291">
        <f>SUMPRODUCT(O49:O$56,$AD$62:$AD69)</f>
        <v>0</v>
      </c>
      <c r="P75" s="291">
        <f>SUMPRODUCT(P49:P$56,$AD$62:$AD69)</f>
        <v>0</v>
      </c>
      <c r="Q75" s="291">
        <f>SUMPRODUCT(Q49:Q$56,$AD$62:$AD69)</f>
        <v>0</v>
      </c>
      <c r="R75" s="291">
        <f>SUMPRODUCT(R49:R$56,$AD$62:$AD69)</f>
        <v>0</v>
      </c>
      <c r="S75" s="291">
        <f>SUMPRODUCT(S49:S$56,$AD$62:$AD69)</f>
        <v>0</v>
      </c>
      <c r="T75" s="291">
        <f>SUMPRODUCT(T49:T$56,$AD$62:$AD69)</f>
        <v>0</v>
      </c>
      <c r="U75" s="291">
        <f>SUMPRODUCT(U49:U$56,$AD$62:$AD69)</f>
        <v>0</v>
      </c>
      <c r="V75" s="291">
        <f>SUMPRODUCT(V49:V$56,$AD$62:$AD69)</f>
        <v>0</v>
      </c>
      <c r="W75" s="291">
        <f>SUMPRODUCT(W49:W$56,$AD$62:$AD69)</f>
        <v>0</v>
      </c>
      <c r="X75" s="291">
        <f>SUMPRODUCT(X49:X$56,$AD$62:$AD69)</f>
        <v>0</v>
      </c>
      <c r="Y75" s="291">
        <f>SUMPRODUCT(Y49:Y$56,$AD$62:$AD69)</f>
        <v>0</v>
      </c>
      <c r="Z75" s="291">
        <f>SUMPRODUCT(Z49:Z$56,$AD$62:$AD69)</f>
        <v>0</v>
      </c>
      <c r="AA75" s="291">
        <f>SUMPRODUCT(AA49:AA$56,$AD$62:$AD69)</f>
        <v>0</v>
      </c>
      <c r="AB75" s="291">
        <f>SUMPRODUCT(AB49:AB$56,$AD$62:$AD69)</f>
        <v>0</v>
      </c>
      <c r="AC75" s="267">
        <f t="shared" si="10"/>
        <v>14</v>
      </c>
      <c r="AD75" s="201">
        <f>+AE75*((1+Summary!$D$29)^(AC75-0.5))</f>
        <v>0.79955157218703854</v>
      </c>
      <c r="AE75" s="201">
        <f>HLOOKUP($H$4,'Yield Curves &amp; Factor Charges'!$L$41:$S$72,AC75+2,FALSE)</f>
        <v>0.78883547941142063</v>
      </c>
    </row>
    <row r="76" spans="2:31" x14ac:dyDescent="0.25">
      <c r="B76" s="145">
        <f t="shared" si="9"/>
        <v>48944</v>
      </c>
      <c r="D76" s="89">
        <f t="shared" si="7"/>
        <v>0</v>
      </c>
      <c r="E76" s="291">
        <f>SUMPRODUCT(E50:E$56,$AD$62:$AD68)</f>
        <v>0</v>
      </c>
      <c r="F76" s="291">
        <f>SUMPRODUCT(F50:F$56,$AD$62:$AD68)</f>
        <v>0</v>
      </c>
      <c r="G76" s="291">
        <f>SUMPRODUCT(G50:G$56,$AD$62:$AD68)</f>
        <v>0</v>
      </c>
      <c r="H76" s="291">
        <f>SUMPRODUCT(H50:H$56,$AD$62:$AD68)</f>
        <v>0</v>
      </c>
      <c r="I76" s="291">
        <f>SUMPRODUCT(I50:I$56,$AD$62:$AD68)</f>
        <v>0</v>
      </c>
      <c r="J76" s="291">
        <f>SUMPRODUCT(J50:J$56,$AD$62:$AD68)</f>
        <v>0</v>
      </c>
      <c r="K76" s="291">
        <f>SUMPRODUCT(K50:K$56,$AD$62:$AD68)</f>
        <v>0</v>
      </c>
      <c r="L76" s="291">
        <f>SUMPRODUCT(L50:L$56,$AD$62:$AD68)</f>
        <v>0</v>
      </c>
      <c r="M76" s="291">
        <f>SUMPRODUCT(M50:M$56,$AD$62:$AD68)</f>
        <v>0</v>
      </c>
      <c r="N76" s="291">
        <f>SUMPRODUCT(N50:N$56,$AD$62:$AD68)</f>
        <v>0</v>
      </c>
      <c r="O76" s="291">
        <f>SUMPRODUCT(O50:O$56,$AD$62:$AD68)</f>
        <v>0</v>
      </c>
      <c r="P76" s="291">
        <f>SUMPRODUCT(P50:P$56,$AD$62:$AD68)</f>
        <v>0</v>
      </c>
      <c r="Q76" s="291">
        <f>SUMPRODUCT(Q50:Q$56,$AD$62:$AD68)</f>
        <v>0</v>
      </c>
      <c r="R76" s="291">
        <f>SUMPRODUCT(R50:R$56,$AD$62:$AD68)</f>
        <v>0</v>
      </c>
      <c r="S76" s="291">
        <f>SUMPRODUCT(S50:S$56,$AD$62:$AD68)</f>
        <v>0</v>
      </c>
      <c r="T76" s="291">
        <f>SUMPRODUCT(T50:T$56,$AD$62:$AD68)</f>
        <v>0</v>
      </c>
      <c r="U76" s="291">
        <f>SUMPRODUCT(U50:U$56,$AD$62:$AD68)</f>
        <v>0</v>
      </c>
      <c r="V76" s="291">
        <f>SUMPRODUCT(V50:V$56,$AD$62:$AD68)</f>
        <v>0</v>
      </c>
      <c r="W76" s="291">
        <f>SUMPRODUCT(W50:W$56,$AD$62:$AD68)</f>
        <v>0</v>
      </c>
      <c r="X76" s="291">
        <f>SUMPRODUCT(X50:X$56,$AD$62:$AD68)</f>
        <v>0</v>
      </c>
      <c r="Y76" s="291">
        <f>SUMPRODUCT(Y50:Y$56,$AD$62:$AD68)</f>
        <v>0</v>
      </c>
      <c r="Z76" s="291">
        <f>SUMPRODUCT(Z50:Z$56,$AD$62:$AD68)</f>
        <v>0</v>
      </c>
      <c r="AA76" s="291">
        <f>SUMPRODUCT(AA50:AA$56,$AD$62:$AD68)</f>
        <v>0</v>
      </c>
      <c r="AB76" s="291">
        <f>SUMPRODUCT(AB50:AB$56,$AD$62:$AD68)</f>
        <v>0</v>
      </c>
      <c r="AC76" s="267">
        <f t="shared" si="10"/>
        <v>15</v>
      </c>
      <c r="AD76" s="201">
        <f>+AE76*((1+Summary!$D$29)^(AC76-0.5))</f>
        <v>0.7893011808433561</v>
      </c>
      <c r="AE76" s="201">
        <f>HLOOKUP($H$4,'Yield Curves &amp; Factor Charges'!$L$41:$S$72,AC76+2,FALSE)</f>
        <v>0.77794452573028239</v>
      </c>
    </row>
    <row r="77" spans="2:31" x14ac:dyDescent="0.25">
      <c r="B77" s="145">
        <f t="shared" si="9"/>
        <v>49309</v>
      </c>
      <c r="D77" s="89">
        <f t="shared" si="7"/>
        <v>0</v>
      </c>
      <c r="E77" s="291">
        <f>SUMPRODUCT(E51:E$56,$AD$62:$AD67)</f>
        <v>0</v>
      </c>
      <c r="F77" s="291">
        <f>SUMPRODUCT(F51:F$56,$AD$62:$AD67)</f>
        <v>0</v>
      </c>
      <c r="G77" s="291">
        <f>SUMPRODUCT(G51:G$56,$AD$62:$AD67)</f>
        <v>0</v>
      </c>
      <c r="H77" s="291">
        <f>SUMPRODUCT(H51:H$56,$AD$62:$AD67)</f>
        <v>0</v>
      </c>
      <c r="I77" s="291">
        <f>SUMPRODUCT(I51:I$56,$AD$62:$AD67)</f>
        <v>0</v>
      </c>
      <c r="J77" s="291">
        <f>SUMPRODUCT(J51:J$56,$AD$62:$AD67)</f>
        <v>0</v>
      </c>
      <c r="K77" s="291">
        <f>SUMPRODUCT(K51:K$56,$AD$62:$AD67)</f>
        <v>0</v>
      </c>
      <c r="L77" s="291">
        <f>SUMPRODUCT(L51:L$56,$AD$62:$AD67)</f>
        <v>0</v>
      </c>
      <c r="M77" s="291">
        <f>SUMPRODUCT(M51:M$56,$AD$62:$AD67)</f>
        <v>0</v>
      </c>
      <c r="N77" s="291">
        <f>SUMPRODUCT(N51:N$56,$AD$62:$AD67)</f>
        <v>0</v>
      </c>
      <c r="O77" s="291">
        <f>SUMPRODUCT(O51:O$56,$AD$62:$AD67)</f>
        <v>0</v>
      </c>
      <c r="P77" s="291">
        <f>SUMPRODUCT(P51:P$56,$AD$62:$AD67)</f>
        <v>0</v>
      </c>
      <c r="Q77" s="291">
        <f>SUMPRODUCT(Q51:Q$56,$AD$62:$AD67)</f>
        <v>0</v>
      </c>
      <c r="R77" s="291">
        <f>SUMPRODUCT(R51:R$56,$AD$62:$AD67)</f>
        <v>0</v>
      </c>
      <c r="S77" s="291">
        <f>SUMPRODUCT(S51:S$56,$AD$62:$AD67)</f>
        <v>0</v>
      </c>
      <c r="T77" s="291">
        <f>SUMPRODUCT(T51:T$56,$AD$62:$AD67)</f>
        <v>0</v>
      </c>
      <c r="U77" s="291">
        <f>SUMPRODUCT(U51:U$56,$AD$62:$AD67)</f>
        <v>0</v>
      </c>
      <c r="V77" s="291">
        <f>SUMPRODUCT(V51:V$56,$AD$62:$AD67)</f>
        <v>0</v>
      </c>
      <c r="W77" s="291">
        <f>SUMPRODUCT(W51:W$56,$AD$62:$AD67)</f>
        <v>0</v>
      </c>
      <c r="X77" s="291">
        <f>SUMPRODUCT(X51:X$56,$AD$62:$AD67)</f>
        <v>0</v>
      </c>
      <c r="Y77" s="291">
        <f>SUMPRODUCT(Y51:Y$56,$AD$62:$AD67)</f>
        <v>0</v>
      </c>
      <c r="Z77" s="291">
        <f>SUMPRODUCT(Z51:Z$56,$AD$62:$AD67)</f>
        <v>0</v>
      </c>
      <c r="AA77" s="291">
        <f>SUMPRODUCT(AA51:AA$56,$AD$62:$AD67)</f>
        <v>0</v>
      </c>
      <c r="AB77" s="291">
        <f>SUMPRODUCT(AB51:AB$56,$AD$62:$AD67)</f>
        <v>0</v>
      </c>
      <c r="AC77" s="267">
        <f t="shared" si="10"/>
        <v>16</v>
      </c>
      <c r="AD77" s="201">
        <f>+AE77*((1+Summary!$D$29)^(AC77-0.5))</f>
        <v>0.77988219113915036</v>
      </c>
      <c r="AE77" s="201">
        <f>HLOOKUP($H$4,'Yield Curves &amp; Factor Charges'!$L$41:$S$72,AC77+2,FALSE)</f>
        <v>0.76789316554842035</v>
      </c>
    </row>
    <row r="78" spans="2:31" x14ac:dyDescent="0.25">
      <c r="B78" s="145">
        <f t="shared" si="9"/>
        <v>49674</v>
      </c>
      <c r="D78" s="89">
        <f t="shared" si="7"/>
        <v>0</v>
      </c>
      <c r="E78" s="291">
        <f>SUMPRODUCT(E52:E$56,$AD$62:$AD66)</f>
        <v>0</v>
      </c>
      <c r="F78" s="291">
        <f>SUMPRODUCT(F52:F$56,$AD$62:$AD66)</f>
        <v>0</v>
      </c>
      <c r="G78" s="291">
        <f>SUMPRODUCT(G52:G$56,$AD$62:$AD66)</f>
        <v>0</v>
      </c>
      <c r="H78" s="291">
        <f>SUMPRODUCT(H52:H$56,$AD$62:$AD66)</f>
        <v>0</v>
      </c>
      <c r="I78" s="291">
        <f>SUMPRODUCT(I52:I$56,$AD$62:$AD66)</f>
        <v>0</v>
      </c>
      <c r="J78" s="291">
        <f>SUMPRODUCT(J52:J$56,$AD$62:$AD66)</f>
        <v>0</v>
      </c>
      <c r="K78" s="291">
        <f>SUMPRODUCT(K52:K$56,$AD$62:$AD66)</f>
        <v>0</v>
      </c>
      <c r="L78" s="291">
        <f>SUMPRODUCT(L52:L$56,$AD$62:$AD66)</f>
        <v>0</v>
      </c>
      <c r="M78" s="291">
        <f>SUMPRODUCT(M52:M$56,$AD$62:$AD66)</f>
        <v>0</v>
      </c>
      <c r="N78" s="291">
        <f>SUMPRODUCT(N52:N$56,$AD$62:$AD66)</f>
        <v>0</v>
      </c>
      <c r="O78" s="291">
        <f>SUMPRODUCT(O52:O$56,$AD$62:$AD66)</f>
        <v>0</v>
      </c>
      <c r="P78" s="291">
        <f>SUMPRODUCT(P52:P$56,$AD$62:$AD66)</f>
        <v>0</v>
      </c>
      <c r="Q78" s="291">
        <f>SUMPRODUCT(Q52:Q$56,$AD$62:$AD66)</f>
        <v>0</v>
      </c>
      <c r="R78" s="291">
        <f>SUMPRODUCT(R52:R$56,$AD$62:$AD66)</f>
        <v>0</v>
      </c>
      <c r="S78" s="291">
        <f>SUMPRODUCT(S52:S$56,$AD$62:$AD66)</f>
        <v>0</v>
      </c>
      <c r="T78" s="291">
        <f>SUMPRODUCT(T52:T$56,$AD$62:$AD66)</f>
        <v>0</v>
      </c>
      <c r="U78" s="291">
        <f>SUMPRODUCT(U52:U$56,$AD$62:$AD66)</f>
        <v>0</v>
      </c>
      <c r="V78" s="291">
        <f>SUMPRODUCT(V52:V$56,$AD$62:$AD66)</f>
        <v>0</v>
      </c>
      <c r="W78" s="291">
        <f>SUMPRODUCT(W52:W$56,$AD$62:$AD66)</f>
        <v>0</v>
      </c>
      <c r="X78" s="291">
        <f>SUMPRODUCT(X52:X$56,$AD$62:$AD66)</f>
        <v>0</v>
      </c>
      <c r="Y78" s="291">
        <f>SUMPRODUCT(Y52:Y$56,$AD$62:$AD66)</f>
        <v>0</v>
      </c>
      <c r="Z78" s="291">
        <f>SUMPRODUCT(Z52:Z$56,$AD$62:$AD66)</f>
        <v>0</v>
      </c>
      <c r="AA78" s="291">
        <f>SUMPRODUCT(AA52:AA$56,$AD$62:$AD66)</f>
        <v>0</v>
      </c>
      <c r="AB78" s="291">
        <f>SUMPRODUCT(AB52:AB$56,$AD$62:$AD66)</f>
        <v>0</v>
      </c>
      <c r="AC78" s="267">
        <f t="shared" si="10"/>
        <v>17</v>
      </c>
      <c r="AD78" s="201">
        <f>+AE78*((1+Summary!$D$29)^(AC78-0.5))</f>
        <v>0.77213798540703094</v>
      </c>
      <c r="AE78" s="201">
        <f>HLOOKUP($H$4,'Yield Curves &amp; Factor Charges'!$L$41:$S$72,AC78+2,FALSE)</f>
        <v>0.75950850196295816</v>
      </c>
    </row>
    <row r="79" spans="2:31" x14ac:dyDescent="0.25">
      <c r="B79" s="145">
        <f t="shared" si="9"/>
        <v>50040</v>
      </c>
      <c r="D79" s="89">
        <f t="shared" si="7"/>
        <v>0</v>
      </c>
      <c r="E79" s="291">
        <f>SUMPRODUCT(E53:E$56,$AD$62:$AD65)</f>
        <v>0</v>
      </c>
      <c r="F79" s="291">
        <f>SUMPRODUCT(F53:F$56,$AD$62:$AD65)</f>
        <v>0</v>
      </c>
      <c r="G79" s="291">
        <f>SUMPRODUCT(G53:G$56,$AD$62:$AD65)</f>
        <v>0</v>
      </c>
      <c r="H79" s="291">
        <f>SUMPRODUCT(H53:H$56,$AD$62:$AD65)</f>
        <v>0</v>
      </c>
      <c r="I79" s="291">
        <f>SUMPRODUCT(I53:I$56,$AD$62:$AD65)</f>
        <v>0</v>
      </c>
      <c r="J79" s="291">
        <f>SUMPRODUCT(J53:J$56,$AD$62:$AD65)</f>
        <v>0</v>
      </c>
      <c r="K79" s="291">
        <f>SUMPRODUCT(K53:K$56,$AD$62:$AD65)</f>
        <v>0</v>
      </c>
      <c r="L79" s="291">
        <f>SUMPRODUCT(L53:L$56,$AD$62:$AD65)</f>
        <v>0</v>
      </c>
      <c r="M79" s="291">
        <f>SUMPRODUCT(M53:M$56,$AD$62:$AD65)</f>
        <v>0</v>
      </c>
      <c r="N79" s="291">
        <f>SUMPRODUCT(N53:N$56,$AD$62:$AD65)</f>
        <v>0</v>
      </c>
      <c r="O79" s="291">
        <f>SUMPRODUCT(O53:O$56,$AD$62:$AD65)</f>
        <v>0</v>
      </c>
      <c r="P79" s="291">
        <f>SUMPRODUCT(P53:P$56,$AD$62:$AD65)</f>
        <v>0</v>
      </c>
      <c r="Q79" s="291">
        <f>SUMPRODUCT(Q53:Q$56,$AD$62:$AD65)</f>
        <v>0</v>
      </c>
      <c r="R79" s="291">
        <f>SUMPRODUCT(R53:R$56,$AD$62:$AD65)</f>
        <v>0</v>
      </c>
      <c r="S79" s="291">
        <f>SUMPRODUCT(S53:S$56,$AD$62:$AD65)</f>
        <v>0</v>
      </c>
      <c r="T79" s="291">
        <f>SUMPRODUCT(T53:T$56,$AD$62:$AD65)</f>
        <v>0</v>
      </c>
      <c r="U79" s="291">
        <f>SUMPRODUCT(U53:U$56,$AD$62:$AD65)</f>
        <v>0</v>
      </c>
      <c r="V79" s="291">
        <f>SUMPRODUCT(V53:V$56,$AD$62:$AD65)</f>
        <v>0</v>
      </c>
      <c r="W79" s="291">
        <f>SUMPRODUCT(W53:W$56,$AD$62:$AD65)</f>
        <v>0</v>
      </c>
      <c r="X79" s="291">
        <f>SUMPRODUCT(X53:X$56,$AD$62:$AD65)</f>
        <v>0</v>
      </c>
      <c r="Y79" s="291">
        <f>SUMPRODUCT(Y53:Y$56,$AD$62:$AD65)</f>
        <v>0</v>
      </c>
      <c r="Z79" s="291">
        <f>SUMPRODUCT(Z53:Z$56,$AD$62:$AD65)</f>
        <v>0</v>
      </c>
      <c r="AA79" s="291">
        <f>SUMPRODUCT(AA53:AA$56,$AD$62:$AD65)</f>
        <v>0</v>
      </c>
      <c r="AB79" s="291">
        <f>SUMPRODUCT(AB53:AB$56,$AD$62:$AD65)</f>
        <v>0</v>
      </c>
      <c r="AC79" s="267">
        <f t="shared" si="10"/>
        <v>18</v>
      </c>
      <c r="AD79" s="201">
        <f>+AE79*((1+Summary!$D$29)^(AC79-0.5))</f>
        <v>0.7644262207275816</v>
      </c>
      <c r="AE79" s="201">
        <f>HLOOKUP($H$4,'Yield Curves &amp; Factor Charges'!$L$41:$S$72,AC79+2,FALSE)</f>
        <v>0.75117170314409609</v>
      </c>
    </row>
    <row r="80" spans="2:31" x14ac:dyDescent="0.25">
      <c r="B80" s="145">
        <f t="shared" si="9"/>
        <v>50405</v>
      </c>
      <c r="D80" s="89">
        <f t="shared" si="7"/>
        <v>0</v>
      </c>
      <c r="E80" s="291">
        <f>SUMPRODUCT(E54:E$56,$AD$62:$AD64)</f>
        <v>0</v>
      </c>
      <c r="F80" s="291">
        <f>SUMPRODUCT(F54:F$56,$AD$62:$AD64)</f>
        <v>0</v>
      </c>
      <c r="G80" s="291">
        <f>SUMPRODUCT(G54:G$56,$AD$62:$AD64)</f>
        <v>0</v>
      </c>
      <c r="H80" s="291">
        <f>SUMPRODUCT(H54:H$56,$AD$62:$AD64)</f>
        <v>0</v>
      </c>
      <c r="I80" s="291">
        <f>SUMPRODUCT(I54:I$56,$AD$62:$AD64)</f>
        <v>0</v>
      </c>
      <c r="J80" s="291">
        <f>SUMPRODUCT(J54:J$56,$AD$62:$AD64)</f>
        <v>0</v>
      </c>
      <c r="K80" s="291">
        <f>SUMPRODUCT(K54:K$56,$AD$62:$AD64)</f>
        <v>0</v>
      </c>
      <c r="L80" s="291">
        <f>SUMPRODUCT(L54:L$56,$AD$62:$AD64)</f>
        <v>0</v>
      </c>
      <c r="M80" s="291">
        <f>SUMPRODUCT(M54:M$56,$AD$62:$AD64)</f>
        <v>0</v>
      </c>
      <c r="N80" s="291">
        <f>SUMPRODUCT(N54:N$56,$AD$62:$AD64)</f>
        <v>0</v>
      </c>
      <c r="O80" s="291">
        <f>SUMPRODUCT(O54:O$56,$AD$62:$AD64)</f>
        <v>0</v>
      </c>
      <c r="P80" s="291">
        <f>SUMPRODUCT(P54:P$56,$AD$62:$AD64)</f>
        <v>0</v>
      </c>
      <c r="Q80" s="291">
        <f>SUMPRODUCT(Q54:Q$56,$AD$62:$AD64)</f>
        <v>0</v>
      </c>
      <c r="R80" s="291">
        <f>SUMPRODUCT(R54:R$56,$AD$62:$AD64)</f>
        <v>0</v>
      </c>
      <c r="S80" s="291">
        <f>SUMPRODUCT(S54:S$56,$AD$62:$AD64)</f>
        <v>0</v>
      </c>
      <c r="T80" s="291">
        <f>SUMPRODUCT(T54:T$56,$AD$62:$AD64)</f>
        <v>0</v>
      </c>
      <c r="U80" s="291">
        <f>SUMPRODUCT(U54:U$56,$AD$62:$AD64)</f>
        <v>0</v>
      </c>
      <c r="V80" s="291">
        <f>SUMPRODUCT(V54:V$56,$AD$62:$AD64)</f>
        <v>0</v>
      </c>
      <c r="W80" s="291">
        <f>SUMPRODUCT(W54:W$56,$AD$62:$AD64)</f>
        <v>0</v>
      </c>
      <c r="X80" s="291">
        <f>SUMPRODUCT(X54:X$56,$AD$62:$AD64)</f>
        <v>0</v>
      </c>
      <c r="Y80" s="291">
        <f>SUMPRODUCT(Y54:Y$56,$AD$62:$AD64)</f>
        <v>0</v>
      </c>
      <c r="Z80" s="291">
        <f>SUMPRODUCT(Z54:Z$56,$AD$62:$AD64)</f>
        <v>0</v>
      </c>
      <c r="AA80" s="291">
        <f>SUMPRODUCT(AA54:AA$56,$AD$62:$AD64)</f>
        <v>0</v>
      </c>
      <c r="AB80" s="291">
        <f>SUMPRODUCT(AB54:AB$56,$AD$62:$AD64)</f>
        <v>0</v>
      </c>
      <c r="AC80" s="267">
        <f t="shared" si="10"/>
        <v>19</v>
      </c>
      <c r="AD80" s="201">
        <f>+AE80*((1+Summary!$D$29)^(AC80-0.5))</f>
        <v>0.75805117575421133</v>
      </c>
      <c r="AE80" s="201">
        <f>HLOOKUP($H$4,'Yield Curves &amp; Factor Charges'!$L$41:$S$72,AC80+2,FALSE)</f>
        <v>0.7441630331377298</v>
      </c>
    </row>
    <row r="81" spans="2:31" x14ac:dyDescent="0.25">
      <c r="B81" s="145">
        <f t="shared" si="9"/>
        <v>50770</v>
      </c>
      <c r="D81" s="89">
        <f t="shared" si="7"/>
        <v>0</v>
      </c>
      <c r="E81" s="291">
        <f>SUMPRODUCT(E55:E$56,$AD$62:$AD63)</f>
        <v>0</v>
      </c>
      <c r="F81" s="291">
        <f>SUMPRODUCT(F55:F$56,$AD$62:$AD63)</f>
        <v>0</v>
      </c>
      <c r="G81" s="291">
        <f>SUMPRODUCT(G55:G$56,$AD$62:$AD63)</f>
        <v>0</v>
      </c>
      <c r="H81" s="291">
        <f>SUMPRODUCT(H55:H$56,$AD$62:$AD63)</f>
        <v>0</v>
      </c>
      <c r="I81" s="291">
        <f>SUMPRODUCT(I55:I$56,$AD$62:$AD63)</f>
        <v>0</v>
      </c>
      <c r="J81" s="291">
        <f>SUMPRODUCT(J55:J$56,$AD$62:$AD63)</f>
        <v>0</v>
      </c>
      <c r="K81" s="291">
        <f>SUMPRODUCT(K55:K$56,$AD$62:$AD63)</f>
        <v>0</v>
      </c>
      <c r="L81" s="291">
        <f>SUMPRODUCT(L55:L$56,$AD$62:$AD63)</f>
        <v>0</v>
      </c>
      <c r="M81" s="291">
        <f>SUMPRODUCT(M55:M$56,$AD$62:$AD63)</f>
        <v>0</v>
      </c>
      <c r="N81" s="291">
        <f>SUMPRODUCT(N55:N$56,$AD$62:$AD63)</f>
        <v>0</v>
      </c>
      <c r="O81" s="291">
        <f>SUMPRODUCT(O55:O$56,$AD$62:$AD63)</f>
        <v>0</v>
      </c>
      <c r="P81" s="291">
        <f>SUMPRODUCT(P55:P$56,$AD$62:$AD63)</f>
        <v>0</v>
      </c>
      <c r="Q81" s="291">
        <f>SUMPRODUCT(Q55:Q$56,$AD$62:$AD63)</f>
        <v>0</v>
      </c>
      <c r="R81" s="291">
        <f>SUMPRODUCT(R55:R$56,$AD$62:$AD63)</f>
        <v>0</v>
      </c>
      <c r="S81" s="291">
        <f>SUMPRODUCT(S55:S$56,$AD$62:$AD63)</f>
        <v>0</v>
      </c>
      <c r="T81" s="291">
        <f>SUMPRODUCT(T55:T$56,$AD$62:$AD63)</f>
        <v>0</v>
      </c>
      <c r="U81" s="291">
        <f>SUMPRODUCT(U55:U$56,$AD$62:$AD63)</f>
        <v>0</v>
      </c>
      <c r="V81" s="291">
        <f>SUMPRODUCT(V55:V$56,$AD$62:$AD63)</f>
        <v>0</v>
      </c>
      <c r="W81" s="291">
        <f>SUMPRODUCT(W55:W$56,$AD$62:$AD63)</f>
        <v>0</v>
      </c>
      <c r="X81" s="291">
        <f>SUMPRODUCT(X55:X$56,$AD$62:$AD63)</f>
        <v>0</v>
      </c>
      <c r="Y81" s="291">
        <f>SUMPRODUCT(Y55:Y$56,$AD$62:$AD63)</f>
        <v>0</v>
      </c>
      <c r="Z81" s="291">
        <f>SUMPRODUCT(Z55:Z$56,$AD$62:$AD63)</f>
        <v>0</v>
      </c>
      <c r="AA81" s="291">
        <f>SUMPRODUCT(AA55:AA$56,$AD$62:$AD63)</f>
        <v>0</v>
      </c>
      <c r="AB81" s="291">
        <f>SUMPRODUCT(AB55:AB$56,$AD$62:$AD63)</f>
        <v>0</v>
      </c>
      <c r="AC81" s="267">
        <f t="shared" si="10"/>
        <v>20</v>
      </c>
      <c r="AD81" s="201">
        <f>+AE81*((1+Summary!$D$29)^(AC81-0.5))</f>
        <v>0.75324824759290465</v>
      </c>
      <c r="AE81" s="201">
        <f>HLOOKUP($H$4,'Yield Curves &amp; Factor Charges'!$L$41:$S$72,AC81+2,FALSE)</f>
        <v>0.73870938931815433</v>
      </c>
    </row>
    <row r="82" spans="2:31" x14ac:dyDescent="0.25">
      <c r="B82" s="145">
        <f t="shared" si="9"/>
        <v>51135</v>
      </c>
      <c r="D82" s="89">
        <f t="shared" si="7"/>
        <v>0</v>
      </c>
      <c r="E82" s="291">
        <f>SUMPRODUCT(E56:E$56,$AD$62:$AD62)</f>
        <v>0</v>
      </c>
      <c r="F82" s="291">
        <f>SUMPRODUCT(F56:F$56,$AD$62:$AD62)</f>
        <v>0</v>
      </c>
      <c r="G82" s="291">
        <f>SUMPRODUCT(G56:G$56,$AD$62:$AD62)</f>
        <v>0</v>
      </c>
      <c r="H82" s="291">
        <f>SUMPRODUCT(H56:H$56,$AD$62:$AD62)</f>
        <v>0</v>
      </c>
      <c r="I82" s="291">
        <f>SUMPRODUCT(I56:I$56,$AD$62:$AD62)</f>
        <v>0</v>
      </c>
      <c r="J82" s="291">
        <f>SUMPRODUCT(J56:J$56,$AD$62:$AD62)</f>
        <v>0</v>
      </c>
      <c r="K82" s="291">
        <f>SUMPRODUCT(K56:K$56,$AD$62:$AD62)</f>
        <v>0</v>
      </c>
      <c r="L82" s="291">
        <f>SUMPRODUCT(L56:L$56,$AD$62:$AD62)</f>
        <v>0</v>
      </c>
      <c r="M82" s="291">
        <f>SUMPRODUCT(M56:M$56,$AD$62:$AD62)</f>
        <v>0</v>
      </c>
      <c r="N82" s="291">
        <f>SUMPRODUCT(N56:N$56,$AD$62:$AD62)</f>
        <v>0</v>
      </c>
      <c r="O82" s="291">
        <f>SUMPRODUCT(O56:O$56,$AD$62:$AD62)</f>
        <v>0</v>
      </c>
      <c r="P82" s="291">
        <f>SUMPRODUCT(P56:P$56,$AD$62:$AD62)</f>
        <v>0</v>
      </c>
      <c r="Q82" s="291">
        <f>SUMPRODUCT(Q56:Q$56,$AD$62:$AD62)</f>
        <v>0</v>
      </c>
      <c r="R82" s="291">
        <f>SUMPRODUCT(R56:R$56,$AD$62:$AD62)</f>
        <v>0</v>
      </c>
      <c r="S82" s="291">
        <f>SUMPRODUCT(S56:S$56,$AD$62:$AD62)</f>
        <v>0</v>
      </c>
      <c r="T82" s="291">
        <f>SUMPRODUCT(T56:T$56,$AD$62:$AD62)</f>
        <v>0</v>
      </c>
      <c r="U82" s="291">
        <f>SUMPRODUCT(U56:U$56,$AD$62:$AD62)</f>
        <v>0</v>
      </c>
      <c r="V82" s="291">
        <f>SUMPRODUCT(V56:V$56,$AD$62:$AD62)</f>
        <v>0</v>
      </c>
      <c r="W82" s="291">
        <f>SUMPRODUCT(W56:W$56,$AD$62:$AD62)</f>
        <v>0</v>
      </c>
      <c r="X82" s="291">
        <f>SUMPRODUCT(X56:X$56,$AD$62:$AD62)</f>
        <v>0</v>
      </c>
      <c r="Y82" s="291">
        <f>SUMPRODUCT(Y56:Y$56,$AD$62:$AD62)</f>
        <v>0</v>
      </c>
      <c r="Z82" s="291">
        <f>SUMPRODUCT(Z56:Z$56,$AD$62:$AD62)</f>
        <v>0</v>
      </c>
      <c r="AA82" s="291">
        <f>SUMPRODUCT(AA56:AA$56,$AD$62:$AD62)</f>
        <v>0</v>
      </c>
      <c r="AB82" s="291">
        <f>SUMPRODUCT(AB56:AB$56,$AD$62:$AD62)</f>
        <v>0</v>
      </c>
      <c r="AC82" s="267">
        <f t="shared" si="10"/>
        <v>21</v>
      </c>
      <c r="AD82" s="201">
        <f>+AE82*((1+Summary!$D$29)^(AC82-0.5))</f>
        <v>0.74482468448025541</v>
      </c>
      <c r="AE82" s="201">
        <f>HLOOKUP($H$4,'Yield Curves &amp; Factor Charges'!$L$41:$S$72,AC82+2,FALSE)</f>
        <v>0.72971869532986766</v>
      </c>
    </row>
    <row r="83" spans="2:31" x14ac:dyDescent="0.25">
      <c r="B83" s="145">
        <f t="shared" si="9"/>
        <v>51501</v>
      </c>
      <c r="D83" s="89">
        <f t="shared" si="7"/>
        <v>0</v>
      </c>
      <c r="E83" s="291">
        <f>SUMPRODUCT(E$56:E57,$AD61:$AD$62)</f>
        <v>0</v>
      </c>
      <c r="F83" s="291">
        <f>SUMPRODUCT(F$56:F57,$AD61:$AD$62)</f>
        <v>0</v>
      </c>
      <c r="G83" s="291">
        <f>SUMPRODUCT(G$56:G57,$AD61:$AD$62)</f>
        <v>0</v>
      </c>
      <c r="H83" s="291">
        <f>SUMPRODUCT(H$56:H57,$AD61:$AD$62)</f>
        <v>0</v>
      </c>
      <c r="I83" s="291">
        <f>SUMPRODUCT(I$56:I57,$AD61:$AD$62)</f>
        <v>0</v>
      </c>
      <c r="J83" s="291">
        <f>SUMPRODUCT(J$56:J57,$AD61:$AD$62)</f>
        <v>0</v>
      </c>
      <c r="K83" s="291">
        <f>SUMPRODUCT(K$56:K57,$AD61:$AD$62)</f>
        <v>0</v>
      </c>
      <c r="L83" s="291">
        <f>SUMPRODUCT(L$56:L57,$AD61:$AD$62)</f>
        <v>0</v>
      </c>
      <c r="M83" s="291">
        <f>SUMPRODUCT(M$56:M57,$AD61:$AD$62)</f>
        <v>0</v>
      </c>
      <c r="N83" s="291">
        <f>SUMPRODUCT(N$56:N57,$AD61:$AD$62)</f>
        <v>0</v>
      </c>
      <c r="O83" s="291">
        <f>SUMPRODUCT(O$56:O57,$AD61:$AD$62)</f>
        <v>0</v>
      </c>
      <c r="P83" s="291">
        <f>SUMPRODUCT(P$56:P57,$AD61:$AD$62)</f>
        <v>0</v>
      </c>
      <c r="Q83" s="291">
        <f>SUMPRODUCT(Q$56:Q57,$AD61:$AD$62)</f>
        <v>0</v>
      </c>
      <c r="R83" s="291">
        <f>SUMPRODUCT(R$56:R57,$AD61:$AD$62)</f>
        <v>0</v>
      </c>
      <c r="S83" s="291">
        <f>SUMPRODUCT(S$56:S57,$AD61:$AD$62)</f>
        <v>0</v>
      </c>
      <c r="T83" s="291">
        <f>SUMPRODUCT(T$56:T57,$AD61:$AD$62)</f>
        <v>0</v>
      </c>
      <c r="U83" s="291">
        <f>SUMPRODUCT(U$56:U57,$AD61:$AD$62)</f>
        <v>0</v>
      </c>
      <c r="V83" s="291">
        <f>SUMPRODUCT(V$56:V57,$AD61:$AD$62)</f>
        <v>0</v>
      </c>
      <c r="W83" s="291">
        <f>SUMPRODUCT(W$56:W57,$AD61:$AD$62)</f>
        <v>0</v>
      </c>
      <c r="X83" s="291">
        <f>SUMPRODUCT(X$56:X57,$AD61:$AD$62)</f>
        <v>0</v>
      </c>
      <c r="Y83" s="291">
        <f>SUMPRODUCT(Y$56:Y57,$AD61:$AD$62)</f>
        <v>0</v>
      </c>
      <c r="Z83" s="291">
        <f>SUMPRODUCT(Z$56:Z57,$AD61:$AD$62)</f>
        <v>0</v>
      </c>
      <c r="AA83" s="291">
        <f>SUMPRODUCT(AA$56:AA57,$AD61:$AD$62)</f>
        <v>0</v>
      </c>
      <c r="AB83" s="291">
        <f>SUMPRODUCT(AB$56:AB57,$AD61:$AD$62)</f>
        <v>0</v>
      </c>
      <c r="AC83" s="267">
        <f t="shared" si="10"/>
        <v>22</v>
      </c>
      <c r="AD83" s="201">
        <f>+AE83*((1+Summary!$D$29)^(AC83-0.5))</f>
        <v>0.73516264892268579</v>
      </c>
      <c r="AE83" s="201">
        <f>HLOOKUP($H$4,'Yield Curves &amp; Factor Charges'!$L$41:$S$72,AC83+2,FALSE)</f>
        <v>0.71953308502129099</v>
      </c>
    </row>
  </sheetData>
  <mergeCells count="27">
    <mergeCell ref="L58:L59"/>
    <mergeCell ref="M58:M59"/>
    <mergeCell ref="N58:N59"/>
    <mergeCell ref="O58:O59"/>
    <mergeCell ref="A34:C34"/>
    <mergeCell ref="A58:C59"/>
    <mergeCell ref="D58:D59"/>
    <mergeCell ref="E58:E59"/>
    <mergeCell ref="F58:F59"/>
    <mergeCell ref="G58:G59"/>
    <mergeCell ref="H58:H59"/>
    <mergeCell ref="I58:I59"/>
    <mergeCell ref="J58:J59"/>
    <mergeCell ref="K58:K59"/>
    <mergeCell ref="Y58:Y59"/>
    <mergeCell ref="Z58:Z59"/>
    <mergeCell ref="AA58:AA59"/>
    <mergeCell ref="AB58:AB59"/>
    <mergeCell ref="P58:P59"/>
    <mergeCell ref="Q58:Q59"/>
    <mergeCell ref="R58:R59"/>
    <mergeCell ref="S58:S59"/>
    <mergeCell ref="T58:T59"/>
    <mergeCell ref="U58:U59"/>
    <mergeCell ref="V58:V59"/>
    <mergeCell ref="W58:W59"/>
    <mergeCell ref="X58:X59"/>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G4:H4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6" tint="0.39997558519241921"/>
  </sheetPr>
  <dimension ref="A3"/>
  <sheetViews>
    <sheetView zoomScale="85" zoomScaleNormal="85" zoomScaleSheetLayoutView="85" workbookViewId="0"/>
  </sheetViews>
  <sheetFormatPr defaultRowHeight="13.2" x14ac:dyDescent="0.25"/>
  <cols>
    <col min="1" max="9" width="10.21875" bestFit="1" customWidth="1"/>
  </cols>
  <sheetData>
    <row r="3" ht="12" customHeight="1" x14ac:dyDescent="0.25"/>
  </sheetData>
  <pageMargins left="0.5" right="0.5" top="0.75" bottom="0.5" header="0.3" footer="0.25"/>
  <pageSetup scale="55" orientation="portrait" r:id="rId1"/>
  <headerFooter>
    <oddFooter>&amp;L&amp;8&amp;D &amp;T&amp;R&amp;8&amp;F [&amp;A]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4F81BD"/>
  </sheetPr>
  <dimension ref="A1:AC58"/>
  <sheetViews>
    <sheetView zoomScale="85" zoomScaleNormal="85" zoomScaleSheetLayoutView="85" workbookViewId="0">
      <pane xSplit="1" ySplit="10" topLeftCell="B11" activePane="bottomRight" state="frozen"/>
      <selection activeCell="G12" sqref="G12"/>
      <selection pane="topRight" activeCell="G12" sqref="G12"/>
      <selection pane="bottomLeft" activeCell="G12" sqref="G12"/>
      <selection pane="bottomRight" activeCell="G44" sqref="G44"/>
    </sheetView>
  </sheetViews>
  <sheetFormatPr defaultColWidth="9.109375" defaultRowHeight="13.2" x14ac:dyDescent="0.25"/>
  <cols>
    <col min="1" max="1" width="42.5546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A4" s="3"/>
      <c r="I4" s="4" t="s">
        <v>51</v>
      </c>
      <c r="J4" s="1" t="s">
        <v>52</v>
      </c>
    </row>
    <row r="5" spans="1:29" x14ac:dyDescent="0.25">
      <c r="A5" s="6" t="s">
        <v>35</v>
      </c>
      <c r="B5" s="6"/>
      <c r="C5" s="6"/>
      <c r="D5" s="6"/>
      <c r="E5" s="6"/>
      <c r="I5" s="4" t="s">
        <v>101</v>
      </c>
      <c r="J5" s="7">
        <f>HLOOKUP($J$4,'Yield Curves &amp; Factor Charges'!$C$6:$J$7,2,FALSE)</f>
        <v>1</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ht="13.8" thickBot="1" x14ac:dyDescent="0.3">
      <c r="B9" s="7" t="s">
        <v>86</v>
      </c>
      <c r="C9" s="7" t="s">
        <v>36</v>
      </c>
      <c r="D9" s="7" t="s">
        <v>37</v>
      </c>
      <c r="E9" s="7" t="s">
        <v>81</v>
      </c>
      <c r="F9" s="72" t="s">
        <v>47</v>
      </c>
      <c r="G9" s="390" t="s">
        <v>33</v>
      </c>
      <c r="H9" s="390"/>
      <c r="I9" s="390"/>
      <c r="J9" s="390"/>
      <c r="K9" s="390"/>
      <c r="L9" s="390"/>
      <c r="M9" s="390"/>
      <c r="N9" s="390"/>
      <c r="O9" s="390"/>
      <c r="P9" s="390"/>
      <c r="Q9" s="390"/>
      <c r="R9" s="390"/>
      <c r="S9" s="390"/>
      <c r="T9" s="390"/>
      <c r="U9" s="390"/>
      <c r="V9" s="390"/>
      <c r="W9" s="390"/>
      <c r="X9" s="390"/>
      <c r="Y9" s="390"/>
      <c r="Z9" s="390"/>
      <c r="AA9" s="391"/>
      <c r="AC9" s="7"/>
    </row>
    <row r="10" spans="1:29" ht="13.8" thickTop="1" x14ac:dyDescent="0.25">
      <c r="A10" s="47" t="s">
        <v>54</v>
      </c>
      <c r="B10" s="65">
        <f>+F10</f>
        <v>43830</v>
      </c>
      <c r="C10" s="66">
        <f>EDATE(B10,0)</f>
        <v>43830</v>
      </c>
      <c r="D10" s="66" t="s">
        <v>85</v>
      </c>
      <c r="E10" s="66" t="s">
        <v>83</v>
      </c>
      <c r="F10" s="77">
        <f>Summary!$C$6</f>
        <v>43830</v>
      </c>
      <c r="G10" s="66">
        <f>EDATE(F10,12)</f>
        <v>44196</v>
      </c>
      <c r="H10" s="66">
        <f t="shared" ref="H10:AA10" si="0">EDATE(G10,12)</f>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F37" si="3">SUM(C12:C36)</f>
        <v>8774.4951834597596</v>
      </c>
      <c r="D37" s="56">
        <f t="shared" si="3"/>
        <v>21936.237958649403</v>
      </c>
      <c r="E37" s="56">
        <f t="shared" si="3"/>
        <v>57034.218692488459</v>
      </c>
      <c r="F37" s="56">
        <f t="shared" si="3"/>
        <v>87744.95183459761</v>
      </c>
      <c r="G37" s="56">
        <f t="shared" ref="G37:AA37" si="4">SUM(G12:G36)</f>
        <v>42775.664019366333</v>
      </c>
      <c r="H37" s="56">
        <f t="shared" si="4"/>
        <v>23265.188878624966</v>
      </c>
      <c r="I37" s="56">
        <f t="shared" si="4"/>
        <v>14435.468224869363</v>
      </c>
      <c r="J37" s="56">
        <f t="shared" si="4"/>
        <v>9588.2628926162197</v>
      </c>
      <c r="K37" s="56">
        <f t="shared" si="4"/>
        <v>7051.4555796531058</v>
      </c>
      <c r="L37" s="56">
        <f t="shared" si="4"/>
        <v>5390.7924944790284</v>
      </c>
      <c r="M37" s="56">
        <f t="shared" si="4"/>
        <v>4021.5463526593508</v>
      </c>
      <c r="N37" s="56">
        <f t="shared" si="4"/>
        <v>3206.2083804573695</v>
      </c>
      <c r="O37" s="56">
        <f t="shared" si="4"/>
        <v>2560.225821298272</v>
      </c>
      <c r="P37" s="56">
        <f t="shared" si="4"/>
        <v>2134.3293789585246</v>
      </c>
      <c r="Q37" s="56">
        <f t="shared" si="4"/>
        <v>1708.4329366187806</v>
      </c>
      <c r="R37" s="56">
        <f t="shared" si="4"/>
        <v>1315.9787593642684</v>
      </c>
      <c r="S37" s="56">
        <f t="shared" si="4"/>
        <v>951.33431362642784</v>
      </c>
      <c r="T37" s="56">
        <f t="shared" si="4"/>
        <v>666.9222324743065</v>
      </c>
      <c r="U37" s="56">
        <f t="shared" si="4"/>
        <v>474.0870513041383</v>
      </c>
      <c r="V37" s="56">
        <f t="shared" si="4"/>
        <v>300.26987325121047</v>
      </c>
      <c r="W37" s="56">
        <f t="shared" si="4"/>
        <v>158.55496216316288</v>
      </c>
      <c r="X37" s="56">
        <f t="shared" si="4"/>
        <v>66.597285033672875</v>
      </c>
      <c r="Y37" s="56">
        <f t="shared" si="4"/>
        <v>2.0063703941039479E-11</v>
      </c>
      <c r="Z37" s="56">
        <f t="shared" si="4"/>
        <v>5.4260654930661346E-12</v>
      </c>
      <c r="AA37" s="56">
        <f t="shared" si="4"/>
        <v>0</v>
      </c>
    </row>
    <row r="38" spans="1:27" x14ac:dyDescent="0.25">
      <c r="F38" s="56">
        <f>F37-F12</f>
        <v>26776.834695861311</v>
      </c>
    </row>
    <row r="39" spans="1:27" x14ac:dyDescent="0.25">
      <c r="F39" s="56"/>
    </row>
    <row r="40" spans="1:27" x14ac:dyDescent="0.25">
      <c r="A40" s="47" t="s">
        <v>56</v>
      </c>
      <c r="F40" s="56"/>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5">G37-H37</f>
        <v>19510.475140741368</v>
      </c>
      <c r="I43" s="56">
        <f t="shared" si="5"/>
        <v>8829.7206537556031</v>
      </c>
      <c r="J43" s="56">
        <f t="shared" si="5"/>
        <v>4847.2053322531428</v>
      </c>
      <c r="K43" s="56">
        <f t="shared" si="5"/>
        <v>2536.8073129631139</v>
      </c>
      <c r="L43" s="56">
        <f t="shared" si="5"/>
        <v>1660.6630851740774</v>
      </c>
      <c r="M43" s="56">
        <f t="shared" si="5"/>
        <v>1369.2461418196776</v>
      </c>
      <c r="N43" s="56">
        <f t="shared" si="5"/>
        <v>815.3379722019813</v>
      </c>
      <c r="O43" s="56">
        <f t="shared" si="5"/>
        <v>645.98255915909749</v>
      </c>
      <c r="P43" s="56">
        <f t="shared" si="5"/>
        <v>425.89644233974741</v>
      </c>
      <c r="Q43" s="56">
        <f t="shared" si="5"/>
        <v>425.896442339744</v>
      </c>
      <c r="R43" s="56">
        <f t="shared" si="5"/>
        <v>392.45417725451216</v>
      </c>
      <c r="S43" s="56">
        <f t="shared" si="5"/>
        <v>364.64444573784056</v>
      </c>
      <c r="T43" s="56">
        <f t="shared" si="5"/>
        <v>284.41208115212135</v>
      </c>
      <c r="U43" s="56">
        <f t="shared" si="5"/>
        <v>192.8351811701682</v>
      </c>
      <c r="V43" s="56">
        <f t="shared" si="5"/>
        <v>173.81717805292783</v>
      </c>
      <c r="W43" s="56">
        <f t="shared" si="5"/>
        <v>141.71491108804759</v>
      </c>
      <c r="X43" s="56">
        <f t="shared" si="5"/>
        <v>91.957677129490008</v>
      </c>
      <c r="Y43" s="56">
        <f t="shared" si="5"/>
        <v>66.59728503365281</v>
      </c>
      <c r="Z43" s="56">
        <f t="shared" si="5"/>
        <v>1.4637638447973345E-11</v>
      </c>
      <c r="AA43" s="56">
        <f t="shared" si="5"/>
        <v>5.4260654930661346E-12</v>
      </c>
    </row>
    <row r="44" spans="1:27" x14ac:dyDescent="0.25">
      <c r="A44" s="55" t="s">
        <v>29</v>
      </c>
      <c r="F44" s="85">
        <v>1</v>
      </c>
      <c r="G44" s="85">
        <f t="shared" ref="G44:AA44" si="6">VLOOKUP(G$41,DiscFactors_MOY,$J$5 + 10,FALSE)</f>
        <v>0.99145222013193091</v>
      </c>
      <c r="H44" s="85">
        <f t="shared" si="6"/>
        <v>0.97397126115820631</v>
      </c>
      <c r="I44" s="85">
        <f t="shared" si="6"/>
        <v>0.95482822969151304</v>
      </c>
      <c r="J44" s="85">
        <f t="shared" si="6"/>
        <v>0.93253035406618512</v>
      </c>
      <c r="K44" s="85">
        <f t="shared" si="6"/>
        <v>0.90758053366769498</v>
      </c>
      <c r="L44" s="85">
        <f t="shared" si="6"/>
        <v>0.88041689273067236</v>
      </c>
      <c r="M44" s="85">
        <f t="shared" si="6"/>
        <v>0.85073880373878419</v>
      </c>
      <c r="N44" s="85">
        <f t="shared" si="6"/>
        <v>0.82196479749051532</v>
      </c>
      <c r="O44" s="85">
        <f t="shared" si="6"/>
        <v>0.79516671796362681</v>
      </c>
      <c r="P44" s="85">
        <f t="shared" si="6"/>
        <v>0.76659815140952448</v>
      </c>
      <c r="Q44" s="85">
        <f t="shared" si="6"/>
        <v>0.74172620085917185</v>
      </c>
      <c r="R44" s="85">
        <f t="shared" si="6"/>
        <v>0.72087999373687339</v>
      </c>
      <c r="S44" s="85">
        <f t="shared" si="6"/>
        <v>0.69998185691017756</v>
      </c>
      <c r="T44" s="85">
        <f t="shared" si="6"/>
        <v>0.68006475714894721</v>
      </c>
      <c r="U44" s="85">
        <f t="shared" si="6"/>
        <v>0.66140172875849612</v>
      </c>
      <c r="V44" s="85">
        <f t="shared" si="6"/>
        <v>0.6434551336681561</v>
      </c>
      <c r="W44" s="85">
        <f t="shared" si="6"/>
        <v>0.62580355479082783</v>
      </c>
      <c r="X44" s="85">
        <f t="shared" si="6"/>
        <v>0.60957132328357233</v>
      </c>
      <c r="Y44" s="85">
        <f t="shared" si="6"/>
        <v>0.59439601220375682</v>
      </c>
      <c r="Z44" s="85">
        <f t="shared" si="6"/>
        <v>0.58029012255678702</v>
      </c>
      <c r="AA44" s="85">
        <f t="shared" si="6"/>
        <v>0.56517924732348146</v>
      </c>
    </row>
    <row r="45" spans="1:27" x14ac:dyDescent="0.25">
      <c r="A45" s="55" t="s">
        <v>24</v>
      </c>
      <c r="F45" s="56">
        <f>SUMPRODUCT(G43:AA43,G44:AA44)</f>
        <v>84449.397667525976</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3295.5541670716339</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0.12307482211782868</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 t="shared" ref="G50:AA50" si="7">IF(G37=0,1,MIN(MAX(G12:G35)/G37*0.4+0.6,1))</f>
        <v>0.87793333229546189</v>
      </c>
      <c r="H50" s="71">
        <f t="shared" si="7"/>
        <v>0.84390928080343319</v>
      </c>
      <c r="I50" s="71">
        <f t="shared" si="7"/>
        <v>0.82835680082770269</v>
      </c>
      <c r="J50" s="71">
        <f t="shared" si="7"/>
        <v>0.80995829106042072</v>
      </c>
      <c r="K50" s="71">
        <f t="shared" si="7"/>
        <v>0.80315335895196782</v>
      </c>
      <c r="L50" s="71">
        <f t="shared" si="7"/>
        <v>0.7971161612538068</v>
      </c>
      <c r="M50" s="71">
        <f t="shared" si="7"/>
        <v>0.77765524322489044</v>
      </c>
      <c r="N50" s="71">
        <f t="shared" si="7"/>
        <v>0.76700066900678254</v>
      </c>
      <c r="O50" s="71">
        <f t="shared" si="7"/>
        <v>0.75758427294773467</v>
      </c>
      <c r="P50" s="71">
        <f t="shared" si="7"/>
        <v>0.76008117231714967</v>
      </c>
      <c r="Q50" s="71">
        <f t="shared" si="7"/>
        <v>0.76382297926885367</v>
      </c>
      <c r="R50" s="71">
        <f t="shared" si="7"/>
        <v>0.76875334112196758</v>
      </c>
      <c r="S50" s="71">
        <f t="shared" si="7"/>
        <v>0.77345798959030487</v>
      </c>
      <c r="T50" s="71">
        <f t="shared" si="7"/>
        <v>0.7640343711590879</v>
      </c>
      <c r="U50" s="71">
        <f t="shared" si="7"/>
        <v>0.76277900870320436</v>
      </c>
      <c r="V50" s="71">
        <f t="shared" si="7"/>
        <v>0.77772191614991915</v>
      </c>
      <c r="W50" s="71">
        <f t="shared" si="7"/>
        <v>0.82315810787183319</v>
      </c>
      <c r="X50" s="71">
        <f t="shared" si="7"/>
        <v>0.86564765614792294</v>
      </c>
      <c r="Y50" s="71">
        <f t="shared" si="7"/>
        <v>1</v>
      </c>
      <c r="Z50" s="71">
        <f t="shared" si="7"/>
        <v>1</v>
      </c>
      <c r="AA50" s="71">
        <f t="shared" si="7"/>
        <v>1</v>
      </c>
    </row>
    <row r="51" spans="1:27" x14ac:dyDescent="0.25">
      <c r="A51" s="55"/>
      <c r="C51" s="55" t="s">
        <v>23</v>
      </c>
      <c r="F51" s="8">
        <f>F49*F50</f>
        <v>7050.6122816134111</v>
      </c>
      <c r="G51" s="8">
        <f t="shared" ref="G51" si="8">G49*G50</f>
        <v>16059.132882851634</v>
      </c>
      <c r="H51" s="8">
        <f t="shared" ref="H51" si="9">H49*H50</f>
        <v>8036.0510086585873</v>
      </c>
      <c r="I51" s="8">
        <f t="shared" ref="I51" si="10">I49*I50</f>
        <v>4769.4411255309078</v>
      </c>
      <c r="J51" s="8">
        <f t="shared" ref="J51" si="11">J49*J50</f>
        <v>3024.5958663362026</v>
      </c>
      <c r="K51" s="8">
        <f t="shared" ref="K51" si="12">K49*K50</f>
        <v>2190.3400400110663</v>
      </c>
      <c r="L51" s="8">
        <f t="shared" ref="L51" si="13">L49*L50</f>
        <v>1648.1129908589785</v>
      </c>
      <c r="M51" s="8">
        <f t="shared" ref="M51" si="14">M49*M50</f>
        <v>1171.5214585448894</v>
      </c>
      <c r="N51" s="8">
        <f t="shared" ref="N51" si="15">N49*N50</f>
        <v>907.79829427685172</v>
      </c>
      <c r="O51" s="8">
        <f t="shared" ref="O51" si="16">O49*O50</f>
        <v>702.61308133393322</v>
      </c>
      <c r="P51" s="8">
        <f t="shared" ref="P51" si="17">P49*P50</f>
        <v>581.55287699293342</v>
      </c>
      <c r="Q51" s="8">
        <f t="shared" ref="Q51" si="18">Q49*Q50</f>
        <v>460.43251252197439</v>
      </c>
      <c r="R51" s="8">
        <f t="shared" ref="R51" si="19">R49*R50</f>
        <v>349.99040097118058</v>
      </c>
      <c r="S51" s="8">
        <f t="shared" ref="S51" si="20">S49*S50</f>
        <v>246.65712771517641</v>
      </c>
      <c r="T51" s="8">
        <f t="shared" ref="T51" si="21">T49*T50</f>
        <v>163.25175000443605</v>
      </c>
      <c r="U51" s="8">
        <f t="shared" ref="U51" si="22">U49*U50</f>
        <v>112.98318130799267</v>
      </c>
      <c r="V51" s="8">
        <f t="shared" ref="V51" si="23">V49*V50</f>
        <v>69.271252362841139</v>
      </c>
      <c r="W51" s="8">
        <f t="shared" ref="W51" si="24">W49*W50</f>
        <v>33.900069145128519</v>
      </c>
      <c r="X51" s="8">
        <f t="shared" ref="X51" si="25">X49*X50</f>
        <v>13.122630441640309</v>
      </c>
      <c r="Y51" s="8">
        <f t="shared" ref="Y51" si="26">Y49*Y50</f>
        <v>9.9153584160584132E-12</v>
      </c>
      <c r="Z51" s="8">
        <f t="shared" ref="Z51" si="27">Z49*Z50</f>
        <v>3.135490615165352E-12</v>
      </c>
      <c r="AA51" s="8">
        <f t="shared" ref="AA51" si="28">AA49*AA50</f>
        <v>0</v>
      </c>
    </row>
    <row r="52" spans="1:27" x14ac:dyDescent="0.25">
      <c r="A52" s="55"/>
      <c r="J52" s="8"/>
      <c r="K52" s="8"/>
      <c r="L52" s="8"/>
      <c r="M52" s="8"/>
    </row>
    <row r="53" spans="1:27" x14ac:dyDescent="0.25">
      <c r="A53" s="55"/>
      <c r="H53" s="68"/>
      <c r="N53" s="54"/>
      <c r="O53" s="54"/>
    </row>
    <row r="54" spans="1:27" x14ac:dyDescent="0.25">
      <c r="A54" s="55"/>
      <c r="N54" s="54"/>
      <c r="O54" s="54"/>
    </row>
    <row r="56" spans="1:27" ht="5.25" customHeight="1" x14ac:dyDescent="0.25"/>
    <row r="57" spans="1:27" hidden="1" x14ac:dyDescent="0.25"/>
    <row r="58" spans="1:27" hidden="1" x14ac:dyDescent="0.25"/>
  </sheetData>
  <mergeCells count="1">
    <mergeCell ref="G9:AA9"/>
  </mergeCells>
  <pageMargins left="0.5" right="0.5" top="0.75" bottom="0.5" header="0.3" footer="0.25"/>
  <pageSetup scale="45" orientation="landscape" r:id="rId1"/>
  <headerFooter>
    <oddFooter>&amp;L&amp;8&amp;D &amp;T&amp;R&amp;8&amp;F [&amp;A]</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F81BD"/>
  </sheetPr>
  <dimension ref="A1:AC59"/>
  <sheetViews>
    <sheetView zoomScale="85" zoomScaleNormal="85" zoomScaleSheetLayoutView="85" workbookViewId="0">
      <pane xSplit="1" ySplit="10" topLeftCell="B23"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21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57</v>
      </c>
    </row>
    <row r="5" spans="1:29" x14ac:dyDescent="0.25">
      <c r="A5" s="6" t="s">
        <v>35</v>
      </c>
      <c r="B5" s="6"/>
      <c r="C5" s="6"/>
      <c r="D5" s="6"/>
      <c r="E5" s="6"/>
      <c r="I5" s="4" t="s">
        <v>101</v>
      </c>
      <c r="J5" s="7">
        <f>HLOOKUP($J$4,'Yield Curves &amp; Factor Charges'!$C$6:$J$7,2,FALSE)</f>
        <v>3</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ht="13.8" thickBot="1" x14ac:dyDescent="0.3">
      <c r="A9" s="3"/>
      <c r="B9" s="7" t="s">
        <v>86</v>
      </c>
      <c r="C9" s="7" t="s">
        <v>36</v>
      </c>
      <c r="D9" s="7" t="s">
        <v>37</v>
      </c>
      <c r="E9" s="7" t="s">
        <v>81</v>
      </c>
      <c r="F9" s="72" t="s">
        <v>47</v>
      </c>
      <c r="G9" s="392" t="s">
        <v>33</v>
      </c>
      <c r="H9" s="390"/>
      <c r="I9" s="390"/>
      <c r="J9" s="390"/>
      <c r="K9" s="390"/>
      <c r="L9" s="390"/>
      <c r="M9" s="390"/>
      <c r="N9" s="390"/>
      <c r="O9" s="390"/>
      <c r="P9" s="390"/>
      <c r="Q9" s="390"/>
      <c r="R9" s="390"/>
      <c r="S9" s="390"/>
      <c r="T9" s="390"/>
      <c r="U9" s="390"/>
      <c r="V9" s="390"/>
      <c r="W9" s="390"/>
      <c r="X9" s="390"/>
      <c r="Y9" s="390"/>
      <c r="Z9" s="390"/>
      <c r="AA9" s="391"/>
      <c r="AC9" s="7"/>
    </row>
    <row r="10" spans="1:29" ht="13.8" thickTop="1"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F37" si="3">SUM(C12:C36)</f>
        <v>8774.4951834597596</v>
      </c>
      <c r="D37" s="56">
        <f t="shared" si="3"/>
        <v>21936.237958649403</v>
      </c>
      <c r="E37" s="56">
        <f t="shared" si="3"/>
        <v>57034.218692488459</v>
      </c>
      <c r="F37" s="56">
        <f t="shared" si="3"/>
        <v>87744.95183459761</v>
      </c>
      <c r="G37" s="56">
        <f t="shared" ref="G37:AA37" si="4">SUM(G12:G36)</f>
        <v>42775.664019366333</v>
      </c>
      <c r="H37" s="56">
        <f t="shared" si="4"/>
        <v>23265.188878624966</v>
      </c>
      <c r="I37" s="56">
        <f t="shared" si="4"/>
        <v>14435.468224869363</v>
      </c>
      <c r="J37" s="56">
        <f t="shared" si="4"/>
        <v>9588.2628926162197</v>
      </c>
      <c r="K37" s="56">
        <f t="shared" si="4"/>
        <v>7051.4555796531058</v>
      </c>
      <c r="L37" s="56">
        <f t="shared" si="4"/>
        <v>5390.7924944790284</v>
      </c>
      <c r="M37" s="56">
        <f t="shared" si="4"/>
        <v>4021.5463526593508</v>
      </c>
      <c r="N37" s="56">
        <f t="shared" si="4"/>
        <v>3206.2083804573695</v>
      </c>
      <c r="O37" s="56">
        <f t="shared" si="4"/>
        <v>2560.225821298272</v>
      </c>
      <c r="P37" s="56">
        <f t="shared" si="4"/>
        <v>2134.3293789585246</v>
      </c>
      <c r="Q37" s="56">
        <f t="shared" si="4"/>
        <v>1708.4329366187806</v>
      </c>
      <c r="R37" s="56">
        <f t="shared" si="4"/>
        <v>1315.9787593642684</v>
      </c>
      <c r="S37" s="56">
        <f t="shared" si="4"/>
        <v>951.33431362642784</v>
      </c>
      <c r="T37" s="56">
        <f t="shared" si="4"/>
        <v>666.9222324743065</v>
      </c>
      <c r="U37" s="56">
        <f t="shared" si="4"/>
        <v>474.0870513041383</v>
      </c>
      <c r="V37" s="56">
        <f t="shared" si="4"/>
        <v>300.26987325121047</v>
      </c>
      <c r="W37" s="56">
        <f t="shared" si="4"/>
        <v>158.55496216316288</v>
      </c>
      <c r="X37" s="56">
        <f t="shared" si="4"/>
        <v>66.597285033672875</v>
      </c>
      <c r="Y37" s="56">
        <f t="shared" si="4"/>
        <v>2.0063703941039479E-11</v>
      </c>
      <c r="Z37" s="56">
        <f t="shared" si="4"/>
        <v>5.4260654930661346E-12</v>
      </c>
      <c r="AA37" s="56">
        <f t="shared" si="4"/>
        <v>0</v>
      </c>
    </row>
    <row r="38" spans="1:27" x14ac:dyDescent="0.25">
      <c r="F38" s="56">
        <f>F37-F12</f>
        <v>26776.834695861311</v>
      </c>
    </row>
    <row r="39" spans="1:27" x14ac:dyDescent="0.25">
      <c r="F39" s="56"/>
    </row>
    <row r="40" spans="1:27" x14ac:dyDescent="0.25">
      <c r="A40" s="47" t="s">
        <v>56</v>
      </c>
      <c r="F40" s="56"/>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5">G37-H37</f>
        <v>19510.475140741368</v>
      </c>
      <c r="I43" s="56">
        <f t="shared" si="5"/>
        <v>8829.7206537556031</v>
      </c>
      <c r="J43" s="56">
        <f t="shared" si="5"/>
        <v>4847.2053322531428</v>
      </c>
      <c r="K43" s="56">
        <f t="shared" si="5"/>
        <v>2536.8073129631139</v>
      </c>
      <c r="L43" s="56">
        <f t="shared" si="5"/>
        <v>1660.6630851740774</v>
      </c>
      <c r="M43" s="56">
        <f t="shared" si="5"/>
        <v>1369.2461418196776</v>
      </c>
      <c r="N43" s="56">
        <f t="shared" si="5"/>
        <v>815.3379722019813</v>
      </c>
      <c r="O43" s="56">
        <f t="shared" si="5"/>
        <v>645.98255915909749</v>
      </c>
      <c r="P43" s="56">
        <f t="shared" si="5"/>
        <v>425.89644233974741</v>
      </c>
      <c r="Q43" s="56">
        <f t="shared" si="5"/>
        <v>425.896442339744</v>
      </c>
      <c r="R43" s="56">
        <f t="shared" si="5"/>
        <v>392.45417725451216</v>
      </c>
      <c r="S43" s="56">
        <f t="shared" si="5"/>
        <v>364.64444573784056</v>
      </c>
      <c r="T43" s="56">
        <f t="shared" si="5"/>
        <v>284.41208115212135</v>
      </c>
      <c r="U43" s="56">
        <f t="shared" si="5"/>
        <v>192.8351811701682</v>
      </c>
      <c r="V43" s="56">
        <f t="shared" si="5"/>
        <v>173.81717805292783</v>
      </c>
      <c r="W43" s="56">
        <f t="shared" si="5"/>
        <v>141.71491108804759</v>
      </c>
      <c r="X43" s="56">
        <f t="shared" si="5"/>
        <v>91.957677129490008</v>
      </c>
      <c r="Y43" s="56">
        <f t="shared" si="5"/>
        <v>66.59728503365281</v>
      </c>
      <c r="Z43" s="56">
        <f t="shared" si="5"/>
        <v>1.4637638447973345E-11</v>
      </c>
      <c r="AA43" s="56">
        <f t="shared" si="5"/>
        <v>5.4260654930661346E-12</v>
      </c>
    </row>
    <row r="44" spans="1:27" x14ac:dyDescent="0.25">
      <c r="A44" s="55" t="s">
        <v>29</v>
      </c>
      <c r="F44" s="85">
        <v>1</v>
      </c>
      <c r="G44" s="85">
        <f t="shared" ref="G44:AA44" si="6">VLOOKUP(G$41,DiscFactors_MOY,$J$5 + 10,FALSE)</f>
        <v>0.99527459222767012</v>
      </c>
      <c r="H44" s="85">
        <f t="shared" si="6"/>
        <v>0.98468776386228707</v>
      </c>
      <c r="I44" s="85">
        <f t="shared" si="6"/>
        <v>0.97194995125416661</v>
      </c>
      <c r="J44" s="85">
        <f t="shared" si="6"/>
        <v>0.9564858709838735</v>
      </c>
      <c r="K44" s="85">
        <f t="shared" si="6"/>
        <v>0.93896230884819498</v>
      </c>
      <c r="L44" s="85">
        <f t="shared" si="6"/>
        <v>0.91955323496640651</v>
      </c>
      <c r="M44" s="85">
        <f t="shared" si="6"/>
        <v>0.89782008772534405</v>
      </c>
      <c r="N44" s="85">
        <f t="shared" si="6"/>
        <v>0.87770842557672035</v>
      </c>
      <c r="O44" s="85">
        <f t="shared" si="6"/>
        <v>0.86053605400638611</v>
      </c>
      <c r="P44" s="85">
        <f t="shared" si="6"/>
        <v>0.84164220160465841</v>
      </c>
      <c r="Q44" s="85">
        <f t="shared" si="6"/>
        <v>0.82542807542885377</v>
      </c>
      <c r="R44" s="85">
        <f t="shared" si="6"/>
        <v>0.81276025553066944</v>
      </c>
      <c r="S44" s="85">
        <f t="shared" si="6"/>
        <v>0.80016462178062353</v>
      </c>
      <c r="T44" s="85">
        <f t="shared" si="6"/>
        <v>0.78883547941142063</v>
      </c>
      <c r="U44" s="85">
        <f t="shared" si="6"/>
        <v>0.77794452573028239</v>
      </c>
      <c r="V44" s="85">
        <f t="shared" si="6"/>
        <v>0.76789316554842035</v>
      </c>
      <c r="W44" s="85">
        <f t="shared" si="6"/>
        <v>0.75950850196295816</v>
      </c>
      <c r="X44" s="85">
        <f t="shared" si="6"/>
        <v>0.75117170314409609</v>
      </c>
      <c r="Y44" s="85">
        <f t="shared" si="6"/>
        <v>0.7441630331377298</v>
      </c>
      <c r="Z44" s="85">
        <f t="shared" si="6"/>
        <v>0.73870938931815433</v>
      </c>
      <c r="AA44" s="85">
        <f t="shared" si="6"/>
        <v>0.72971869532986766</v>
      </c>
    </row>
    <row r="45" spans="1:27" x14ac:dyDescent="0.25">
      <c r="A45" s="55" t="s">
        <v>24</v>
      </c>
      <c r="F45" s="56">
        <f>SUMPRODUCT(G43:AA43,G44:AA44)</f>
        <v>85651.594651630134</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2093.3571829674765</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7.8177917843703565E-2</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7">IF(H37=0,1,MIN(MAX(H12:H35)/H37*0.4+0.6,1))</f>
        <v>0.84390928080343319</v>
      </c>
      <c r="I50" s="71">
        <f t="shared" si="7"/>
        <v>0.82835680082770269</v>
      </c>
      <c r="J50" s="71">
        <f t="shared" si="7"/>
        <v>0.80995829106042072</v>
      </c>
      <c r="K50" s="71">
        <f t="shared" si="7"/>
        <v>0.80315335895196782</v>
      </c>
      <c r="L50" s="71">
        <f t="shared" si="7"/>
        <v>0.7971161612538068</v>
      </c>
      <c r="M50" s="71">
        <f t="shared" si="7"/>
        <v>0.77765524322489044</v>
      </c>
      <c r="N50" s="71">
        <f t="shared" si="7"/>
        <v>0.76700066900678254</v>
      </c>
      <c r="O50" s="71">
        <f t="shared" si="7"/>
        <v>0.75758427294773467</v>
      </c>
      <c r="P50" s="71">
        <f t="shared" si="7"/>
        <v>0.76008117231714967</v>
      </c>
      <c r="Q50" s="71">
        <f t="shared" si="7"/>
        <v>0.76382297926885367</v>
      </c>
      <c r="R50" s="71">
        <f t="shared" si="7"/>
        <v>0.76875334112196758</v>
      </c>
      <c r="S50" s="71">
        <f t="shared" si="7"/>
        <v>0.77345798959030487</v>
      </c>
      <c r="T50" s="71">
        <f t="shared" si="7"/>
        <v>0.7640343711590879</v>
      </c>
      <c r="U50" s="71">
        <f t="shared" si="7"/>
        <v>0.76277900870320436</v>
      </c>
      <c r="V50" s="71">
        <f t="shared" si="7"/>
        <v>0.77772191614991915</v>
      </c>
      <c r="W50" s="71">
        <f t="shared" si="7"/>
        <v>0.82315810787183319</v>
      </c>
      <c r="X50" s="71">
        <f t="shared" si="7"/>
        <v>0.86564765614792294</v>
      </c>
      <c r="Y50" s="71">
        <f t="shared" si="7"/>
        <v>1</v>
      </c>
      <c r="Z50" s="71">
        <f t="shared" si="7"/>
        <v>1</v>
      </c>
      <c r="AA50" s="71">
        <f t="shared" si="7"/>
        <v>1</v>
      </c>
    </row>
    <row r="51" spans="1:27" x14ac:dyDescent="0.25">
      <c r="A51" s="55"/>
      <c r="C51" s="55" t="s">
        <v>23</v>
      </c>
      <c r="F51" s="8">
        <f>F49*F50</f>
        <v>7050.6122816134111</v>
      </c>
      <c r="G51" s="8">
        <f t="shared" ref="G51" si="8">G49*G50</f>
        <v>16059.132882851634</v>
      </c>
      <c r="H51" s="8">
        <f t="shared" ref="H51" si="9">H49*H50</f>
        <v>8036.0510086585873</v>
      </c>
      <c r="I51" s="8">
        <f t="shared" ref="I51" si="10">I49*I50</f>
        <v>4769.4411255309078</v>
      </c>
      <c r="J51" s="8">
        <f t="shared" ref="J51" si="11">J49*J50</f>
        <v>3024.5958663362026</v>
      </c>
      <c r="K51" s="8">
        <f t="shared" ref="K51" si="12">K49*K50</f>
        <v>2190.3400400110663</v>
      </c>
      <c r="L51" s="8">
        <f t="shared" ref="L51" si="13">L49*L50</f>
        <v>1648.1129908589785</v>
      </c>
      <c r="M51" s="8">
        <f t="shared" ref="M51" si="14">M49*M50</f>
        <v>1171.5214585448894</v>
      </c>
      <c r="N51" s="8">
        <f t="shared" ref="N51" si="15">N49*N50</f>
        <v>907.79829427685172</v>
      </c>
      <c r="O51" s="8">
        <f t="shared" ref="O51" si="16">O49*O50</f>
        <v>702.61308133393322</v>
      </c>
      <c r="P51" s="8">
        <f t="shared" ref="P51" si="17">P49*P50</f>
        <v>581.55287699293342</v>
      </c>
      <c r="Q51" s="8">
        <f t="shared" ref="Q51" si="18">Q49*Q50</f>
        <v>460.43251252197439</v>
      </c>
      <c r="R51" s="8">
        <f t="shared" ref="R51" si="19">R49*R50</f>
        <v>349.99040097118058</v>
      </c>
      <c r="S51" s="8">
        <f t="shared" ref="S51" si="20">S49*S50</f>
        <v>246.65712771517641</v>
      </c>
      <c r="T51" s="8">
        <f t="shared" ref="T51" si="21">T49*T50</f>
        <v>163.25175000443605</v>
      </c>
      <c r="U51" s="8">
        <f t="shared" ref="U51" si="22">U49*U50</f>
        <v>112.98318130799267</v>
      </c>
      <c r="V51" s="8">
        <f t="shared" ref="V51" si="23">V49*V50</f>
        <v>69.271252362841139</v>
      </c>
      <c r="W51" s="8">
        <f t="shared" ref="W51" si="24">W49*W50</f>
        <v>33.900069145128519</v>
      </c>
      <c r="X51" s="8">
        <f t="shared" ref="X51" si="25">X49*X50</f>
        <v>13.122630441640309</v>
      </c>
      <c r="Y51" s="8">
        <f t="shared" ref="Y51" si="26">Y49*Y50</f>
        <v>9.9153584160584132E-12</v>
      </c>
      <c r="Z51" s="8">
        <f t="shared" ref="Z51" si="27">Z49*Z50</f>
        <v>3.135490615165352E-12</v>
      </c>
      <c r="AA51" s="8">
        <f t="shared" ref="AA51" si="28">AA49*AA50</f>
        <v>0</v>
      </c>
    </row>
    <row r="52" spans="1:27" x14ac:dyDescent="0.25">
      <c r="A52" s="55"/>
      <c r="F52" s="8"/>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35" orientation="portrait" r:id="rId1"/>
  <headerFooter>
    <oddFooter>&amp;L&amp;8&amp;D &amp;T&amp;R&amp;8&amp;F [&amp;A]</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4F81BD"/>
  </sheetPr>
  <dimension ref="A1:AC59"/>
  <sheetViews>
    <sheetView zoomScale="85" zoomScaleNormal="85" zoomScaleSheetLayoutView="85" workbookViewId="0">
      <pane xSplit="1" ySplit="10" topLeftCell="B20"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88671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58</v>
      </c>
    </row>
    <row r="5" spans="1:29" x14ac:dyDescent="0.25">
      <c r="A5" s="6" t="s">
        <v>35</v>
      </c>
      <c r="B5" s="6"/>
      <c r="C5" s="6"/>
      <c r="D5" s="6"/>
      <c r="E5" s="6"/>
      <c r="I5" s="4" t="s">
        <v>101</v>
      </c>
      <c r="J5" s="7">
        <f>HLOOKUP($J$4,'Yield Curves &amp; Factor Charges'!$C$6:$J$7,2,FALSE)</f>
        <v>2</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x14ac:dyDescent="0.25">
      <c r="A9" s="3"/>
      <c r="B9" s="7" t="s">
        <v>86</v>
      </c>
      <c r="C9" s="7" t="s">
        <v>36</v>
      </c>
      <c r="D9" s="7" t="s">
        <v>37</v>
      </c>
      <c r="E9" s="7" t="s">
        <v>81</v>
      </c>
      <c r="F9" s="72" t="s">
        <v>47</v>
      </c>
      <c r="G9" s="393" t="s">
        <v>33</v>
      </c>
      <c r="H9" s="394"/>
      <c r="I9" s="394"/>
      <c r="J9" s="394"/>
      <c r="K9" s="394"/>
      <c r="L9" s="394"/>
      <c r="M9" s="394"/>
      <c r="N9" s="394"/>
      <c r="O9" s="394"/>
      <c r="P9" s="394"/>
      <c r="Q9" s="394"/>
      <c r="R9" s="394"/>
      <c r="S9" s="394"/>
      <c r="T9" s="394"/>
      <c r="U9" s="394"/>
      <c r="V9" s="394"/>
      <c r="W9" s="394"/>
      <c r="X9" s="394"/>
      <c r="Y9" s="394"/>
      <c r="Z9" s="394"/>
      <c r="AA9" s="395"/>
      <c r="AC9" s="7"/>
    </row>
    <row r="10" spans="1:29"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E37" si="3">SUM(C12:C36)</f>
        <v>8774.4951834597596</v>
      </c>
      <c r="D37" s="56">
        <f t="shared" si="3"/>
        <v>21936.237958649403</v>
      </c>
      <c r="E37" s="56">
        <f t="shared" si="3"/>
        <v>57034.218692488459</v>
      </c>
      <c r="F37" s="56">
        <f t="shared" ref="F37:AA37" si="4">SUM(F12:F35)</f>
        <v>87744.95183459761</v>
      </c>
      <c r="G37" s="56">
        <f t="shared" si="4"/>
        <v>42775.664019366333</v>
      </c>
      <c r="H37" s="56">
        <f t="shared" si="4"/>
        <v>23265.188878624966</v>
      </c>
      <c r="I37" s="56">
        <f t="shared" si="4"/>
        <v>14435.468224869363</v>
      </c>
      <c r="J37" s="56">
        <f t="shared" si="4"/>
        <v>9588.2628926162197</v>
      </c>
      <c r="K37" s="56">
        <f t="shared" si="4"/>
        <v>7051.4555796531058</v>
      </c>
      <c r="L37" s="56">
        <f t="shared" si="4"/>
        <v>5390.7924944790284</v>
      </c>
      <c r="M37" s="56">
        <f t="shared" si="4"/>
        <v>4021.5463526593508</v>
      </c>
      <c r="N37" s="56">
        <f t="shared" si="4"/>
        <v>3206.2083804573695</v>
      </c>
      <c r="O37" s="56">
        <f t="shared" si="4"/>
        <v>2560.225821298272</v>
      </c>
      <c r="P37" s="56">
        <f t="shared" si="4"/>
        <v>2134.3293789585246</v>
      </c>
      <c r="Q37" s="56">
        <f t="shared" si="4"/>
        <v>1708.4329366187806</v>
      </c>
      <c r="R37" s="56">
        <f t="shared" si="4"/>
        <v>1315.9787593642684</v>
      </c>
      <c r="S37" s="56">
        <f t="shared" si="4"/>
        <v>951.33431362642784</v>
      </c>
      <c r="T37" s="56">
        <f t="shared" si="4"/>
        <v>666.9222324743065</v>
      </c>
      <c r="U37" s="56">
        <f t="shared" si="4"/>
        <v>474.0870513041383</v>
      </c>
      <c r="V37" s="56">
        <f t="shared" si="4"/>
        <v>300.26987325121047</v>
      </c>
      <c r="W37" s="56">
        <f t="shared" si="4"/>
        <v>158.55496216316288</v>
      </c>
      <c r="X37" s="56">
        <f t="shared" si="4"/>
        <v>66.597285033672875</v>
      </c>
      <c r="Y37" s="56">
        <f t="shared" si="4"/>
        <v>2.0063703941039479E-11</v>
      </c>
      <c r="Z37" s="56">
        <f t="shared" si="4"/>
        <v>5.4260654930661346E-12</v>
      </c>
      <c r="AA37" s="56">
        <f t="shared" si="4"/>
        <v>0</v>
      </c>
    </row>
    <row r="38" spans="1:27" x14ac:dyDescent="0.25">
      <c r="F38" s="56">
        <f>F37-F12</f>
        <v>26776.834695861311</v>
      </c>
    </row>
    <row r="40" spans="1:27" x14ac:dyDescent="0.25">
      <c r="A40" s="47" t="s">
        <v>56</v>
      </c>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5">G37-H37</f>
        <v>19510.475140741368</v>
      </c>
      <c r="I43" s="56">
        <f t="shared" si="5"/>
        <v>8829.7206537556031</v>
      </c>
      <c r="J43" s="56">
        <f t="shared" si="5"/>
        <v>4847.2053322531428</v>
      </c>
      <c r="K43" s="56">
        <f t="shared" si="5"/>
        <v>2536.8073129631139</v>
      </c>
      <c r="L43" s="56">
        <f t="shared" si="5"/>
        <v>1660.6630851740774</v>
      </c>
      <c r="M43" s="56">
        <f t="shared" si="5"/>
        <v>1369.2461418196776</v>
      </c>
      <c r="N43" s="56">
        <f t="shared" si="5"/>
        <v>815.3379722019813</v>
      </c>
      <c r="O43" s="56">
        <f t="shared" si="5"/>
        <v>645.98255915909749</v>
      </c>
      <c r="P43" s="56">
        <f t="shared" si="5"/>
        <v>425.89644233974741</v>
      </c>
      <c r="Q43" s="56">
        <f t="shared" si="5"/>
        <v>425.896442339744</v>
      </c>
      <c r="R43" s="56">
        <f t="shared" si="5"/>
        <v>392.45417725451216</v>
      </c>
      <c r="S43" s="56">
        <f t="shared" si="5"/>
        <v>364.64444573784056</v>
      </c>
      <c r="T43" s="56">
        <f t="shared" si="5"/>
        <v>284.41208115212135</v>
      </c>
      <c r="U43" s="56">
        <f t="shared" si="5"/>
        <v>192.8351811701682</v>
      </c>
      <c r="V43" s="56">
        <f t="shared" si="5"/>
        <v>173.81717805292783</v>
      </c>
      <c r="W43" s="56">
        <f t="shared" si="5"/>
        <v>141.71491108804759</v>
      </c>
      <c r="X43" s="56">
        <f t="shared" si="5"/>
        <v>91.957677129490008</v>
      </c>
      <c r="Y43" s="56">
        <f t="shared" si="5"/>
        <v>66.59728503365281</v>
      </c>
      <c r="Z43" s="56">
        <f t="shared" si="5"/>
        <v>1.4637638447973345E-11</v>
      </c>
      <c r="AA43" s="56">
        <f t="shared" si="5"/>
        <v>5.4260654930661346E-12</v>
      </c>
    </row>
    <row r="44" spans="1:27" x14ac:dyDescent="0.25">
      <c r="A44" s="55" t="s">
        <v>29</v>
      </c>
      <c r="F44" s="85">
        <v>1</v>
      </c>
      <c r="G44" s="85">
        <f t="shared" ref="G44:AA44" si="6">VLOOKUP(G$41,DiscFactors_MOY,$J$5 + 10,FALSE)</f>
        <v>0.99999651709527526</v>
      </c>
      <c r="H44" s="85">
        <f t="shared" si="6"/>
        <v>1.0000104488597437</v>
      </c>
      <c r="I44" s="85">
        <f t="shared" si="6"/>
        <v>0.99994775806672254</v>
      </c>
      <c r="J44" s="85">
        <f t="shared" si="6"/>
        <v>1.0002682312966091</v>
      </c>
      <c r="K44" s="85">
        <f t="shared" si="6"/>
        <v>0.99815148610282767</v>
      </c>
      <c r="L44" s="85">
        <f t="shared" si="6"/>
        <v>0.99128839764091303</v>
      </c>
      <c r="M44" s="85">
        <f t="shared" si="6"/>
        <v>0.98237460154121226</v>
      </c>
      <c r="N44" s="85">
        <f t="shared" si="6"/>
        <v>0.97342314736603586</v>
      </c>
      <c r="O44" s="85">
        <f t="shared" si="6"/>
        <v>0.96478457735329759</v>
      </c>
      <c r="P44" s="85">
        <f t="shared" si="6"/>
        <v>0.95408702832874759</v>
      </c>
      <c r="Q44" s="85">
        <f t="shared" si="6"/>
        <v>0.9452480363879695</v>
      </c>
      <c r="R44" s="85">
        <f t="shared" si="6"/>
        <v>0.93838539430348378</v>
      </c>
      <c r="S44" s="85">
        <f t="shared" si="6"/>
        <v>0.93057641870269636</v>
      </c>
      <c r="T44" s="85">
        <f t="shared" si="6"/>
        <v>0.92324393160375062</v>
      </c>
      <c r="U44" s="85">
        <f t="shared" si="6"/>
        <v>0.91702891718961477</v>
      </c>
      <c r="V44" s="85">
        <f t="shared" si="6"/>
        <v>0.91102883189634865</v>
      </c>
      <c r="W44" s="85">
        <f t="shared" si="6"/>
        <v>0.90581727787791166</v>
      </c>
      <c r="X44" s="85">
        <f t="shared" si="6"/>
        <v>0.90211921220156077</v>
      </c>
      <c r="Y44" s="85">
        <f t="shared" si="6"/>
        <v>0.89891958566930885</v>
      </c>
      <c r="Z44" s="85">
        <f t="shared" si="6"/>
        <v>0.89778457125100297</v>
      </c>
      <c r="AA44" s="85">
        <f t="shared" si="6"/>
        <v>0.89298467303253504</v>
      </c>
    </row>
    <row r="45" spans="1:27" x14ac:dyDescent="0.25">
      <c r="A45" s="55" t="s">
        <v>24</v>
      </c>
      <c r="F45" s="56">
        <f>SUMPRODUCT(G43:AA43,G44:AA44)</f>
        <v>87483.387276767913</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261.56455782969715</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9.7683150678793702E-3</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F48" s="67"/>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7">IF(H37=0,1,MIN(MAX(H12:H35)/H37*0.4+0.6,1))</f>
        <v>0.84390928080343319</v>
      </c>
      <c r="I50" s="71">
        <f t="shared" si="7"/>
        <v>0.82835680082770269</v>
      </c>
      <c r="J50" s="71">
        <f t="shared" si="7"/>
        <v>0.80995829106042072</v>
      </c>
      <c r="K50" s="71">
        <f t="shared" si="7"/>
        <v>0.80315335895196782</v>
      </c>
      <c r="L50" s="71">
        <f t="shared" si="7"/>
        <v>0.7971161612538068</v>
      </c>
      <c r="M50" s="71">
        <f t="shared" si="7"/>
        <v>0.77765524322489044</v>
      </c>
      <c r="N50" s="71">
        <f t="shared" si="7"/>
        <v>0.76700066900678254</v>
      </c>
      <c r="O50" s="71">
        <f t="shared" si="7"/>
        <v>0.75758427294773467</v>
      </c>
      <c r="P50" s="71">
        <f t="shared" si="7"/>
        <v>0.76008117231714967</v>
      </c>
      <c r="Q50" s="71">
        <f t="shared" si="7"/>
        <v>0.76382297926885367</v>
      </c>
      <c r="R50" s="71">
        <f t="shared" si="7"/>
        <v>0.76875334112196758</v>
      </c>
      <c r="S50" s="71">
        <f t="shared" si="7"/>
        <v>0.77345798959030487</v>
      </c>
      <c r="T50" s="71">
        <f t="shared" si="7"/>
        <v>0.7640343711590879</v>
      </c>
      <c r="U50" s="71">
        <f t="shared" si="7"/>
        <v>0.76277900870320436</v>
      </c>
      <c r="V50" s="71">
        <f t="shared" si="7"/>
        <v>0.77772191614991915</v>
      </c>
      <c r="W50" s="71">
        <f t="shared" si="7"/>
        <v>0.82315810787183319</v>
      </c>
      <c r="X50" s="71">
        <f t="shared" si="7"/>
        <v>0.86564765614792294</v>
      </c>
      <c r="Y50" s="71">
        <f t="shared" si="7"/>
        <v>1</v>
      </c>
      <c r="Z50" s="71">
        <f t="shared" si="7"/>
        <v>1</v>
      </c>
      <c r="AA50" s="71">
        <f t="shared" si="7"/>
        <v>1</v>
      </c>
    </row>
    <row r="51" spans="1:27" x14ac:dyDescent="0.25">
      <c r="A51" s="55"/>
      <c r="C51" s="55" t="s">
        <v>23</v>
      </c>
      <c r="F51" s="8">
        <f>F49*F50</f>
        <v>7050.6122816134111</v>
      </c>
      <c r="G51" s="8">
        <f t="shared" ref="G51" si="8">G49*G50</f>
        <v>16059.132882851634</v>
      </c>
      <c r="H51" s="8">
        <f t="shared" ref="H51" si="9">H49*H50</f>
        <v>8036.0510086585873</v>
      </c>
      <c r="I51" s="8">
        <f t="shared" ref="I51" si="10">I49*I50</f>
        <v>4769.4411255309078</v>
      </c>
      <c r="J51" s="8">
        <f t="shared" ref="J51" si="11">J49*J50</f>
        <v>3024.5958663362026</v>
      </c>
      <c r="K51" s="8">
        <f t="shared" ref="K51" si="12">K49*K50</f>
        <v>2190.3400400110663</v>
      </c>
      <c r="L51" s="8">
        <f t="shared" ref="L51" si="13">L49*L50</f>
        <v>1648.1129908589785</v>
      </c>
      <c r="M51" s="8">
        <f t="shared" ref="M51" si="14">M49*M50</f>
        <v>1171.5214585448894</v>
      </c>
      <c r="N51" s="8">
        <f t="shared" ref="N51" si="15">N49*N50</f>
        <v>907.79829427685172</v>
      </c>
      <c r="O51" s="8">
        <f t="shared" ref="O51" si="16">O49*O50</f>
        <v>702.61308133393322</v>
      </c>
      <c r="P51" s="8">
        <f t="shared" ref="P51" si="17">P49*P50</f>
        <v>581.55287699293342</v>
      </c>
      <c r="Q51" s="8">
        <f t="shared" ref="Q51" si="18">Q49*Q50</f>
        <v>460.43251252197439</v>
      </c>
      <c r="R51" s="8">
        <f t="shared" ref="R51" si="19">R49*R50</f>
        <v>349.99040097118058</v>
      </c>
      <c r="S51" s="8">
        <f t="shared" ref="S51" si="20">S49*S50</f>
        <v>246.65712771517641</v>
      </c>
      <c r="T51" s="8">
        <f t="shared" ref="T51" si="21">T49*T50</f>
        <v>163.25175000443605</v>
      </c>
      <c r="U51" s="8">
        <f t="shared" ref="U51" si="22">U49*U50</f>
        <v>112.98318130799267</v>
      </c>
      <c r="V51" s="8">
        <f t="shared" ref="V51" si="23">V49*V50</f>
        <v>69.271252362841139</v>
      </c>
      <c r="W51" s="8">
        <f t="shared" ref="W51" si="24">W49*W50</f>
        <v>33.900069145128519</v>
      </c>
      <c r="X51" s="8">
        <f t="shared" ref="X51" si="25">X49*X50</f>
        <v>13.122630441640309</v>
      </c>
      <c r="Y51" s="8">
        <f t="shared" ref="Y51" si="26">Y49*Y50</f>
        <v>9.9153584160584132E-12</v>
      </c>
      <c r="Z51" s="8">
        <f t="shared" ref="Z51" si="27">Z49*Z50</f>
        <v>3.135490615165352E-12</v>
      </c>
      <c r="AA51" s="8">
        <f t="shared" ref="AA51" si="28">AA49*AA50</f>
        <v>0</v>
      </c>
    </row>
    <row r="52" spans="1:27" x14ac:dyDescent="0.25">
      <c r="A52" s="55"/>
      <c r="F52" s="8"/>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45" orientation="landscape" r:id="rId1"/>
  <headerFooter>
    <oddFooter>&amp;L&amp;8&amp;D &amp;T&amp;R&amp;8&amp;F [&amp;A]</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4F81BD"/>
  </sheetPr>
  <dimension ref="A1:AC59"/>
  <sheetViews>
    <sheetView zoomScale="85" zoomScaleNormal="85" zoomScaleSheetLayoutView="85" workbookViewId="0">
      <pane xSplit="1" ySplit="10" topLeftCell="B26"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21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76</v>
      </c>
    </row>
    <row r="5" spans="1:29" x14ac:dyDescent="0.25">
      <c r="A5" s="6" t="s">
        <v>35</v>
      </c>
      <c r="B5" s="6"/>
      <c r="C5" s="6"/>
      <c r="D5" s="6"/>
      <c r="E5" s="6"/>
      <c r="I5" s="4" t="s">
        <v>101</v>
      </c>
      <c r="J5" s="7">
        <f>HLOOKUP($J$4,'Yield Curves &amp; Factor Charges'!$C$6:$J$7,2,FALSE)</f>
        <v>7</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ht="13.8" thickBot="1" x14ac:dyDescent="0.3">
      <c r="A9" s="3"/>
      <c r="B9" s="7" t="s">
        <v>86</v>
      </c>
      <c r="C9" s="7" t="s">
        <v>36</v>
      </c>
      <c r="D9" s="7" t="s">
        <v>37</v>
      </c>
      <c r="E9" s="7" t="s">
        <v>81</v>
      </c>
      <c r="F9" s="72" t="s">
        <v>47</v>
      </c>
      <c r="G9" s="392" t="s">
        <v>33</v>
      </c>
      <c r="H9" s="390"/>
      <c r="I9" s="390"/>
      <c r="J9" s="390"/>
      <c r="K9" s="390"/>
      <c r="L9" s="390"/>
      <c r="M9" s="390"/>
      <c r="N9" s="390"/>
      <c r="O9" s="390"/>
      <c r="P9" s="390"/>
      <c r="Q9" s="390"/>
      <c r="R9" s="390"/>
      <c r="S9" s="390"/>
      <c r="T9" s="390"/>
      <c r="U9" s="390"/>
      <c r="V9" s="390"/>
      <c r="W9" s="390"/>
      <c r="X9" s="390"/>
      <c r="Y9" s="390"/>
      <c r="Z9" s="390"/>
      <c r="AA9" s="391"/>
      <c r="AC9" s="7"/>
    </row>
    <row r="10" spans="1:29" ht="13.8" thickTop="1"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E37" si="3">SUM(C12:C36)</f>
        <v>8774.4951834597596</v>
      </c>
      <c r="D37" s="56">
        <f t="shared" si="3"/>
        <v>21936.237958649403</v>
      </c>
      <c r="E37" s="56">
        <f t="shared" si="3"/>
        <v>57034.218692488459</v>
      </c>
      <c r="F37" s="56">
        <f t="shared" ref="F37" si="4">SUM(F12:F35)</f>
        <v>87744.95183459761</v>
      </c>
      <c r="G37" s="56">
        <f t="shared" ref="G37:AA37" si="5">SUM(G12:G36)</f>
        <v>42775.664019366333</v>
      </c>
      <c r="H37" s="56">
        <f t="shared" si="5"/>
        <v>23265.188878624966</v>
      </c>
      <c r="I37" s="56">
        <f t="shared" si="5"/>
        <v>14435.468224869363</v>
      </c>
      <c r="J37" s="56">
        <f t="shared" si="5"/>
        <v>9588.2628926162197</v>
      </c>
      <c r="K37" s="56">
        <f t="shared" si="5"/>
        <v>7051.4555796531058</v>
      </c>
      <c r="L37" s="56">
        <f t="shared" si="5"/>
        <v>5390.7924944790284</v>
      </c>
      <c r="M37" s="56">
        <f t="shared" si="5"/>
        <v>4021.5463526593508</v>
      </c>
      <c r="N37" s="56">
        <f t="shared" si="5"/>
        <v>3206.2083804573695</v>
      </c>
      <c r="O37" s="56">
        <f t="shared" si="5"/>
        <v>2560.225821298272</v>
      </c>
      <c r="P37" s="56">
        <f t="shared" si="5"/>
        <v>2134.3293789585246</v>
      </c>
      <c r="Q37" s="56">
        <f t="shared" si="5"/>
        <v>1708.4329366187806</v>
      </c>
      <c r="R37" s="56">
        <f t="shared" si="5"/>
        <v>1315.9787593642684</v>
      </c>
      <c r="S37" s="56">
        <f t="shared" si="5"/>
        <v>951.33431362642784</v>
      </c>
      <c r="T37" s="56">
        <f t="shared" si="5"/>
        <v>666.9222324743065</v>
      </c>
      <c r="U37" s="56">
        <f t="shared" si="5"/>
        <v>474.0870513041383</v>
      </c>
      <c r="V37" s="56">
        <f t="shared" si="5"/>
        <v>300.26987325121047</v>
      </c>
      <c r="W37" s="56">
        <f t="shared" si="5"/>
        <v>158.55496216316288</v>
      </c>
      <c r="X37" s="56">
        <f t="shared" si="5"/>
        <v>66.597285033672875</v>
      </c>
      <c r="Y37" s="56">
        <f t="shared" si="5"/>
        <v>2.0063703941039479E-11</v>
      </c>
      <c r="Z37" s="56">
        <f t="shared" si="5"/>
        <v>5.4260654930661346E-12</v>
      </c>
      <c r="AA37" s="56">
        <f t="shared" si="5"/>
        <v>0</v>
      </c>
    </row>
    <row r="38" spans="1:27" x14ac:dyDescent="0.25">
      <c r="F38" s="56">
        <f>F37-F12</f>
        <v>26776.834695861311</v>
      </c>
    </row>
    <row r="40" spans="1:27" x14ac:dyDescent="0.25">
      <c r="A40" s="47" t="s">
        <v>56</v>
      </c>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6">G37-H37</f>
        <v>19510.475140741368</v>
      </c>
      <c r="I43" s="56">
        <f t="shared" si="6"/>
        <v>8829.7206537556031</v>
      </c>
      <c r="J43" s="56">
        <f t="shared" si="6"/>
        <v>4847.2053322531428</v>
      </c>
      <c r="K43" s="56">
        <f t="shared" si="6"/>
        <v>2536.8073129631139</v>
      </c>
      <c r="L43" s="56">
        <f t="shared" si="6"/>
        <v>1660.6630851740774</v>
      </c>
      <c r="M43" s="56">
        <f t="shared" si="6"/>
        <v>1369.2461418196776</v>
      </c>
      <c r="N43" s="56">
        <f t="shared" si="6"/>
        <v>815.3379722019813</v>
      </c>
      <c r="O43" s="56">
        <f t="shared" si="6"/>
        <v>645.98255915909749</v>
      </c>
      <c r="P43" s="56">
        <f t="shared" si="6"/>
        <v>425.89644233974741</v>
      </c>
      <c r="Q43" s="56">
        <f t="shared" si="6"/>
        <v>425.896442339744</v>
      </c>
      <c r="R43" s="56">
        <f t="shared" si="6"/>
        <v>392.45417725451216</v>
      </c>
      <c r="S43" s="56">
        <f t="shared" si="6"/>
        <v>364.64444573784056</v>
      </c>
      <c r="T43" s="56">
        <f t="shared" si="6"/>
        <v>284.41208115212135</v>
      </c>
      <c r="U43" s="56">
        <f t="shared" si="6"/>
        <v>192.8351811701682</v>
      </c>
      <c r="V43" s="56">
        <f t="shared" si="6"/>
        <v>173.81717805292783</v>
      </c>
      <c r="W43" s="56">
        <f t="shared" si="6"/>
        <v>141.71491108804759</v>
      </c>
      <c r="X43" s="56">
        <f t="shared" si="6"/>
        <v>91.957677129490008</v>
      </c>
      <c r="Y43" s="56">
        <f t="shared" si="6"/>
        <v>66.59728503365281</v>
      </c>
      <c r="Z43" s="56">
        <f t="shared" si="6"/>
        <v>1.4637638447973345E-11</v>
      </c>
      <c r="AA43" s="56">
        <f t="shared" si="6"/>
        <v>5.4260654930661346E-12</v>
      </c>
    </row>
    <row r="44" spans="1:27" x14ac:dyDescent="0.25">
      <c r="A44" s="55" t="s">
        <v>29</v>
      </c>
      <c r="F44" s="85">
        <v>1</v>
      </c>
      <c r="G44" s="85">
        <f t="shared" ref="G44:AA44" si="7">VLOOKUP(G$41,DiscFactors_MOY,$J$5 + 10,FALSE)</f>
        <v>0.99429615758580459</v>
      </c>
      <c r="H44" s="85">
        <f t="shared" si="7"/>
        <v>0.98278123973364739</v>
      </c>
      <c r="I44" s="85">
        <f t="shared" si="7"/>
        <v>0.97043083081631698</v>
      </c>
      <c r="J44" s="85">
        <f t="shared" si="7"/>
        <v>0.95653058306590855</v>
      </c>
      <c r="K44" s="85">
        <f t="shared" si="7"/>
        <v>0.94165428506421223</v>
      </c>
      <c r="L44" s="85">
        <f t="shared" si="7"/>
        <v>0.92565436169820181</v>
      </c>
      <c r="M44" s="85">
        <f t="shared" si="7"/>
        <v>0.90817161981208183</v>
      </c>
      <c r="N44" s="85">
        <f t="shared" si="7"/>
        <v>0.88980660719114701</v>
      </c>
      <c r="O44" s="85">
        <f t="shared" si="7"/>
        <v>0.87100770866313848</v>
      </c>
      <c r="P44" s="85">
        <f t="shared" si="7"/>
        <v>0.85154551140003787</v>
      </c>
      <c r="Q44" s="85">
        <f t="shared" si="7"/>
        <v>0.83215874001048329</v>
      </c>
      <c r="R44" s="85">
        <f t="shared" si="7"/>
        <v>0.81266206518939088</v>
      </c>
      <c r="S44" s="85">
        <f t="shared" si="7"/>
        <v>0.79340606415532899</v>
      </c>
      <c r="T44" s="85">
        <f t="shared" si="7"/>
        <v>0.77472272606310155</v>
      </c>
      <c r="U44" s="85">
        <f t="shared" si="7"/>
        <v>0.75564525108499259</v>
      </c>
      <c r="V44" s="85">
        <f t="shared" si="7"/>
        <v>0.73770242293279908</v>
      </c>
      <c r="W44" s="85">
        <f t="shared" si="7"/>
        <v>0.72101543685081293</v>
      </c>
      <c r="X44" s="85">
        <f t="shared" si="7"/>
        <v>0.70428774608476574</v>
      </c>
      <c r="Y44" s="85">
        <f t="shared" si="7"/>
        <v>0.68788736064461853</v>
      </c>
      <c r="Z44" s="85">
        <f t="shared" si="7"/>
        <v>0.67155024456856383</v>
      </c>
      <c r="AA44" s="85">
        <f t="shared" si="7"/>
        <v>0.65621436946749112</v>
      </c>
    </row>
    <row r="45" spans="1:27" x14ac:dyDescent="0.25">
      <c r="A45" s="55" t="s">
        <v>24</v>
      </c>
      <c r="F45" s="56">
        <f>SUMPRODUCT(G43:AA43,G44:AA44)</f>
        <v>85582.470184745966</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2162.4816498516448</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8.0759420387574152E-2</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F48" s="67"/>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E49" s="8"/>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E50" s="71"/>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8">IF(H37=0,1,MIN(MAX(H12:H35)/H37*0.4+0.6,1))</f>
        <v>0.84390928080343319</v>
      </c>
      <c r="I50" s="71">
        <f t="shared" si="8"/>
        <v>0.82835680082770269</v>
      </c>
      <c r="J50" s="71">
        <f t="shared" si="8"/>
        <v>0.80995829106042072</v>
      </c>
      <c r="K50" s="71">
        <f t="shared" si="8"/>
        <v>0.80315335895196782</v>
      </c>
      <c r="L50" s="71">
        <f t="shared" si="8"/>
        <v>0.7971161612538068</v>
      </c>
      <c r="M50" s="71">
        <f t="shared" si="8"/>
        <v>0.77765524322489044</v>
      </c>
      <c r="N50" s="71">
        <f t="shared" si="8"/>
        <v>0.76700066900678254</v>
      </c>
      <c r="O50" s="71">
        <f t="shared" si="8"/>
        <v>0.75758427294773467</v>
      </c>
      <c r="P50" s="71">
        <f t="shared" si="8"/>
        <v>0.76008117231714967</v>
      </c>
      <c r="Q50" s="71">
        <f t="shared" si="8"/>
        <v>0.76382297926885367</v>
      </c>
      <c r="R50" s="71">
        <f t="shared" si="8"/>
        <v>0.76875334112196758</v>
      </c>
      <c r="S50" s="71">
        <f t="shared" si="8"/>
        <v>0.77345798959030487</v>
      </c>
      <c r="T50" s="71">
        <f t="shared" si="8"/>
        <v>0.7640343711590879</v>
      </c>
      <c r="U50" s="71">
        <f t="shared" si="8"/>
        <v>0.76277900870320436</v>
      </c>
      <c r="V50" s="71">
        <f t="shared" si="8"/>
        <v>0.77772191614991915</v>
      </c>
      <c r="W50" s="71">
        <f t="shared" si="8"/>
        <v>0.82315810787183319</v>
      </c>
      <c r="X50" s="71">
        <f t="shared" si="8"/>
        <v>0.86564765614792294</v>
      </c>
      <c r="Y50" s="71">
        <f t="shared" si="8"/>
        <v>1</v>
      </c>
      <c r="Z50" s="71">
        <f t="shared" si="8"/>
        <v>1</v>
      </c>
      <c r="AA50" s="71">
        <f t="shared" si="8"/>
        <v>1</v>
      </c>
    </row>
    <row r="51" spans="1:27" x14ac:dyDescent="0.25">
      <c r="A51" s="55"/>
      <c r="C51" s="55" t="s">
        <v>23</v>
      </c>
      <c r="E51" s="8"/>
      <c r="F51" s="8">
        <f>F49*F50</f>
        <v>7050.6122816134111</v>
      </c>
      <c r="G51" s="8">
        <f t="shared" ref="G51" si="9">G49*G50</f>
        <v>16059.132882851634</v>
      </c>
      <c r="H51" s="8">
        <f t="shared" ref="H51" si="10">H49*H50</f>
        <v>8036.0510086585873</v>
      </c>
      <c r="I51" s="8">
        <f t="shared" ref="I51" si="11">I49*I50</f>
        <v>4769.4411255309078</v>
      </c>
      <c r="J51" s="8">
        <f t="shared" ref="J51" si="12">J49*J50</f>
        <v>3024.5958663362026</v>
      </c>
      <c r="K51" s="8">
        <f t="shared" ref="K51" si="13">K49*K50</f>
        <v>2190.3400400110663</v>
      </c>
      <c r="L51" s="8">
        <f t="shared" ref="L51" si="14">L49*L50</f>
        <v>1648.1129908589785</v>
      </c>
      <c r="M51" s="8">
        <f t="shared" ref="M51" si="15">M49*M50</f>
        <v>1171.5214585448894</v>
      </c>
      <c r="N51" s="8">
        <f t="shared" ref="N51" si="16">N49*N50</f>
        <v>907.79829427685172</v>
      </c>
      <c r="O51" s="8">
        <f t="shared" ref="O51" si="17">O49*O50</f>
        <v>702.61308133393322</v>
      </c>
      <c r="P51" s="8">
        <f t="shared" ref="P51" si="18">P49*P50</f>
        <v>581.55287699293342</v>
      </c>
      <c r="Q51" s="8">
        <f t="shared" ref="Q51" si="19">Q49*Q50</f>
        <v>460.43251252197439</v>
      </c>
      <c r="R51" s="8">
        <f t="shared" ref="R51" si="20">R49*R50</f>
        <v>349.99040097118058</v>
      </c>
      <c r="S51" s="8">
        <f t="shared" ref="S51" si="21">S49*S50</f>
        <v>246.65712771517641</v>
      </c>
      <c r="T51" s="8">
        <f t="shared" ref="T51" si="22">T49*T50</f>
        <v>163.25175000443605</v>
      </c>
      <c r="U51" s="8">
        <f t="shared" ref="U51" si="23">U49*U50</f>
        <v>112.98318130799267</v>
      </c>
      <c r="V51" s="8">
        <f t="shared" ref="V51" si="24">V49*V50</f>
        <v>69.271252362841139</v>
      </c>
      <c r="W51" s="8">
        <f t="shared" ref="W51" si="25">W49*W50</f>
        <v>33.900069145128519</v>
      </c>
      <c r="X51" s="8">
        <f t="shared" ref="X51" si="26">X49*X50</f>
        <v>13.122630441640309</v>
      </c>
      <c r="Y51" s="8">
        <f t="shared" ref="Y51" si="27">Y49*Y50</f>
        <v>9.9153584160584132E-12</v>
      </c>
      <c r="Z51" s="8">
        <f t="shared" ref="Z51" si="28">Z49*Z50</f>
        <v>3.135490615165352E-12</v>
      </c>
      <c r="AA51" s="8">
        <f t="shared" ref="AA51" si="29">AA49*AA50</f>
        <v>0</v>
      </c>
    </row>
    <row r="52" spans="1:27" x14ac:dyDescent="0.25">
      <c r="A52" s="55"/>
      <c r="F52" s="8"/>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35" orientation="portrait" r:id="rId1"/>
  <headerFooter>
    <oddFooter>&amp;L&amp;8&amp;D &amp;T&amp;R&amp;8&amp;F [&amp;A]</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4F81BD"/>
  </sheetPr>
  <dimension ref="A1:AC59"/>
  <sheetViews>
    <sheetView zoomScale="85" zoomScaleNormal="85" zoomScaleSheetLayoutView="85" workbookViewId="0">
      <pane xSplit="1" ySplit="10" topLeftCell="B26"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88671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77</v>
      </c>
    </row>
    <row r="5" spans="1:29" x14ac:dyDescent="0.25">
      <c r="A5" s="6" t="s">
        <v>35</v>
      </c>
      <c r="B5" s="6"/>
      <c r="C5" s="6"/>
      <c r="D5" s="6"/>
      <c r="E5" s="6"/>
      <c r="I5" s="4" t="s">
        <v>101</v>
      </c>
      <c r="J5" s="7">
        <f>HLOOKUP($J$4,'Yield Curves &amp; Factor Charges'!$C$6:$J$7,2,FALSE)</f>
        <v>5</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x14ac:dyDescent="0.25">
      <c r="A9" s="3"/>
      <c r="B9" s="7" t="s">
        <v>86</v>
      </c>
      <c r="C9" s="7" t="s">
        <v>36</v>
      </c>
      <c r="D9" s="7" t="s">
        <v>37</v>
      </c>
      <c r="E9" s="7" t="s">
        <v>81</v>
      </c>
      <c r="F9" s="72" t="s">
        <v>47</v>
      </c>
      <c r="G9" s="393" t="s">
        <v>33</v>
      </c>
      <c r="H9" s="394"/>
      <c r="I9" s="394"/>
      <c r="J9" s="394"/>
      <c r="K9" s="394"/>
      <c r="L9" s="394"/>
      <c r="M9" s="394"/>
      <c r="N9" s="394"/>
      <c r="O9" s="394"/>
      <c r="P9" s="394"/>
      <c r="Q9" s="394"/>
      <c r="R9" s="394"/>
      <c r="S9" s="394"/>
      <c r="T9" s="394"/>
      <c r="U9" s="394"/>
      <c r="V9" s="394"/>
      <c r="W9" s="394"/>
      <c r="X9" s="394"/>
      <c r="Y9" s="394"/>
      <c r="Z9" s="394"/>
      <c r="AA9" s="395"/>
      <c r="AC9" s="7"/>
    </row>
    <row r="10" spans="1:29"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E37" si="3">SUM(C12:C36)</f>
        <v>8774.4951834597596</v>
      </c>
      <c r="D37" s="56">
        <f t="shared" si="3"/>
        <v>21936.237958649403</v>
      </c>
      <c r="E37" s="56">
        <f t="shared" si="3"/>
        <v>57034.218692488459</v>
      </c>
      <c r="F37" s="56">
        <f t="shared" ref="F37" si="4">SUM(F12:F35)</f>
        <v>87744.95183459761</v>
      </c>
      <c r="G37" s="56">
        <f t="shared" ref="G37:AA37" si="5">SUM(G12:G35)</f>
        <v>42775.664019366333</v>
      </c>
      <c r="H37" s="56">
        <f t="shared" si="5"/>
        <v>23265.188878624966</v>
      </c>
      <c r="I37" s="56">
        <f t="shared" si="5"/>
        <v>14435.468224869363</v>
      </c>
      <c r="J37" s="56">
        <f t="shared" si="5"/>
        <v>9588.2628926162197</v>
      </c>
      <c r="K37" s="56">
        <f t="shared" si="5"/>
        <v>7051.4555796531058</v>
      </c>
      <c r="L37" s="56">
        <f t="shared" si="5"/>
        <v>5390.7924944790284</v>
      </c>
      <c r="M37" s="56">
        <f t="shared" si="5"/>
        <v>4021.5463526593508</v>
      </c>
      <c r="N37" s="56">
        <f t="shared" si="5"/>
        <v>3206.2083804573695</v>
      </c>
      <c r="O37" s="56">
        <f t="shared" si="5"/>
        <v>2560.225821298272</v>
      </c>
      <c r="P37" s="56">
        <f t="shared" si="5"/>
        <v>2134.3293789585246</v>
      </c>
      <c r="Q37" s="56">
        <f t="shared" si="5"/>
        <v>1708.4329366187806</v>
      </c>
      <c r="R37" s="56">
        <f t="shared" si="5"/>
        <v>1315.9787593642684</v>
      </c>
      <c r="S37" s="56">
        <f t="shared" si="5"/>
        <v>951.33431362642784</v>
      </c>
      <c r="T37" s="56">
        <f t="shared" si="5"/>
        <v>666.9222324743065</v>
      </c>
      <c r="U37" s="56">
        <f t="shared" si="5"/>
        <v>474.0870513041383</v>
      </c>
      <c r="V37" s="56">
        <f t="shared" si="5"/>
        <v>300.26987325121047</v>
      </c>
      <c r="W37" s="56">
        <f t="shared" si="5"/>
        <v>158.55496216316288</v>
      </c>
      <c r="X37" s="56">
        <f t="shared" si="5"/>
        <v>66.597285033672875</v>
      </c>
      <c r="Y37" s="56">
        <f t="shared" si="5"/>
        <v>2.0063703941039479E-11</v>
      </c>
      <c r="Z37" s="56">
        <f t="shared" si="5"/>
        <v>5.4260654930661346E-12</v>
      </c>
      <c r="AA37" s="56">
        <f t="shared" si="5"/>
        <v>0</v>
      </c>
    </row>
    <row r="38" spans="1:27" x14ac:dyDescent="0.25">
      <c r="F38" s="56">
        <f>F37-F12</f>
        <v>26776.834695861311</v>
      </c>
    </row>
    <row r="40" spans="1:27" x14ac:dyDescent="0.25">
      <c r="A40" s="47" t="s">
        <v>56</v>
      </c>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6">G37-H37</f>
        <v>19510.475140741368</v>
      </c>
      <c r="I43" s="56">
        <f t="shared" si="6"/>
        <v>8829.7206537556031</v>
      </c>
      <c r="J43" s="56">
        <f t="shared" si="6"/>
        <v>4847.2053322531428</v>
      </c>
      <c r="K43" s="56">
        <f t="shared" si="6"/>
        <v>2536.8073129631139</v>
      </c>
      <c r="L43" s="56">
        <f t="shared" si="6"/>
        <v>1660.6630851740774</v>
      </c>
      <c r="M43" s="56">
        <f t="shared" si="6"/>
        <v>1369.2461418196776</v>
      </c>
      <c r="N43" s="56">
        <f t="shared" si="6"/>
        <v>815.3379722019813</v>
      </c>
      <c r="O43" s="56">
        <f t="shared" si="6"/>
        <v>645.98255915909749</v>
      </c>
      <c r="P43" s="56">
        <f t="shared" si="6"/>
        <v>425.89644233974741</v>
      </c>
      <c r="Q43" s="56">
        <f t="shared" si="6"/>
        <v>425.896442339744</v>
      </c>
      <c r="R43" s="56">
        <f t="shared" si="6"/>
        <v>392.45417725451216</v>
      </c>
      <c r="S43" s="56">
        <f t="shared" si="6"/>
        <v>364.64444573784056</v>
      </c>
      <c r="T43" s="56">
        <f t="shared" si="6"/>
        <v>284.41208115212135</v>
      </c>
      <c r="U43" s="56">
        <f t="shared" si="6"/>
        <v>192.8351811701682</v>
      </c>
      <c r="V43" s="56">
        <f t="shared" si="6"/>
        <v>173.81717805292783</v>
      </c>
      <c r="W43" s="56">
        <f t="shared" si="6"/>
        <v>141.71491108804759</v>
      </c>
      <c r="X43" s="56">
        <f t="shared" si="6"/>
        <v>91.957677129490008</v>
      </c>
      <c r="Y43" s="56">
        <f t="shared" si="6"/>
        <v>66.59728503365281</v>
      </c>
      <c r="Z43" s="56">
        <f t="shared" si="6"/>
        <v>1.4637638447973345E-11</v>
      </c>
      <c r="AA43" s="56">
        <f t="shared" si="6"/>
        <v>5.4260654930661346E-12</v>
      </c>
    </row>
    <row r="44" spans="1:27" x14ac:dyDescent="0.25">
      <c r="A44" s="55" t="s">
        <v>29</v>
      </c>
      <c r="F44" s="85">
        <v>1</v>
      </c>
      <c r="G44" s="85">
        <f t="shared" ref="G44:AA44" si="7">VLOOKUP(G$41,DiscFactors_MOY,$J$5 + 10,FALSE)</f>
        <v>0.99086450194058295</v>
      </c>
      <c r="H44" s="85">
        <f t="shared" si="7"/>
        <v>0.97109985921265229</v>
      </c>
      <c r="I44" s="85">
        <f t="shared" si="7"/>
        <v>0.94946035067261936</v>
      </c>
      <c r="J44" s="85">
        <f t="shared" si="7"/>
        <v>0.92573365086403148</v>
      </c>
      <c r="K44" s="85">
        <f t="shared" si="7"/>
        <v>0.90000838923324522</v>
      </c>
      <c r="L44" s="85">
        <f t="shared" si="7"/>
        <v>0.87280812308098132</v>
      </c>
      <c r="M44" s="85">
        <f t="shared" si="7"/>
        <v>0.84359270714049228</v>
      </c>
      <c r="N44" s="85">
        <f t="shared" si="7"/>
        <v>0.81557995492246838</v>
      </c>
      <c r="O44" s="85">
        <f t="shared" si="7"/>
        <v>0.78933386520283688</v>
      </c>
      <c r="P44" s="85">
        <f t="shared" si="7"/>
        <v>0.7615440702130486</v>
      </c>
      <c r="Q44" s="85">
        <f t="shared" si="7"/>
        <v>0.73687335488434302</v>
      </c>
      <c r="R44" s="85">
        <f t="shared" si="7"/>
        <v>0.7155890673123424</v>
      </c>
      <c r="S44" s="85">
        <f t="shared" si="7"/>
        <v>0.69475819549254048</v>
      </c>
      <c r="T44" s="85">
        <f t="shared" si="7"/>
        <v>0.67511218723855781</v>
      </c>
      <c r="U44" s="85">
        <f t="shared" si="7"/>
        <v>0.6557747398728313</v>
      </c>
      <c r="V44" s="85">
        <f t="shared" si="7"/>
        <v>0.63630636303638199</v>
      </c>
      <c r="W44" s="85">
        <f t="shared" si="7"/>
        <v>0.61698154349786338</v>
      </c>
      <c r="X44" s="85">
        <f t="shared" si="7"/>
        <v>0.59820440708764933</v>
      </c>
      <c r="Y44" s="85">
        <f t="shared" si="7"/>
        <v>0.57994979411187597</v>
      </c>
      <c r="Z44" s="85">
        <f t="shared" si="7"/>
        <v>0.56194361280913963</v>
      </c>
      <c r="AA44" s="85">
        <f t="shared" si="7"/>
        <v>0.54552532032556766</v>
      </c>
    </row>
    <row r="45" spans="1:27" x14ac:dyDescent="0.25">
      <c r="A45" s="55" t="s">
        <v>24</v>
      </c>
      <c r="F45" s="56">
        <f>SUMPRODUCT(G43:AA43,G44:AA44)</f>
        <v>84220.806583035199</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3524.1452515624114</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0.13161171929358445</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F48" s="67"/>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E49" s="8"/>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E50" s="71"/>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8">IF(H37=0,1,MIN(MAX(H12:H35)/H37*0.4+0.6,1))</f>
        <v>0.84390928080343319</v>
      </c>
      <c r="I50" s="71">
        <f t="shared" si="8"/>
        <v>0.82835680082770269</v>
      </c>
      <c r="J50" s="71">
        <f t="shared" si="8"/>
        <v>0.80995829106042072</v>
      </c>
      <c r="K50" s="71">
        <f t="shared" si="8"/>
        <v>0.80315335895196782</v>
      </c>
      <c r="L50" s="71">
        <f t="shared" si="8"/>
        <v>0.7971161612538068</v>
      </c>
      <c r="M50" s="71">
        <f t="shared" si="8"/>
        <v>0.77765524322489044</v>
      </c>
      <c r="N50" s="71">
        <f t="shared" si="8"/>
        <v>0.76700066900678254</v>
      </c>
      <c r="O50" s="71">
        <f t="shared" si="8"/>
        <v>0.75758427294773467</v>
      </c>
      <c r="P50" s="71">
        <f t="shared" si="8"/>
        <v>0.76008117231714967</v>
      </c>
      <c r="Q50" s="71">
        <f t="shared" si="8"/>
        <v>0.76382297926885367</v>
      </c>
      <c r="R50" s="71">
        <f t="shared" si="8"/>
        <v>0.76875334112196758</v>
      </c>
      <c r="S50" s="71">
        <f t="shared" si="8"/>
        <v>0.77345798959030487</v>
      </c>
      <c r="T50" s="71">
        <f t="shared" si="8"/>
        <v>0.7640343711590879</v>
      </c>
      <c r="U50" s="71">
        <f t="shared" si="8"/>
        <v>0.76277900870320436</v>
      </c>
      <c r="V50" s="71">
        <f t="shared" si="8"/>
        <v>0.77772191614991915</v>
      </c>
      <c r="W50" s="71">
        <f t="shared" si="8"/>
        <v>0.82315810787183319</v>
      </c>
      <c r="X50" s="71">
        <f t="shared" si="8"/>
        <v>0.86564765614792294</v>
      </c>
      <c r="Y50" s="71">
        <f t="shared" si="8"/>
        <v>1</v>
      </c>
      <c r="Z50" s="71">
        <f t="shared" si="8"/>
        <v>1</v>
      </c>
      <c r="AA50" s="71">
        <f t="shared" si="8"/>
        <v>1</v>
      </c>
    </row>
    <row r="51" spans="1:27" x14ac:dyDescent="0.25">
      <c r="A51" s="55"/>
      <c r="C51" s="55" t="s">
        <v>23</v>
      </c>
      <c r="E51" s="8"/>
      <c r="F51" s="8">
        <f>F49*F50</f>
        <v>7050.6122816134111</v>
      </c>
      <c r="G51" s="8">
        <f t="shared" ref="G51" si="9">G49*G50</f>
        <v>16059.132882851634</v>
      </c>
      <c r="H51" s="8">
        <f t="shared" ref="H51" si="10">H49*H50</f>
        <v>8036.0510086585873</v>
      </c>
      <c r="I51" s="8">
        <f t="shared" ref="I51" si="11">I49*I50</f>
        <v>4769.4411255309078</v>
      </c>
      <c r="J51" s="8">
        <f t="shared" ref="J51" si="12">J49*J50</f>
        <v>3024.5958663362026</v>
      </c>
      <c r="K51" s="8">
        <f t="shared" ref="K51" si="13">K49*K50</f>
        <v>2190.3400400110663</v>
      </c>
      <c r="L51" s="8">
        <f t="shared" ref="L51" si="14">L49*L50</f>
        <v>1648.1129908589785</v>
      </c>
      <c r="M51" s="8">
        <f t="shared" ref="M51" si="15">M49*M50</f>
        <v>1171.5214585448894</v>
      </c>
      <c r="N51" s="8">
        <f t="shared" ref="N51" si="16">N49*N50</f>
        <v>907.79829427685172</v>
      </c>
      <c r="O51" s="8">
        <f t="shared" ref="O51" si="17">O49*O50</f>
        <v>702.61308133393322</v>
      </c>
      <c r="P51" s="8">
        <f t="shared" ref="P51" si="18">P49*P50</f>
        <v>581.55287699293342</v>
      </c>
      <c r="Q51" s="8">
        <f t="shared" ref="Q51" si="19">Q49*Q50</f>
        <v>460.43251252197439</v>
      </c>
      <c r="R51" s="8">
        <f t="shared" ref="R51" si="20">R49*R50</f>
        <v>349.99040097118058</v>
      </c>
      <c r="S51" s="8">
        <f t="shared" ref="S51" si="21">S49*S50</f>
        <v>246.65712771517641</v>
      </c>
      <c r="T51" s="8">
        <f t="shared" ref="T51" si="22">T49*T50</f>
        <v>163.25175000443605</v>
      </c>
      <c r="U51" s="8">
        <f t="shared" ref="U51" si="23">U49*U50</f>
        <v>112.98318130799267</v>
      </c>
      <c r="V51" s="8">
        <f t="shared" ref="V51" si="24">V49*V50</f>
        <v>69.271252362841139</v>
      </c>
      <c r="W51" s="8">
        <f t="shared" ref="W51" si="25">W49*W50</f>
        <v>33.900069145128519</v>
      </c>
      <c r="X51" s="8">
        <f t="shared" ref="X51" si="26">X49*X50</f>
        <v>13.122630441640309</v>
      </c>
      <c r="Y51" s="8">
        <f t="shared" ref="Y51" si="27">Y49*Y50</f>
        <v>9.9153584160584132E-12</v>
      </c>
      <c r="Z51" s="8">
        <f t="shared" ref="Z51" si="28">Z49*Z50</f>
        <v>3.135490615165352E-12</v>
      </c>
      <c r="AA51" s="8">
        <f t="shared" ref="AA51" si="29">AA49*AA50</f>
        <v>0</v>
      </c>
    </row>
    <row r="52" spans="1:27" x14ac:dyDescent="0.25">
      <c r="A52" s="55"/>
      <c r="F52" s="8"/>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45" orientation="landscape" r:id="rId1"/>
  <headerFooter>
    <oddFooter>&amp;L&amp;8&amp;D &amp;T&amp;R&amp;8&amp;F [&amp;A]</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4F81BD"/>
  </sheetPr>
  <dimension ref="A1:AC59"/>
  <sheetViews>
    <sheetView zoomScale="85" zoomScaleNormal="85" zoomScaleSheetLayoutView="85" workbookViewId="0">
      <pane xSplit="1" ySplit="10" topLeftCell="B26"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88671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78</v>
      </c>
    </row>
    <row r="5" spans="1:29" x14ac:dyDescent="0.25">
      <c r="A5" s="6" t="s">
        <v>35</v>
      </c>
      <c r="B5" s="6"/>
      <c r="C5" s="6"/>
      <c r="D5" s="6"/>
      <c r="E5" s="6"/>
      <c r="I5" s="4" t="s">
        <v>101</v>
      </c>
      <c r="J5" s="7">
        <f>HLOOKUP($J$4,'Yield Curves &amp; Factor Charges'!$C$6:$J$7,2,FALSE)</f>
        <v>4</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x14ac:dyDescent="0.25">
      <c r="A9" s="3"/>
      <c r="B9" s="7" t="s">
        <v>86</v>
      </c>
      <c r="C9" s="7" t="s">
        <v>36</v>
      </c>
      <c r="D9" s="7" t="s">
        <v>37</v>
      </c>
      <c r="E9" s="7" t="s">
        <v>81</v>
      </c>
      <c r="F9" s="72" t="s">
        <v>47</v>
      </c>
      <c r="G9" s="393" t="s">
        <v>33</v>
      </c>
      <c r="H9" s="394"/>
      <c r="I9" s="394"/>
      <c r="J9" s="394"/>
      <c r="K9" s="394"/>
      <c r="L9" s="394"/>
      <c r="M9" s="394"/>
      <c r="N9" s="394"/>
      <c r="O9" s="394"/>
      <c r="P9" s="394"/>
      <c r="Q9" s="394"/>
      <c r="R9" s="394"/>
      <c r="S9" s="394"/>
      <c r="T9" s="394"/>
      <c r="U9" s="394"/>
      <c r="V9" s="394"/>
      <c r="W9" s="394"/>
      <c r="X9" s="394"/>
      <c r="Y9" s="394"/>
      <c r="Z9" s="394"/>
      <c r="AA9" s="395"/>
      <c r="AC9" s="7"/>
    </row>
    <row r="10" spans="1:29"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E37" si="3">SUM(C12:C36)</f>
        <v>8774.4951834597596</v>
      </c>
      <c r="D37" s="56">
        <f t="shared" si="3"/>
        <v>21936.237958649403</v>
      </c>
      <c r="E37" s="56">
        <f t="shared" si="3"/>
        <v>57034.218692488459</v>
      </c>
      <c r="F37" s="56">
        <f t="shared" ref="F37" si="4">SUM(F12:F35)</f>
        <v>87744.95183459761</v>
      </c>
      <c r="G37" s="56">
        <f t="shared" ref="G37:AA37" si="5">SUM(G12:G35)</f>
        <v>42775.664019366333</v>
      </c>
      <c r="H37" s="56">
        <f t="shared" si="5"/>
        <v>23265.188878624966</v>
      </c>
      <c r="I37" s="56">
        <f t="shared" si="5"/>
        <v>14435.468224869363</v>
      </c>
      <c r="J37" s="56">
        <f t="shared" si="5"/>
        <v>9588.2628926162197</v>
      </c>
      <c r="K37" s="56">
        <f t="shared" si="5"/>
        <v>7051.4555796531058</v>
      </c>
      <c r="L37" s="56">
        <f t="shared" si="5"/>
        <v>5390.7924944790284</v>
      </c>
      <c r="M37" s="56">
        <f t="shared" si="5"/>
        <v>4021.5463526593508</v>
      </c>
      <c r="N37" s="56">
        <f t="shared" si="5"/>
        <v>3206.2083804573695</v>
      </c>
      <c r="O37" s="56">
        <f t="shared" si="5"/>
        <v>2560.225821298272</v>
      </c>
      <c r="P37" s="56">
        <f t="shared" si="5"/>
        <v>2134.3293789585246</v>
      </c>
      <c r="Q37" s="56">
        <f t="shared" si="5"/>
        <v>1708.4329366187806</v>
      </c>
      <c r="R37" s="56">
        <f t="shared" si="5"/>
        <v>1315.9787593642684</v>
      </c>
      <c r="S37" s="56">
        <f t="shared" si="5"/>
        <v>951.33431362642784</v>
      </c>
      <c r="T37" s="56">
        <f t="shared" si="5"/>
        <v>666.9222324743065</v>
      </c>
      <c r="U37" s="56">
        <f t="shared" si="5"/>
        <v>474.0870513041383</v>
      </c>
      <c r="V37" s="56">
        <f t="shared" si="5"/>
        <v>300.26987325121047</v>
      </c>
      <c r="W37" s="56">
        <f t="shared" si="5"/>
        <v>158.55496216316288</v>
      </c>
      <c r="X37" s="56">
        <f t="shared" si="5"/>
        <v>66.597285033672875</v>
      </c>
      <c r="Y37" s="56">
        <f t="shared" si="5"/>
        <v>2.0063703941039479E-11</v>
      </c>
      <c r="Z37" s="56">
        <f t="shared" si="5"/>
        <v>5.4260654930661346E-12</v>
      </c>
      <c r="AA37" s="56">
        <f t="shared" si="5"/>
        <v>0</v>
      </c>
    </row>
    <row r="38" spans="1:27" x14ac:dyDescent="0.25">
      <c r="F38" s="56">
        <f>F37-F12</f>
        <v>26776.834695861311</v>
      </c>
    </row>
    <row r="40" spans="1:27" x14ac:dyDescent="0.25">
      <c r="A40" s="47" t="s">
        <v>56</v>
      </c>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6">G37-H37</f>
        <v>19510.475140741368</v>
      </c>
      <c r="I43" s="56">
        <f t="shared" si="6"/>
        <v>8829.7206537556031</v>
      </c>
      <c r="J43" s="56">
        <f t="shared" si="6"/>
        <v>4847.2053322531428</v>
      </c>
      <c r="K43" s="56">
        <f t="shared" si="6"/>
        <v>2536.8073129631139</v>
      </c>
      <c r="L43" s="56">
        <f t="shared" si="6"/>
        <v>1660.6630851740774</v>
      </c>
      <c r="M43" s="56">
        <f t="shared" si="6"/>
        <v>1369.2461418196776</v>
      </c>
      <c r="N43" s="56">
        <f t="shared" si="6"/>
        <v>815.3379722019813</v>
      </c>
      <c r="O43" s="56">
        <f t="shared" si="6"/>
        <v>645.98255915909749</v>
      </c>
      <c r="P43" s="56">
        <f t="shared" si="6"/>
        <v>425.89644233974741</v>
      </c>
      <c r="Q43" s="56">
        <f t="shared" si="6"/>
        <v>425.896442339744</v>
      </c>
      <c r="R43" s="56">
        <f t="shared" si="6"/>
        <v>392.45417725451216</v>
      </c>
      <c r="S43" s="56">
        <f t="shared" si="6"/>
        <v>364.64444573784056</v>
      </c>
      <c r="T43" s="56">
        <f t="shared" si="6"/>
        <v>284.41208115212135</v>
      </c>
      <c r="U43" s="56">
        <f t="shared" si="6"/>
        <v>192.8351811701682</v>
      </c>
      <c r="V43" s="56">
        <f t="shared" si="6"/>
        <v>173.81717805292783</v>
      </c>
      <c r="W43" s="56">
        <f t="shared" si="6"/>
        <v>141.71491108804759</v>
      </c>
      <c r="X43" s="56">
        <f t="shared" si="6"/>
        <v>91.957677129490008</v>
      </c>
      <c r="Y43" s="56">
        <f t="shared" si="6"/>
        <v>66.59728503365281</v>
      </c>
      <c r="Z43" s="56">
        <f t="shared" si="6"/>
        <v>1.4637638447973345E-11</v>
      </c>
      <c r="AA43" s="56">
        <f t="shared" si="6"/>
        <v>5.4260654930661346E-12</v>
      </c>
    </row>
    <row r="44" spans="1:27" x14ac:dyDescent="0.25">
      <c r="A44" s="55" t="s">
        <v>29</v>
      </c>
      <c r="F44" s="85">
        <v>1</v>
      </c>
      <c r="G44" s="85">
        <f t="shared" ref="G44:AA44" si="7">VLOOKUP(G$41,DiscFactors_MOY,$J$5 + 10,FALSE)</f>
        <v>0.9934171680802224</v>
      </c>
      <c r="H44" s="85">
        <f t="shared" si="7"/>
        <v>0.98154949170561723</v>
      </c>
      <c r="I44" s="85">
        <f t="shared" si="7"/>
        <v>0.97089681864868471</v>
      </c>
      <c r="J44" s="85">
        <f t="shared" si="7"/>
        <v>0.9606579208042566</v>
      </c>
      <c r="K44" s="85">
        <f t="shared" si="7"/>
        <v>0.95133409517227008</v>
      </c>
      <c r="L44" s="85">
        <f t="shared" si="7"/>
        <v>0.94250779038736388</v>
      </c>
      <c r="M44" s="85">
        <f t="shared" si="7"/>
        <v>0.93378140916680163</v>
      </c>
      <c r="N44" s="85">
        <f t="shared" si="7"/>
        <v>0.92558949350793263</v>
      </c>
      <c r="O44" s="85">
        <f t="shared" si="7"/>
        <v>0.91806706611344724</v>
      </c>
      <c r="P44" s="85">
        <f t="shared" si="7"/>
        <v>0.91150936002405558</v>
      </c>
      <c r="Q44" s="85">
        <f t="shared" si="7"/>
        <v>0.90489510870258194</v>
      </c>
      <c r="R44" s="85">
        <f t="shared" si="7"/>
        <v>0.89796417167650455</v>
      </c>
      <c r="S44" s="85">
        <f t="shared" si="7"/>
        <v>0.8918972101415189</v>
      </c>
      <c r="T44" s="85">
        <f t="shared" si="7"/>
        <v>0.88745638359080714</v>
      </c>
      <c r="U44" s="85">
        <f t="shared" si="7"/>
        <v>0.88299910658056902</v>
      </c>
      <c r="V44" s="85">
        <f t="shared" si="7"/>
        <v>0.88056138180746013</v>
      </c>
      <c r="W44" s="85">
        <f t="shared" si="7"/>
        <v>0.88019925051757508</v>
      </c>
      <c r="X44" s="85">
        <f t="shared" si="7"/>
        <v>0.88083752279931626</v>
      </c>
      <c r="Y44" s="85">
        <f t="shared" si="7"/>
        <v>0.88264152468146873</v>
      </c>
      <c r="Z44" s="85">
        <f t="shared" si="7"/>
        <v>0.88611307783210103</v>
      </c>
      <c r="AA44" s="85">
        <f t="shared" si="7"/>
        <v>0.88484090931007942</v>
      </c>
    </row>
    <row r="45" spans="1:27" x14ac:dyDescent="0.25">
      <c r="A45" s="55" t="s">
        <v>24</v>
      </c>
      <c r="F45" s="56">
        <f>SUMPRODUCT(G43:AA43,G44:AA44)</f>
        <v>85949.34006742113</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1795.6117671764805</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6.705840281614818E-2</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F48" s="67"/>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E49" s="8"/>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E50" s="71"/>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8">IF(H37=0,1,MIN(MAX(H12:H35)/H37*0.4+0.6,1))</f>
        <v>0.84390928080343319</v>
      </c>
      <c r="I50" s="71">
        <f t="shared" si="8"/>
        <v>0.82835680082770269</v>
      </c>
      <c r="J50" s="71">
        <f t="shared" si="8"/>
        <v>0.80995829106042072</v>
      </c>
      <c r="K50" s="71">
        <f t="shared" si="8"/>
        <v>0.80315335895196782</v>
      </c>
      <c r="L50" s="71">
        <f t="shared" si="8"/>
        <v>0.7971161612538068</v>
      </c>
      <c r="M50" s="71">
        <f t="shared" si="8"/>
        <v>0.77765524322489044</v>
      </c>
      <c r="N50" s="71">
        <f t="shared" si="8"/>
        <v>0.76700066900678254</v>
      </c>
      <c r="O50" s="71">
        <f t="shared" si="8"/>
        <v>0.75758427294773467</v>
      </c>
      <c r="P50" s="71">
        <f t="shared" si="8"/>
        <v>0.76008117231714967</v>
      </c>
      <c r="Q50" s="71">
        <f t="shared" si="8"/>
        <v>0.76382297926885367</v>
      </c>
      <c r="R50" s="71">
        <f t="shared" si="8"/>
        <v>0.76875334112196758</v>
      </c>
      <c r="S50" s="71">
        <f t="shared" si="8"/>
        <v>0.77345798959030487</v>
      </c>
      <c r="T50" s="71">
        <f t="shared" si="8"/>
        <v>0.7640343711590879</v>
      </c>
      <c r="U50" s="71">
        <f t="shared" si="8"/>
        <v>0.76277900870320436</v>
      </c>
      <c r="V50" s="71">
        <f t="shared" si="8"/>
        <v>0.77772191614991915</v>
      </c>
      <c r="W50" s="71">
        <f t="shared" si="8"/>
        <v>0.82315810787183319</v>
      </c>
      <c r="X50" s="71">
        <f t="shared" si="8"/>
        <v>0.86564765614792294</v>
      </c>
      <c r="Y50" s="71">
        <f t="shared" si="8"/>
        <v>1</v>
      </c>
      <c r="Z50" s="71">
        <f t="shared" si="8"/>
        <v>1</v>
      </c>
      <c r="AA50" s="71">
        <f t="shared" si="8"/>
        <v>1</v>
      </c>
    </row>
    <row r="51" spans="1:27" x14ac:dyDescent="0.25">
      <c r="A51" s="55"/>
      <c r="C51" s="55" t="s">
        <v>23</v>
      </c>
      <c r="E51" s="8"/>
      <c r="F51" s="8">
        <f>F49*F50</f>
        <v>7050.6122816134111</v>
      </c>
      <c r="G51" s="8">
        <f t="shared" ref="G51" si="9">G49*G50</f>
        <v>16059.132882851634</v>
      </c>
      <c r="H51" s="8">
        <f t="shared" ref="H51" si="10">H49*H50</f>
        <v>8036.0510086585873</v>
      </c>
      <c r="I51" s="8">
        <f t="shared" ref="I51" si="11">I49*I50</f>
        <v>4769.4411255309078</v>
      </c>
      <c r="J51" s="8">
        <f t="shared" ref="J51" si="12">J49*J50</f>
        <v>3024.5958663362026</v>
      </c>
      <c r="K51" s="8">
        <f t="shared" ref="K51" si="13">K49*K50</f>
        <v>2190.3400400110663</v>
      </c>
      <c r="L51" s="8">
        <f t="shared" ref="L51" si="14">L49*L50</f>
        <v>1648.1129908589785</v>
      </c>
      <c r="M51" s="8">
        <f t="shared" ref="M51" si="15">M49*M50</f>
        <v>1171.5214585448894</v>
      </c>
      <c r="N51" s="8">
        <f t="shared" ref="N51" si="16">N49*N50</f>
        <v>907.79829427685172</v>
      </c>
      <c r="O51" s="8">
        <f t="shared" ref="O51" si="17">O49*O50</f>
        <v>702.61308133393322</v>
      </c>
      <c r="P51" s="8">
        <f t="shared" ref="P51" si="18">P49*P50</f>
        <v>581.55287699293342</v>
      </c>
      <c r="Q51" s="8">
        <f t="shared" ref="Q51" si="19">Q49*Q50</f>
        <v>460.43251252197439</v>
      </c>
      <c r="R51" s="8">
        <f t="shared" ref="R51" si="20">R49*R50</f>
        <v>349.99040097118058</v>
      </c>
      <c r="S51" s="8">
        <f t="shared" ref="S51" si="21">S49*S50</f>
        <v>246.65712771517641</v>
      </c>
      <c r="T51" s="8">
        <f t="shared" ref="T51" si="22">T49*T50</f>
        <v>163.25175000443605</v>
      </c>
      <c r="U51" s="8">
        <f t="shared" ref="U51" si="23">U49*U50</f>
        <v>112.98318130799267</v>
      </c>
      <c r="V51" s="8">
        <f t="shared" ref="V51" si="24">V49*V50</f>
        <v>69.271252362841139</v>
      </c>
      <c r="W51" s="8">
        <f t="shared" ref="W51" si="25">W49*W50</f>
        <v>33.900069145128519</v>
      </c>
      <c r="X51" s="8">
        <f t="shared" ref="X51" si="26">X49*X50</f>
        <v>13.122630441640309</v>
      </c>
      <c r="Y51" s="8">
        <f t="shared" ref="Y51" si="27">Y49*Y50</f>
        <v>9.9153584160584132E-12</v>
      </c>
      <c r="Z51" s="8">
        <f t="shared" ref="Z51" si="28">Z49*Z50</f>
        <v>3.135490615165352E-12</v>
      </c>
      <c r="AA51" s="8">
        <f t="shared" ref="AA51" si="29">AA49*AA50</f>
        <v>0</v>
      </c>
    </row>
    <row r="52" spans="1:27" x14ac:dyDescent="0.25">
      <c r="A52" s="55"/>
      <c r="F52" s="8"/>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45" orientation="landscape" r:id="rId1"/>
  <headerFooter>
    <oddFooter>&amp;L&amp;8&amp;D &amp;T&amp;R&amp;8&amp;F [&amp;A]</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4F81BD"/>
  </sheetPr>
  <dimension ref="A1:AC59"/>
  <sheetViews>
    <sheetView zoomScale="85" zoomScaleNormal="85" zoomScaleSheetLayoutView="85" workbookViewId="0">
      <pane xSplit="1" ySplit="10" topLeftCell="B23"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21875" style="4" customWidth="1"/>
    <col min="2" max="5" width="10.5546875" style="4" customWidth="1"/>
    <col min="6" max="6" width="10.5546875" style="4" bestFit="1" customWidth="1"/>
    <col min="7"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79</v>
      </c>
    </row>
    <row r="5" spans="1:29" x14ac:dyDescent="0.25">
      <c r="A5" s="6" t="s">
        <v>35</v>
      </c>
      <c r="B5" s="6"/>
      <c r="C5" s="6"/>
      <c r="D5" s="6"/>
      <c r="E5" s="6"/>
      <c r="I5" s="4" t="s">
        <v>101</v>
      </c>
      <c r="J5" s="7">
        <f>HLOOKUP($J$4,'Yield Curves &amp; Factor Charges'!$C$6:$J$7,2,FALSE)</f>
        <v>6</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ht="13.8" thickBot="1" x14ac:dyDescent="0.3">
      <c r="A9" s="3"/>
      <c r="B9" s="7" t="s">
        <v>86</v>
      </c>
      <c r="C9" s="7" t="s">
        <v>36</v>
      </c>
      <c r="D9" s="7" t="s">
        <v>37</v>
      </c>
      <c r="E9" s="7" t="s">
        <v>81</v>
      </c>
      <c r="F9" s="72" t="s">
        <v>47</v>
      </c>
      <c r="G9" s="392" t="s">
        <v>33</v>
      </c>
      <c r="H9" s="390"/>
      <c r="I9" s="390"/>
      <c r="J9" s="390"/>
      <c r="K9" s="390"/>
      <c r="L9" s="390"/>
      <c r="M9" s="390"/>
      <c r="N9" s="390"/>
      <c r="O9" s="390"/>
      <c r="P9" s="390"/>
      <c r="Q9" s="390"/>
      <c r="R9" s="390"/>
      <c r="S9" s="390"/>
      <c r="T9" s="390"/>
      <c r="U9" s="390"/>
      <c r="V9" s="390"/>
      <c r="W9" s="390"/>
      <c r="X9" s="390"/>
      <c r="Y9" s="390"/>
      <c r="Z9" s="390"/>
      <c r="AA9" s="391"/>
      <c r="AC9" s="7"/>
    </row>
    <row r="10" spans="1:29" ht="13.8" thickTop="1"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E37" si="3">SUM(C12:C36)</f>
        <v>8774.4951834597596</v>
      </c>
      <c r="D37" s="56">
        <f t="shared" si="3"/>
        <v>21936.237958649403</v>
      </c>
      <c r="E37" s="56">
        <f t="shared" si="3"/>
        <v>57034.218692488459</v>
      </c>
      <c r="F37" s="56">
        <f t="shared" ref="F37" si="4">SUM(F12:F35)</f>
        <v>87744.95183459761</v>
      </c>
      <c r="G37" s="56">
        <f t="shared" ref="G37:AA37" si="5">SUM(G12:G36)</f>
        <v>42775.664019366333</v>
      </c>
      <c r="H37" s="56">
        <f t="shared" si="5"/>
        <v>23265.188878624966</v>
      </c>
      <c r="I37" s="56">
        <f t="shared" si="5"/>
        <v>14435.468224869363</v>
      </c>
      <c r="J37" s="56">
        <f t="shared" si="5"/>
        <v>9588.2628926162197</v>
      </c>
      <c r="K37" s="56">
        <f t="shared" si="5"/>
        <v>7051.4555796531058</v>
      </c>
      <c r="L37" s="56">
        <f t="shared" si="5"/>
        <v>5390.7924944790284</v>
      </c>
      <c r="M37" s="56">
        <f t="shared" si="5"/>
        <v>4021.5463526593508</v>
      </c>
      <c r="N37" s="56">
        <f t="shared" si="5"/>
        <v>3206.2083804573695</v>
      </c>
      <c r="O37" s="56">
        <f t="shared" si="5"/>
        <v>2560.225821298272</v>
      </c>
      <c r="P37" s="56">
        <f t="shared" si="5"/>
        <v>2134.3293789585246</v>
      </c>
      <c r="Q37" s="56">
        <f t="shared" si="5"/>
        <v>1708.4329366187806</v>
      </c>
      <c r="R37" s="56">
        <f t="shared" si="5"/>
        <v>1315.9787593642684</v>
      </c>
      <c r="S37" s="56">
        <f t="shared" si="5"/>
        <v>951.33431362642784</v>
      </c>
      <c r="T37" s="56">
        <f t="shared" si="5"/>
        <v>666.9222324743065</v>
      </c>
      <c r="U37" s="56">
        <f t="shared" si="5"/>
        <v>474.0870513041383</v>
      </c>
      <c r="V37" s="56">
        <f t="shared" si="5"/>
        <v>300.26987325121047</v>
      </c>
      <c r="W37" s="56">
        <f t="shared" si="5"/>
        <v>158.55496216316288</v>
      </c>
      <c r="X37" s="56">
        <f t="shared" si="5"/>
        <v>66.597285033672875</v>
      </c>
      <c r="Y37" s="56">
        <f t="shared" si="5"/>
        <v>2.0063703941039479E-11</v>
      </c>
      <c r="Z37" s="56">
        <f t="shared" si="5"/>
        <v>5.4260654930661346E-12</v>
      </c>
      <c r="AA37" s="56">
        <f t="shared" si="5"/>
        <v>0</v>
      </c>
    </row>
    <row r="38" spans="1:27" x14ac:dyDescent="0.25">
      <c r="F38" s="56">
        <f>F37-F12</f>
        <v>26776.834695861311</v>
      </c>
    </row>
    <row r="40" spans="1:27" x14ac:dyDescent="0.25">
      <c r="A40" s="47" t="s">
        <v>56</v>
      </c>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6">G37-H37</f>
        <v>19510.475140741368</v>
      </c>
      <c r="I43" s="56">
        <f t="shared" si="6"/>
        <v>8829.7206537556031</v>
      </c>
      <c r="J43" s="56">
        <f t="shared" si="6"/>
        <v>4847.2053322531428</v>
      </c>
      <c r="K43" s="56">
        <f t="shared" si="6"/>
        <v>2536.8073129631139</v>
      </c>
      <c r="L43" s="56">
        <f t="shared" si="6"/>
        <v>1660.6630851740774</v>
      </c>
      <c r="M43" s="56">
        <f t="shared" si="6"/>
        <v>1369.2461418196776</v>
      </c>
      <c r="N43" s="56">
        <f t="shared" si="6"/>
        <v>815.3379722019813</v>
      </c>
      <c r="O43" s="56">
        <f t="shared" si="6"/>
        <v>645.98255915909749</v>
      </c>
      <c r="P43" s="56">
        <f t="shared" si="6"/>
        <v>425.89644233974741</v>
      </c>
      <c r="Q43" s="56">
        <f t="shared" si="6"/>
        <v>425.896442339744</v>
      </c>
      <c r="R43" s="56">
        <f t="shared" si="6"/>
        <v>392.45417725451216</v>
      </c>
      <c r="S43" s="56">
        <f t="shared" si="6"/>
        <v>364.64444573784056</v>
      </c>
      <c r="T43" s="56">
        <f t="shared" si="6"/>
        <v>284.41208115212135</v>
      </c>
      <c r="U43" s="56">
        <f t="shared" si="6"/>
        <v>192.8351811701682</v>
      </c>
      <c r="V43" s="56">
        <f t="shared" si="6"/>
        <v>173.81717805292783</v>
      </c>
      <c r="W43" s="56">
        <f t="shared" si="6"/>
        <v>141.71491108804759</v>
      </c>
      <c r="X43" s="56">
        <f t="shared" si="6"/>
        <v>91.957677129490008</v>
      </c>
      <c r="Y43" s="56">
        <f t="shared" si="6"/>
        <v>66.59728503365281</v>
      </c>
      <c r="Z43" s="56">
        <f t="shared" si="6"/>
        <v>1.4637638447973345E-11</v>
      </c>
      <c r="AA43" s="56">
        <f t="shared" si="6"/>
        <v>5.4260654930661346E-12</v>
      </c>
    </row>
    <row r="44" spans="1:27" x14ac:dyDescent="0.25">
      <c r="A44" s="55" t="s">
        <v>29</v>
      </c>
      <c r="F44" s="85">
        <v>1</v>
      </c>
      <c r="G44" s="85">
        <f t="shared" ref="G44:AA44" si="7">VLOOKUP(G$41,DiscFactors_MOY,$J$5 + 10,FALSE)</f>
        <v>0.99999999808772055</v>
      </c>
      <c r="H44" s="85">
        <f t="shared" si="7"/>
        <v>1.0000000057368383</v>
      </c>
      <c r="I44" s="85">
        <f t="shared" si="7"/>
        <v>0.99999997131580887</v>
      </c>
      <c r="J44" s="85">
        <f t="shared" si="7"/>
        <v>1.0000001472455142</v>
      </c>
      <c r="K44" s="85">
        <f t="shared" si="7"/>
        <v>0.99999929436921475</v>
      </c>
      <c r="L44" s="85">
        <f t="shared" si="7"/>
        <v>1.0000032183723377</v>
      </c>
      <c r="M44" s="85">
        <f t="shared" si="7"/>
        <v>0.99998580526656244</v>
      </c>
      <c r="N44" s="85">
        <f t="shared" si="7"/>
        <v>1.0000611281250638</v>
      </c>
      <c r="O44" s="85">
        <f t="shared" si="7"/>
        <v>0.99958940892314163</v>
      </c>
      <c r="P44" s="85">
        <f t="shared" si="7"/>
        <v>0.99740002869219579</v>
      </c>
      <c r="Q44" s="85">
        <f t="shared" si="7"/>
        <v>0.99558596673748945</v>
      </c>
      <c r="R44" s="85">
        <f t="shared" si="7"/>
        <v>0.9922508363076743</v>
      </c>
      <c r="S44" s="85">
        <f t="shared" si="7"/>
        <v>0.98852490838250573</v>
      </c>
      <c r="T44" s="85">
        <f t="shared" si="7"/>
        <v>0.98613870464723175</v>
      </c>
      <c r="U44" s="85">
        <f t="shared" si="7"/>
        <v>0.97998270195117054</v>
      </c>
      <c r="V44" s="85">
        <f t="shared" si="7"/>
        <v>0.97380387690690595</v>
      </c>
      <c r="W44" s="85">
        <f t="shared" si="7"/>
        <v>0.96918132464455164</v>
      </c>
      <c r="X44" s="85">
        <f t="shared" si="7"/>
        <v>0.96407108685024434</v>
      </c>
      <c r="Y44" s="85">
        <f t="shared" si="7"/>
        <v>0.9588739899447789</v>
      </c>
      <c r="Z44" s="85">
        <f t="shared" si="7"/>
        <v>0.95270953067077269</v>
      </c>
      <c r="AA44" s="85">
        <f t="shared" si="7"/>
        <v>0.94681515171883779</v>
      </c>
    </row>
    <row r="45" spans="1:27" x14ac:dyDescent="0.25">
      <c r="A45" s="55" t="s">
        <v>24</v>
      </c>
      <c r="F45" s="56">
        <f>SUMPRODUCT(G43:AA43,G44:AA44)</f>
        <v>87711.742304023486</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33.209530574124074</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1.2402336180256965E-3</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F48" s="67"/>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E49" s="8"/>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E50" s="71"/>
      <c r="F50" s="71">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8">IF(H37=0,1,MIN(MAX(H12:H35)/H37*0.4+0.6,1))</f>
        <v>0.84390928080343319</v>
      </c>
      <c r="I50" s="71">
        <f t="shared" si="8"/>
        <v>0.82835680082770269</v>
      </c>
      <c r="J50" s="71">
        <f t="shared" si="8"/>
        <v>0.80995829106042072</v>
      </c>
      <c r="K50" s="71">
        <f t="shared" si="8"/>
        <v>0.80315335895196782</v>
      </c>
      <c r="L50" s="71">
        <f t="shared" si="8"/>
        <v>0.7971161612538068</v>
      </c>
      <c r="M50" s="71">
        <f t="shared" si="8"/>
        <v>0.77765524322489044</v>
      </c>
      <c r="N50" s="71">
        <f t="shared" si="8"/>
        <v>0.76700066900678254</v>
      </c>
      <c r="O50" s="71">
        <f t="shared" si="8"/>
        <v>0.75758427294773467</v>
      </c>
      <c r="P50" s="71">
        <f t="shared" si="8"/>
        <v>0.76008117231714967</v>
      </c>
      <c r="Q50" s="71">
        <f t="shared" si="8"/>
        <v>0.76382297926885367</v>
      </c>
      <c r="R50" s="71">
        <f t="shared" si="8"/>
        <v>0.76875334112196758</v>
      </c>
      <c r="S50" s="71">
        <f t="shared" si="8"/>
        <v>0.77345798959030487</v>
      </c>
      <c r="T50" s="71">
        <f t="shared" si="8"/>
        <v>0.7640343711590879</v>
      </c>
      <c r="U50" s="71">
        <f t="shared" si="8"/>
        <v>0.76277900870320436</v>
      </c>
      <c r="V50" s="71">
        <f t="shared" si="8"/>
        <v>0.77772191614991915</v>
      </c>
      <c r="W50" s="71">
        <f t="shared" si="8"/>
        <v>0.82315810787183319</v>
      </c>
      <c r="X50" s="71">
        <f t="shared" si="8"/>
        <v>0.86564765614792294</v>
      </c>
      <c r="Y50" s="71">
        <f t="shared" si="8"/>
        <v>1</v>
      </c>
      <c r="Z50" s="71">
        <f t="shared" si="8"/>
        <v>1</v>
      </c>
      <c r="AA50" s="71">
        <f t="shared" si="8"/>
        <v>1</v>
      </c>
    </row>
    <row r="51" spans="1:27" x14ac:dyDescent="0.25">
      <c r="A51" s="55"/>
      <c r="C51" s="55" t="s">
        <v>23</v>
      </c>
      <c r="E51" s="8"/>
      <c r="F51" s="8">
        <f>F49*F50</f>
        <v>7050.6122816134111</v>
      </c>
      <c r="G51" s="8">
        <f t="shared" ref="G51" si="9">G49*G50</f>
        <v>16059.132882851634</v>
      </c>
      <c r="H51" s="8">
        <f t="shared" ref="H51" si="10">H49*H50</f>
        <v>8036.0510086585873</v>
      </c>
      <c r="I51" s="8">
        <f t="shared" ref="I51" si="11">I49*I50</f>
        <v>4769.4411255309078</v>
      </c>
      <c r="J51" s="8">
        <f t="shared" ref="J51" si="12">J49*J50</f>
        <v>3024.5958663362026</v>
      </c>
      <c r="K51" s="8">
        <f t="shared" ref="K51" si="13">K49*K50</f>
        <v>2190.3400400110663</v>
      </c>
      <c r="L51" s="8">
        <f t="shared" ref="L51" si="14">L49*L50</f>
        <v>1648.1129908589785</v>
      </c>
      <c r="M51" s="8">
        <f t="shared" ref="M51" si="15">M49*M50</f>
        <v>1171.5214585448894</v>
      </c>
      <c r="N51" s="8">
        <f t="shared" ref="N51" si="16">N49*N50</f>
        <v>907.79829427685172</v>
      </c>
      <c r="O51" s="8">
        <f t="shared" ref="O51" si="17">O49*O50</f>
        <v>702.61308133393322</v>
      </c>
      <c r="P51" s="8">
        <f t="shared" ref="P51" si="18">P49*P50</f>
        <v>581.55287699293342</v>
      </c>
      <c r="Q51" s="8">
        <f t="shared" ref="Q51" si="19">Q49*Q50</f>
        <v>460.43251252197439</v>
      </c>
      <c r="R51" s="8">
        <f t="shared" ref="R51" si="20">R49*R50</f>
        <v>349.99040097118058</v>
      </c>
      <c r="S51" s="8">
        <f t="shared" ref="S51" si="21">S49*S50</f>
        <v>246.65712771517641</v>
      </c>
      <c r="T51" s="8">
        <f t="shared" ref="T51" si="22">T49*T50</f>
        <v>163.25175000443605</v>
      </c>
      <c r="U51" s="8">
        <f t="shared" ref="U51" si="23">U49*U50</f>
        <v>112.98318130799267</v>
      </c>
      <c r="V51" s="8">
        <f t="shared" ref="V51" si="24">V49*V50</f>
        <v>69.271252362841139</v>
      </c>
      <c r="W51" s="8">
        <f t="shared" ref="W51" si="25">W49*W50</f>
        <v>33.900069145128519</v>
      </c>
      <c r="X51" s="8">
        <f t="shared" ref="X51" si="26">X49*X50</f>
        <v>13.122630441640309</v>
      </c>
      <c r="Y51" s="8">
        <f t="shared" ref="Y51" si="27">Y49*Y50</f>
        <v>9.9153584160584132E-12</v>
      </c>
      <c r="Z51" s="8">
        <f t="shared" ref="Z51" si="28">Z49*Z50</f>
        <v>3.135490615165352E-12</v>
      </c>
      <c r="AA51" s="8">
        <f t="shared" ref="AA51" si="29">AA49*AA50</f>
        <v>0</v>
      </c>
    </row>
    <row r="52" spans="1:27" x14ac:dyDescent="0.25">
      <c r="A52" s="55"/>
      <c r="F52" s="8"/>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35" orientation="portrait" r:id="rId1"/>
  <headerFooter>
    <oddFooter>&amp;L&amp;8&amp;D &amp;T&amp;R&amp;8&amp;F [&amp;A]</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4F81BD"/>
  </sheetPr>
  <dimension ref="A1:AC59"/>
  <sheetViews>
    <sheetView zoomScale="85" zoomScaleNormal="85" zoomScaleSheetLayoutView="85" workbookViewId="0">
      <pane xSplit="1" ySplit="10" topLeftCell="C32" activePane="bottomRight" state="frozen"/>
      <selection activeCell="G12" sqref="G12"/>
      <selection pane="topRight" activeCell="G12" sqref="G12"/>
      <selection pane="bottomLeft" activeCell="G12" sqref="G12"/>
      <selection pane="bottomRight" activeCell="G12" sqref="G12"/>
    </sheetView>
  </sheetViews>
  <sheetFormatPr defaultColWidth="9.109375" defaultRowHeight="13.2" x14ac:dyDescent="0.25"/>
  <cols>
    <col min="1" max="1" width="42.88671875" style="4" customWidth="1"/>
    <col min="2" max="8" width="10.5546875" style="4" customWidth="1"/>
    <col min="9" max="13" width="10.5546875" style="4" bestFit="1" customWidth="1"/>
    <col min="14" max="27" width="10.21875" style="4" bestFit="1" customWidth="1"/>
    <col min="28" max="16384" width="9.109375" style="4"/>
  </cols>
  <sheetData>
    <row r="1" spans="1:29" x14ac:dyDescent="0.25">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9" x14ac:dyDescent="0.25">
      <c r="A2" s="11"/>
      <c r="B2" s="11"/>
      <c r="C2" s="11"/>
      <c r="D2" s="11"/>
      <c r="E2" s="11"/>
      <c r="F2" s="11"/>
      <c r="G2" s="11"/>
      <c r="H2" s="11"/>
      <c r="I2" s="11"/>
      <c r="J2" s="11"/>
      <c r="K2" s="11"/>
      <c r="L2" s="11"/>
      <c r="M2" s="11"/>
      <c r="N2" s="11"/>
      <c r="O2" s="11"/>
      <c r="P2" s="11"/>
      <c r="Q2" s="11"/>
      <c r="R2" s="11"/>
      <c r="S2" s="11"/>
      <c r="T2" s="11"/>
      <c r="U2" s="11"/>
      <c r="V2" s="11"/>
      <c r="W2" s="11"/>
      <c r="X2" s="11"/>
      <c r="Y2" s="11"/>
      <c r="Z2" s="11"/>
      <c r="AA2" s="11"/>
    </row>
    <row r="3" spans="1:29"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9" x14ac:dyDescent="0.25">
      <c r="I4" s="4" t="s">
        <v>51</v>
      </c>
      <c r="J4" s="1" t="s">
        <v>80</v>
      </c>
    </row>
    <row r="5" spans="1:29" x14ac:dyDescent="0.25">
      <c r="A5" s="6" t="s">
        <v>35</v>
      </c>
      <c r="B5" s="6"/>
      <c r="C5" s="6"/>
      <c r="D5" s="6"/>
      <c r="E5" s="6"/>
      <c r="I5" s="4" t="s">
        <v>101</v>
      </c>
      <c r="J5" s="7">
        <f>HLOOKUP($J$4,'Yield Curves &amp; Factor Charges'!$C$6:$J$7,2,FALSE)</f>
        <v>8</v>
      </c>
    </row>
    <row r="6" spans="1:29" x14ac:dyDescent="0.25">
      <c r="A6" s="6" t="str">
        <f>"UPR - DAC as of "&amp;YEAR(Summary!$C$6)&amp;" are to be used as a starting point."</f>
        <v>UPR - DAC as of 2019 are to be used as a starting point.</v>
      </c>
      <c r="B6" s="6"/>
      <c r="C6" s="6"/>
      <c r="D6" s="6"/>
      <c r="E6" s="6"/>
    </row>
    <row r="8" spans="1:29" x14ac:dyDescent="0.25">
      <c r="B8" s="7"/>
      <c r="C8" s="7"/>
      <c r="D8" s="7" t="s">
        <v>84</v>
      </c>
      <c r="E8" s="7" t="s">
        <v>82</v>
      </c>
      <c r="AC8" s="7"/>
    </row>
    <row r="9" spans="1:29" x14ac:dyDescent="0.25">
      <c r="A9" s="3"/>
      <c r="B9" s="7" t="s">
        <v>86</v>
      </c>
      <c r="C9" s="7" t="s">
        <v>36</v>
      </c>
      <c r="D9" s="7" t="s">
        <v>37</v>
      </c>
      <c r="E9" s="7" t="s">
        <v>81</v>
      </c>
      <c r="F9" s="72" t="s">
        <v>47</v>
      </c>
      <c r="G9" s="393" t="s">
        <v>33</v>
      </c>
      <c r="H9" s="394"/>
      <c r="I9" s="394"/>
      <c r="J9" s="394"/>
      <c r="K9" s="394"/>
      <c r="L9" s="394"/>
      <c r="M9" s="394"/>
      <c r="N9" s="394"/>
      <c r="O9" s="394"/>
      <c r="P9" s="394"/>
      <c r="Q9" s="394"/>
      <c r="R9" s="394"/>
      <c r="S9" s="394"/>
      <c r="T9" s="394"/>
      <c r="U9" s="394"/>
      <c r="V9" s="394"/>
      <c r="W9" s="394"/>
      <c r="X9" s="394"/>
      <c r="Y9" s="394"/>
      <c r="Z9" s="394"/>
      <c r="AA9" s="395"/>
      <c r="AC9" s="7"/>
    </row>
    <row r="10" spans="1:29" x14ac:dyDescent="0.25">
      <c r="A10" s="47" t="s">
        <v>54</v>
      </c>
      <c r="B10" s="65">
        <f>+F10</f>
        <v>43830</v>
      </c>
      <c r="C10" s="66">
        <f>EDATE(B10,0)</f>
        <v>43830</v>
      </c>
      <c r="D10" s="66" t="s">
        <v>85</v>
      </c>
      <c r="E10" s="66" t="s">
        <v>83</v>
      </c>
      <c r="F10" s="77">
        <f>Summary!$C$6</f>
        <v>43830</v>
      </c>
      <c r="G10" s="66">
        <f t="shared" ref="G10:AA10" si="0">EDATE(F10,12)</f>
        <v>44196</v>
      </c>
      <c r="H10" s="66">
        <f t="shared" si="0"/>
        <v>44561</v>
      </c>
      <c r="I10" s="66">
        <f t="shared" si="0"/>
        <v>44926</v>
      </c>
      <c r="J10" s="66">
        <f t="shared" si="0"/>
        <v>45291</v>
      </c>
      <c r="K10" s="66">
        <f t="shared" si="0"/>
        <v>45657</v>
      </c>
      <c r="L10" s="66">
        <f t="shared" si="0"/>
        <v>46022</v>
      </c>
      <c r="M10" s="66">
        <f t="shared" si="0"/>
        <v>46387</v>
      </c>
      <c r="N10" s="66">
        <f t="shared" si="0"/>
        <v>46752</v>
      </c>
      <c r="O10" s="66">
        <f t="shared" si="0"/>
        <v>47118</v>
      </c>
      <c r="P10" s="66">
        <f t="shared" si="0"/>
        <v>47483</v>
      </c>
      <c r="Q10" s="66">
        <f t="shared" si="0"/>
        <v>47848</v>
      </c>
      <c r="R10" s="66">
        <f t="shared" si="0"/>
        <v>48213</v>
      </c>
      <c r="S10" s="66">
        <f t="shared" si="0"/>
        <v>48579</v>
      </c>
      <c r="T10" s="66">
        <f t="shared" si="0"/>
        <v>48944</v>
      </c>
      <c r="U10" s="66">
        <f t="shared" si="0"/>
        <v>49309</v>
      </c>
      <c r="V10" s="66">
        <f t="shared" si="0"/>
        <v>49674</v>
      </c>
      <c r="W10" s="66">
        <f t="shared" si="0"/>
        <v>50040</v>
      </c>
      <c r="X10" s="66">
        <f t="shared" si="0"/>
        <v>50405</v>
      </c>
      <c r="Y10" s="66">
        <f t="shared" si="0"/>
        <v>50770</v>
      </c>
      <c r="Z10" s="66">
        <f t="shared" si="0"/>
        <v>51135</v>
      </c>
      <c r="AA10" s="66">
        <f t="shared" si="0"/>
        <v>51501</v>
      </c>
      <c r="AC10" s="66"/>
    </row>
    <row r="12" spans="1:29" x14ac:dyDescent="0.25">
      <c r="A12" s="4" t="s">
        <v>0</v>
      </c>
      <c r="B12" s="69">
        <v>60968.117138736299</v>
      </c>
      <c r="C12" s="69">
        <v>6096.8117138736307</v>
      </c>
      <c r="D12" s="69">
        <v>15242.029284684075</v>
      </c>
      <c r="E12" s="76">
        <f>B12-C12-D12</f>
        <v>39629.276140178597</v>
      </c>
      <c r="F12" s="76">
        <f>B12</f>
        <v>60968.117138736299</v>
      </c>
      <c r="G12" s="73">
        <v>29721.957105133948</v>
      </c>
      <c r="H12" s="69">
        <v>14186.488717853617</v>
      </c>
      <c r="I12" s="69">
        <v>8241.0933557028075</v>
      </c>
      <c r="J12" s="69">
        <v>5032.8382279293692</v>
      </c>
      <c r="K12" s="69">
        <v>3581.3172162678097</v>
      </c>
      <c r="L12" s="69">
        <v>2656.5308065688491</v>
      </c>
      <c r="M12" s="69">
        <v>1786.1219885546698</v>
      </c>
      <c r="N12" s="69">
        <v>1338.5973612788341</v>
      </c>
      <c r="O12" s="69">
        <v>1008.6283115782629</v>
      </c>
      <c r="P12" s="69">
        <v>854.16487273653638</v>
      </c>
      <c r="Q12" s="69">
        <v>699.70143389481336</v>
      </c>
      <c r="R12" s="69">
        <v>555.18953122065511</v>
      </c>
      <c r="S12" s="69">
        <v>412.54134367478184</v>
      </c>
      <c r="T12" s="69">
        <v>273.49542253984481</v>
      </c>
      <c r="U12" s="69">
        <v>192.92855062578204</v>
      </c>
      <c r="V12" s="69">
        <v>114.83689442860954</v>
      </c>
      <c r="W12" s="69">
        <v>46.011320640327561</v>
      </c>
      <c r="X12" s="69">
        <v>14.87335685249872</v>
      </c>
      <c r="Y12" s="69">
        <v>2.2452734760181648E-11</v>
      </c>
      <c r="Z12" s="69">
        <v>8.0068618752724885E-12</v>
      </c>
      <c r="AA12" s="69">
        <v>0</v>
      </c>
    </row>
    <row r="13" spans="1:29" x14ac:dyDescent="0.25">
      <c r="A13" s="4" t="s">
        <v>1</v>
      </c>
      <c r="B13" s="69"/>
      <c r="C13" s="69"/>
      <c r="D13" s="69"/>
      <c r="E13" s="74">
        <f t="shared" ref="E13:E35" si="1">B13-C13-D13</f>
        <v>0</v>
      </c>
      <c r="F13" s="74">
        <f t="shared" ref="F13:F35" si="2">B13</f>
        <v>0</v>
      </c>
      <c r="G13" s="73"/>
      <c r="H13" s="69"/>
      <c r="I13" s="69"/>
      <c r="J13" s="69"/>
      <c r="K13" s="69"/>
      <c r="L13" s="69"/>
      <c r="M13" s="69"/>
      <c r="N13" s="69"/>
      <c r="O13" s="69"/>
      <c r="P13" s="69"/>
      <c r="Q13" s="69"/>
      <c r="R13" s="69"/>
      <c r="S13" s="69"/>
      <c r="T13" s="69"/>
      <c r="U13" s="69"/>
      <c r="V13" s="69"/>
      <c r="W13" s="69"/>
      <c r="X13" s="69"/>
      <c r="Y13" s="69"/>
      <c r="Z13" s="69"/>
      <c r="AA13" s="69"/>
    </row>
    <row r="14" spans="1:29" x14ac:dyDescent="0.25">
      <c r="A14" s="4" t="s">
        <v>2</v>
      </c>
      <c r="B14" s="69">
        <v>6699.0506999999634</v>
      </c>
      <c r="C14" s="69">
        <v>669.90506999999639</v>
      </c>
      <c r="D14" s="69">
        <v>1674.7626749999908</v>
      </c>
      <c r="E14" s="74">
        <f t="shared" si="1"/>
        <v>4354.3829549999764</v>
      </c>
      <c r="F14" s="74">
        <f t="shared" si="2"/>
        <v>6699.0506999999634</v>
      </c>
      <c r="G14" s="73">
        <v>3265.7872162499825</v>
      </c>
      <c r="H14" s="69">
        <v>1742.1498412954345</v>
      </c>
      <c r="I14" s="69">
        <v>943.48895872657204</v>
      </c>
      <c r="J14" s="69">
        <v>513.4595455081527</v>
      </c>
      <c r="K14" s="69">
        <v>276.38306873920538</v>
      </c>
      <c r="L14" s="69">
        <v>148.59192557663337</v>
      </c>
      <c r="M14" s="69">
        <v>81.38602423668631</v>
      </c>
      <c r="N14" s="69">
        <v>53.742323626259825</v>
      </c>
      <c r="O14" s="69">
        <v>38.858775270807818</v>
      </c>
      <c r="P14" s="69">
        <v>28.304726744769461</v>
      </c>
      <c r="Q14" s="69">
        <v>17.750678218731093</v>
      </c>
      <c r="R14" s="69">
        <v>12.80964476937398</v>
      </c>
      <c r="S14" s="69">
        <v>8.7849145655280747</v>
      </c>
      <c r="T14" s="69">
        <v>5.4104940264657531</v>
      </c>
      <c r="U14" s="69">
        <v>3.0918950772042897</v>
      </c>
      <c r="V14" s="69">
        <v>1.5463794924116319</v>
      </c>
      <c r="W14" s="69">
        <v>0.48391061567786481</v>
      </c>
      <c r="X14" s="69">
        <v>0.12733823027766114</v>
      </c>
      <c r="Y14" s="69">
        <v>1.8104482728313124E-14</v>
      </c>
      <c r="Z14" s="69">
        <v>-2.3639655431955131E-13</v>
      </c>
      <c r="AA14" s="69">
        <v>0</v>
      </c>
    </row>
    <row r="15" spans="1:29" x14ac:dyDescent="0.25">
      <c r="A15" s="4" t="s">
        <v>3</v>
      </c>
      <c r="B15" s="69"/>
      <c r="C15" s="69"/>
      <c r="D15" s="69"/>
      <c r="E15" s="74">
        <f t="shared" si="1"/>
        <v>0</v>
      </c>
      <c r="F15" s="74">
        <f t="shared" si="2"/>
        <v>0</v>
      </c>
      <c r="G15" s="73"/>
      <c r="H15" s="69"/>
      <c r="I15" s="69"/>
      <c r="J15" s="69"/>
      <c r="K15" s="69"/>
      <c r="L15" s="69"/>
      <c r="M15" s="69"/>
      <c r="N15" s="69"/>
      <c r="O15" s="69"/>
      <c r="P15" s="69"/>
      <c r="Q15" s="69"/>
      <c r="R15" s="69"/>
      <c r="S15" s="69"/>
      <c r="T15" s="69"/>
      <c r="U15" s="69"/>
      <c r="V15" s="69"/>
      <c r="W15" s="69"/>
      <c r="X15" s="69"/>
      <c r="Y15" s="69"/>
      <c r="Z15" s="69"/>
      <c r="AA15" s="69"/>
    </row>
    <row r="16" spans="1:29" x14ac:dyDescent="0.25">
      <c r="A16" s="4" t="s">
        <v>4</v>
      </c>
      <c r="B16" s="69">
        <v>2010.6358668178873</v>
      </c>
      <c r="C16" s="69">
        <v>201.06358668178873</v>
      </c>
      <c r="D16" s="69">
        <v>502.65896670447182</v>
      </c>
      <c r="E16" s="74">
        <f t="shared" si="1"/>
        <v>1306.9133134316266</v>
      </c>
      <c r="F16" s="74">
        <f t="shared" si="2"/>
        <v>2010.6358668178873</v>
      </c>
      <c r="G16" s="73">
        <v>980.1849850737201</v>
      </c>
      <c r="H16" s="69">
        <v>777.02510201452344</v>
      </c>
      <c r="I16" s="69">
        <v>587.40287281227256</v>
      </c>
      <c r="J16" s="69">
        <v>456.55293915737064</v>
      </c>
      <c r="K16" s="69">
        <v>360.7767232016908</v>
      </c>
      <c r="L16" s="69">
        <v>295.82209201182155</v>
      </c>
      <c r="M16" s="69">
        <v>249.432493977246</v>
      </c>
      <c r="N16" s="69">
        <v>212.66859451266464</v>
      </c>
      <c r="O16" s="69">
        <v>181.51056492278218</v>
      </c>
      <c r="P16" s="69">
        <v>152.95258986344143</v>
      </c>
      <c r="Q16" s="69">
        <v>124.39461480410067</v>
      </c>
      <c r="R16" s="69">
        <v>95.836643513449005</v>
      </c>
      <c r="S16" s="69">
        <v>67.278674925884559</v>
      </c>
      <c r="T16" s="69">
        <v>53.00998732700922</v>
      </c>
      <c r="U16" s="69">
        <v>38.880355321317914</v>
      </c>
      <c r="V16" s="69">
        <v>25.104802707501008</v>
      </c>
      <c r="W16" s="69">
        <v>14.007206956405726</v>
      </c>
      <c r="X16" s="69">
        <v>5.3237427779533029</v>
      </c>
      <c r="Y16" s="69">
        <v>-1.6920076356058803E-13</v>
      </c>
      <c r="Z16" s="69">
        <v>-8.1702756167677476E-14</v>
      </c>
      <c r="AA16" s="69">
        <v>0</v>
      </c>
    </row>
    <row r="17" spans="1:27" x14ac:dyDescent="0.25">
      <c r="A17" s="4" t="s">
        <v>5</v>
      </c>
      <c r="B17" s="69"/>
      <c r="C17" s="69"/>
      <c r="D17" s="69"/>
      <c r="E17" s="74">
        <f t="shared" si="1"/>
        <v>0</v>
      </c>
      <c r="F17" s="74">
        <f t="shared" si="2"/>
        <v>0</v>
      </c>
      <c r="G17" s="73"/>
      <c r="H17" s="69"/>
      <c r="I17" s="69"/>
      <c r="J17" s="69"/>
      <c r="K17" s="69"/>
      <c r="L17" s="69"/>
      <c r="M17" s="69"/>
      <c r="N17" s="69"/>
      <c r="O17" s="69"/>
      <c r="P17" s="69"/>
      <c r="Q17" s="69"/>
      <c r="R17" s="69"/>
      <c r="S17" s="69"/>
      <c r="T17" s="69"/>
      <c r="U17" s="69"/>
      <c r="V17" s="69"/>
      <c r="W17" s="69"/>
      <c r="X17" s="69"/>
      <c r="Y17" s="69"/>
      <c r="Z17" s="69"/>
      <c r="AA17" s="69"/>
    </row>
    <row r="18" spans="1:27" x14ac:dyDescent="0.25">
      <c r="A18" s="4" t="s">
        <v>6</v>
      </c>
      <c r="B18" s="69"/>
      <c r="C18" s="69"/>
      <c r="D18" s="69"/>
      <c r="E18" s="74">
        <f t="shared" si="1"/>
        <v>0</v>
      </c>
      <c r="F18" s="74">
        <f t="shared" si="2"/>
        <v>0</v>
      </c>
      <c r="G18" s="73"/>
      <c r="H18" s="69"/>
      <c r="I18" s="69"/>
      <c r="J18" s="69"/>
      <c r="K18" s="69"/>
      <c r="L18" s="69"/>
      <c r="M18" s="69"/>
      <c r="N18" s="69"/>
      <c r="O18" s="69"/>
      <c r="P18" s="69"/>
      <c r="Q18" s="69"/>
      <c r="R18" s="69"/>
      <c r="S18" s="69"/>
      <c r="T18" s="69"/>
      <c r="U18" s="69"/>
      <c r="V18" s="69"/>
      <c r="W18" s="69"/>
      <c r="X18" s="69"/>
      <c r="Y18" s="69"/>
      <c r="Z18" s="69"/>
      <c r="AA18" s="69"/>
    </row>
    <row r="19" spans="1:27" x14ac:dyDescent="0.25">
      <c r="A19" s="4" t="s">
        <v>7</v>
      </c>
      <c r="B19" s="69"/>
      <c r="C19" s="69"/>
      <c r="D19" s="69"/>
      <c r="E19" s="74">
        <f t="shared" si="1"/>
        <v>0</v>
      </c>
      <c r="F19" s="74">
        <f t="shared" si="2"/>
        <v>0</v>
      </c>
      <c r="G19" s="73"/>
      <c r="H19" s="69"/>
      <c r="I19" s="69"/>
      <c r="J19" s="69"/>
      <c r="K19" s="69"/>
      <c r="L19" s="69"/>
      <c r="M19" s="69"/>
      <c r="N19" s="69"/>
      <c r="O19" s="69"/>
      <c r="P19" s="69"/>
      <c r="Q19" s="69"/>
      <c r="R19" s="69"/>
      <c r="S19" s="69"/>
      <c r="T19" s="69"/>
      <c r="U19" s="69"/>
      <c r="V19" s="69"/>
      <c r="W19" s="69"/>
      <c r="X19" s="69"/>
      <c r="Y19" s="69"/>
      <c r="Z19" s="69"/>
      <c r="AA19" s="69"/>
    </row>
    <row r="20" spans="1:27" x14ac:dyDescent="0.25">
      <c r="A20" s="4" t="s">
        <v>8</v>
      </c>
      <c r="B20" s="69"/>
      <c r="C20" s="69"/>
      <c r="D20" s="69"/>
      <c r="E20" s="74">
        <f t="shared" si="1"/>
        <v>0</v>
      </c>
      <c r="F20" s="74">
        <f t="shared" si="2"/>
        <v>0</v>
      </c>
      <c r="G20" s="73"/>
      <c r="H20" s="69"/>
      <c r="I20" s="69"/>
      <c r="J20" s="69"/>
      <c r="K20" s="69"/>
      <c r="L20" s="69"/>
      <c r="M20" s="69"/>
      <c r="N20" s="69"/>
      <c r="O20" s="69"/>
      <c r="P20" s="69"/>
      <c r="Q20" s="69"/>
      <c r="R20" s="69"/>
      <c r="S20" s="69"/>
      <c r="T20" s="69"/>
      <c r="U20" s="69"/>
      <c r="V20" s="69"/>
      <c r="W20" s="69"/>
      <c r="X20" s="69"/>
      <c r="Y20" s="69"/>
      <c r="Z20" s="69"/>
      <c r="AA20" s="69"/>
    </row>
    <row r="21" spans="1:27" x14ac:dyDescent="0.25">
      <c r="A21" s="4" t="s">
        <v>9</v>
      </c>
      <c r="B21" s="69"/>
      <c r="C21" s="69"/>
      <c r="D21" s="69"/>
      <c r="E21" s="74">
        <f t="shared" si="1"/>
        <v>0</v>
      </c>
      <c r="F21" s="74">
        <f t="shared" si="2"/>
        <v>0</v>
      </c>
      <c r="G21" s="73"/>
      <c r="H21" s="69"/>
      <c r="I21" s="69"/>
      <c r="J21" s="69"/>
      <c r="K21" s="69"/>
      <c r="L21" s="69"/>
      <c r="M21" s="69"/>
      <c r="N21" s="69"/>
      <c r="O21" s="69"/>
      <c r="P21" s="69"/>
      <c r="Q21" s="69"/>
      <c r="R21" s="69"/>
      <c r="S21" s="69"/>
      <c r="T21" s="69"/>
      <c r="U21" s="69"/>
      <c r="V21" s="69"/>
      <c r="W21" s="69"/>
      <c r="X21" s="69"/>
      <c r="Y21" s="69"/>
      <c r="Z21" s="69"/>
      <c r="AA21" s="69"/>
    </row>
    <row r="22" spans="1:27" x14ac:dyDescent="0.25">
      <c r="A22" s="4" t="s">
        <v>10</v>
      </c>
      <c r="B22" s="69">
        <v>6357.7009799999651</v>
      </c>
      <c r="C22" s="69">
        <v>635.77009799999655</v>
      </c>
      <c r="D22" s="69">
        <v>1589.4252449999913</v>
      </c>
      <c r="E22" s="74">
        <f t="shared" si="1"/>
        <v>4132.5056369999775</v>
      </c>
      <c r="F22" s="74">
        <f t="shared" si="2"/>
        <v>6357.7009799999651</v>
      </c>
      <c r="G22" s="73">
        <v>3099.3792277499833</v>
      </c>
      <c r="H22" s="69">
        <v>1861.8075123048611</v>
      </c>
      <c r="I22" s="69">
        <v>1068.3231382469398</v>
      </c>
      <c r="J22" s="69">
        <v>760.80381404686489</v>
      </c>
      <c r="K22" s="69">
        <v>595.23044510179204</v>
      </c>
      <c r="L22" s="69">
        <v>452.99732826394103</v>
      </c>
      <c r="M22" s="69">
        <v>356.63654604911994</v>
      </c>
      <c r="N22" s="69">
        <v>287.29793806706903</v>
      </c>
      <c r="O22" s="69">
        <v>216.74223405539973</v>
      </c>
      <c r="P22" s="69">
        <v>162.04158273456383</v>
      </c>
      <c r="Q22" s="69">
        <v>107.34093141372792</v>
      </c>
      <c r="R22" s="69">
        <v>66.244401548965016</v>
      </c>
      <c r="S22" s="69">
        <v>34.693530332211857</v>
      </c>
      <c r="T22" s="69">
        <v>22.150586543247197</v>
      </c>
      <c r="U22" s="69">
        <v>13.88915746799146</v>
      </c>
      <c r="V22" s="69">
        <v>6.6044813268332092</v>
      </c>
      <c r="W22" s="69">
        <v>2.9656906588544043</v>
      </c>
      <c r="X22" s="69">
        <v>1.2715181372359567</v>
      </c>
      <c r="Y22" s="69">
        <v>1.2813842296984487E-13</v>
      </c>
      <c r="Z22" s="69">
        <v>3.2375029296388568E-14</v>
      </c>
      <c r="AA22" s="69">
        <v>0</v>
      </c>
    </row>
    <row r="23" spans="1:27" x14ac:dyDescent="0.25">
      <c r="A23" s="4" t="s">
        <v>11</v>
      </c>
      <c r="B23" s="69"/>
      <c r="C23" s="69"/>
      <c r="D23" s="69"/>
      <c r="E23" s="74">
        <f t="shared" si="1"/>
        <v>0</v>
      </c>
      <c r="F23" s="74">
        <f t="shared" si="2"/>
        <v>0</v>
      </c>
      <c r="G23" s="73"/>
      <c r="H23" s="69"/>
      <c r="I23" s="69"/>
      <c r="J23" s="69"/>
      <c r="K23" s="69"/>
      <c r="L23" s="69"/>
      <c r="M23" s="69"/>
      <c r="N23" s="69"/>
      <c r="O23" s="69"/>
      <c r="P23" s="69"/>
      <c r="Q23" s="69"/>
      <c r="R23" s="69"/>
      <c r="S23" s="69"/>
      <c r="T23" s="69"/>
      <c r="U23" s="69"/>
      <c r="V23" s="69"/>
      <c r="W23" s="69"/>
      <c r="X23" s="69"/>
      <c r="Y23" s="69"/>
      <c r="Z23" s="69"/>
      <c r="AA23" s="69"/>
    </row>
    <row r="24" spans="1:27" x14ac:dyDescent="0.25">
      <c r="A24" s="4" t="s">
        <v>12</v>
      </c>
      <c r="B24" s="69"/>
      <c r="C24" s="69"/>
      <c r="D24" s="69"/>
      <c r="E24" s="74">
        <f t="shared" si="1"/>
        <v>0</v>
      </c>
      <c r="F24" s="74">
        <f t="shared" si="2"/>
        <v>0</v>
      </c>
      <c r="G24" s="73"/>
      <c r="H24" s="69"/>
      <c r="I24" s="69"/>
      <c r="J24" s="69"/>
      <c r="K24" s="69"/>
      <c r="L24" s="69"/>
      <c r="M24" s="69"/>
      <c r="N24" s="69"/>
      <c r="O24" s="69"/>
      <c r="P24" s="69"/>
      <c r="Q24" s="69"/>
      <c r="R24" s="69"/>
      <c r="S24" s="69"/>
      <c r="T24" s="69"/>
      <c r="U24" s="69"/>
      <c r="V24" s="69"/>
      <c r="W24" s="69"/>
      <c r="X24" s="69"/>
      <c r="Y24" s="69"/>
      <c r="Z24" s="69"/>
      <c r="AA24" s="69"/>
    </row>
    <row r="25" spans="1:27" x14ac:dyDescent="0.25">
      <c r="A25" s="4" t="s">
        <v>13</v>
      </c>
      <c r="B25" s="69"/>
      <c r="C25" s="69"/>
      <c r="D25" s="69"/>
      <c r="E25" s="74">
        <f t="shared" si="1"/>
        <v>0</v>
      </c>
      <c r="F25" s="74">
        <f t="shared" si="2"/>
        <v>0</v>
      </c>
      <c r="G25" s="73"/>
      <c r="H25" s="69"/>
      <c r="I25" s="69"/>
      <c r="J25" s="69"/>
      <c r="K25" s="69"/>
      <c r="L25" s="69"/>
      <c r="M25" s="69"/>
      <c r="N25" s="69"/>
      <c r="O25" s="69"/>
      <c r="P25" s="69"/>
      <c r="Q25" s="69"/>
      <c r="R25" s="69"/>
      <c r="S25" s="69"/>
      <c r="T25" s="69"/>
      <c r="U25" s="69"/>
      <c r="V25" s="69"/>
      <c r="W25" s="69"/>
      <c r="X25" s="69"/>
      <c r="Y25" s="69"/>
      <c r="Z25" s="69"/>
      <c r="AA25" s="69"/>
    </row>
    <row r="26" spans="1:27" x14ac:dyDescent="0.25">
      <c r="A26" s="4" t="s">
        <v>14</v>
      </c>
      <c r="B26" s="69"/>
      <c r="C26" s="69"/>
      <c r="D26" s="69"/>
      <c r="E26" s="74">
        <f t="shared" si="1"/>
        <v>0</v>
      </c>
      <c r="F26" s="74">
        <f t="shared" si="2"/>
        <v>0</v>
      </c>
      <c r="G26" s="73"/>
      <c r="H26" s="69"/>
      <c r="I26" s="69"/>
      <c r="J26" s="69"/>
      <c r="K26" s="69"/>
      <c r="L26" s="69"/>
      <c r="M26" s="69"/>
      <c r="N26" s="69"/>
      <c r="O26" s="69"/>
      <c r="P26" s="69"/>
      <c r="Q26" s="69"/>
      <c r="R26" s="69"/>
      <c r="S26" s="69"/>
      <c r="T26" s="69"/>
      <c r="U26" s="69"/>
      <c r="V26" s="69"/>
      <c r="W26" s="69"/>
      <c r="X26" s="69"/>
      <c r="Y26" s="69"/>
      <c r="Z26" s="69"/>
      <c r="AA26" s="69"/>
    </row>
    <row r="27" spans="1:27" x14ac:dyDescent="0.25">
      <c r="A27" s="4" t="s">
        <v>15</v>
      </c>
      <c r="B27" s="69"/>
      <c r="C27" s="69"/>
      <c r="D27" s="69"/>
      <c r="E27" s="74">
        <f t="shared" si="1"/>
        <v>0</v>
      </c>
      <c r="F27" s="74">
        <f t="shared" si="2"/>
        <v>0</v>
      </c>
      <c r="G27" s="73"/>
      <c r="H27" s="69"/>
      <c r="I27" s="69"/>
      <c r="J27" s="69"/>
      <c r="K27" s="69"/>
      <c r="L27" s="69"/>
      <c r="M27" s="69"/>
      <c r="N27" s="69"/>
      <c r="O27" s="69"/>
      <c r="P27" s="69"/>
      <c r="Q27" s="69"/>
      <c r="R27" s="69"/>
      <c r="S27" s="69"/>
      <c r="T27" s="69"/>
      <c r="U27" s="69"/>
      <c r="V27" s="69"/>
      <c r="W27" s="69"/>
      <c r="X27" s="69"/>
      <c r="Y27" s="69"/>
      <c r="Z27" s="69"/>
      <c r="AA27" s="69"/>
    </row>
    <row r="28" spans="1:27" x14ac:dyDescent="0.25">
      <c r="A28" s="4" t="s">
        <v>16</v>
      </c>
      <c r="B28" s="69"/>
      <c r="C28" s="69"/>
      <c r="D28" s="69"/>
      <c r="E28" s="74">
        <f t="shared" si="1"/>
        <v>0</v>
      </c>
      <c r="F28" s="74">
        <f t="shared" si="2"/>
        <v>0</v>
      </c>
      <c r="G28" s="73"/>
      <c r="H28" s="69"/>
      <c r="I28" s="69"/>
      <c r="J28" s="69"/>
      <c r="K28" s="69"/>
      <c r="L28" s="69"/>
      <c r="M28" s="69"/>
      <c r="N28" s="69"/>
      <c r="O28" s="69"/>
      <c r="P28" s="69"/>
      <c r="Q28" s="69"/>
      <c r="R28" s="69"/>
      <c r="S28" s="69"/>
      <c r="T28" s="69"/>
      <c r="U28" s="69"/>
      <c r="V28" s="69"/>
      <c r="W28" s="69"/>
      <c r="X28" s="69"/>
      <c r="Y28" s="69"/>
      <c r="Z28" s="69"/>
      <c r="AA28" s="69"/>
    </row>
    <row r="29" spans="1:27" x14ac:dyDescent="0.25">
      <c r="A29" s="4" t="s">
        <v>17</v>
      </c>
      <c r="B29" s="69">
        <v>4376.5261899998877</v>
      </c>
      <c r="C29" s="69">
        <v>437.65261899998882</v>
      </c>
      <c r="D29" s="69">
        <v>1094.1315474999719</v>
      </c>
      <c r="E29" s="74">
        <f t="shared" si="1"/>
        <v>2844.7420234999272</v>
      </c>
      <c r="F29" s="74">
        <f t="shared" si="2"/>
        <v>4376.5261899998877</v>
      </c>
      <c r="G29" s="73">
        <v>2133.5565176249456</v>
      </c>
      <c r="H29" s="69">
        <v>1743.5559115782114</v>
      </c>
      <c r="I29" s="69">
        <v>1459.3703474285157</v>
      </c>
      <c r="J29" s="69">
        <v>1250.5163719934408</v>
      </c>
      <c r="K29" s="69">
        <v>1090.2057163945938</v>
      </c>
      <c r="L29" s="69">
        <v>953.33623395954066</v>
      </c>
      <c r="M29" s="69">
        <v>827.02985997200926</v>
      </c>
      <c r="N29" s="69">
        <v>705.78935935766378</v>
      </c>
      <c r="O29" s="69">
        <v>586.25269570508124</v>
      </c>
      <c r="P29" s="69">
        <v>466.90554513222173</v>
      </c>
      <c r="Q29" s="69">
        <v>347.55839455936217</v>
      </c>
      <c r="R29" s="69">
        <v>231.26131810474857</v>
      </c>
      <c r="S29" s="69">
        <v>129.74845025257983</v>
      </c>
      <c r="T29" s="69">
        <v>70.820588653082268</v>
      </c>
      <c r="U29" s="69">
        <v>39.474630277413603</v>
      </c>
      <c r="V29" s="69">
        <v>18.765470904868195</v>
      </c>
      <c r="W29" s="69">
        <v>6.629435716683048</v>
      </c>
      <c r="X29" s="69">
        <v>0.77263024810114722</v>
      </c>
      <c r="Y29" s="69">
        <v>-6.516832679372405E-13</v>
      </c>
      <c r="Z29" s="69">
        <v>-5.8068240767301761E-13</v>
      </c>
      <c r="AA29" s="69">
        <v>0</v>
      </c>
    </row>
    <row r="30" spans="1:27" x14ac:dyDescent="0.25">
      <c r="A30" s="4" t="s">
        <v>18</v>
      </c>
      <c r="B30" s="69"/>
      <c r="C30" s="69"/>
      <c r="D30" s="69"/>
      <c r="E30" s="74">
        <f t="shared" si="1"/>
        <v>0</v>
      </c>
      <c r="F30" s="74">
        <f t="shared" si="2"/>
        <v>0</v>
      </c>
      <c r="G30" s="73"/>
      <c r="H30" s="69"/>
      <c r="I30" s="69"/>
      <c r="J30" s="69"/>
      <c r="K30" s="69"/>
      <c r="L30" s="69"/>
      <c r="M30" s="69"/>
      <c r="N30" s="69"/>
      <c r="O30" s="69"/>
      <c r="P30" s="69"/>
      <c r="Q30" s="69"/>
      <c r="R30" s="69"/>
      <c r="S30" s="69"/>
      <c r="T30" s="69"/>
      <c r="U30" s="69"/>
      <c r="V30" s="69"/>
      <c r="W30" s="69"/>
      <c r="X30" s="69"/>
      <c r="Y30" s="69"/>
      <c r="Z30" s="69"/>
      <c r="AA30" s="69"/>
    </row>
    <row r="31" spans="1:27" x14ac:dyDescent="0.25">
      <c r="A31" s="4" t="s">
        <v>19</v>
      </c>
      <c r="B31" s="69"/>
      <c r="C31" s="69"/>
      <c r="D31" s="69"/>
      <c r="E31" s="74">
        <f t="shared" si="1"/>
        <v>0</v>
      </c>
      <c r="F31" s="74">
        <f t="shared" si="2"/>
        <v>0</v>
      </c>
      <c r="G31" s="73"/>
      <c r="H31" s="69"/>
      <c r="I31" s="69"/>
      <c r="J31" s="69"/>
      <c r="K31" s="69"/>
      <c r="L31" s="69"/>
      <c r="M31" s="69"/>
      <c r="N31" s="69"/>
      <c r="O31" s="69"/>
      <c r="P31" s="69"/>
      <c r="Q31" s="69"/>
      <c r="R31" s="69"/>
      <c r="S31" s="69"/>
      <c r="T31" s="69"/>
      <c r="U31" s="69"/>
      <c r="V31" s="69"/>
      <c r="W31" s="69"/>
      <c r="X31" s="69"/>
      <c r="Y31" s="69"/>
      <c r="Z31" s="69"/>
      <c r="AA31" s="69"/>
    </row>
    <row r="32" spans="1:27" x14ac:dyDescent="0.25">
      <c r="A32" s="4" t="s">
        <v>20</v>
      </c>
      <c r="B32" s="69"/>
      <c r="C32" s="69"/>
      <c r="D32" s="69"/>
      <c r="E32" s="74">
        <f t="shared" si="1"/>
        <v>0</v>
      </c>
      <c r="F32" s="74">
        <f t="shared" si="2"/>
        <v>0</v>
      </c>
      <c r="G32" s="73"/>
      <c r="H32" s="69"/>
      <c r="I32" s="69"/>
      <c r="J32" s="69"/>
      <c r="K32" s="69"/>
      <c r="L32" s="69"/>
      <c r="M32" s="69"/>
      <c r="N32" s="69"/>
      <c r="O32" s="69"/>
      <c r="P32" s="69"/>
      <c r="Q32" s="69"/>
      <c r="R32" s="69"/>
      <c r="S32" s="69"/>
      <c r="T32" s="69"/>
      <c r="U32" s="69"/>
      <c r="V32" s="69"/>
      <c r="W32" s="69"/>
      <c r="X32" s="69"/>
      <c r="Y32" s="69"/>
      <c r="Z32" s="69"/>
      <c r="AA32" s="69"/>
    </row>
    <row r="33" spans="1:27" x14ac:dyDescent="0.25">
      <c r="A33" s="4" t="s">
        <v>21</v>
      </c>
      <c r="B33" s="69"/>
      <c r="C33" s="69"/>
      <c r="D33" s="69"/>
      <c r="E33" s="74">
        <f t="shared" si="1"/>
        <v>0</v>
      </c>
      <c r="F33" s="74">
        <f t="shared" si="2"/>
        <v>0</v>
      </c>
      <c r="G33" s="73"/>
      <c r="H33" s="69"/>
      <c r="I33" s="69"/>
      <c r="J33" s="69"/>
      <c r="K33" s="69"/>
      <c r="L33" s="69"/>
      <c r="M33" s="69"/>
      <c r="N33" s="69"/>
      <c r="O33" s="69"/>
      <c r="P33" s="69"/>
      <c r="Q33" s="69"/>
      <c r="R33" s="69"/>
      <c r="S33" s="69"/>
      <c r="T33" s="69"/>
      <c r="U33" s="69"/>
      <c r="V33" s="69"/>
      <c r="W33" s="69"/>
      <c r="X33" s="69"/>
      <c r="Y33" s="69"/>
      <c r="Z33" s="69"/>
      <c r="AA33" s="69"/>
    </row>
    <row r="34" spans="1:27" x14ac:dyDescent="0.25">
      <c r="A34" s="4" t="s">
        <v>22</v>
      </c>
      <c r="B34" s="69">
        <v>115.21750999998767</v>
      </c>
      <c r="C34" s="69">
        <v>11.521750999998767</v>
      </c>
      <c r="D34" s="69">
        <v>28.804377499996917</v>
      </c>
      <c r="E34" s="74">
        <f t="shared" si="1"/>
        <v>74.891381499991979</v>
      </c>
      <c r="F34" s="74">
        <f t="shared" si="2"/>
        <v>115.21750999998767</v>
      </c>
      <c r="G34" s="73">
        <v>56.168536124993992</v>
      </c>
      <c r="H34" s="69">
        <v>22.822874615793921</v>
      </c>
      <c r="I34" s="69">
        <v>17.289383795137869</v>
      </c>
      <c r="J34" s="69">
        <v>15.161840461878183</v>
      </c>
      <c r="K34" s="69">
        <v>13.088771754768665</v>
      </c>
      <c r="L34" s="69">
        <v>11.040600959611217</v>
      </c>
      <c r="M34" s="69">
        <v>8.9986128674217323</v>
      </c>
      <c r="N34" s="69">
        <v>6.9653139794034402</v>
      </c>
      <c r="O34" s="69">
        <v>4.9385319945135429</v>
      </c>
      <c r="P34" s="69">
        <v>2.9174314123509624</v>
      </c>
      <c r="Q34" s="69">
        <v>0.89633083018838267</v>
      </c>
      <c r="R34" s="69">
        <v>9.8744746003823602E-2</v>
      </c>
      <c r="S34" s="69">
        <v>1.0026004821860565E-3</v>
      </c>
      <c r="T34" s="69">
        <v>8.3550040119366854E-4</v>
      </c>
      <c r="U34" s="69">
        <v>6.6840032087012234E-4</v>
      </c>
      <c r="V34" s="69">
        <v>5.0130024065490604E-4</v>
      </c>
      <c r="W34" s="69">
        <v>3.3420016043968974E-4</v>
      </c>
      <c r="X34" s="69">
        <v>1.6710008022447349E-4</v>
      </c>
      <c r="Y34" s="69">
        <v>9.257256298383138E-15</v>
      </c>
      <c r="Z34" s="69">
        <v>9.257256298383138E-15</v>
      </c>
      <c r="AA34" s="69">
        <v>0</v>
      </c>
    </row>
    <row r="35" spans="1:27" x14ac:dyDescent="0.25">
      <c r="A35" s="4" t="s">
        <v>30</v>
      </c>
      <c r="B35" s="69">
        <v>7217.7034490436199</v>
      </c>
      <c r="C35" s="69">
        <v>721.77034490436199</v>
      </c>
      <c r="D35" s="69">
        <v>1804.425862260905</v>
      </c>
      <c r="E35" s="75">
        <f t="shared" si="1"/>
        <v>4691.5072418783529</v>
      </c>
      <c r="F35" s="75">
        <f t="shared" si="2"/>
        <v>7217.7034490436199</v>
      </c>
      <c r="G35" s="73">
        <v>3518.6304314087647</v>
      </c>
      <c r="H35" s="69">
        <v>2931.3389189625209</v>
      </c>
      <c r="I35" s="69">
        <v>2118.5001681571175</v>
      </c>
      <c r="J35" s="69">
        <v>1558.930153519143</v>
      </c>
      <c r="K35" s="69">
        <v>1134.4536381932455</v>
      </c>
      <c r="L35" s="69">
        <v>872.47350713863125</v>
      </c>
      <c r="M35" s="69">
        <v>711.94082700219826</v>
      </c>
      <c r="N35" s="69">
        <v>601.14748963547413</v>
      </c>
      <c r="O35" s="69">
        <v>523.2947077714249</v>
      </c>
      <c r="P35" s="69">
        <v>467.04263033464088</v>
      </c>
      <c r="Q35" s="69">
        <v>410.79055289785691</v>
      </c>
      <c r="R35" s="69">
        <v>354.53847546107295</v>
      </c>
      <c r="S35" s="69">
        <v>298.28639727495954</v>
      </c>
      <c r="T35" s="69">
        <v>242.03431788425604</v>
      </c>
      <c r="U35" s="69">
        <v>185.82179413410816</v>
      </c>
      <c r="V35" s="69">
        <v>133.41134309074619</v>
      </c>
      <c r="W35" s="69">
        <v>88.457063375053835</v>
      </c>
      <c r="X35" s="69">
        <v>44.228531687525866</v>
      </c>
      <c r="Y35" s="69">
        <v>-1.7236469496408783E-12</v>
      </c>
      <c r="Z35" s="69">
        <v>-1.7236469496408783E-12</v>
      </c>
      <c r="AA35" s="69">
        <v>0</v>
      </c>
    </row>
    <row r="37" spans="1:27" x14ac:dyDescent="0.25">
      <c r="A37" s="50" t="s">
        <v>26</v>
      </c>
      <c r="B37" s="56">
        <f>SUM(B12:B36)</f>
        <v>87744.95183459761</v>
      </c>
      <c r="C37" s="56">
        <f t="shared" ref="C37:E37" si="3">SUM(C12:C36)</f>
        <v>8774.4951834597596</v>
      </c>
      <c r="D37" s="56">
        <f t="shared" si="3"/>
        <v>21936.237958649403</v>
      </c>
      <c r="E37" s="56">
        <f t="shared" si="3"/>
        <v>57034.218692488459</v>
      </c>
      <c r="F37" s="56">
        <f t="shared" ref="F37" si="4">SUM(F12:F35)</f>
        <v>87744.95183459761</v>
      </c>
      <c r="G37" s="56">
        <f t="shared" ref="G37:AA37" si="5">SUM(G12:G35)</f>
        <v>42775.664019366333</v>
      </c>
      <c r="H37" s="56">
        <f t="shared" si="5"/>
        <v>23265.188878624966</v>
      </c>
      <c r="I37" s="56">
        <f t="shared" si="5"/>
        <v>14435.468224869363</v>
      </c>
      <c r="J37" s="56">
        <f t="shared" si="5"/>
        <v>9588.2628926162197</v>
      </c>
      <c r="K37" s="56">
        <f t="shared" si="5"/>
        <v>7051.4555796531058</v>
      </c>
      <c r="L37" s="56">
        <f t="shared" si="5"/>
        <v>5390.7924944790284</v>
      </c>
      <c r="M37" s="56">
        <f t="shared" si="5"/>
        <v>4021.5463526593508</v>
      </c>
      <c r="N37" s="56">
        <f t="shared" si="5"/>
        <v>3206.2083804573695</v>
      </c>
      <c r="O37" s="56">
        <f t="shared" si="5"/>
        <v>2560.225821298272</v>
      </c>
      <c r="P37" s="56">
        <f t="shared" si="5"/>
        <v>2134.3293789585246</v>
      </c>
      <c r="Q37" s="56">
        <f t="shared" si="5"/>
        <v>1708.4329366187806</v>
      </c>
      <c r="R37" s="56">
        <f t="shared" si="5"/>
        <v>1315.9787593642684</v>
      </c>
      <c r="S37" s="56">
        <f t="shared" si="5"/>
        <v>951.33431362642784</v>
      </c>
      <c r="T37" s="56">
        <f t="shared" si="5"/>
        <v>666.9222324743065</v>
      </c>
      <c r="U37" s="56">
        <f t="shared" si="5"/>
        <v>474.0870513041383</v>
      </c>
      <c r="V37" s="56">
        <f t="shared" si="5"/>
        <v>300.26987325121047</v>
      </c>
      <c r="W37" s="56">
        <f t="shared" si="5"/>
        <v>158.55496216316288</v>
      </c>
      <c r="X37" s="56">
        <f t="shared" si="5"/>
        <v>66.597285033672875</v>
      </c>
      <c r="Y37" s="56">
        <f t="shared" si="5"/>
        <v>2.0063703941039479E-11</v>
      </c>
      <c r="Z37" s="56">
        <f t="shared" si="5"/>
        <v>5.4260654930661346E-12</v>
      </c>
      <c r="AA37" s="56">
        <f t="shared" si="5"/>
        <v>0</v>
      </c>
    </row>
    <row r="38" spans="1:27" x14ac:dyDescent="0.25">
      <c r="F38" s="56">
        <f>F37-F12</f>
        <v>26776.834695861311</v>
      </c>
    </row>
    <row r="40" spans="1:27" x14ac:dyDescent="0.25">
      <c r="A40" s="47" t="s">
        <v>56</v>
      </c>
    </row>
    <row r="41" spans="1:27" x14ac:dyDescent="0.25">
      <c r="A41" s="70" t="s">
        <v>55</v>
      </c>
      <c r="F41" s="4">
        <v>0</v>
      </c>
      <c r="G41" s="67">
        <v>0.5</v>
      </c>
      <c r="H41" s="67">
        <v>1.5</v>
      </c>
      <c r="I41" s="67">
        <v>2.5</v>
      </c>
      <c r="J41" s="67">
        <v>3.5</v>
      </c>
      <c r="K41" s="67">
        <v>4.5</v>
      </c>
      <c r="L41" s="67">
        <v>5.5</v>
      </c>
      <c r="M41" s="67">
        <v>6.5</v>
      </c>
      <c r="N41" s="67">
        <v>7.5</v>
      </c>
      <c r="O41" s="67">
        <v>8.5</v>
      </c>
      <c r="P41" s="67">
        <v>9.5</v>
      </c>
      <c r="Q41" s="67">
        <v>10.5</v>
      </c>
      <c r="R41" s="67">
        <v>11.5</v>
      </c>
      <c r="S41" s="67">
        <v>12.5</v>
      </c>
      <c r="T41" s="67">
        <v>13.5</v>
      </c>
      <c r="U41" s="67">
        <v>14.5</v>
      </c>
      <c r="V41" s="67">
        <v>15.5</v>
      </c>
      <c r="W41" s="67">
        <v>16.5</v>
      </c>
      <c r="X41" s="67">
        <v>17.5</v>
      </c>
      <c r="Y41" s="67">
        <v>18.5</v>
      </c>
      <c r="Z41" s="67">
        <v>19.5</v>
      </c>
      <c r="AA41" s="67">
        <v>20.5</v>
      </c>
    </row>
    <row r="42" spans="1:27" x14ac:dyDescent="0.25">
      <c r="A42" s="55"/>
      <c r="G42" s="67"/>
      <c r="H42" s="67"/>
      <c r="I42" s="67"/>
      <c r="J42" s="67"/>
      <c r="K42" s="67"/>
      <c r="L42" s="67"/>
      <c r="M42" s="67"/>
      <c r="N42" s="67"/>
      <c r="O42" s="67"/>
      <c r="P42" s="67"/>
      <c r="Q42" s="67"/>
      <c r="R42" s="67"/>
      <c r="S42" s="67"/>
      <c r="T42" s="67"/>
      <c r="U42" s="67"/>
      <c r="V42" s="67"/>
      <c r="W42" s="67"/>
      <c r="X42" s="67"/>
      <c r="Y42" s="67"/>
      <c r="Z42" s="67"/>
      <c r="AA42" s="67"/>
    </row>
    <row r="43" spans="1:27" x14ac:dyDescent="0.25">
      <c r="A43" s="55" t="s">
        <v>53</v>
      </c>
      <c r="G43" s="56">
        <f>F37-G37</f>
        <v>44969.287815231277</v>
      </c>
      <c r="H43" s="56">
        <f t="shared" ref="H43:AA43" si="6">G37-H37</f>
        <v>19510.475140741368</v>
      </c>
      <c r="I43" s="56">
        <f t="shared" si="6"/>
        <v>8829.7206537556031</v>
      </c>
      <c r="J43" s="56">
        <f t="shared" si="6"/>
        <v>4847.2053322531428</v>
      </c>
      <c r="K43" s="56">
        <f t="shared" si="6"/>
        <v>2536.8073129631139</v>
      </c>
      <c r="L43" s="56">
        <f t="shared" si="6"/>
        <v>1660.6630851740774</v>
      </c>
      <c r="M43" s="56">
        <f t="shared" si="6"/>
        <v>1369.2461418196776</v>
      </c>
      <c r="N43" s="56">
        <f t="shared" si="6"/>
        <v>815.3379722019813</v>
      </c>
      <c r="O43" s="56">
        <f t="shared" si="6"/>
        <v>645.98255915909749</v>
      </c>
      <c r="P43" s="56">
        <f t="shared" si="6"/>
        <v>425.89644233974741</v>
      </c>
      <c r="Q43" s="56">
        <f t="shared" si="6"/>
        <v>425.896442339744</v>
      </c>
      <c r="R43" s="56">
        <f t="shared" si="6"/>
        <v>392.45417725451216</v>
      </c>
      <c r="S43" s="56">
        <f t="shared" si="6"/>
        <v>364.64444573784056</v>
      </c>
      <c r="T43" s="56">
        <f t="shared" si="6"/>
        <v>284.41208115212135</v>
      </c>
      <c r="U43" s="56">
        <f t="shared" si="6"/>
        <v>192.8351811701682</v>
      </c>
      <c r="V43" s="56">
        <f t="shared" si="6"/>
        <v>173.81717805292783</v>
      </c>
      <c r="W43" s="56">
        <f t="shared" si="6"/>
        <v>141.71491108804759</v>
      </c>
      <c r="X43" s="56">
        <f t="shared" si="6"/>
        <v>91.957677129490008</v>
      </c>
      <c r="Y43" s="56">
        <f t="shared" si="6"/>
        <v>66.59728503365281</v>
      </c>
      <c r="Z43" s="56">
        <f t="shared" si="6"/>
        <v>1.4637638447973345E-11</v>
      </c>
      <c r="AA43" s="56">
        <f t="shared" si="6"/>
        <v>5.4260654930661346E-12</v>
      </c>
    </row>
    <row r="44" spans="1:27" x14ac:dyDescent="0.25">
      <c r="A44" s="55" t="s">
        <v>29</v>
      </c>
      <c r="F44" s="85">
        <v>1</v>
      </c>
      <c r="G44" s="85">
        <f t="shared" ref="G44:AA44" si="7">VLOOKUP(G$41,DiscFactors_MOY,$J$5 + 10,FALSE)</f>
        <v>0.99452543293680262</v>
      </c>
      <c r="H44" s="85">
        <f t="shared" si="7"/>
        <v>0.98092441715654854</v>
      </c>
      <c r="I44" s="85">
        <f t="shared" si="7"/>
        <v>0.96424397737002365</v>
      </c>
      <c r="J44" s="85">
        <f t="shared" si="7"/>
        <v>0.94396357651312635</v>
      </c>
      <c r="K44" s="85">
        <f t="shared" si="7"/>
        <v>0.91965380879807612</v>
      </c>
      <c r="L44" s="85">
        <f t="shared" si="7"/>
        <v>0.8928054702897732</v>
      </c>
      <c r="M44" s="85">
        <f t="shared" si="7"/>
        <v>0.86271177661877918</v>
      </c>
      <c r="N44" s="85">
        <f t="shared" si="7"/>
        <v>0.83281578075001994</v>
      </c>
      <c r="O44" s="85">
        <f t="shared" si="7"/>
        <v>0.80504896003045856</v>
      </c>
      <c r="P44" s="85">
        <f t="shared" si="7"/>
        <v>0.77573557148025452</v>
      </c>
      <c r="Q44" s="85">
        <f t="shared" si="7"/>
        <v>0.74855664811871481</v>
      </c>
      <c r="R44" s="85">
        <f t="shared" si="7"/>
        <v>0.72480906919903698</v>
      </c>
      <c r="S44" s="85">
        <f t="shared" si="7"/>
        <v>0.70135472139125832</v>
      </c>
      <c r="T44" s="85">
        <f t="shared" si="7"/>
        <v>0.67884149204437638</v>
      </c>
      <c r="U44" s="85">
        <f t="shared" si="7"/>
        <v>0.65716921573125509</v>
      </c>
      <c r="V44" s="85">
        <f t="shared" si="7"/>
        <v>0.63697973717628753</v>
      </c>
      <c r="W44" s="85">
        <f t="shared" si="7"/>
        <v>0.61786928043393519</v>
      </c>
      <c r="X44" s="85">
        <f t="shared" si="7"/>
        <v>0.59955223261081414</v>
      </c>
      <c r="Y44" s="85">
        <f t="shared" si="7"/>
        <v>0.58220240135144574</v>
      </c>
      <c r="Z44" s="85">
        <f t="shared" si="7"/>
        <v>0.56502220248100143</v>
      </c>
      <c r="AA44" s="85">
        <f t="shared" si="7"/>
        <v>0.54745801275078887</v>
      </c>
    </row>
    <row r="45" spans="1:27" x14ac:dyDescent="0.25">
      <c r="A45" s="55" t="s">
        <v>24</v>
      </c>
      <c r="F45" s="56">
        <f>SUMPRODUCT(G43:AA43,G44:AA44)</f>
        <v>84948.336406950402</v>
      </c>
      <c r="G45" s="67"/>
      <c r="H45" s="67"/>
      <c r="I45" s="67"/>
      <c r="J45" s="67"/>
      <c r="K45" s="67"/>
      <c r="L45" s="67"/>
      <c r="M45" s="67"/>
      <c r="N45" s="67"/>
      <c r="O45" s="67"/>
      <c r="P45" s="67"/>
      <c r="Q45" s="67"/>
      <c r="R45" s="67"/>
      <c r="S45" s="67"/>
      <c r="T45" s="67"/>
      <c r="U45" s="67"/>
      <c r="V45" s="67"/>
      <c r="W45" s="67"/>
      <c r="X45" s="67"/>
      <c r="Y45" s="67"/>
      <c r="Z45" s="67"/>
      <c r="AA45" s="67"/>
    </row>
    <row r="46" spans="1:27" x14ac:dyDescent="0.25">
      <c r="A46" s="55" t="s">
        <v>25</v>
      </c>
      <c r="F46" s="56">
        <f>F37-F45</f>
        <v>2796.615427647208</v>
      </c>
      <c r="G46" s="67"/>
      <c r="H46" s="67"/>
      <c r="I46" s="67"/>
      <c r="J46" s="67"/>
      <c r="K46" s="67"/>
      <c r="L46" s="67"/>
      <c r="M46" s="67"/>
      <c r="N46" s="67"/>
      <c r="O46" s="67"/>
      <c r="P46" s="67"/>
      <c r="Q46" s="67"/>
      <c r="R46" s="67"/>
      <c r="S46" s="67"/>
      <c r="T46" s="67"/>
      <c r="U46" s="67"/>
      <c r="V46" s="67"/>
      <c r="W46" s="67"/>
      <c r="X46" s="67"/>
      <c r="Y46" s="67"/>
      <c r="Z46" s="67"/>
      <c r="AA46" s="67"/>
    </row>
    <row r="47" spans="1:27" x14ac:dyDescent="0.25">
      <c r="A47" s="55" t="s">
        <v>59</v>
      </c>
      <c r="F47" s="84">
        <f>F46/F38</f>
        <v>0.10444159884511889</v>
      </c>
      <c r="G47" s="67"/>
      <c r="H47" s="67"/>
      <c r="I47" s="67"/>
      <c r="J47" s="67"/>
      <c r="K47" s="67"/>
      <c r="L47" s="67"/>
      <c r="M47" s="67"/>
      <c r="N47" s="67"/>
      <c r="O47" s="67"/>
      <c r="P47" s="67"/>
      <c r="Q47" s="67"/>
      <c r="R47" s="67"/>
      <c r="S47" s="67"/>
      <c r="T47" s="67"/>
      <c r="U47" s="67"/>
      <c r="V47" s="67"/>
      <c r="W47" s="67"/>
      <c r="X47" s="67"/>
      <c r="Y47" s="67"/>
      <c r="Z47" s="67"/>
      <c r="AA47" s="67"/>
    </row>
    <row r="48" spans="1:27" x14ac:dyDescent="0.25">
      <c r="A48" s="55"/>
      <c r="F48" s="67"/>
      <c r="G48" s="67"/>
      <c r="H48" s="67"/>
      <c r="I48" s="67"/>
      <c r="J48" s="67"/>
      <c r="K48" s="67"/>
      <c r="L48" s="67"/>
      <c r="M48" s="67"/>
      <c r="N48" s="67"/>
      <c r="O48" s="67"/>
      <c r="P48" s="67"/>
      <c r="Q48" s="67"/>
      <c r="R48" s="67"/>
      <c r="S48" s="67"/>
      <c r="T48" s="67"/>
      <c r="U48" s="67"/>
      <c r="V48" s="67"/>
      <c r="W48" s="67"/>
      <c r="X48" s="67"/>
      <c r="Y48" s="67"/>
      <c r="Z48" s="67"/>
      <c r="AA48" s="67"/>
    </row>
    <row r="49" spans="1:27" x14ac:dyDescent="0.25">
      <c r="C49" s="70" t="s">
        <v>38</v>
      </c>
      <c r="E49" s="8"/>
      <c r="F49" s="8">
        <f>SUMPRODUCT(F12:F35,'Yield Curves &amp; Factor Charges'!$J$114:$J$137)</f>
        <v>10236.959147483763</v>
      </c>
      <c r="G49" s="8">
        <f>SUMPRODUCT(G12:G35,'Yield Curves &amp; Factor Charges'!$I$114:$I$137)</f>
        <v>18291.973082811546</v>
      </c>
      <c r="H49" s="8">
        <f>SUMPRODUCT(H12:H35,'Yield Curves &amp; Factor Charges'!$I$114:$I$137)</f>
        <v>9522.410988309035</v>
      </c>
      <c r="I49" s="8">
        <f>SUMPRODUCT(I12:I35,'Yield Curves &amp; Factor Charges'!$I$114:$I$137)</f>
        <v>5757.7134886382692</v>
      </c>
      <c r="J49" s="8">
        <f>SUMPRODUCT(J12:J35,'Yield Curves &amp; Factor Charges'!$I$114:$I$137)</f>
        <v>3734.2612573004403</v>
      </c>
      <c r="K49" s="8">
        <f>SUMPRODUCT(K12:K35,'Yield Curves &amp; Factor Charges'!$I$114:$I$137)</f>
        <v>2727.1753465231518</v>
      </c>
      <c r="L49" s="8">
        <f>SUMPRODUCT(L12:L35,'Yield Curves &amp; Factor Charges'!$I$114:$I$137)</f>
        <v>2067.5944999868207</v>
      </c>
      <c r="M49" s="8">
        <f>SUMPRODUCT(M12:M35,'Yield Curves &amp; Factor Charges'!$I$114:$I$137)</f>
        <v>1506.4792126735479</v>
      </c>
      <c r="N49" s="8">
        <f>SUMPRODUCT(N12:N35,'Yield Curves &amp; Factor Charges'!$I$114:$I$137)</f>
        <v>1183.5691035998616</v>
      </c>
      <c r="O49" s="8">
        <f>SUMPRODUCT(O12:O35,'Yield Curves &amp; Factor Charges'!$I$114:$I$137)</f>
        <v>927.4388426783064</v>
      </c>
      <c r="P49" s="8">
        <f>SUMPRODUCT(P12:P35,'Yield Curves &amp; Factor Charges'!$I$114:$I$137)</f>
        <v>765.11943483619939</v>
      </c>
      <c r="Q49" s="8">
        <f>SUMPRODUCT(Q12:Q35,'Yield Curves &amp; Factor Charges'!$I$114:$I$137)</f>
        <v>602.80002699409408</v>
      </c>
      <c r="R49" s="8">
        <f>SUMPRODUCT(R12:R35,'Yield Curves &amp; Factor Charges'!$I$114:$I$137)</f>
        <v>455.27008762053936</v>
      </c>
      <c r="S49" s="8">
        <f>SUMPRODUCT(S12:S35,'Yield Curves &amp; Factor Charges'!$I$114:$I$137)</f>
        <v>318.90177751713304</v>
      </c>
      <c r="T49" s="8">
        <f>SUMPRODUCT(T12:T35,'Yield Curves &amp; Factor Charges'!$I$114:$I$137)</f>
        <v>213.67068834452164</v>
      </c>
      <c r="U49" s="8">
        <f>SUMPRODUCT(U12:U35,'Yield Curves &amp; Factor Charges'!$I$114:$I$137)</f>
        <v>148.12046479893914</v>
      </c>
      <c r="V49" s="8">
        <f>SUMPRODUCT(V12:V35,'Yield Curves &amp; Factor Charges'!$I$114:$I$137)</f>
        <v>89.069435905529915</v>
      </c>
      <c r="W49" s="8">
        <f>SUMPRODUCT(W12:W35,'Yield Curves &amp; Factor Charges'!$I$114:$I$137)</f>
        <v>41.18293778673052</v>
      </c>
      <c r="X49" s="8">
        <f>SUMPRODUCT(X12:X35,'Yield Curves &amp; Factor Charges'!$I$114:$I$137)</f>
        <v>15.159320710270482</v>
      </c>
      <c r="Y49" s="8">
        <f>SUMPRODUCT(Y12:Y35,'Yield Curves &amp; Factor Charges'!$I$114:$I$137)</f>
        <v>9.9153584160584132E-12</v>
      </c>
      <c r="Z49" s="8">
        <f>SUMPRODUCT(Z12:Z35,'Yield Curves &amp; Factor Charges'!$I$114:$I$137)</f>
        <v>3.135490615165352E-12</v>
      </c>
      <c r="AA49" s="8">
        <f>SUMPRODUCT(AA12:AA35,'Yield Curves &amp; Factor Charges'!$I$114:$I$137)</f>
        <v>0</v>
      </c>
    </row>
    <row r="50" spans="1:27" x14ac:dyDescent="0.25">
      <c r="A50" s="55"/>
      <c r="C50" s="55" t="s">
        <v>49</v>
      </c>
      <c r="E50" s="71"/>
      <c r="F50" s="83">
        <f>IF(Summary!$C$7="Class 4/3B",MAX(F13:F36)/F38*0.4+0.6,((IF(F38=0,0,(F13/F38)^2+(F14/F38)^2+(F15/F38)^2+(F16/F38)^2+(F17/F38)^2+(F18/F38)^2+(F19/F38)^2+(F20/F38)^2+(F21/F38)^2+(F22/F38)^2+(F23/F38)^2+(F24/F38)^2+(F25/F38)^2+(F26/F38)^2+(F27/F38)^2+(F28/F38)^2+(F29/F38)^2+(F30/F38)^2+(F31/F38)^2+(F32/F38)^2+(F33/F38)^2+(F34/F38)^2+(F35/F38)^2)*40%)+60%)-((Summary!$L$6/900*95%)+(Summary!$L$7*5%))*40%)</f>
        <v>0.68874088291604119</v>
      </c>
      <c r="G50" s="71">
        <f>IF(G37=0,1,MIN(MAX(G12:G35)/G37*0.4+0.6,1))</f>
        <v>0.87793333229546189</v>
      </c>
      <c r="H50" s="71">
        <f t="shared" ref="H50:AA50" si="8">IF(H37=0,1,MIN(MAX(H12:H35)/H37*0.4+0.6,1))</f>
        <v>0.84390928080343319</v>
      </c>
      <c r="I50" s="71">
        <f t="shared" si="8"/>
        <v>0.82835680082770269</v>
      </c>
      <c r="J50" s="71">
        <f t="shared" si="8"/>
        <v>0.80995829106042072</v>
      </c>
      <c r="K50" s="71">
        <f t="shared" si="8"/>
        <v>0.80315335895196782</v>
      </c>
      <c r="L50" s="71">
        <f t="shared" si="8"/>
        <v>0.7971161612538068</v>
      </c>
      <c r="M50" s="71">
        <f t="shared" si="8"/>
        <v>0.77765524322489044</v>
      </c>
      <c r="N50" s="71">
        <f t="shared" si="8"/>
        <v>0.76700066900678254</v>
      </c>
      <c r="O50" s="71">
        <f t="shared" si="8"/>
        <v>0.75758427294773467</v>
      </c>
      <c r="P50" s="71">
        <f t="shared" si="8"/>
        <v>0.76008117231714967</v>
      </c>
      <c r="Q50" s="71">
        <f t="shared" si="8"/>
        <v>0.76382297926885367</v>
      </c>
      <c r="R50" s="71">
        <f t="shared" si="8"/>
        <v>0.76875334112196758</v>
      </c>
      <c r="S50" s="71">
        <f t="shared" si="8"/>
        <v>0.77345798959030487</v>
      </c>
      <c r="T50" s="71">
        <f t="shared" si="8"/>
        <v>0.7640343711590879</v>
      </c>
      <c r="U50" s="71">
        <f t="shared" si="8"/>
        <v>0.76277900870320436</v>
      </c>
      <c r="V50" s="71">
        <f t="shared" si="8"/>
        <v>0.77772191614991915</v>
      </c>
      <c r="W50" s="71">
        <f t="shared" si="8"/>
        <v>0.82315810787183319</v>
      </c>
      <c r="X50" s="71">
        <f t="shared" si="8"/>
        <v>0.86564765614792294</v>
      </c>
      <c r="Y50" s="71">
        <f t="shared" si="8"/>
        <v>1</v>
      </c>
      <c r="Z50" s="71">
        <f t="shared" si="8"/>
        <v>1</v>
      </c>
      <c r="AA50" s="71">
        <f t="shared" si="8"/>
        <v>1</v>
      </c>
    </row>
    <row r="51" spans="1:27" x14ac:dyDescent="0.25">
      <c r="A51" s="55"/>
      <c r="C51" s="55" t="s">
        <v>23</v>
      </c>
      <c r="E51" s="8"/>
      <c r="F51" s="8">
        <f>F49*F50</f>
        <v>7050.6122816134111</v>
      </c>
      <c r="G51" s="8">
        <f t="shared" ref="G51" si="9">G49*G50</f>
        <v>16059.132882851634</v>
      </c>
      <c r="H51" s="8">
        <f t="shared" ref="H51" si="10">H49*H50</f>
        <v>8036.0510086585873</v>
      </c>
      <c r="I51" s="8">
        <f t="shared" ref="I51" si="11">I49*I50</f>
        <v>4769.4411255309078</v>
      </c>
      <c r="J51" s="8">
        <f t="shared" ref="J51" si="12">J49*J50</f>
        <v>3024.5958663362026</v>
      </c>
      <c r="K51" s="8">
        <f t="shared" ref="K51" si="13">K49*K50</f>
        <v>2190.3400400110663</v>
      </c>
      <c r="L51" s="8">
        <f t="shared" ref="L51" si="14">L49*L50</f>
        <v>1648.1129908589785</v>
      </c>
      <c r="M51" s="8">
        <f t="shared" ref="M51" si="15">M49*M50</f>
        <v>1171.5214585448894</v>
      </c>
      <c r="N51" s="8">
        <f t="shared" ref="N51" si="16">N49*N50</f>
        <v>907.79829427685172</v>
      </c>
      <c r="O51" s="8">
        <f t="shared" ref="O51" si="17">O49*O50</f>
        <v>702.61308133393322</v>
      </c>
      <c r="P51" s="8">
        <f t="shared" ref="P51" si="18">P49*P50</f>
        <v>581.55287699293342</v>
      </c>
      <c r="Q51" s="8">
        <f t="shared" ref="Q51" si="19">Q49*Q50</f>
        <v>460.43251252197439</v>
      </c>
      <c r="R51" s="8">
        <f t="shared" ref="R51" si="20">R49*R50</f>
        <v>349.99040097118058</v>
      </c>
      <c r="S51" s="8">
        <f t="shared" ref="S51" si="21">S49*S50</f>
        <v>246.65712771517641</v>
      </c>
      <c r="T51" s="8">
        <f t="shared" ref="T51" si="22">T49*T50</f>
        <v>163.25175000443605</v>
      </c>
      <c r="U51" s="8">
        <f t="shared" ref="U51" si="23">U49*U50</f>
        <v>112.98318130799267</v>
      </c>
      <c r="V51" s="8">
        <f t="shared" ref="V51" si="24">V49*V50</f>
        <v>69.271252362841139</v>
      </c>
      <c r="W51" s="8">
        <f t="shared" ref="W51" si="25">W49*W50</f>
        <v>33.900069145128519</v>
      </c>
      <c r="X51" s="8">
        <f t="shared" ref="X51" si="26">X49*X50</f>
        <v>13.122630441640309</v>
      </c>
      <c r="Y51" s="8">
        <f t="shared" ref="Y51" si="27">Y49*Y50</f>
        <v>9.9153584160584132E-12</v>
      </c>
      <c r="Z51" s="8">
        <f t="shared" ref="Z51" si="28">Z49*Z50</f>
        <v>3.135490615165352E-12</v>
      </c>
      <c r="AA51" s="8">
        <f t="shared" ref="AA51" si="29">AA49*AA50</f>
        <v>0</v>
      </c>
    </row>
    <row r="52" spans="1:27" x14ac:dyDescent="0.25">
      <c r="A52" s="55"/>
      <c r="F52" s="82"/>
      <c r="J52" s="8"/>
      <c r="K52" s="8"/>
      <c r="L52" s="8"/>
      <c r="M52" s="8"/>
    </row>
    <row r="53" spans="1:27" x14ac:dyDescent="0.25">
      <c r="A53" s="55"/>
      <c r="F53" s="8"/>
      <c r="H53" s="68"/>
      <c r="N53" s="54"/>
      <c r="O53" s="54"/>
    </row>
    <row r="54" spans="1:27" x14ac:dyDescent="0.25">
      <c r="A54" s="55"/>
      <c r="F54" s="57"/>
      <c r="N54" s="54"/>
      <c r="O54" s="54"/>
    </row>
    <row r="55" spans="1:27" x14ac:dyDescent="0.25">
      <c r="N55" s="54"/>
      <c r="O55" s="54"/>
    </row>
    <row r="56" spans="1:27" x14ac:dyDescent="0.25">
      <c r="N56" s="54"/>
      <c r="O56" s="54"/>
    </row>
    <row r="57" spans="1:27" x14ac:dyDescent="0.25">
      <c r="N57" s="54"/>
      <c r="O57" s="54"/>
    </row>
    <row r="58" spans="1:27" x14ac:dyDescent="0.25">
      <c r="N58" s="54"/>
      <c r="O58" s="54"/>
    </row>
    <row r="59" spans="1:27" x14ac:dyDescent="0.25">
      <c r="N59" s="54"/>
      <c r="O59" s="54"/>
    </row>
  </sheetData>
  <mergeCells count="1">
    <mergeCell ref="G9:AA9"/>
  </mergeCells>
  <pageMargins left="0.5" right="0.5" top="0.75" bottom="0.5" header="0.3" footer="0.25"/>
  <pageSetup scale="45" orientation="landscape" r:id="rId1"/>
  <headerFooter>
    <oddFooter>&amp;L&amp;8&amp;D &amp;T&amp;R&amp;8&amp;F [&amp;A]</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F37"/>
  <sheetViews>
    <sheetView workbookViewId="0">
      <selection activeCell="C44" sqref="C44:L45"/>
    </sheetView>
  </sheetViews>
  <sheetFormatPr defaultColWidth="8.88671875" defaultRowHeight="13.2" x14ac:dyDescent="0.25"/>
  <cols>
    <col min="1" max="1" width="8.77734375" style="141" customWidth="1"/>
    <col min="2" max="2" width="10.109375" style="141" bestFit="1" customWidth="1"/>
    <col min="3" max="3" width="10.109375" style="141" customWidth="1"/>
    <col min="4" max="4" width="15.109375" style="141" customWidth="1"/>
    <col min="5" max="28" width="20.109375" style="146" customWidth="1"/>
    <col min="29" max="29" width="8.88671875" style="141"/>
    <col min="30" max="30" width="14" style="141" bestFit="1" customWidth="1"/>
    <col min="31" max="31" width="13.109375" style="141" customWidth="1"/>
    <col min="32" max="32" width="12.5546875" style="141" customWidth="1"/>
    <col min="33" max="33" width="11.21875" style="141" bestFit="1" customWidth="1"/>
    <col min="34" max="16384" width="8.88671875" style="141"/>
  </cols>
  <sheetData>
    <row r="1" spans="1:32"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32"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32" s="234" customFormat="1" x14ac:dyDescent="0.25">
      <c r="A3" s="119" t="s">
        <v>113</v>
      </c>
      <c r="B3" s="119"/>
      <c r="C3" s="119"/>
      <c r="D3" s="119"/>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32" x14ac:dyDescent="0.25">
      <c r="A4" s="117"/>
      <c r="B4" s="117"/>
      <c r="C4" s="117"/>
      <c r="E4" s="117"/>
      <c r="F4" s="117"/>
      <c r="G4" s="117"/>
      <c r="H4" s="117"/>
    </row>
    <row r="5" spans="1:32" x14ac:dyDescent="0.25">
      <c r="A5" s="149" t="s">
        <v>32</v>
      </c>
      <c r="B5" s="117"/>
      <c r="C5" s="117"/>
      <c r="E5" s="117"/>
      <c r="F5" s="117"/>
      <c r="G5" s="117"/>
      <c r="H5" s="117" t="s">
        <v>140</v>
      </c>
      <c r="J5" s="223" t="s">
        <v>141</v>
      </c>
    </row>
    <row r="6" spans="1:32" x14ac:dyDescent="0.25">
      <c r="A6" s="152" t="s">
        <v>138</v>
      </c>
      <c r="B6" s="117"/>
      <c r="C6" s="117"/>
      <c r="E6" s="117"/>
      <c r="F6" s="117"/>
      <c r="G6" s="117"/>
      <c r="H6" s="117" t="s">
        <v>139</v>
      </c>
    </row>
    <row r="7" spans="1:32" x14ac:dyDescent="0.25">
      <c r="E7" s="146">
        <v>1</v>
      </c>
      <c r="F7" s="146">
        <f>E7+1</f>
        <v>2</v>
      </c>
      <c r="G7" s="146">
        <f t="shared" ref="G7:AB7" si="0">F7+1</f>
        <v>3</v>
      </c>
      <c r="H7" s="146">
        <f t="shared" si="0"/>
        <v>4</v>
      </c>
      <c r="I7" s="146">
        <f t="shared" si="0"/>
        <v>5</v>
      </c>
      <c r="J7" s="146">
        <f t="shared" si="0"/>
        <v>6</v>
      </c>
      <c r="K7" s="146">
        <f t="shared" si="0"/>
        <v>7</v>
      </c>
      <c r="L7" s="146">
        <f t="shared" si="0"/>
        <v>8</v>
      </c>
      <c r="M7" s="146">
        <f t="shared" si="0"/>
        <v>9</v>
      </c>
      <c r="N7" s="146">
        <f t="shared" si="0"/>
        <v>10</v>
      </c>
      <c r="O7" s="146">
        <f t="shared" si="0"/>
        <v>11</v>
      </c>
      <c r="P7" s="146">
        <f t="shared" si="0"/>
        <v>12</v>
      </c>
      <c r="Q7" s="146">
        <f t="shared" si="0"/>
        <v>13</v>
      </c>
      <c r="R7" s="146">
        <f t="shared" si="0"/>
        <v>14</v>
      </c>
      <c r="S7" s="146">
        <f t="shared" si="0"/>
        <v>15</v>
      </c>
      <c r="T7" s="146">
        <f t="shared" si="0"/>
        <v>16</v>
      </c>
      <c r="U7" s="146">
        <f t="shared" si="0"/>
        <v>17</v>
      </c>
      <c r="V7" s="146">
        <f t="shared" si="0"/>
        <v>18</v>
      </c>
      <c r="W7" s="146">
        <f t="shared" si="0"/>
        <v>19</v>
      </c>
      <c r="X7" s="146">
        <f t="shared" si="0"/>
        <v>20</v>
      </c>
      <c r="Y7" s="146">
        <f t="shared" si="0"/>
        <v>21</v>
      </c>
      <c r="Z7" s="146">
        <f t="shared" si="0"/>
        <v>22</v>
      </c>
      <c r="AA7" s="146">
        <f t="shared" si="0"/>
        <v>23</v>
      </c>
      <c r="AB7" s="146">
        <f t="shared" si="0"/>
        <v>24</v>
      </c>
    </row>
    <row r="8" spans="1:32" ht="38.25" customHeight="1" x14ac:dyDescent="0.25">
      <c r="A8" s="396" t="s">
        <v>136</v>
      </c>
      <c r="B8" s="386"/>
      <c r="C8" s="386"/>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32" x14ac:dyDescent="0.25">
      <c r="B9" s="65">
        <f>+Summary!C$6</f>
        <v>43830</v>
      </c>
      <c r="C9" s="65"/>
      <c r="D9" s="89">
        <f>SUM(E9:AB9)</f>
        <v>830000</v>
      </c>
      <c r="E9" s="122">
        <f>SUM('Loss reserves - From --&gt;:&lt;-- Loss reserves - To'!E9)</f>
        <v>90000</v>
      </c>
      <c r="F9" s="122">
        <f>SUM('Loss reserves - From --&gt;:&lt;-- Loss reserves - To'!F9)</f>
        <v>0</v>
      </c>
      <c r="G9" s="122">
        <f>SUM('Loss reserves - From --&gt;:&lt;-- Loss reserves - To'!G9)</f>
        <v>0</v>
      </c>
      <c r="H9" s="122">
        <f>SUM('Loss reserves - From --&gt;:&lt;-- Loss reserves - To'!H9)</f>
        <v>15000</v>
      </c>
      <c r="I9" s="122">
        <f>SUM('Loss reserves - From --&gt;:&lt;-- Loss reserves - To'!I9)</f>
        <v>0</v>
      </c>
      <c r="J9" s="122">
        <f>SUM('Loss reserves - From --&gt;:&lt;-- Loss reserves - To'!J9)</f>
        <v>0</v>
      </c>
      <c r="K9" s="122">
        <f>SUM('Loss reserves - From --&gt;:&lt;-- Loss reserves - To'!K9)</f>
        <v>0</v>
      </c>
      <c r="L9" s="122">
        <f>SUM('Loss reserves - From --&gt;:&lt;-- Loss reserves - To'!L9)</f>
        <v>0</v>
      </c>
      <c r="M9" s="122">
        <f>SUM('Loss reserves - From --&gt;:&lt;-- Loss reserves - To'!M9)</f>
        <v>0</v>
      </c>
      <c r="N9" s="122">
        <f>SUM('Loss reserves - From --&gt;:&lt;-- Loss reserves - To'!N9)</f>
        <v>85000</v>
      </c>
      <c r="O9" s="122">
        <f>SUM('Loss reserves - From --&gt;:&lt;-- Loss reserves - To'!O9)</f>
        <v>0</v>
      </c>
      <c r="P9" s="122">
        <f>SUM('Loss reserves - From --&gt;:&lt;-- Loss reserves - To'!P9)</f>
        <v>610000</v>
      </c>
      <c r="Q9" s="122">
        <f>SUM('Loss reserves - From --&gt;:&lt;-- Loss reserves - To'!Q9)</f>
        <v>0</v>
      </c>
      <c r="R9" s="122">
        <f>SUM('Loss reserves - From --&gt;:&lt;-- Loss reserves - To'!R9)</f>
        <v>0</v>
      </c>
      <c r="S9" s="122">
        <f>SUM('Loss reserves - From --&gt;:&lt;-- Loss reserves - To'!S9)</f>
        <v>0</v>
      </c>
      <c r="T9" s="122">
        <f>SUM('Loss reserves - From --&gt;:&lt;-- Loss reserves - To'!T9)</f>
        <v>0</v>
      </c>
      <c r="U9" s="122">
        <f>SUM('Loss reserves - From --&gt;:&lt;-- Loss reserves - To'!U9)</f>
        <v>0</v>
      </c>
      <c r="V9" s="122">
        <f>SUM('Loss reserves - From --&gt;:&lt;-- Loss reserves - To'!V9)</f>
        <v>30000</v>
      </c>
      <c r="W9" s="122">
        <f>SUM('Loss reserves - From --&gt;:&lt;-- Loss reserves - To'!W9)</f>
        <v>0</v>
      </c>
      <c r="X9" s="122">
        <f>SUM('Loss reserves - From --&gt;:&lt;-- Loss reserves - To'!X9)</f>
        <v>0</v>
      </c>
      <c r="Y9" s="122">
        <f>SUM('Loss reserves - From --&gt;:&lt;-- Loss reserves - To'!Y9)</f>
        <v>0</v>
      </c>
      <c r="Z9" s="122">
        <f>SUM('Loss reserves - From --&gt;:&lt;-- Loss reserves - To'!Z9)</f>
        <v>0</v>
      </c>
      <c r="AA9" s="122">
        <f>SUM('Loss reserves - From --&gt;:&lt;-- Loss reserves - To'!AA9)</f>
        <v>0</v>
      </c>
      <c r="AB9" s="122">
        <f>SUM('Loss reserves - From --&gt;:&lt;-- Loss reserves - To'!AB9)</f>
        <v>0</v>
      </c>
    </row>
    <row r="12" spans="1:32" ht="36" customHeight="1" x14ac:dyDescent="0.25">
      <c r="A12" s="389" t="s">
        <v>119</v>
      </c>
      <c r="B12" s="389"/>
      <c r="C12" s="389"/>
      <c r="D12" s="387" t="s">
        <v>26</v>
      </c>
      <c r="E12" s="387" t="s">
        <v>0</v>
      </c>
      <c r="F12" s="387" t="s">
        <v>1</v>
      </c>
      <c r="G12" s="387" t="s">
        <v>2</v>
      </c>
      <c r="H12" s="387" t="s">
        <v>3</v>
      </c>
      <c r="I12" s="387" t="s">
        <v>4</v>
      </c>
      <c r="J12" s="387" t="s">
        <v>5</v>
      </c>
      <c r="K12" s="387" t="s">
        <v>6</v>
      </c>
      <c r="L12" s="387" t="s">
        <v>7</v>
      </c>
      <c r="M12" s="387" t="s">
        <v>8</v>
      </c>
      <c r="N12" s="387" t="s">
        <v>9</v>
      </c>
      <c r="O12" s="387" t="s">
        <v>10</v>
      </c>
      <c r="P12" s="387" t="s">
        <v>11</v>
      </c>
      <c r="Q12" s="387" t="s">
        <v>12</v>
      </c>
      <c r="R12" s="387" t="s">
        <v>13</v>
      </c>
      <c r="S12" s="387" t="s">
        <v>14</v>
      </c>
      <c r="T12" s="387" t="s">
        <v>15</v>
      </c>
      <c r="U12" s="387" t="s">
        <v>16</v>
      </c>
      <c r="V12" s="387" t="s">
        <v>17</v>
      </c>
      <c r="W12" s="387" t="s">
        <v>18</v>
      </c>
      <c r="X12" s="387" t="s">
        <v>19</v>
      </c>
      <c r="Y12" s="387" t="s">
        <v>20</v>
      </c>
      <c r="Z12" s="387" t="s">
        <v>21</v>
      </c>
      <c r="AA12" s="387" t="s">
        <v>22</v>
      </c>
      <c r="AB12" s="387" t="s">
        <v>30</v>
      </c>
    </row>
    <row r="13" spans="1:32" ht="12.75" hidden="1" customHeight="1" x14ac:dyDescent="0.25">
      <c r="A13" s="241"/>
      <c r="B13" s="241"/>
      <c r="C13" s="241"/>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row>
    <row r="14" spans="1:32" x14ac:dyDescent="0.25">
      <c r="D14" s="50"/>
    </row>
    <row r="15" spans="1:32" ht="79.2" x14ac:dyDescent="0.25">
      <c r="A15" s="3" t="s">
        <v>137</v>
      </c>
      <c r="D15" s="89">
        <f t="shared" ref="D15:D37" si="1">SUM(E15:AB15)</f>
        <v>158318.16484791247</v>
      </c>
      <c r="E15" s="122">
        <f>SUM('Loss reserves - From --&gt;:&lt;-- Loss reserves - To'!E61)</f>
        <v>2043.1699166284088</v>
      </c>
      <c r="F15" s="122">
        <f>SUM('Loss reserves - From --&gt;:&lt;-- Loss reserves - To'!F61)</f>
        <v>0</v>
      </c>
      <c r="G15" s="122">
        <f>SUM('Loss reserves - From --&gt;:&lt;-- Loss reserves - To'!G61)</f>
        <v>0</v>
      </c>
      <c r="H15" s="122">
        <f>SUM('Loss reserves - From --&gt;:&lt;-- Loss reserves - To'!H61)</f>
        <v>-16.896452548042362</v>
      </c>
      <c r="I15" s="122">
        <f>SUM('Loss reserves - From --&gt;:&lt;-- Loss reserves - To'!I61)</f>
        <v>0</v>
      </c>
      <c r="J15" s="122">
        <f>SUM('Loss reserves - From --&gt;:&lt;-- Loss reserves - To'!J61)</f>
        <v>0</v>
      </c>
      <c r="K15" s="122">
        <f>SUM('Loss reserves - From --&gt;:&lt;-- Loss reserves - To'!K61)</f>
        <v>0</v>
      </c>
      <c r="L15" s="122">
        <f>SUM('Loss reserves - From --&gt;:&lt;-- Loss reserves - To'!L61)</f>
        <v>0</v>
      </c>
      <c r="M15" s="122">
        <f>SUM('Loss reserves - From --&gt;:&lt;-- Loss reserves - To'!M61)</f>
        <v>0</v>
      </c>
      <c r="N15" s="122">
        <f>SUM('Loss reserves - From --&gt;:&lt;-- Loss reserves - To'!N61)</f>
        <v>2185.3583890317277</v>
      </c>
      <c r="O15" s="122">
        <f>SUM('Loss reserves - From --&gt;:&lt;-- Loss reserves - To'!O61)</f>
        <v>0</v>
      </c>
      <c r="P15" s="122">
        <f>SUM('Loss reserves - From --&gt;:&lt;-- Loss reserves - To'!P61)</f>
        <v>154167.09232827229</v>
      </c>
      <c r="Q15" s="122">
        <f>SUM('Loss reserves - From --&gt;:&lt;-- Loss reserves - To'!Q61)</f>
        <v>0</v>
      </c>
      <c r="R15" s="122">
        <f>SUM('Loss reserves - From --&gt;:&lt;-- Loss reserves - To'!R61)</f>
        <v>0</v>
      </c>
      <c r="S15" s="122">
        <f>SUM('Loss reserves - From --&gt;:&lt;-- Loss reserves - To'!S61)</f>
        <v>0</v>
      </c>
      <c r="T15" s="122">
        <f>SUM('Loss reserves - From --&gt;:&lt;-- Loss reserves - To'!T61)</f>
        <v>0</v>
      </c>
      <c r="U15" s="122">
        <f>SUM('Loss reserves - From --&gt;:&lt;-- Loss reserves - To'!U61)</f>
        <v>0</v>
      </c>
      <c r="V15" s="122">
        <f>SUM('Loss reserves - From --&gt;:&lt;-- Loss reserves - To'!V61)</f>
        <v>-60.559333471934224</v>
      </c>
      <c r="W15" s="122">
        <f>SUM('Loss reserves - From --&gt;:&lt;-- Loss reserves - To'!W61)</f>
        <v>0</v>
      </c>
      <c r="X15" s="122">
        <f>SUM('Loss reserves - From --&gt;:&lt;-- Loss reserves - To'!X61)</f>
        <v>0</v>
      </c>
      <c r="Y15" s="122">
        <f>SUM('Loss reserves - From --&gt;:&lt;-- Loss reserves - To'!Y61)</f>
        <v>0</v>
      </c>
      <c r="Z15" s="122">
        <f>SUM('Loss reserves - From --&gt;:&lt;-- Loss reserves - To'!Z61)</f>
        <v>0</v>
      </c>
      <c r="AA15" s="122">
        <f>SUM('Loss reserves - From --&gt;:&lt;-- Loss reserves - To'!AA61)</f>
        <v>0</v>
      </c>
      <c r="AB15" s="122">
        <f>SUM('Loss reserves - From --&gt;:&lt;-- Loss reserves - To'!AB61)</f>
        <v>0</v>
      </c>
      <c r="AD15" s="114" t="s">
        <v>134</v>
      </c>
      <c r="AE15" s="114" t="s">
        <v>121</v>
      </c>
      <c r="AF15" s="114" t="s">
        <v>135</v>
      </c>
    </row>
    <row r="16" spans="1:32" x14ac:dyDescent="0.25">
      <c r="B16" s="65">
        <f>+Summary!C$6</f>
        <v>43830</v>
      </c>
      <c r="C16" s="65"/>
      <c r="D16" s="89">
        <f t="shared" si="1"/>
        <v>671681.83515208762</v>
      </c>
      <c r="E16" s="122">
        <f>SUM('Loss reserves - From --&gt;:&lt;-- Loss reserves - To'!E62)</f>
        <v>87956.830083371591</v>
      </c>
      <c r="F16" s="122">
        <f>SUM('Loss reserves - From --&gt;:&lt;-- Loss reserves - To'!F62)</f>
        <v>0</v>
      </c>
      <c r="G16" s="122">
        <f>SUM('Loss reserves - From --&gt;:&lt;-- Loss reserves - To'!G62)</f>
        <v>0</v>
      </c>
      <c r="H16" s="122">
        <f>SUM('Loss reserves - From --&gt;:&lt;-- Loss reserves - To'!H62)</f>
        <v>15016.896452548042</v>
      </c>
      <c r="I16" s="122">
        <f>SUM('Loss reserves - From --&gt;:&lt;-- Loss reserves - To'!I62)</f>
        <v>0</v>
      </c>
      <c r="J16" s="122">
        <f>SUM('Loss reserves - From --&gt;:&lt;-- Loss reserves - To'!J62)</f>
        <v>0</v>
      </c>
      <c r="K16" s="122">
        <f>SUM('Loss reserves - From --&gt;:&lt;-- Loss reserves - To'!K62)</f>
        <v>0</v>
      </c>
      <c r="L16" s="122">
        <f>SUM('Loss reserves - From --&gt;:&lt;-- Loss reserves - To'!L62)</f>
        <v>0</v>
      </c>
      <c r="M16" s="122">
        <f>SUM('Loss reserves - From --&gt;:&lt;-- Loss reserves - To'!M62)</f>
        <v>0</v>
      </c>
      <c r="N16" s="122">
        <f>SUM('Loss reserves - From --&gt;:&lt;-- Loss reserves - To'!N62)</f>
        <v>82814.641610968276</v>
      </c>
      <c r="O16" s="122">
        <f>SUM('Loss reserves - From --&gt;:&lt;-- Loss reserves - To'!O62)</f>
        <v>0</v>
      </c>
      <c r="P16" s="122">
        <f>SUM('Loss reserves - From --&gt;:&lt;-- Loss reserves - To'!P62)</f>
        <v>455832.90767172771</v>
      </c>
      <c r="Q16" s="122">
        <f>SUM('Loss reserves - From --&gt;:&lt;-- Loss reserves - To'!Q62)</f>
        <v>0</v>
      </c>
      <c r="R16" s="122">
        <f>SUM('Loss reserves - From --&gt;:&lt;-- Loss reserves - To'!R62)</f>
        <v>0</v>
      </c>
      <c r="S16" s="122">
        <f>SUM('Loss reserves - From --&gt;:&lt;-- Loss reserves - To'!S62)</f>
        <v>0</v>
      </c>
      <c r="T16" s="122">
        <f>SUM('Loss reserves - From --&gt;:&lt;-- Loss reserves - To'!T62)</f>
        <v>0</v>
      </c>
      <c r="U16" s="122">
        <f>SUM('Loss reserves - From --&gt;:&lt;-- Loss reserves - To'!U62)</f>
        <v>0</v>
      </c>
      <c r="V16" s="122">
        <f>SUM('Loss reserves - From --&gt;:&lt;-- Loss reserves - To'!V62)</f>
        <v>30060.559333471934</v>
      </c>
      <c r="W16" s="122">
        <f>SUM('Loss reserves - From --&gt;:&lt;-- Loss reserves - To'!W62)</f>
        <v>0</v>
      </c>
      <c r="X16" s="122">
        <f>SUM('Loss reserves - From --&gt;:&lt;-- Loss reserves - To'!X62)</f>
        <v>0</v>
      </c>
      <c r="Y16" s="122">
        <f>SUM('Loss reserves - From --&gt;:&lt;-- Loss reserves - To'!Y62)</f>
        <v>0</v>
      </c>
      <c r="Z16" s="122">
        <f>SUM('Loss reserves - From --&gt;:&lt;-- Loss reserves - To'!Z62)</f>
        <v>0</v>
      </c>
      <c r="AA16" s="122">
        <f>SUM('Loss reserves - From --&gt;:&lt;-- Loss reserves - To'!AA62)</f>
        <v>0</v>
      </c>
      <c r="AB16" s="122">
        <f>SUM('Loss reserves - From --&gt;:&lt;-- Loss reserves - To'!AB62)</f>
        <v>0</v>
      </c>
      <c r="AD16" s="116">
        <f>+MMULT(E16:AB16,'Yield Curves &amp; Factor Charges'!$I$114:$I$137)</f>
        <v>285040.11178173014</v>
      </c>
      <c r="AE16" s="84">
        <f>IF(Summary!$C$7="Class 4/3B",IF(D16=0,1,MIN(MAX(E16:AB16)/D16*0.4+0.6,1)),((IF(D16=0,0,(E16/D16)^2+(F16/D16)^2+(G16/D16)^2+(H16/D16)^2+(I16/D16)^2+(J16/D16)^2+(K16/D16)^2+(L16/D16)^2+(M16/D16)^2+(N16/D16)^2+(O16/D16)^2+(P16/D16)^2+(Q16/D16)^2+(R16/D16)^2+(S16/D16)^2+(T16/D16)^2+(U16/D16)^2+(V16/D16)^2+(W16/D16)^2+(X16/D16)^2+(Y16/D16)^2+(Z16/D16)^2+(AA16/D16)^2+(AB16/D16)^2)*40%)+60%)-((Summary!$L$6+Summary!$L$7)*40%))</f>
        <v>0.45056401541657543</v>
      </c>
      <c r="AF16" s="116">
        <f>AD16*AE16</f>
        <v>128428.81731916584</v>
      </c>
    </row>
    <row r="17" spans="2:32" x14ac:dyDescent="0.25">
      <c r="B17" s="145">
        <f t="shared" ref="B17:B37" si="2">EDATE(B16,12)</f>
        <v>44196</v>
      </c>
      <c r="C17" s="145"/>
      <c r="D17" s="89">
        <f t="shared" si="1"/>
        <v>593426.05240628915</v>
      </c>
      <c r="E17" s="122">
        <f>SUM('Loss reserves - From --&gt;:&lt;-- Loss reserves - To'!E63)</f>
        <v>44124.067856773843</v>
      </c>
      <c r="F17" s="122">
        <f>SUM('Loss reserves - From --&gt;:&lt;-- Loss reserves - To'!F63)</f>
        <v>0</v>
      </c>
      <c r="G17" s="122">
        <f>SUM('Loss reserves - From --&gt;:&lt;-- Loss reserves - To'!G63)</f>
        <v>0</v>
      </c>
      <c r="H17" s="122">
        <f>SUM('Loss reserves - From --&gt;:&lt;-- Loss reserves - To'!H63)</f>
        <v>9016.0708514249673</v>
      </c>
      <c r="I17" s="122">
        <f>SUM('Loss reserves - From --&gt;:&lt;-- Loss reserves - To'!I63)</f>
        <v>0</v>
      </c>
      <c r="J17" s="122">
        <f>SUM('Loss reserves - From --&gt;:&lt;-- Loss reserves - To'!J63)</f>
        <v>0</v>
      </c>
      <c r="K17" s="122">
        <f>SUM('Loss reserves - From --&gt;:&lt;-- Loss reserves - To'!K63)</f>
        <v>0</v>
      </c>
      <c r="L17" s="122">
        <f>SUM('Loss reserves - From --&gt;:&lt;-- Loss reserves - To'!L63)</f>
        <v>0</v>
      </c>
      <c r="M17" s="122">
        <f>SUM('Loss reserves - From --&gt;:&lt;-- Loss reserves - To'!M63)</f>
        <v>0</v>
      </c>
      <c r="N17" s="122">
        <f>SUM('Loss reserves - From --&gt;:&lt;-- Loss reserves - To'!N63)</f>
        <v>59476.252866097755</v>
      </c>
      <c r="O17" s="122">
        <f>SUM('Loss reserves - From --&gt;:&lt;-- Loss reserves - To'!O63)</f>
        <v>0</v>
      </c>
      <c r="P17" s="122">
        <f>SUM('Loss reserves - From --&gt;:&lt;-- Loss reserves - To'!P63)</f>
        <v>456760.06959395652</v>
      </c>
      <c r="Q17" s="122">
        <f>SUM('Loss reserves - From --&gt;:&lt;-- Loss reserves - To'!Q63)</f>
        <v>0</v>
      </c>
      <c r="R17" s="122">
        <f>SUM('Loss reserves - From --&gt;:&lt;-- Loss reserves - To'!R63)</f>
        <v>0</v>
      </c>
      <c r="S17" s="122">
        <f>SUM('Loss reserves - From --&gt;:&lt;-- Loss reserves - To'!S63)</f>
        <v>0</v>
      </c>
      <c r="T17" s="122">
        <f>SUM('Loss reserves - From --&gt;:&lt;-- Loss reserves - To'!T63)</f>
        <v>0</v>
      </c>
      <c r="U17" s="122">
        <f>SUM('Loss reserves - From --&gt;:&lt;-- Loss reserves - To'!U63)</f>
        <v>0</v>
      </c>
      <c r="V17" s="122">
        <f>SUM('Loss reserves - From --&gt;:&lt;-- Loss reserves - To'!V63)</f>
        <v>24049.591238036039</v>
      </c>
      <c r="W17" s="122">
        <f>SUM('Loss reserves - From --&gt;:&lt;-- Loss reserves - To'!W63)</f>
        <v>0</v>
      </c>
      <c r="X17" s="122">
        <f>SUM('Loss reserves - From --&gt;:&lt;-- Loss reserves - To'!X63)</f>
        <v>0</v>
      </c>
      <c r="Y17" s="122">
        <f>SUM('Loss reserves - From --&gt;:&lt;-- Loss reserves - To'!Y63)</f>
        <v>0</v>
      </c>
      <c r="Z17" s="122">
        <f>SUM('Loss reserves - From --&gt;:&lt;-- Loss reserves - To'!Z63)</f>
        <v>0</v>
      </c>
      <c r="AA17" s="122">
        <f>SUM('Loss reserves - From --&gt;:&lt;-- Loss reserves - To'!AA63)</f>
        <v>0</v>
      </c>
      <c r="AB17" s="122">
        <f>SUM('Loss reserves - From --&gt;:&lt;-- Loss reserves - To'!AB63)</f>
        <v>0</v>
      </c>
      <c r="AD17" s="116">
        <f>+MMULT(E17:AB17,'Yield Curves &amp; Factor Charges'!$I$114:$I$137)</f>
        <v>251968.26121747179</v>
      </c>
      <c r="AE17" s="84">
        <f>IF(Summary!$C$7="Class 4/3B",IF(D17=0,1,MIN(MAX(E17:AB17)/D17*0.4+0.6,1)),((IF(D17=0,0,(E17/D17)^2+(F17/D17)^2+(G17/D17)^2+(H17/D17)^2+(I17/D17)^2+(J17/D17)^2+(K17/D17)^2+(L17/D17)^2+(M17/D17)^2+(N17/D17)^2+(O17/D17)^2+(P17/D17)^2+(Q17/D17)^2+(R17/D17)^2+(S17/D17)^2+(T17/D17)^2+(U17/D17)^2+(V17/D17)^2+(W17/D17)^2+(X17/D17)^2+(Y17/D17)^2+(Z17/D17)^2+(AA17/D17)^2+(AB17/D17)^2)*40%)+60%)-((Summary!$L$6+Summary!$L$7)*40%))</f>
        <v>0.49635406443844998</v>
      </c>
      <c r="AF17" s="116">
        <f t="shared" ref="AF17:AF37" si="3">AD17*AE17</f>
        <v>125065.47056478119</v>
      </c>
    </row>
    <row r="18" spans="2:32" x14ac:dyDescent="0.25">
      <c r="B18" s="145">
        <f t="shared" si="2"/>
        <v>44561</v>
      </c>
      <c r="C18" s="145"/>
      <c r="D18" s="89">
        <f t="shared" si="1"/>
        <v>557023.45462826395</v>
      </c>
      <c r="E18" s="122">
        <f>SUM('Loss reserves - From --&gt;:&lt;-- Loss reserves - To'!E64)</f>
        <v>22989.677925628526</v>
      </c>
      <c r="F18" s="122">
        <f>SUM('Loss reserves - From --&gt;:&lt;-- Loss reserves - To'!F64)</f>
        <v>0</v>
      </c>
      <c r="G18" s="122">
        <f>SUM('Loss reserves - From --&gt;:&lt;-- Loss reserves - To'!G64)</f>
        <v>0</v>
      </c>
      <c r="H18" s="122">
        <f>SUM('Loss reserves - From --&gt;:&lt;-- Loss reserves - To'!H64)</f>
        <v>6983.0284146882632</v>
      </c>
      <c r="I18" s="122">
        <f>SUM('Loss reserves - From --&gt;:&lt;-- Loss reserves - To'!I64)</f>
        <v>0</v>
      </c>
      <c r="J18" s="122">
        <f>SUM('Loss reserves - From --&gt;:&lt;-- Loss reserves - To'!J64)</f>
        <v>0</v>
      </c>
      <c r="K18" s="122">
        <f>SUM('Loss reserves - From --&gt;:&lt;-- Loss reserves - To'!K64)</f>
        <v>0</v>
      </c>
      <c r="L18" s="122">
        <f>SUM('Loss reserves - From --&gt;:&lt;-- Loss reserves - To'!L64)</f>
        <v>0</v>
      </c>
      <c r="M18" s="122">
        <f>SUM('Loss reserves - From --&gt;:&lt;-- Loss reserves - To'!M64)</f>
        <v>0</v>
      </c>
      <c r="N18" s="122">
        <f>SUM('Loss reserves - From --&gt;:&lt;-- Loss reserves - To'!N64)</f>
        <v>43502.028720384696</v>
      </c>
      <c r="O18" s="122">
        <f>SUM('Loss reserves - From --&gt;:&lt;-- Loss reserves - To'!O64)</f>
        <v>0</v>
      </c>
      <c r="P18" s="122">
        <f>SUM('Loss reserves - From --&gt;:&lt;-- Loss reserves - To'!P64)</f>
        <v>464103.74035698088</v>
      </c>
      <c r="Q18" s="122">
        <f>SUM('Loss reserves - From --&gt;:&lt;-- Loss reserves - To'!Q64)</f>
        <v>0</v>
      </c>
      <c r="R18" s="122">
        <f>SUM('Loss reserves - From --&gt;:&lt;-- Loss reserves - To'!R64)</f>
        <v>0</v>
      </c>
      <c r="S18" s="122">
        <f>SUM('Loss reserves - From --&gt;:&lt;-- Loss reserves - To'!S64)</f>
        <v>0</v>
      </c>
      <c r="T18" s="122">
        <f>SUM('Loss reserves - From --&gt;:&lt;-- Loss reserves - To'!T64)</f>
        <v>0</v>
      </c>
      <c r="U18" s="122">
        <f>SUM('Loss reserves - From --&gt;:&lt;-- Loss reserves - To'!U64)</f>
        <v>0</v>
      </c>
      <c r="V18" s="122">
        <f>SUM('Loss reserves - From --&gt;:&lt;-- Loss reserves - To'!V64)</f>
        <v>19444.979210581638</v>
      </c>
      <c r="W18" s="122">
        <f>SUM('Loss reserves - From --&gt;:&lt;-- Loss reserves - To'!W64)</f>
        <v>0</v>
      </c>
      <c r="X18" s="122">
        <f>SUM('Loss reserves - From --&gt;:&lt;-- Loss reserves - To'!X64)</f>
        <v>0</v>
      </c>
      <c r="Y18" s="122">
        <f>SUM('Loss reserves - From --&gt;:&lt;-- Loss reserves - To'!Y64)</f>
        <v>0</v>
      </c>
      <c r="Z18" s="122">
        <f>SUM('Loss reserves - From --&gt;:&lt;-- Loss reserves - To'!Z64)</f>
        <v>0</v>
      </c>
      <c r="AA18" s="122">
        <f>SUM('Loss reserves - From --&gt;:&lt;-- Loss reserves - To'!AA64)</f>
        <v>0</v>
      </c>
      <c r="AB18" s="122">
        <f>SUM('Loss reserves - From --&gt;:&lt;-- Loss reserves - To'!AB64)</f>
        <v>0</v>
      </c>
      <c r="AD18" s="116">
        <f>+MMULT(E18:AB18,'Yield Curves &amp; Factor Charges'!$I$114:$I$137)</f>
        <v>236744.62124001034</v>
      </c>
      <c r="AE18" s="84">
        <f>IF(Summary!$C$7="Class 4/3B",IF(D18=0,1,MIN(MAX(E18:AB18)/D18*0.4+0.6,1)),((IF(D18=0,0,(E18/D18)^2+(F18/D18)^2+(G18/D18)^2+(H18/D18)^2+(I18/D18)^2+(J18/D18)^2+(K18/D18)^2+(L18/D18)^2+(M18/D18)^2+(N18/D18)^2+(O18/D18)^2+(P18/D18)^2+(Q18/D18)^2+(R18/D18)^2+(S18/D18)^2+(T18/D18)^2+(U18/D18)^2+(V18/D18)^2+(W18/D18)^2+(X18/D18)^2+(Y18/D18)^2+(Z18/D18)^2+(AA18/D18)^2+(AB18/D18)^2)*40%)+60%)-((Summary!$L$6+Summary!$L$7)*40%))</f>
        <v>0.53375043141710432</v>
      </c>
      <c r="AF18" s="116">
        <f t="shared" si="3"/>
        <v>126362.54372253448</v>
      </c>
    </row>
    <row r="19" spans="2:32" x14ac:dyDescent="0.25">
      <c r="B19" s="145">
        <f t="shared" si="2"/>
        <v>44926</v>
      </c>
      <c r="C19" s="145"/>
      <c r="D19" s="89">
        <f t="shared" si="1"/>
        <v>513049.16102353687</v>
      </c>
      <c r="E19" s="122">
        <f>SUM('Loss reserves - From --&gt;:&lt;-- Loss reserves - To'!E65)</f>
        <v>6389.5196711762401</v>
      </c>
      <c r="F19" s="122">
        <f>SUM('Loss reserves - From --&gt;:&lt;-- Loss reserves - To'!F65)</f>
        <v>0</v>
      </c>
      <c r="G19" s="122">
        <f>SUM('Loss reserves - From --&gt;:&lt;-- Loss reserves - To'!G65)</f>
        <v>0</v>
      </c>
      <c r="H19" s="122">
        <f>SUM('Loss reserves - From --&gt;:&lt;-- Loss reserves - To'!H65)</f>
        <v>4759.0829523105785</v>
      </c>
      <c r="I19" s="122">
        <f>SUM('Loss reserves - From --&gt;:&lt;-- Loss reserves - To'!I65)</f>
        <v>0</v>
      </c>
      <c r="J19" s="122">
        <f>SUM('Loss reserves - From --&gt;:&lt;-- Loss reserves - To'!J65)</f>
        <v>0</v>
      </c>
      <c r="K19" s="122">
        <f>SUM('Loss reserves - From --&gt;:&lt;-- Loss reserves - To'!K65)</f>
        <v>0</v>
      </c>
      <c r="L19" s="122">
        <f>SUM('Loss reserves - From --&gt;:&lt;-- Loss reserves - To'!L65)</f>
        <v>0</v>
      </c>
      <c r="M19" s="122">
        <f>SUM('Loss reserves - From --&gt;:&lt;-- Loss reserves - To'!M65)</f>
        <v>0</v>
      </c>
      <c r="N19" s="122">
        <f>SUM('Loss reserves - From --&gt;:&lt;-- Loss reserves - To'!N65)</f>
        <v>23435.896427601565</v>
      </c>
      <c r="O19" s="122">
        <f>SUM('Loss reserves - From --&gt;:&lt;-- Loss reserves - To'!O65)</f>
        <v>0</v>
      </c>
      <c r="P19" s="122">
        <f>SUM('Loss reserves - From --&gt;:&lt;-- Loss reserves - To'!P65)</f>
        <v>465609.62516063539</v>
      </c>
      <c r="Q19" s="122">
        <f>SUM('Loss reserves - From --&gt;:&lt;-- Loss reserves - To'!Q65)</f>
        <v>0</v>
      </c>
      <c r="R19" s="122">
        <f>SUM('Loss reserves - From --&gt;:&lt;-- Loss reserves - To'!R65)</f>
        <v>0</v>
      </c>
      <c r="S19" s="122">
        <f>SUM('Loss reserves - From --&gt;:&lt;-- Loss reserves - To'!S65)</f>
        <v>0</v>
      </c>
      <c r="T19" s="122">
        <f>SUM('Loss reserves - From --&gt;:&lt;-- Loss reserves - To'!T65)</f>
        <v>0</v>
      </c>
      <c r="U19" s="122">
        <f>SUM('Loss reserves - From --&gt;:&lt;-- Loss reserves - To'!U65)</f>
        <v>0</v>
      </c>
      <c r="V19" s="122">
        <f>SUM('Loss reserves - From --&gt;:&lt;-- Loss reserves - To'!V65)</f>
        <v>12855.036811813075</v>
      </c>
      <c r="W19" s="122">
        <f>SUM('Loss reserves - From --&gt;:&lt;-- Loss reserves - To'!W65)</f>
        <v>0</v>
      </c>
      <c r="X19" s="122">
        <f>SUM('Loss reserves - From --&gt;:&lt;-- Loss reserves - To'!X65)</f>
        <v>0</v>
      </c>
      <c r="Y19" s="122">
        <f>SUM('Loss reserves - From --&gt;:&lt;-- Loss reserves - To'!Y65)</f>
        <v>0</v>
      </c>
      <c r="Z19" s="122">
        <f>SUM('Loss reserves - From --&gt;:&lt;-- Loss reserves - To'!Z65)</f>
        <v>0</v>
      </c>
      <c r="AA19" s="122">
        <f>SUM('Loss reserves - From --&gt;:&lt;-- Loss reserves - To'!AA65)</f>
        <v>0</v>
      </c>
      <c r="AB19" s="122">
        <f>SUM('Loss reserves - From --&gt;:&lt;-- Loss reserves - To'!AB65)</f>
        <v>0</v>
      </c>
      <c r="AD19" s="116">
        <f>+MMULT(E19:AB19,'Yield Curves &amp; Factor Charges'!$I$114:$I$137)</f>
        <v>218691.72621829968</v>
      </c>
      <c r="AE19" s="84">
        <f>IF(Summary!$C$7="Class 4/3B",IF(D19=0,1,MIN(MAX(E19:AB19)/D19*0.4+0.6,1)),((IF(D19=0,0,(E19/D19)^2+(F19/D19)^2+(G19/D19)^2+(H19/D19)^2+(I19/D19)^2+(J19/D19)^2+(K19/D19)^2+(L19/D19)^2+(M19/D19)^2+(N19/D19)^2+(O19/D19)^2+(P19/D19)^2+(Q19/D19)^2+(R19/D19)^2+(S19/D19)^2+(T19/D19)^2+(U19/D19)^2+(V19/D19)^2+(W19/D19)^2+(X19/D19)^2+(Y19/D19)^2+(Z19/D19)^2+(AA19/D19)^2+(AB19/D19)^2)*40%)+60%)-((Summary!$L$6+Summary!$L$7)*40%))</f>
        <v>0.5830295154224211</v>
      </c>
      <c r="AF19" s="116">
        <f t="shared" si="3"/>
        <v>127503.73116394805</v>
      </c>
    </row>
    <row r="20" spans="2:32" x14ac:dyDescent="0.25">
      <c r="B20" s="145">
        <f t="shared" si="2"/>
        <v>45291</v>
      </c>
      <c r="C20" s="145"/>
      <c r="D20" s="89">
        <f t="shared" si="1"/>
        <v>485050.07837693364</v>
      </c>
      <c r="E20" s="122">
        <f>SUM('Loss reserves - From --&gt;:&lt;-- Loss reserves - To'!E66)</f>
        <v>523.09040903153777</v>
      </c>
      <c r="F20" s="122">
        <f>SUM('Loss reserves - From --&gt;:&lt;-- Loss reserves - To'!F66)</f>
        <v>0</v>
      </c>
      <c r="G20" s="122">
        <f>SUM('Loss reserves - From --&gt;:&lt;-- Loss reserves - To'!G66)</f>
        <v>0</v>
      </c>
      <c r="H20" s="122">
        <f>SUM('Loss reserves - From --&gt;:&lt;-- Loss reserves - To'!H66)</f>
        <v>2677.9934408945182</v>
      </c>
      <c r="I20" s="122">
        <f>SUM('Loss reserves - From --&gt;:&lt;-- Loss reserves - To'!I66)</f>
        <v>0</v>
      </c>
      <c r="J20" s="122">
        <f>SUM('Loss reserves - From --&gt;:&lt;-- Loss reserves - To'!J66)</f>
        <v>0</v>
      </c>
      <c r="K20" s="122">
        <f>SUM('Loss reserves - From --&gt;:&lt;-- Loss reserves - To'!K66)</f>
        <v>0</v>
      </c>
      <c r="L20" s="122">
        <f>SUM('Loss reserves - From --&gt;:&lt;-- Loss reserves - To'!L66)</f>
        <v>0</v>
      </c>
      <c r="M20" s="122">
        <f>SUM('Loss reserves - From --&gt;:&lt;-- Loss reserves - To'!M66)</f>
        <v>0</v>
      </c>
      <c r="N20" s="122">
        <f>SUM('Loss reserves - From --&gt;:&lt;-- Loss reserves - To'!N66)</f>
        <v>6974.0658964784579</v>
      </c>
      <c r="O20" s="122">
        <f>SUM('Loss reserves - From --&gt;:&lt;-- Loss reserves - To'!O66)</f>
        <v>0</v>
      </c>
      <c r="P20" s="122">
        <f>SUM('Loss reserves - From --&gt;:&lt;-- Loss reserves - To'!P66)</f>
        <v>469135.6601387813</v>
      </c>
      <c r="Q20" s="122">
        <f>SUM('Loss reserves - From --&gt;:&lt;-- Loss reserves - To'!Q66)</f>
        <v>0</v>
      </c>
      <c r="R20" s="122">
        <f>SUM('Loss reserves - From --&gt;:&lt;-- Loss reserves - To'!R66)</f>
        <v>0</v>
      </c>
      <c r="S20" s="122">
        <f>SUM('Loss reserves - From --&gt;:&lt;-- Loss reserves - To'!S66)</f>
        <v>0</v>
      </c>
      <c r="T20" s="122">
        <f>SUM('Loss reserves - From --&gt;:&lt;-- Loss reserves - To'!T66)</f>
        <v>0</v>
      </c>
      <c r="U20" s="122">
        <f>SUM('Loss reserves - From --&gt;:&lt;-- Loss reserves - To'!U66)</f>
        <v>0</v>
      </c>
      <c r="V20" s="122">
        <f>SUM('Loss reserves - From --&gt;:&lt;-- Loss reserves - To'!V66)</f>
        <v>5739.2684917478391</v>
      </c>
      <c r="W20" s="122">
        <f>SUM('Loss reserves - From --&gt;:&lt;-- Loss reserves - To'!W66)</f>
        <v>0</v>
      </c>
      <c r="X20" s="122">
        <f>SUM('Loss reserves - From --&gt;:&lt;-- Loss reserves - To'!X66)</f>
        <v>0</v>
      </c>
      <c r="Y20" s="122">
        <f>SUM('Loss reserves - From --&gt;:&lt;-- Loss reserves - To'!Y66)</f>
        <v>0</v>
      </c>
      <c r="Z20" s="122">
        <f>SUM('Loss reserves - From --&gt;:&lt;-- Loss reserves - To'!Z66)</f>
        <v>0</v>
      </c>
      <c r="AA20" s="122">
        <f>SUM('Loss reserves - From --&gt;:&lt;-- Loss reserves - To'!AA66)</f>
        <v>0</v>
      </c>
      <c r="AB20" s="122">
        <f>SUM('Loss reserves - From --&gt;:&lt;-- Loss reserves - To'!AB66)</f>
        <v>0</v>
      </c>
      <c r="AD20" s="116">
        <f>+MMULT(E20:AB20,'Yield Curves &amp; Factor Charges'!$I$114:$I$137)</f>
        <v>207735.10793238593</v>
      </c>
      <c r="AE20" s="84">
        <f>IF(Summary!$C$7="Class 4/3B",IF(D20=0,1,MIN(MAX(E20:AB20)/D20*0.4+0.6,1)),((IF(D20=0,0,(E20/D20)^2+(F20/D20)^2+(G20/D20)^2+(H20/D20)^2+(I20/D20)^2+(J20/D20)^2+(K20/D20)^2+(L20/D20)^2+(M20/D20)^2+(N20/D20)^2+(O20/D20)^2+(P20/D20)^2+(Q20/D20)^2+(R20/D20)^2+(S20/D20)^2+(T20/D20)^2+(U20/D20)^2+(V20/D20)^2+(W20/D20)^2+(X20/D20)^2+(Y20/D20)^2+(Z20/D20)^2+(AA20/D20)^2+(AB20/D20)^2)*40%)+60%)-((Summary!$L$6+Summary!$L$7)*40%))</f>
        <v>0.62673406854552094</v>
      </c>
      <c r="AF20" s="116">
        <f t="shared" si="3"/>
        <v>130194.66937420715</v>
      </c>
    </row>
    <row r="21" spans="2:32" x14ac:dyDescent="0.25">
      <c r="B21" s="145">
        <f t="shared" si="2"/>
        <v>45657</v>
      </c>
      <c r="C21" s="145"/>
      <c r="D21" s="89">
        <f t="shared" si="1"/>
        <v>471647.5241571056</v>
      </c>
      <c r="E21" s="122">
        <f>SUM('Loss reserves - From --&gt;:&lt;-- Loss reserves - To'!E67)</f>
        <v>3.9640283247165327</v>
      </c>
      <c r="F21" s="122">
        <f>SUM('Loss reserves - From --&gt;:&lt;-- Loss reserves - To'!F67)</f>
        <v>0</v>
      </c>
      <c r="G21" s="122">
        <f>SUM('Loss reserves - From --&gt;:&lt;-- Loss reserves - To'!G67)</f>
        <v>0</v>
      </c>
      <c r="H21" s="122">
        <f>SUM('Loss reserves - From --&gt;:&lt;-- Loss reserves - To'!H67)</f>
        <v>1130.6693781597105</v>
      </c>
      <c r="I21" s="122">
        <f>SUM('Loss reserves - From --&gt;:&lt;-- Loss reserves - To'!I67)</f>
        <v>0</v>
      </c>
      <c r="J21" s="122">
        <f>SUM('Loss reserves - From --&gt;:&lt;-- Loss reserves - To'!J67)</f>
        <v>0</v>
      </c>
      <c r="K21" s="122">
        <f>SUM('Loss reserves - From --&gt;:&lt;-- Loss reserves - To'!K67)</f>
        <v>0</v>
      </c>
      <c r="L21" s="122">
        <f>SUM('Loss reserves - From --&gt;:&lt;-- Loss reserves - To'!L67)</f>
        <v>0</v>
      </c>
      <c r="M21" s="122">
        <f>SUM('Loss reserves - From --&gt;:&lt;-- Loss reserves - To'!M67)</f>
        <v>0</v>
      </c>
      <c r="N21" s="122">
        <f>SUM('Loss reserves - From --&gt;:&lt;-- Loss reserves - To'!N67)</f>
        <v>0</v>
      </c>
      <c r="O21" s="122">
        <f>SUM('Loss reserves - From --&gt;:&lt;-- Loss reserves - To'!O67)</f>
        <v>0</v>
      </c>
      <c r="P21" s="122">
        <f>SUM('Loss reserves - From --&gt;:&lt;-- Loss reserves - To'!P67)</f>
        <v>469321.2786999059</v>
      </c>
      <c r="Q21" s="122">
        <f>SUM('Loss reserves - From --&gt;:&lt;-- Loss reserves - To'!Q67)</f>
        <v>0</v>
      </c>
      <c r="R21" s="122">
        <f>SUM('Loss reserves - From --&gt;:&lt;-- Loss reserves - To'!R67)</f>
        <v>0</v>
      </c>
      <c r="S21" s="122">
        <f>SUM('Loss reserves - From --&gt;:&lt;-- Loss reserves - To'!S67)</f>
        <v>0</v>
      </c>
      <c r="T21" s="122">
        <f>SUM('Loss reserves - From --&gt;:&lt;-- Loss reserves - To'!T67)</f>
        <v>0</v>
      </c>
      <c r="U21" s="122">
        <f>SUM('Loss reserves - From --&gt;:&lt;-- Loss reserves - To'!U67)</f>
        <v>0</v>
      </c>
      <c r="V21" s="122">
        <f>SUM('Loss reserves - From --&gt;:&lt;-- Loss reserves - To'!V67)</f>
        <v>1191.6120507152771</v>
      </c>
      <c r="W21" s="122">
        <f>SUM('Loss reserves - From --&gt;:&lt;-- Loss reserves - To'!W67)</f>
        <v>0</v>
      </c>
      <c r="X21" s="122">
        <f>SUM('Loss reserves - From --&gt;:&lt;-- Loss reserves - To'!X67)</f>
        <v>0</v>
      </c>
      <c r="Y21" s="122">
        <f>SUM('Loss reserves - From --&gt;:&lt;-- Loss reserves - To'!Y67)</f>
        <v>0</v>
      </c>
      <c r="Z21" s="122">
        <f>SUM('Loss reserves - From --&gt;:&lt;-- Loss reserves - To'!Z67)</f>
        <v>0</v>
      </c>
      <c r="AA21" s="122">
        <f>SUM('Loss reserves - From --&gt;:&lt;-- Loss reserves - To'!AA67)</f>
        <v>0</v>
      </c>
      <c r="AB21" s="122">
        <f>SUM('Loss reserves - From --&gt;:&lt;-- Loss reserves - To'!AB67)</f>
        <v>0</v>
      </c>
      <c r="AD21" s="116">
        <f>+MMULT(E21:AB21,'Yield Curves &amp; Factor Charges'!$I$114:$I$137)</f>
        <v>202672.19997243315</v>
      </c>
      <c r="AE21" s="84">
        <f>IF(Summary!$C$7="Class 4/3B",IF(D21=0,1,MIN(MAX(E21:AB21)/D21*0.4+0.6,1)),((IF(D21=0,0,(E21/D21)^2+(F21/D21)^2+(G21/D21)^2+(H21/D21)^2+(I21/D21)^2+(J21/D21)^2+(K21/D21)^2+(L21/D21)^2+(M21/D21)^2+(N21/D21)^2+(O21/D21)^2+(P21/D21)^2+(Q21/D21)^2+(R21/D21)^2+(S21/D21)^2+(T21/D21)^2+(U21/D21)^2+(V21/D21)^2+(W21/D21)^2+(X21/D21)^2+(Y21/D21)^2+(Z21/D21)^2+(AA21/D21)^2+(AB21/D21)^2)*40%)+60%)-((Summary!$L$6+Summary!$L$7)*40%))</f>
        <v>0.64846884710617814</v>
      </c>
      <c r="AF21" s="116">
        <f t="shared" si="3"/>
        <v>131426.60785659653</v>
      </c>
    </row>
    <row r="22" spans="2:32" x14ac:dyDescent="0.25">
      <c r="B22" s="145">
        <f t="shared" si="2"/>
        <v>46022</v>
      </c>
      <c r="C22" s="145"/>
      <c r="D22" s="89">
        <f t="shared" si="1"/>
        <v>465349.39440463437</v>
      </c>
      <c r="E22" s="122">
        <f>SUM('Loss reserves - From --&gt;:&lt;-- Loss reserves - To'!E68)</f>
        <v>0</v>
      </c>
      <c r="F22" s="122">
        <f>SUM('Loss reserves - From --&gt;:&lt;-- Loss reserves - To'!F68)</f>
        <v>0</v>
      </c>
      <c r="G22" s="122">
        <f>SUM('Loss reserves - From --&gt;:&lt;-- Loss reserves - To'!G68)</f>
        <v>0</v>
      </c>
      <c r="H22" s="122">
        <f>SUM('Loss reserves - From --&gt;:&lt;-- Loss reserves - To'!H68)</f>
        <v>310.24824987026307</v>
      </c>
      <c r="I22" s="122">
        <f>SUM('Loss reserves - From --&gt;:&lt;-- Loss reserves - To'!I68)</f>
        <v>0</v>
      </c>
      <c r="J22" s="122">
        <f>SUM('Loss reserves - From --&gt;:&lt;-- Loss reserves - To'!J68)</f>
        <v>0</v>
      </c>
      <c r="K22" s="122">
        <f>SUM('Loss reserves - From --&gt;:&lt;-- Loss reserves - To'!K68)</f>
        <v>0</v>
      </c>
      <c r="L22" s="122">
        <f>SUM('Loss reserves - From --&gt;:&lt;-- Loss reserves - To'!L68)</f>
        <v>0</v>
      </c>
      <c r="M22" s="122">
        <f>SUM('Loss reserves - From --&gt;:&lt;-- Loss reserves - To'!M68)</f>
        <v>0</v>
      </c>
      <c r="N22" s="122">
        <f>SUM('Loss reserves - From --&gt;:&lt;-- Loss reserves - To'!N68)</f>
        <v>0</v>
      </c>
      <c r="O22" s="122">
        <f>SUM('Loss reserves - From --&gt;:&lt;-- Loss reserves - To'!O68)</f>
        <v>0</v>
      </c>
      <c r="P22" s="122">
        <f>SUM('Loss reserves - From --&gt;:&lt;-- Loss reserves - To'!P68)</f>
        <v>464983.56160983309</v>
      </c>
      <c r="Q22" s="122">
        <f>SUM('Loss reserves - From --&gt;:&lt;-- Loss reserves - To'!Q68)</f>
        <v>0</v>
      </c>
      <c r="R22" s="122">
        <f>SUM('Loss reserves - From --&gt;:&lt;-- Loss reserves - To'!R68)</f>
        <v>0</v>
      </c>
      <c r="S22" s="122">
        <f>SUM('Loss reserves - From --&gt;:&lt;-- Loss reserves - To'!S68)</f>
        <v>0</v>
      </c>
      <c r="T22" s="122">
        <f>SUM('Loss reserves - From --&gt;:&lt;-- Loss reserves - To'!T68)</f>
        <v>0</v>
      </c>
      <c r="U22" s="122">
        <f>SUM('Loss reserves - From --&gt;:&lt;-- Loss reserves - To'!U68)</f>
        <v>0</v>
      </c>
      <c r="V22" s="122">
        <f>SUM('Loss reserves - From --&gt;:&lt;-- Loss reserves - To'!V68)</f>
        <v>55.58454493104194</v>
      </c>
      <c r="W22" s="122">
        <f>SUM('Loss reserves - From --&gt;:&lt;-- Loss reserves - To'!W68)</f>
        <v>0</v>
      </c>
      <c r="X22" s="122">
        <f>SUM('Loss reserves - From --&gt;:&lt;-- Loss reserves - To'!X68)</f>
        <v>0</v>
      </c>
      <c r="Y22" s="122">
        <f>SUM('Loss reserves - From --&gt;:&lt;-- Loss reserves - To'!Y68)</f>
        <v>0</v>
      </c>
      <c r="Z22" s="122">
        <f>SUM('Loss reserves - From --&gt;:&lt;-- Loss reserves - To'!Z68)</f>
        <v>0</v>
      </c>
      <c r="AA22" s="122">
        <f>SUM('Loss reserves - From --&gt;:&lt;-- Loss reserves - To'!AA68)</f>
        <v>0</v>
      </c>
      <c r="AB22" s="122">
        <f>SUM('Loss reserves - From --&gt;:&lt;-- Loss reserves - To'!AB68)</f>
        <v>0</v>
      </c>
      <c r="AD22" s="116">
        <f>+MMULT(E22:AB22,'Yield Curves &amp; Factor Charges'!$I$114:$I$137)</f>
        <v>200139.73582441857</v>
      </c>
      <c r="AE22" s="84">
        <f>IF(Summary!$C$7="Class 4/3B",IF(D22=0,1,MIN(MAX(E22:AB22)/D22*0.4+0.6,1)),((IF(D22=0,0,(E22/D22)^2+(F22/D22)^2+(G22/D22)^2+(H22/D22)^2+(I22/D22)^2+(J22/D22)^2+(K22/D22)^2+(L22/D22)^2+(M22/D22)^2+(N22/D22)^2+(O22/D22)^2+(P22/D22)^2+(Q22/D22)^2+(R22/D22)^2+(S22/D22)^2+(T22/D22)^2+(U22/D22)^2+(V22/D22)^2+(W22/D22)^2+(X22/D22)^2+(Y22/D22)^2+(Z22/D22)^2+(AA22/D22)^2+(AB22/D22)^2)*40%)+60%)-((Summary!$L$6+Summary!$L$7)*40%))</f>
        <v>0.65177151351784901</v>
      </c>
      <c r="AF22" s="116">
        <f t="shared" si="3"/>
        <v>130445.37853334376</v>
      </c>
    </row>
    <row r="23" spans="2:32" x14ac:dyDescent="0.25">
      <c r="B23" s="145">
        <f t="shared" si="2"/>
        <v>46387</v>
      </c>
      <c r="C23" s="145"/>
      <c r="D23" s="89">
        <f t="shared" si="1"/>
        <v>454780.21573372075</v>
      </c>
      <c r="E23" s="122">
        <f>SUM('Loss reserves - From --&gt;:&lt;-- Loss reserves - To'!E69)</f>
        <v>0</v>
      </c>
      <c r="F23" s="122">
        <f>SUM('Loss reserves - From --&gt;:&lt;-- Loss reserves - To'!F69)</f>
        <v>0</v>
      </c>
      <c r="G23" s="122">
        <f>SUM('Loss reserves - From --&gt;:&lt;-- Loss reserves - To'!G69)</f>
        <v>0</v>
      </c>
      <c r="H23" s="122">
        <f>SUM('Loss reserves - From --&gt;:&lt;-- Loss reserves - To'!H69)</f>
        <v>44.600001763971129</v>
      </c>
      <c r="I23" s="122">
        <f>SUM('Loss reserves - From --&gt;:&lt;-- Loss reserves - To'!I69)</f>
        <v>0</v>
      </c>
      <c r="J23" s="122">
        <f>SUM('Loss reserves - From --&gt;:&lt;-- Loss reserves - To'!J69)</f>
        <v>0</v>
      </c>
      <c r="K23" s="122">
        <f>SUM('Loss reserves - From --&gt;:&lt;-- Loss reserves - To'!K69)</f>
        <v>0</v>
      </c>
      <c r="L23" s="122">
        <f>SUM('Loss reserves - From --&gt;:&lt;-- Loss reserves - To'!L69)</f>
        <v>0</v>
      </c>
      <c r="M23" s="122">
        <f>SUM('Loss reserves - From --&gt;:&lt;-- Loss reserves - To'!M69)</f>
        <v>0</v>
      </c>
      <c r="N23" s="122">
        <f>SUM('Loss reserves - From --&gt;:&lt;-- Loss reserves - To'!N69)</f>
        <v>0</v>
      </c>
      <c r="O23" s="122">
        <f>SUM('Loss reserves - From --&gt;:&lt;-- Loss reserves - To'!O69)</f>
        <v>0</v>
      </c>
      <c r="P23" s="122">
        <f>SUM('Loss reserves - From --&gt;:&lt;-- Loss reserves - To'!P69)</f>
        <v>454735.47474196344</v>
      </c>
      <c r="Q23" s="122">
        <f>SUM('Loss reserves - From --&gt;:&lt;-- Loss reserves - To'!Q69)</f>
        <v>0</v>
      </c>
      <c r="R23" s="122">
        <f>SUM('Loss reserves - From --&gt;:&lt;-- Loss reserves - To'!R69)</f>
        <v>0</v>
      </c>
      <c r="S23" s="122">
        <f>SUM('Loss reserves - From --&gt;:&lt;-- Loss reserves - To'!S69)</f>
        <v>0</v>
      </c>
      <c r="T23" s="122">
        <f>SUM('Loss reserves - From --&gt;:&lt;-- Loss reserves - To'!T69)</f>
        <v>0</v>
      </c>
      <c r="U23" s="122">
        <f>SUM('Loss reserves - From --&gt;:&lt;-- Loss reserves - To'!U69)</f>
        <v>0</v>
      </c>
      <c r="V23" s="122">
        <f>SUM('Loss reserves - From --&gt;:&lt;-- Loss reserves - To'!V69)</f>
        <v>0.1409899933756395</v>
      </c>
      <c r="W23" s="122">
        <f>SUM('Loss reserves - From --&gt;:&lt;-- Loss reserves - To'!W69)</f>
        <v>0</v>
      </c>
      <c r="X23" s="122">
        <f>SUM('Loss reserves - From --&gt;:&lt;-- Loss reserves - To'!X69)</f>
        <v>0</v>
      </c>
      <c r="Y23" s="122">
        <f>SUM('Loss reserves - From --&gt;:&lt;-- Loss reserves - To'!Y69)</f>
        <v>0</v>
      </c>
      <c r="Z23" s="122">
        <f>SUM('Loss reserves - From --&gt;:&lt;-- Loss reserves - To'!Z69)</f>
        <v>0</v>
      </c>
      <c r="AA23" s="122">
        <f>SUM('Loss reserves - From --&gt;:&lt;-- Loss reserves - To'!AA69)</f>
        <v>0</v>
      </c>
      <c r="AB23" s="122">
        <f>SUM('Loss reserves - From --&gt;:&lt;-- Loss reserves - To'!AB69)</f>
        <v>0</v>
      </c>
      <c r="AD23" s="116">
        <f>+MMULT(E23:AB23,'Yield Curves &amp; Factor Charges'!$I$114:$I$137)</f>
        <v>195631.83760060801</v>
      </c>
      <c r="AE23" s="84">
        <f>IF(Summary!$C$7="Class 4/3B",IF(D23=0,1,MIN(MAX(E23:AB23)/D23*0.4+0.6,1)),((IF(D23=0,0,(E23/D23)^2+(F23/D23)^2+(G23/D23)^2+(H23/D23)^2+(I23/D23)^2+(J23/D23)^2+(K23/D23)^2+(L23/D23)^2+(M23/D23)^2+(N23/D23)^2+(O23/D23)^2+(P23/D23)^2+(Q23/D23)^2+(R23/D23)^2+(S23/D23)^2+(T23/D23)^2+(U23/D23)^2+(V23/D23)^2+(W23/D23)^2+(X23/D23)^2+(Y23/D23)^2+(Z23/D23)^2+(AA23/D23)^2+(AB23/D23)^2)*40%)+60%)-((Summary!$L$6+Summary!$L$7)*40%))</f>
        <v>0.65232130422134338</v>
      </c>
      <c r="AF23" s="116">
        <f t="shared" si="3"/>
        <v>127614.81545084665</v>
      </c>
    </row>
    <row r="24" spans="2:32" x14ac:dyDescent="0.25">
      <c r="B24" s="145">
        <f t="shared" si="2"/>
        <v>46752</v>
      </c>
      <c r="C24" s="145"/>
      <c r="D24" s="89">
        <f t="shared" si="1"/>
        <v>437076.58857382077</v>
      </c>
      <c r="E24" s="122">
        <f>SUM('Loss reserves - From --&gt;:&lt;-- Loss reserves - To'!E70)</f>
        <v>0</v>
      </c>
      <c r="F24" s="122">
        <f>SUM('Loss reserves - From --&gt;:&lt;-- Loss reserves - To'!F70)</f>
        <v>0</v>
      </c>
      <c r="G24" s="122">
        <f>SUM('Loss reserves - From --&gt;:&lt;-- Loss reserves - To'!G70)</f>
        <v>0</v>
      </c>
      <c r="H24" s="122">
        <f>SUM('Loss reserves - From --&gt;:&lt;-- Loss reserves - To'!H70)</f>
        <v>2.4311564907963876</v>
      </c>
      <c r="I24" s="122">
        <f>SUM('Loss reserves - From --&gt;:&lt;-- Loss reserves - To'!I70)</f>
        <v>0</v>
      </c>
      <c r="J24" s="122">
        <f>SUM('Loss reserves - From --&gt;:&lt;-- Loss reserves - To'!J70)</f>
        <v>0</v>
      </c>
      <c r="K24" s="122">
        <f>SUM('Loss reserves - From --&gt;:&lt;-- Loss reserves - To'!K70)</f>
        <v>0</v>
      </c>
      <c r="L24" s="122">
        <f>SUM('Loss reserves - From --&gt;:&lt;-- Loss reserves - To'!L70)</f>
        <v>0</v>
      </c>
      <c r="M24" s="122">
        <f>SUM('Loss reserves - From --&gt;:&lt;-- Loss reserves - To'!M70)</f>
        <v>0</v>
      </c>
      <c r="N24" s="122">
        <f>SUM('Loss reserves - From --&gt;:&lt;-- Loss reserves - To'!N70)</f>
        <v>0</v>
      </c>
      <c r="O24" s="122">
        <f>SUM('Loss reserves - From --&gt;:&lt;-- Loss reserves - To'!O70)</f>
        <v>0</v>
      </c>
      <c r="P24" s="122">
        <f>SUM('Loss reserves - From --&gt;:&lt;-- Loss reserves - To'!P70)</f>
        <v>437074.1574161069</v>
      </c>
      <c r="Q24" s="122">
        <f>SUM('Loss reserves - From --&gt;:&lt;-- Loss reserves - To'!Q70)</f>
        <v>0</v>
      </c>
      <c r="R24" s="122">
        <f>SUM('Loss reserves - From --&gt;:&lt;-- Loss reserves - To'!R70)</f>
        <v>0</v>
      </c>
      <c r="S24" s="122">
        <f>SUM('Loss reserves - From --&gt;:&lt;-- Loss reserves - To'!S70)</f>
        <v>0</v>
      </c>
      <c r="T24" s="122">
        <f>SUM('Loss reserves - From --&gt;:&lt;-- Loss reserves - To'!T70)</f>
        <v>0</v>
      </c>
      <c r="U24" s="122">
        <f>SUM('Loss reserves - From --&gt;:&lt;-- Loss reserves - To'!U70)</f>
        <v>0</v>
      </c>
      <c r="V24" s="122">
        <f>SUM('Loss reserves - From --&gt;:&lt;-- Loss reserves - To'!V70)</f>
        <v>1.2230584613207959E-6</v>
      </c>
      <c r="W24" s="122">
        <f>SUM('Loss reserves - From --&gt;:&lt;-- Loss reserves - To'!W70)</f>
        <v>0</v>
      </c>
      <c r="X24" s="122">
        <f>SUM('Loss reserves - From --&gt;:&lt;-- Loss reserves - To'!X70)</f>
        <v>0</v>
      </c>
      <c r="Y24" s="122">
        <f>SUM('Loss reserves - From --&gt;:&lt;-- Loss reserves - To'!Y70)</f>
        <v>0</v>
      </c>
      <c r="Z24" s="122">
        <f>SUM('Loss reserves - From --&gt;:&lt;-- Loss reserves - To'!Z70)</f>
        <v>0</v>
      </c>
      <c r="AA24" s="122">
        <f>SUM('Loss reserves - From --&gt;:&lt;-- Loss reserves - To'!AA70)</f>
        <v>0</v>
      </c>
      <c r="AB24" s="122">
        <f>SUM('Loss reserves - From --&gt;:&lt;-- Loss reserves - To'!AB70)</f>
        <v>0</v>
      </c>
      <c r="AD24" s="116">
        <f>+MMULT(E24:AB24,'Yield Curves &amp; Factor Charges'!$I$114:$I$137)</f>
        <v>188021.71260546663</v>
      </c>
      <c r="AE24" s="84">
        <f>IF(Summary!$C$7="Class 4/3B",IF(D24=0,1,MIN(MAX(E24:AB24)/D24*0.4+0.6,1)),((IF(D24=0,0,(E24/D24)^2+(F24/D24)^2+(G24/D24)^2+(H24/D24)^2+(I24/D24)^2+(J24/D24)^2+(K24/D24)^2+(L24/D24)^2+(M24/D24)^2+(N24/D24)^2+(O24/D24)^2+(P24/D24)^2+(Q24/D24)^2+(R24/D24)^2+(S24/D24)^2+(T24/D24)^2+(U24/D24)^2+(V24/D24)^2+(W24/D24)^2+(X24/D24)^2+(Y24/D24)^2+(Z24/D24)^2+(AA24/D24)^2+(AB24/D24)^2)*40%)+60%)-((Summary!$L$6+Summary!$L$7)*40%))</f>
        <v>0.6523955501726616</v>
      </c>
      <c r="AF24" s="116">
        <f t="shared" si="3"/>
        <v>122664.52863964946</v>
      </c>
    </row>
    <row r="25" spans="2:32" x14ac:dyDescent="0.25">
      <c r="B25" s="145">
        <f t="shared" si="2"/>
        <v>47118</v>
      </c>
      <c r="C25" s="145"/>
      <c r="D25" s="89">
        <f t="shared" si="1"/>
        <v>410564.10816298216</v>
      </c>
      <c r="E25" s="122">
        <f>SUM('Loss reserves - From --&gt;:&lt;-- Loss reserves - To'!E71)</f>
        <v>0</v>
      </c>
      <c r="F25" s="122">
        <f>SUM('Loss reserves - From --&gt;:&lt;-- Loss reserves - To'!F71)</f>
        <v>0</v>
      </c>
      <c r="G25" s="122">
        <f>SUM('Loss reserves - From --&gt;:&lt;-- Loss reserves - To'!G71)</f>
        <v>0</v>
      </c>
      <c r="H25" s="122">
        <f>SUM('Loss reserves - From --&gt;:&lt;-- Loss reserves - To'!H71)</f>
        <v>0</v>
      </c>
      <c r="I25" s="122">
        <f>SUM('Loss reserves - From --&gt;:&lt;-- Loss reserves - To'!I71)</f>
        <v>0</v>
      </c>
      <c r="J25" s="122">
        <f>SUM('Loss reserves - From --&gt;:&lt;-- Loss reserves - To'!J71)</f>
        <v>0</v>
      </c>
      <c r="K25" s="122">
        <f>SUM('Loss reserves - From --&gt;:&lt;-- Loss reserves - To'!K71)</f>
        <v>0</v>
      </c>
      <c r="L25" s="122">
        <f>SUM('Loss reserves - From --&gt;:&lt;-- Loss reserves - To'!L71)</f>
        <v>0</v>
      </c>
      <c r="M25" s="122">
        <f>SUM('Loss reserves - From --&gt;:&lt;-- Loss reserves - To'!M71)</f>
        <v>0</v>
      </c>
      <c r="N25" s="122">
        <f>SUM('Loss reserves - From --&gt;:&lt;-- Loss reserves - To'!N71)</f>
        <v>0</v>
      </c>
      <c r="O25" s="122">
        <f>SUM('Loss reserves - From --&gt;:&lt;-- Loss reserves - To'!O71)</f>
        <v>0</v>
      </c>
      <c r="P25" s="122">
        <f>SUM('Loss reserves - From --&gt;:&lt;-- Loss reserves - To'!P71)</f>
        <v>410564.10816298216</v>
      </c>
      <c r="Q25" s="122">
        <f>SUM('Loss reserves - From --&gt;:&lt;-- Loss reserves - To'!Q71)</f>
        <v>0</v>
      </c>
      <c r="R25" s="122">
        <f>SUM('Loss reserves - From --&gt;:&lt;-- Loss reserves - To'!R71)</f>
        <v>0</v>
      </c>
      <c r="S25" s="122">
        <f>SUM('Loss reserves - From --&gt;:&lt;-- Loss reserves - To'!S71)</f>
        <v>0</v>
      </c>
      <c r="T25" s="122">
        <f>SUM('Loss reserves - From --&gt;:&lt;-- Loss reserves - To'!T71)</f>
        <v>0</v>
      </c>
      <c r="U25" s="122">
        <f>SUM('Loss reserves - From --&gt;:&lt;-- Loss reserves - To'!U71)</f>
        <v>0</v>
      </c>
      <c r="V25" s="122">
        <f>SUM('Loss reserves - From --&gt;:&lt;-- Loss reserves - To'!V71)</f>
        <v>1.6483602399113455E-16</v>
      </c>
      <c r="W25" s="122">
        <f>SUM('Loss reserves - From --&gt;:&lt;-- Loss reserves - To'!W71)</f>
        <v>0</v>
      </c>
      <c r="X25" s="122">
        <f>SUM('Loss reserves - From --&gt;:&lt;-- Loss reserves - To'!X71)</f>
        <v>0</v>
      </c>
      <c r="Y25" s="122">
        <f>SUM('Loss reserves - From --&gt;:&lt;-- Loss reserves - To'!Y71)</f>
        <v>0</v>
      </c>
      <c r="Z25" s="122">
        <f>SUM('Loss reserves - From --&gt;:&lt;-- Loss reserves - To'!Z71)</f>
        <v>0</v>
      </c>
      <c r="AA25" s="122">
        <f>SUM('Loss reserves - From --&gt;:&lt;-- Loss reserves - To'!AA71)</f>
        <v>0</v>
      </c>
      <c r="AB25" s="122">
        <f>SUM('Loss reserves - From --&gt;:&lt;-- Loss reserves - To'!AB71)</f>
        <v>0</v>
      </c>
      <c r="AD25" s="116">
        <f>+MMULT(E25:AB25,'Yield Curves &amp; Factor Charges'!$I$114:$I$137)</f>
        <v>176616.87228715306</v>
      </c>
      <c r="AE25" s="84">
        <f>IF(Summary!$C$7="Class 4/3B",IF(D25=0,1,MIN(MAX(E25:AB25)/D25*0.4+0.6,1)),((IF(D25=0,0,(E25/D25)^2+(F25/D25)^2+(G25/D25)^2+(H25/D25)^2+(I25/D25)^2+(J25/D25)^2+(K25/D25)^2+(L25/D25)^2+(M25/D25)^2+(N25/D25)^2+(O25/D25)^2+(P25/D25)^2+(Q25/D25)^2+(R25/D25)^2+(S25/D25)^2+(T25/D25)^2+(U25/D25)^2+(V25/D25)^2+(W25/D25)^2+(X25/D25)^2+(Y25/D25)^2+(Z25/D25)^2+(AA25/D25)^2+(AB25/D25)^2)*40%)+60%)-((Summary!$L$6+Summary!$L$7)*40%))</f>
        <v>0.65239999999999998</v>
      </c>
      <c r="AF25" s="116">
        <f t="shared" si="3"/>
        <v>115224.84748013865</v>
      </c>
    </row>
    <row r="26" spans="2:32" x14ac:dyDescent="0.25">
      <c r="B26" s="145">
        <f t="shared" si="2"/>
        <v>47483</v>
      </c>
      <c r="C26" s="145"/>
      <c r="D26" s="89">
        <f t="shared" si="1"/>
        <v>374115.02411708742</v>
      </c>
      <c r="E26" s="122">
        <f>SUM('Loss reserves - From --&gt;:&lt;-- Loss reserves - To'!E72)</f>
        <v>0</v>
      </c>
      <c r="F26" s="122">
        <f>SUM('Loss reserves - From --&gt;:&lt;-- Loss reserves - To'!F72)</f>
        <v>0</v>
      </c>
      <c r="G26" s="122">
        <f>SUM('Loss reserves - From --&gt;:&lt;-- Loss reserves - To'!G72)</f>
        <v>0</v>
      </c>
      <c r="H26" s="122">
        <f>SUM('Loss reserves - From --&gt;:&lt;-- Loss reserves - To'!H72)</f>
        <v>0</v>
      </c>
      <c r="I26" s="122">
        <f>SUM('Loss reserves - From --&gt;:&lt;-- Loss reserves - To'!I72)</f>
        <v>0</v>
      </c>
      <c r="J26" s="122">
        <f>SUM('Loss reserves - From --&gt;:&lt;-- Loss reserves - To'!J72)</f>
        <v>0</v>
      </c>
      <c r="K26" s="122">
        <f>SUM('Loss reserves - From --&gt;:&lt;-- Loss reserves - To'!K72)</f>
        <v>0</v>
      </c>
      <c r="L26" s="122">
        <f>SUM('Loss reserves - From --&gt;:&lt;-- Loss reserves - To'!L72)</f>
        <v>0</v>
      </c>
      <c r="M26" s="122">
        <f>SUM('Loss reserves - From --&gt;:&lt;-- Loss reserves - To'!M72)</f>
        <v>0</v>
      </c>
      <c r="N26" s="122">
        <f>SUM('Loss reserves - From --&gt;:&lt;-- Loss reserves - To'!N72)</f>
        <v>0</v>
      </c>
      <c r="O26" s="122">
        <f>SUM('Loss reserves - From --&gt;:&lt;-- Loss reserves - To'!O72)</f>
        <v>0</v>
      </c>
      <c r="P26" s="122">
        <f>SUM('Loss reserves - From --&gt;:&lt;-- Loss reserves - To'!P72)</f>
        <v>374115.02411708742</v>
      </c>
      <c r="Q26" s="122">
        <f>SUM('Loss reserves - From --&gt;:&lt;-- Loss reserves - To'!Q72)</f>
        <v>0</v>
      </c>
      <c r="R26" s="122">
        <f>SUM('Loss reserves - From --&gt;:&lt;-- Loss reserves - To'!R72)</f>
        <v>0</v>
      </c>
      <c r="S26" s="122">
        <f>SUM('Loss reserves - From --&gt;:&lt;-- Loss reserves - To'!S72)</f>
        <v>0</v>
      </c>
      <c r="T26" s="122">
        <f>SUM('Loss reserves - From --&gt;:&lt;-- Loss reserves - To'!T72)</f>
        <v>0</v>
      </c>
      <c r="U26" s="122">
        <f>SUM('Loss reserves - From --&gt;:&lt;-- Loss reserves - To'!U72)</f>
        <v>0</v>
      </c>
      <c r="V26" s="122">
        <f>SUM('Loss reserves - From --&gt;:&lt;-- Loss reserves - To'!V72)</f>
        <v>9.3278534100154756E-36</v>
      </c>
      <c r="W26" s="122">
        <f>SUM('Loss reserves - From --&gt;:&lt;-- Loss reserves - To'!W72)</f>
        <v>0</v>
      </c>
      <c r="X26" s="122">
        <f>SUM('Loss reserves - From --&gt;:&lt;-- Loss reserves - To'!X72)</f>
        <v>0</v>
      </c>
      <c r="Y26" s="122">
        <f>SUM('Loss reserves - From --&gt;:&lt;-- Loss reserves - To'!Y72)</f>
        <v>0</v>
      </c>
      <c r="Z26" s="122">
        <f>SUM('Loss reserves - From --&gt;:&lt;-- Loss reserves - To'!Z72)</f>
        <v>0</v>
      </c>
      <c r="AA26" s="122">
        <f>SUM('Loss reserves - From --&gt;:&lt;-- Loss reserves - To'!AA72)</f>
        <v>0</v>
      </c>
      <c r="AB26" s="122">
        <f>SUM('Loss reserves - From --&gt;:&lt;-- Loss reserves - To'!AB72)</f>
        <v>0</v>
      </c>
      <c r="AD26" s="116">
        <f>+MMULT(E26:AB26,'Yield Curves &amp; Factor Charges'!$I$114:$I$137)</f>
        <v>160937.169424861</v>
      </c>
      <c r="AE26" s="84">
        <f>IF(Summary!$C$7="Class 4/3B",IF(D26=0,1,MIN(MAX(E26:AB26)/D26*0.4+0.6,1)),((IF(D26=0,0,(E26/D26)^2+(F26/D26)^2+(G26/D26)^2+(H26/D26)^2+(I26/D26)^2+(J26/D26)^2+(K26/D26)^2+(L26/D26)^2+(M26/D26)^2+(N26/D26)^2+(O26/D26)^2+(P26/D26)^2+(Q26/D26)^2+(R26/D26)^2+(S26/D26)^2+(T26/D26)^2+(U26/D26)^2+(V26/D26)^2+(W26/D26)^2+(X26/D26)^2+(Y26/D26)^2+(Z26/D26)^2+(AA26/D26)^2+(AB26/D26)^2)*40%)+60%)-((Summary!$L$6+Summary!$L$7)*40%))</f>
        <v>0.65239999999999998</v>
      </c>
      <c r="AF26" s="116">
        <f t="shared" si="3"/>
        <v>104995.40933277931</v>
      </c>
    </row>
    <row r="27" spans="2:32" x14ac:dyDescent="0.25">
      <c r="B27" s="145">
        <f t="shared" si="2"/>
        <v>47848</v>
      </c>
      <c r="C27" s="145"/>
      <c r="D27" s="89">
        <f t="shared" si="1"/>
        <v>327437.9037751382</v>
      </c>
      <c r="E27" s="122">
        <f>SUM('Loss reserves - From --&gt;:&lt;-- Loss reserves - To'!E73)</f>
        <v>0</v>
      </c>
      <c r="F27" s="122">
        <f>SUM('Loss reserves - From --&gt;:&lt;-- Loss reserves - To'!F73)</f>
        <v>0</v>
      </c>
      <c r="G27" s="122">
        <f>SUM('Loss reserves - From --&gt;:&lt;-- Loss reserves - To'!G73)</f>
        <v>0</v>
      </c>
      <c r="H27" s="122">
        <f>SUM('Loss reserves - From --&gt;:&lt;-- Loss reserves - To'!H73)</f>
        <v>0</v>
      </c>
      <c r="I27" s="122">
        <f>SUM('Loss reserves - From --&gt;:&lt;-- Loss reserves - To'!I73)</f>
        <v>0</v>
      </c>
      <c r="J27" s="122">
        <f>SUM('Loss reserves - From --&gt;:&lt;-- Loss reserves - To'!J73)</f>
        <v>0</v>
      </c>
      <c r="K27" s="122">
        <f>SUM('Loss reserves - From --&gt;:&lt;-- Loss reserves - To'!K73)</f>
        <v>0</v>
      </c>
      <c r="L27" s="122">
        <f>SUM('Loss reserves - From --&gt;:&lt;-- Loss reserves - To'!L73)</f>
        <v>0</v>
      </c>
      <c r="M27" s="122">
        <f>SUM('Loss reserves - From --&gt;:&lt;-- Loss reserves - To'!M73)</f>
        <v>0</v>
      </c>
      <c r="N27" s="122">
        <f>SUM('Loss reserves - From --&gt;:&lt;-- Loss reserves - To'!N73)</f>
        <v>0</v>
      </c>
      <c r="O27" s="122">
        <f>SUM('Loss reserves - From --&gt;:&lt;-- Loss reserves - To'!O73)</f>
        <v>0</v>
      </c>
      <c r="P27" s="122">
        <f>SUM('Loss reserves - From --&gt;:&lt;-- Loss reserves - To'!P73)</f>
        <v>327437.9037751382</v>
      </c>
      <c r="Q27" s="122">
        <f>SUM('Loss reserves - From --&gt;:&lt;-- Loss reserves - To'!Q73)</f>
        <v>0</v>
      </c>
      <c r="R27" s="122">
        <f>SUM('Loss reserves - From --&gt;:&lt;-- Loss reserves - To'!R73)</f>
        <v>0</v>
      </c>
      <c r="S27" s="122">
        <f>SUM('Loss reserves - From --&gt;:&lt;-- Loss reserves - To'!S73)</f>
        <v>0</v>
      </c>
      <c r="T27" s="122">
        <f>SUM('Loss reserves - From --&gt;:&lt;-- Loss reserves - To'!T73)</f>
        <v>0</v>
      </c>
      <c r="U27" s="122">
        <f>SUM('Loss reserves - From --&gt;:&lt;-- Loss reserves - To'!U73)</f>
        <v>0</v>
      </c>
      <c r="V27" s="122">
        <f>SUM('Loss reserves - From --&gt;:&lt;-- Loss reserves - To'!V73)</f>
        <v>2.7390779852206271E-73</v>
      </c>
      <c r="W27" s="122">
        <f>SUM('Loss reserves - From --&gt;:&lt;-- Loss reserves - To'!W73)</f>
        <v>0</v>
      </c>
      <c r="X27" s="122">
        <f>SUM('Loss reserves - From --&gt;:&lt;-- Loss reserves - To'!X73)</f>
        <v>0</v>
      </c>
      <c r="Y27" s="122">
        <f>SUM('Loss reserves - From --&gt;:&lt;-- Loss reserves - To'!Y73)</f>
        <v>0</v>
      </c>
      <c r="Z27" s="122">
        <f>SUM('Loss reserves - From --&gt;:&lt;-- Loss reserves - To'!Z73)</f>
        <v>0</v>
      </c>
      <c r="AA27" s="122">
        <f>SUM('Loss reserves - From --&gt;:&lt;-- Loss reserves - To'!AA73)</f>
        <v>0</v>
      </c>
      <c r="AB27" s="122">
        <f>SUM('Loss reserves - From --&gt;:&lt;-- Loss reserves - To'!AB73)</f>
        <v>0</v>
      </c>
      <c r="AD27" s="116">
        <f>+MMULT(E27:AB27,'Yield Curves &amp; Factor Charges'!$I$114:$I$137)</f>
        <v>140857.55983830284</v>
      </c>
      <c r="AE27" s="84">
        <f>IF(Summary!$C$7="Class 4/3B",IF(D27=0,1,MIN(MAX(E27:AB27)/D27*0.4+0.6,1)),((IF(D27=0,0,(E27/D27)^2+(F27/D27)^2+(G27/D27)^2+(H27/D27)^2+(I27/D27)^2+(J27/D27)^2+(K27/D27)^2+(L27/D27)^2+(M27/D27)^2+(N27/D27)^2+(O27/D27)^2+(P27/D27)^2+(Q27/D27)^2+(R27/D27)^2+(S27/D27)^2+(T27/D27)^2+(U27/D27)^2+(V27/D27)^2+(W27/D27)^2+(X27/D27)^2+(Y27/D27)^2+(Z27/D27)^2+(AA27/D27)^2+(AB27/D27)^2)*40%)+60%)-((Summary!$L$6+Summary!$L$7)*40%))</f>
        <v>0.65239999999999998</v>
      </c>
      <c r="AF27" s="116">
        <f t="shared" si="3"/>
        <v>91895.472038508771</v>
      </c>
    </row>
    <row r="28" spans="2:32" x14ac:dyDescent="0.25">
      <c r="B28" s="145">
        <f t="shared" si="2"/>
        <v>48213</v>
      </c>
      <c r="C28" s="145"/>
      <c r="D28" s="89">
        <f t="shared" si="1"/>
        <v>271655.59780514648</v>
      </c>
      <c r="E28" s="122">
        <f>SUM('Loss reserves - From --&gt;:&lt;-- Loss reserves - To'!E74)</f>
        <v>0</v>
      </c>
      <c r="F28" s="122">
        <f>SUM('Loss reserves - From --&gt;:&lt;-- Loss reserves - To'!F74)</f>
        <v>0</v>
      </c>
      <c r="G28" s="122">
        <f>SUM('Loss reserves - From --&gt;:&lt;-- Loss reserves - To'!G74)</f>
        <v>0</v>
      </c>
      <c r="H28" s="122">
        <f>SUM('Loss reserves - From --&gt;:&lt;-- Loss reserves - To'!H74)</f>
        <v>0</v>
      </c>
      <c r="I28" s="122">
        <f>SUM('Loss reserves - From --&gt;:&lt;-- Loss reserves - To'!I74)</f>
        <v>0</v>
      </c>
      <c r="J28" s="122">
        <f>SUM('Loss reserves - From --&gt;:&lt;-- Loss reserves - To'!J74)</f>
        <v>0</v>
      </c>
      <c r="K28" s="122">
        <f>SUM('Loss reserves - From --&gt;:&lt;-- Loss reserves - To'!K74)</f>
        <v>0</v>
      </c>
      <c r="L28" s="122">
        <f>SUM('Loss reserves - From --&gt;:&lt;-- Loss reserves - To'!L74)</f>
        <v>0</v>
      </c>
      <c r="M28" s="122">
        <f>SUM('Loss reserves - From --&gt;:&lt;-- Loss reserves - To'!M74)</f>
        <v>0</v>
      </c>
      <c r="N28" s="122">
        <f>SUM('Loss reserves - From --&gt;:&lt;-- Loss reserves - To'!N74)</f>
        <v>0</v>
      </c>
      <c r="O28" s="122">
        <f>SUM('Loss reserves - From --&gt;:&lt;-- Loss reserves - To'!O74)</f>
        <v>0</v>
      </c>
      <c r="P28" s="122">
        <f>SUM('Loss reserves - From --&gt;:&lt;-- Loss reserves - To'!P74)</f>
        <v>271655.59780514648</v>
      </c>
      <c r="Q28" s="122">
        <f>SUM('Loss reserves - From --&gt;:&lt;-- Loss reserves - To'!Q74)</f>
        <v>0</v>
      </c>
      <c r="R28" s="122">
        <f>SUM('Loss reserves - From --&gt;:&lt;-- Loss reserves - To'!R74)</f>
        <v>0</v>
      </c>
      <c r="S28" s="122">
        <f>SUM('Loss reserves - From --&gt;:&lt;-- Loss reserves - To'!S74)</f>
        <v>0</v>
      </c>
      <c r="T28" s="122">
        <f>SUM('Loss reserves - From --&gt;:&lt;-- Loss reserves - To'!T74)</f>
        <v>0</v>
      </c>
      <c r="U28" s="122">
        <f>SUM('Loss reserves - From --&gt;:&lt;-- Loss reserves - To'!U74)</f>
        <v>0</v>
      </c>
      <c r="V28" s="122">
        <f>SUM('Loss reserves - From --&gt;:&lt;-- Loss reserves - To'!V74)</f>
        <v>1.7777006576210672E-146</v>
      </c>
      <c r="W28" s="122">
        <f>SUM('Loss reserves - From --&gt;:&lt;-- Loss reserves - To'!W74)</f>
        <v>0</v>
      </c>
      <c r="X28" s="122">
        <f>SUM('Loss reserves - From --&gt;:&lt;-- Loss reserves - To'!X74)</f>
        <v>0</v>
      </c>
      <c r="Y28" s="122">
        <f>SUM('Loss reserves - From --&gt;:&lt;-- Loss reserves - To'!Y74)</f>
        <v>0</v>
      </c>
      <c r="Z28" s="122">
        <f>SUM('Loss reserves - From --&gt;:&lt;-- Loss reserves - To'!Z74)</f>
        <v>0</v>
      </c>
      <c r="AA28" s="122">
        <f>SUM('Loss reserves - From --&gt;:&lt;-- Loss reserves - To'!AA74)</f>
        <v>0</v>
      </c>
      <c r="AB28" s="122">
        <f>SUM('Loss reserves - From --&gt;:&lt;-- Loss reserves - To'!AB74)</f>
        <v>0</v>
      </c>
      <c r="AD28" s="116">
        <f>+MMULT(E28:AB28,'Yield Curves &amp; Factor Charges'!$I$114:$I$137)</f>
        <v>116861.07253339229</v>
      </c>
      <c r="AE28" s="84">
        <f>IF(Summary!$C$7="Class 4/3B",IF(D28=0,1,MIN(MAX(E28:AB28)/D28*0.4+0.6,1)),((IF(D28=0,0,(E28/D28)^2+(F28/D28)^2+(G28/D28)^2+(H28/D28)^2+(I28/D28)^2+(J28/D28)^2+(K28/D28)^2+(L28/D28)^2+(M28/D28)^2+(N28/D28)^2+(O28/D28)^2+(P28/D28)^2+(Q28/D28)^2+(R28/D28)^2+(S28/D28)^2+(T28/D28)^2+(U28/D28)^2+(V28/D28)^2+(W28/D28)^2+(X28/D28)^2+(Y28/D28)^2+(Z28/D28)^2+(AA28/D28)^2+(AB28/D28)^2)*40%)+60%)-((Summary!$L$6+Summary!$L$7)*40%))</f>
        <v>0.65239999999999998</v>
      </c>
      <c r="AF28" s="116">
        <f t="shared" si="3"/>
        <v>76240.163720785131</v>
      </c>
    </row>
    <row r="29" spans="2:32" x14ac:dyDescent="0.25">
      <c r="B29" s="145">
        <f t="shared" si="2"/>
        <v>48579</v>
      </c>
      <c r="C29" s="145"/>
      <c r="D29" s="89">
        <f t="shared" si="1"/>
        <v>209863.81228649386</v>
      </c>
      <c r="E29" s="122">
        <f>SUM('Loss reserves - From --&gt;:&lt;-- Loss reserves - To'!E75)</f>
        <v>0</v>
      </c>
      <c r="F29" s="122">
        <f>SUM('Loss reserves - From --&gt;:&lt;-- Loss reserves - To'!F75)</f>
        <v>0</v>
      </c>
      <c r="G29" s="122">
        <f>SUM('Loss reserves - From --&gt;:&lt;-- Loss reserves - To'!G75)</f>
        <v>0</v>
      </c>
      <c r="H29" s="122">
        <f>SUM('Loss reserves - From --&gt;:&lt;-- Loss reserves - To'!H75)</f>
        <v>0</v>
      </c>
      <c r="I29" s="122">
        <f>SUM('Loss reserves - From --&gt;:&lt;-- Loss reserves - To'!I75)</f>
        <v>0</v>
      </c>
      <c r="J29" s="122">
        <f>SUM('Loss reserves - From --&gt;:&lt;-- Loss reserves - To'!J75)</f>
        <v>0</v>
      </c>
      <c r="K29" s="122">
        <f>SUM('Loss reserves - From --&gt;:&lt;-- Loss reserves - To'!K75)</f>
        <v>0</v>
      </c>
      <c r="L29" s="122">
        <f>SUM('Loss reserves - From --&gt;:&lt;-- Loss reserves - To'!L75)</f>
        <v>0</v>
      </c>
      <c r="M29" s="122">
        <f>SUM('Loss reserves - From --&gt;:&lt;-- Loss reserves - To'!M75)</f>
        <v>0</v>
      </c>
      <c r="N29" s="122">
        <f>SUM('Loss reserves - From --&gt;:&lt;-- Loss reserves - To'!N75)</f>
        <v>0</v>
      </c>
      <c r="O29" s="122">
        <f>SUM('Loss reserves - From --&gt;:&lt;-- Loss reserves - To'!O75)</f>
        <v>0</v>
      </c>
      <c r="P29" s="122">
        <f>SUM('Loss reserves - From --&gt;:&lt;-- Loss reserves - To'!P75)</f>
        <v>209863.81228649386</v>
      </c>
      <c r="Q29" s="122">
        <f>SUM('Loss reserves - From --&gt;:&lt;-- Loss reserves - To'!Q75)</f>
        <v>0</v>
      </c>
      <c r="R29" s="122">
        <f>SUM('Loss reserves - From --&gt;:&lt;-- Loss reserves - To'!R75)</f>
        <v>0</v>
      </c>
      <c r="S29" s="122">
        <f>SUM('Loss reserves - From --&gt;:&lt;-- Loss reserves - To'!S75)</f>
        <v>0</v>
      </c>
      <c r="T29" s="122">
        <f>SUM('Loss reserves - From --&gt;:&lt;-- Loss reserves - To'!T75)</f>
        <v>0</v>
      </c>
      <c r="U29" s="122">
        <f>SUM('Loss reserves - From --&gt;:&lt;-- Loss reserves - To'!U75)</f>
        <v>0</v>
      </c>
      <c r="V29" s="122">
        <f>SUM('Loss reserves - From --&gt;:&lt;-- Loss reserves - To'!V75)</f>
        <v>3.4178609696316943E-289</v>
      </c>
      <c r="W29" s="122">
        <f>SUM('Loss reserves - From --&gt;:&lt;-- Loss reserves - To'!W75)</f>
        <v>0</v>
      </c>
      <c r="X29" s="122">
        <f>SUM('Loss reserves - From --&gt;:&lt;-- Loss reserves - To'!X75)</f>
        <v>0</v>
      </c>
      <c r="Y29" s="122">
        <f>SUM('Loss reserves - From --&gt;:&lt;-- Loss reserves - To'!Y75)</f>
        <v>0</v>
      </c>
      <c r="Z29" s="122">
        <f>SUM('Loss reserves - From --&gt;:&lt;-- Loss reserves - To'!Z75)</f>
        <v>0</v>
      </c>
      <c r="AA29" s="122">
        <f>SUM('Loss reserves - From --&gt;:&lt;-- Loss reserves - To'!AA75)</f>
        <v>0</v>
      </c>
      <c r="AB29" s="122">
        <f>SUM('Loss reserves - From --&gt;:&lt;-- Loss reserves - To'!AB75)</f>
        <v>0</v>
      </c>
      <c r="AD29" s="116">
        <f>+MMULT(E29:AB29,'Yield Curves &amp; Factor Charges'!$I$114:$I$137)</f>
        <v>90279.421399361134</v>
      </c>
      <c r="AE29" s="84">
        <f>IF(Summary!$C$7="Class 4/3B",IF(D29=0,1,MIN(MAX(E29:AB29)/D29*0.4+0.6,1)),((IF(D29=0,0,(E29/D29)^2+(F29/D29)^2+(G29/D29)^2+(H29/D29)^2+(I29/D29)^2+(J29/D29)^2+(K29/D29)^2+(L29/D29)^2+(M29/D29)^2+(N29/D29)^2+(O29/D29)^2+(P29/D29)^2+(Q29/D29)^2+(R29/D29)^2+(S29/D29)^2+(T29/D29)^2+(U29/D29)^2+(V29/D29)^2+(W29/D29)^2+(X29/D29)^2+(Y29/D29)^2+(Z29/D29)^2+(AA29/D29)^2+(AB29/D29)^2)*40%)+60%)-((Summary!$L$6+Summary!$L$7)*40%))</f>
        <v>0.65239999999999998</v>
      </c>
      <c r="AF29" s="116">
        <f t="shared" si="3"/>
        <v>58898.2945209432</v>
      </c>
    </row>
    <row r="30" spans="2:32" x14ac:dyDescent="0.25">
      <c r="B30" s="145">
        <f t="shared" si="2"/>
        <v>48944</v>
      </c>
      <c r="C30" s="145"/>
      <c r="D30" s="89">
        <f t="shared" si="1"/>
        <v>147380.87928491092</v>
      </c>
      <c r="E30" s="122">
        <f>SUM('Loss reserves - From --&gt;:&lt;-- Loss reserves - To'!E76)</f>
        <v>0</v>
      </c>
      <c r="F30" s="122">
        <f>SUM('Loss reserves - From --&gt;:&lt;-- Loss reserves - To'!F76)</f>
        <v>0</v>
      </c>
      <c r="G30" s="122">
        <f>SUM('Loss reserves - From --&gt;:&lt;-- Loss reserves - To'!G76)</f>
        <v>0</v>
      </c>
      <c r="H30" s="122">
        <f>SUM('Loss reserves - From --&gt;:&lt;-- Loss reserves - To'!H76)</f>
        <v>0</v>
      </c>
      <c r="I30" s="122">
        <f>SUM('Loss reserves - From --&gt;:&lt;-- Loss reserves - To'!I76)</f>
        <v>0</v>
      </c>
      <c r="J30" s="122">
        <f>SUM('Loss reserves - From --&gt;:&lt;-- Loss reserves - To'!J76)</f>
        <v>0</v>
      </c>
      <c r="K30" s="122">
        <f>SUM('Loss reserves - From --&gt;:&lt;-- Loss reserves - To'!K76)</f>
        <v>0</v>
      </c>
      <c r="L30" s="122">
        <f>SUM('Loss reserves - From --&gt;:&lt;-- Loss reserves - To'!L76)</f>
        <v>0</v>
      </c>
      <c r="M30" s="122">
        <f>SUM('Loss reserves - From --&gt;:&lt;-- Loss reserves - To'!M76)</f>
        <v>0</v>
      </c>
      <c r="N30" s="122">
        <f>SUM('Loss reserves - From --&gt;:&lt;-- Loss reserves - To'!N76)</f>
        <v>0</v>
      </c>
      <c r="O30" s="122">
        <f>SUM('Loss reserves - From --&gt;:&lt;-- Loss reserves - To'!O76)</f>
        <v>0</v>
      </c>
      <c r="P30" s="122">
        <f>SUM('Loss reserves - From --&gt;:&lt;-- Loss reserves - To'!P76)</f>
        <v>147380.87928491092</v>
      </c>
      <c r="Q30" s="122">
        <f>SUM('Loss reserves - From --&gt;:&lt;-- Loss reserves - To'!Q76)</f>
        <v>0</v>
      </c>
      <c r="R30" s="122">
        <f>SUM('Loss reserves - From --&gt;:&lt;-- Loss reserves - To'!R76)</f>
        <v>0</v>
      </c>
      <c r="S30" s="122">
        <f>SUM('Loss reserves - From --&gt;:&lt;-- Loss reserves - To'!S76)</f>
        <v>0</v>
      </c>
      <c r="T30" s="122">
        <f>SUM('Loss reserves - From --&gt;:&lt;-- Loss reserves - To'!T76)</f>
        <v>0</v>
      </c>
      <c r="U30" s="122">
        <f>SUM('Loss reserves - From --&gt;:&lt;-- Loss reserves - To'!U76)</f>
        <v>0</v>
      </c>
      <c r="V30" s="122">
        <f>SUM('Loss reserves - From --&gt;:&lt;-- Loss reserves - To'!V76)</f>
        <v>0</v>
      </c>
      <c r="W30" s="122">
        <f>SUM('Loss reserves - From --&gt;:&lt;-- Loss reserves - To'!W76)</f>
        <v>0</v>
      </c>
      <c r="X30" s="122">
        <f>SUM('Loss reserves - From --&gt;:&lt;-- Loss reserves - To'!X76)</f>
        <v>0</v>
      </c>
      <c r="Y30" s="122">
        <f>SUM('Loss reserves - From --&gt;:&lt;-- Loss reserves - To'!Y76)</f>
        <v>0</v>
      </c>
      <c r="Z30" s="122">
        <f>SUM('Loss reserves - From --&gt;:&lt;-- Loss reserves - To'!Z76)</f>
        <v>0</v>
      </c>
      <c r="AA30" s="122">
        <f>SUM('Loss reserves - From --&gt;:&lt;-- Loss reserves - To'!AA76)</f>
        <v>0</v>
      </c>
      <c r="AB30" s="122">
        <f>SUM('Loss reserves - From --&gt;:&lt;-- Loss reserves - To'!AB76)</f>
        <v>0</v>
      </c>
      <c r="AD30" s="116">
        <f>+MMULT(E30:AB30,'Yield Curves &amp; Factor Charges'!$I$114:$I$137)</f>
        <v>63400.451760625634</v>
      </c>
      <c r="AE30" s="84">
        <f>IF(Summary!$C$7="Class 4/3B",IF(D30=0,1,MIN(MAX(E30:AB30)/D30*0.4+0.6,1)),((IF(D30=0,0,(E30/D30)^2+(F30/D30)^2+(G30/D30)^2+(H30/D30)^2+(I30/D30)^2+(J30/D30)^2+(K30/D30)^2+(L30/D30)^2+(M30/D30)^2+(N30/D30)^2+(O30/D30)^2+(P30/D30)^2+(Q30/D30)^2+(R30/D30)^2+(S30/D30)^2+(T30/D30)^2+(U30/D30)^2+(V30/D30)^2+(W30/D30)^2+(X30/D30)^2+(Y30/D30)^2+(Z30/D30)^2+(AA30/D30)^2+(AB30/D30)^2)*40%)+60%)-((Summary!$L$6+Summary!$L$7)*40%))</f>
        <v>0.65239999999999998</v>
      </c>
      <c r="AF30" s="116">
        <f t="shared" si="3"/>
        <v>41362.454728632161</v>
      </c>
    </row>
    <row r="31" spans="2:32" x14ac:dyDescent="0.25">
      <c r="B31" s="145">
        <f t="shared" si="2"/>
        <v>49309</v>
      </c>
      <c r="C31" s="145"/>
      <c r="D31" s="89">
        <f t="shared" si="1"/>
        <v>91081.1015388128</v>
      </c>
      <c r="E31" s="122">
        <f>SUM('Loss reserves - From --&gt;:&lt;-- Loss reserves - To'!E77)</f>
        <v>0</v>
      </c>
      <c r="F31" s="122">
        <f>SUM('Loss reserves - From --&gt;:&lt;-- Loss reserves - To'!F77)</f>
        <v>0</v>
      </c>
      <c r="G31" s="122">
        <f>SUM('Loss reserves - From --&gt;:&lt;-- Loss reserves - To'!G77)</f>
        <v>0</v>
      </c>
      <c r="H31" s="122">
        <f>SUM('Loss reserves - From --&gt;:&lt;-- Loss reserves - To'!H77)</f>
        <v>0</v>
      </c>
      <c r="I31" s="122">
        <f>SUM('Loss reserves - From --&gt;:&lt;-- Loss reserves - To'!I77)</f>
        <v>0</v>
      </c>
      <c r="J31" s="122">
        <f>SUM('Loss reserves - From --&gt;:&lt;-- Loss reserves - To'!J77)</f>
        <v>0</v>
      </c>
      <c r="K31" s="122">
        <f>SUM('Loss reserves - From --&gt;:&lt;-- Loss reserves - To'!K77)</f>
        <v>0</v>
      </c>
      <c r="L31" s="122">
        <f>SUM('Loss reserves - From --&gt;:&lt;-- Loss reserves - To'!L77)</f>
        <v>0</v>
      </c>
      <c r="M31" s="122">
        <f>SUM('Loss reserves - From --&gt;:&lt;-- Loss reserves - To'!M77)</f>
        <v>0</v>
      </c>
      <c r="N31" s="122">
        <f>SUM('Loss reserves - From --&gt;:&lt;-- Loss reserves - To'!N77)</f>
        <v>0</v>
      </c>
      <c r="O31" s="122">
        <f>SUM('Loss reserves - From --&gt;:&lt;-- Loss reserves - To'!O77)</f>
        <v>0</v>
      </c>
      <c r="P31" s="122">
        <f>SUM('Loss reserves - From --&gt;:&lt;-- Loss reserves - To'!P77)</f>
        <v>91081.1015388128</v>
      </c>
      <c r="Q31" s="122">
        <f>SUM('Loss reserves - From --&gt;:&lt;-- Loss reserves - To'!Q77)</f>
        <v>0</v>
      </c>
      <c r="R31" s="122">
        <f>SUM('Loss reserves - From --&gt;:&lt;-- Loss reserves - To'!R77)</f>
        <v>0</v>
      </c>
      <c r="S31" s="122">
        <f>SUM('Loss reserves - From --&gt;:&lt;-- Loss reserves - To'!S77)</f>
        <v>0</v>
      </c>
      <c r="T31" s="122">
        <f>SUM('Loss reserves - From --&gt;:&lt;-- Loss reserves - To'!T77)</f>
        <v>0</v>
      </c>
      <c r="U31" s="122">
        <f>SUM('Loss reserves - From --&gt;:&lt;-- Loss reserves - To'!U77)</f>
        <v>0</v>
      </c>
      <c r="V31" s="122">
        <f>SUM('Loss reserves - From --&gt;:&lt;-- Loss reserves - To'!V77)</f>
        <v>0</v>
      </c>
      <c r="W31" s="122">
        <f>SUM('Loss reserves - From --&gt;:&lt;-- Loss reserves - To'!W77)</f>
        <v>0</v>
      </c>
      <c r="X31" s="122">
        <f>SUM('Loss reserves - From --&gt;:&lt;-- Loss reserves - To'!X77)</f>
        <v>0</v>
      </c>
      <c r="Y31" s="122">
        <f>SUM('Loss reserves - From --&gt;:&lt;-- Loss reserves - To'!Y77)</f>
        <v>0</v>
      </c>
      <c r="Z31" s="122">
        <f>SUM('Loss reserves - From --&gt;:&lt;-- Loss reserves - To'!Z77)</f>
        <v>0</v>
      </c>
      <c r="AA31" s="122">
        <f>SUM('Loss reserves - From --&gt;:&lt;-- Loss reserves - To'!AA77)</f>
        <v>0</v>
      </c>
      <c r="AB31" s="122">
        <f>SUM('Loss reserves - From --&gt;:&lt;-- Loss reserves - To'!AB77)</f>
        <v>0</v>
      </c>
      <c r="AD31" s="116">
        <f>+MMULT(E31:AB31,'Yield Curves &amp; Factor Charges'!$I$114:$I$137)</f>
        <v>39181.357937571738</v>
      </c>
      <c r="AE31" s="84">
        <f>IF(Summary!$C$7="Class 4/3B",IF(D31=0,1,MIN(MAX(E31:AB31)/D31*0.4+0.6,1)),((IF(D31=0,0,(E31/D31)^2+(F31/D31)^2+(G31/D31)^2+(H31/D31)^2+(I31/D31)^2+(J31/D31)^2+(K31/D31)^2+(L31/D31)^2+(M31/D31)^2+(N31/D31)^2+(O31/D31)^2+(P31/D31)^2+(Q31/D31)^2+(R31/D31)^2+(S31/D31)^2+(T31/D31)^2+(U31/D31)^2+(V31/D31)^2+(W31/D31)^2+(X31/D31)^2+(Y31/D31)^2+(Z31/D31)^2+(AA31/D31)^2+(AB31/D31)^2)*40%)+60%)-((Summary!$L$6+Summary!$L$7)*40%))</f>
        <v>0.65239999999999998</v>
      </c>
      <c r="AF31" s="116">
        <f t="shared" si="3"/>
        <v>25561.917918471801</v>
      </c>
    </row>
    <row r="32" spans="2:32" x14ac:dyDescent="0.25">
      <c r="B32" s="145">
        <f t="shared" si="2"/>
        <v>49674</v>
      </c>
      <c r="C32" s="145"/>
      <c r="D32" s="89">
        <f t="shared" si="1"/>
        <v>47405.677990125383</v>
      </c>
      <c r="E32" s="122">
        <f>SUM('Loss reserves - From --&gt;:&lt;-- Loss reserves - To'!E78)</f>
        <v>0</v>
      </c>
      <c r="F32" s="122">
        <f>SUM('Loss reserves - From --&gt;:&lt;-- Loss reserves - To'!F78)</f>
        <v>0</v>
      </c>
      <c r="G32" s="122">
        <f>SUM('Loss reserves - From --&gt;:&lt;-- Loss reserves - To'!G78)</f>
        <v>0</v>
      </c>
      <c r="H32" s="122">
        <f>SUM('Loss reserves - From --&gt;:&lt;-- Loss reserves - To'!H78)</f>
        <v>0</v>
      </c>
      <c r="I32" s="122">
        <f>SUM('Loss reserves - From --&gt;:&lt;-- Loss reserves - To'!I78)</f>
        <v>0</v>
      </c>
      <c r="J32" s="122">
        <f>SUM('Loss reserves - From --&gt;:&lt;-- Loss reserves - To'!J78)</f>
        <v>0</v>
      </c>
      <c r="K32" s="122">
        <f>SUM('Loss reserves - From --&gt;:&lt;-- Loss reserves - To'!K78)</f>
        <v>0</v>
      </c>
      <c r="L32" s="122">
        <f>SUM('Loss reserves - From --&gt;:&lt;-- Loss reserves - To'!L78)</f>
        <v>0</v>
      </c>
      <c r="M32" s="122">
        <f>SUM('Loss reserves - From --&gt;:&lt;-- Loss reserves - To'!M78)</f>
        <v>0</v>
      </c>
      <c r="N32" s="122">
        <f>SUM('Loss reserves - From --&gt;:&lt;-- Loss reserves - To'!N78)</f>
        <v>0</v>
      </c>
      <c r="O32" s="122">
        <f>SUM('Loss reserves - From --&gt;:&lt;-- Loss reserves - To'!O78)</f>
        <v>0</v>
      </c>
      <c r="P32" s="122">
        <f>SUM('Loss reserves - From --&gt;:&lt;-- Loss reserves - To'!P78)</f>
        <v>47405.677990125383</v>
      </c>
      <c r="Q32" s="122">
        <f>SUM('Loss reserves - From --&gt;:&lt;-- Loss reserves - To'!Q78)</f>
        <v>0</v>
      </c>
      <c r="R32" s="122">
        <f>SUM('Loss reserves - From --&gt;:&lt;-- Loss reserves - To'!R78)</f>
        <v>0</v>
      </c>
      <c r="S32" s="122">
        <f>SUM('Loss reserves - From --&gt;:&lt;-- Loss reserves - To'!S78)</f>
        <v>0</v>
      </c>
      <c r="T32" s="122">
        <f>SUM('Loss reserves - From --&gt;:&lt;-- Loss reserves - To'!T78)</f>
        <v>0</v>
      </c>
      <c r="U32" s="122">
        <f>SUM('Loss reserves - From --&gt;:&lt;-- Loss reserves - To'!U78)</f>
        <v>0</v>
      </c>
      <c r="V32" s="122">
        <f>SUM('Loss reserves - From --&gt;:&lt;-- Loss reserves - To'!V78)</f>
        <v>0</v>
      </c>
      <c r="W32" s="122">
        <f>SUM('Loss reserves - From --&gt;:&lt;-- Loss reserves - To'!W78)</f>
        <v>0</v>
      </c>
      <c r="X32" s="122">
        <f>SUM('Loss reserves - From --&gt;:&lt;-- Loss reserves - To'!X78)</f>
        <v>0</v>
      </c>
      <c r="Y32" s="122">
        <f>SUM('Loss reserves - From --&gt;:&lt;-- Loss reserves - To'!Y78)</f>
        <v>0</v>
      </c>
      <c r="Z32" s="122">
        <f>SUM('Loss reserves - From --&gt;:&lt;-- Loss reserves - To'!Z78)</f>
        <v>0</v>
      </c>
      <c r="AA32" s="122">
        <f>SUM('Loss reserves - From --&gt;:&lt;-- Loss reserves - To'!AA78)</f>
        <v>0</v>
      </c>
      <c r="AB32" s="122">
        <f>SUM('Loss reserves - From --&gt;:&lt;-- Loss reserves - To'!AB78)</f>
        <v>0</v>
      </c>
      <c r="AD32" s="116">
        <f>+MMULT(E32:AB32,'Yield Curves &amp; Factor Charges'!$I$114:$I$137)</f>
        <v>20393.021232981671</v>
      </c>
      <c r="AE32" s="84">
        <f>IF(Summary!$C$7="Class 4/3B",IF(D32=0,1,MIN(MAX(E32:AB32)/D32*0.4+0.6,1)),((IF(D32=0,0,(E32/D32)^2+(F32/D32)^2+(G32/D32)^2+(H32/D32)^2+(I32/D32)^2+(J32/D32)^2+(K32/D32)^2+(L32/D32)^2+(M32/D32)^2+(N32/D32)^2+(O32/D32)^2+(P32/D32)^2+(Q32/D32)^2+(R32/D32)^2+(S32/D32)^2+(T32/D32)^2+(U32/D32)^2+(V32/D32)^2+(W32/D32)^2+(X32/D32)^2+(Y32/D32)^2+(Z32/D32)^2+(AA32/D32)^2+(AB32/D32)^2)*40%)+60%)-((Summary!$L$6+Summary!$L$7)*40%))</f>
        <v>0.65239999999999998</v>
      </c>
      <c r="AF32" s="116">
        <f t="shared" si="3"/>
        <v>13304.407052397242</v>
      </c>
    </row>
    <row r="33" spans="2:32" x14ac:dyDescent="0.25">
      <c r="B33" s="145">
        <f t="shared" si="2"/>
        <v>50040</v>
      </c>
      <c r="C33" s="145"/>
      <c r="D33" s="89">
        <f t="shared" si="1"/>
        <v>19585.071518517529</v>
      </c>
      <c r="E33" s="122">
        <f>SUM('Loss reserves - From --&gt;:&lt;-- Loss reserves - To'!E79)</f>
        <v>0</v>
      </c>
      <c r="F33" s="122">
        <f>SUM('Loss reserves - From --&gt;:&lt;-- Loss reserves - To'!F79)</f>
        <v>0</v>
      </c>
      <c r="G33" s="122">
        <f>SUM('Loss reserves - From --&gt;:&lt;-- Loss reserves - To'!G79)</f>
        <v>0</v>
      </c>
      <c r="H33" s="122">
        <f>SUM('Loss reserves - From --&gt;:&lt;-- Loss reserves - To'!H79)</f>
        <v>0</v>
      </c>
      <c r="I33" s="122">
        <f>SUM('Loss reserves - From --&gt;:&lt;-- Loss reserves - To'!I79)</f>
        <v>0</v>
      </c>
      <c r="J33" s="122">
        <f>SUM('Loss reserves - From --&gt;:&lt;-- Loss reserves - To'!J79)</f>
        <v>0</v>
      </c>
      <c r="K33" s="122">
        <f>SUM('Loss reserves - From --&gt;:&lt;-- Loss reserves - To'!K79)</f>
        <v>0</v>
      </c>
      <c r="L33" s="122">
        <f>SUM('Loss reserves - From --&gt;:&lt;-- Loss reserves - To'!L79)</f>
        <v>0</v>
      </c>
      <c r="M33" s="122">
        <f>SUM('Loss reserves - From --&gt;:&lt;-- Loss reserves - To'!M79)</f>
        <v>0</v>
      </c>
      <c r="N33" s="122">
        <f>SUM('Loss reserves - From --&gt;:&lt;-- Loss reserves - To'!N79)</f>
        <v>0</v>
      </c>
      <c r="O33" s="122">
        <f>SUM('Loss reserves - From --&gt;:&lt;-- Loss reserves - To'!O79)</f>
        <v>0</v>
      </c>
      <c r="P33" s="122">
        <f>SUM('Loss reserves - From --&gt;:&lt;-- Loss reserves - To'!P79)</f>
        <v>19585.071518517529</v>
      </c>
      <c r="Q33" s="122">
        <f>SUM('Loss reserves - From --&gt;:&lt;-- Loss reserves - To'!Q79)</f>
        <v>0</v>
      </c>
      <c r="R33" s="122">
        <f>SUM('Loss reserves - From --&gt;:&lt;-- Loss reserves - To'!R79)</f>
        <v>0</v>
      </c>
      <c r="S33" s="122">
        <f>SUM('Loss reserves - From --&gt;:&lt;-- Loss reserves - To'!S79)</f>
        <v>0</v>
      </c>
      <c r="T33" s="122">
        <f>SUM('Loss reserves - From --&gt;:&lt;-- Loss reserves - To'!T79)</f>
        <v>0</v>
      </c>
      <c r="U33" s="122">
        <f>SUM('Loss reserves - From --&gt;:&lt;-- Loss reserves - To'!U79)</f>
        <v>0</v>
      </c>
      <c r="V33" s="122">
        <f>SUM('Loss reserves - From --&gt;:&lt;-- Loss reserves - To'!V79)</f>
        <v>0</v>
      </c>
      <c r="W33" s="122">
        <f>SUM('Loss reserves - From --&gt;:&lt;-- Loss reserves - To'!W79)</f>
        <v>0</v>
      </c>
      <c r="X33" s="122">
        <f>SUM('Loss reserves - From --&gt;:&lt;-- Loss reserves - To'!X79)</f>
        <v>0</v>
      </c>
      <c r="Y33" s="122">
        <f>SUM('Loss reserves - From --&gt;:&lt;-- Loss reserves - To'!Y79)</f>
        <v>0</v>
      </c>
      <c r="Z33" s="122">
        <f>SUM('Loss reserves - From --&gt;:&lt;-- Loss reserves - To'!Z79)</f>
        <v>0</v>
      </c>
      <c r="AA33" s="122">
        <f>SUM('Loss reserves - From --&gt;:&lt;-- Loss reserves - To'!AA79)</f>
        <v>0</v>
      </c>
      <c r="AB33" s="122">
        <f>SUM('Loss reserves - From --&gt;:&lt;-- Loss reserves - To'!AB79)</f>
        <v>0</v>
      </c>
      <c r="AD33" s="116">
        <f>+MMULT(E33:AB33,'Yield Curves &amp; Factor Charges'!$I$114:$I$137)</f>
        <v>8425.1253491150874</v>
      </c>
      <c r="AE33" s="84">
        <f>IF(Summary!$C$7="Class 4/3B",IF(D33=0,1,MIN(MAX(E33:AB33)/D33*0.4+0.6,1)),((IF(D33=0,0,(E33/D33)^2+(F33/D33)^2+(G33/D33)^2+(H33/D33)^2+(I33/D33)^2+(J33/D33)^2+(K33/D33)^2+(L33/D33)^2+(M33/D33)^2+(N33/D33)^2+(O33/D33)^2+(P33/D33)^2+(Q33/D33)^2+(R33/D33)^2+(S33/D33)^2+(T33/D33)^2+(U33/D33)^2+(V33/D33)^2+(W33/D33)^2+(X33/D33)^2+(Y33/D33)^2+(Z33/D33)^2+(AA33/D33)^2+(AB33/D33)^2)*40%)+60%)-((Summary!$L$6+Summary!$L$7)*40%))</f>
        <v>0.65239999999999998</v>
      </c>
      <c r="AF33" s="116">
        <f t="shared" si="3"/>
        <v>5496.5517777626828</v>
      </c>
    </row>
    <row r="34" spans="2:32" x14ac:dyDescent="0.25">
      <c r="B34" s="145">
        <f t="shared" si="2"/>
        <v>50405</v>
      </c>
      <c r="C34" s="145"/>
      <c r="D34" s="89">
        <f t="shared" si="1"/>
        <v>5934.8948000466407</v>
      </c>
      <c r="E34" s="122">
        <f>SUM('Loss reserves - From --&gt;:&lt;-- Loss reserves - To'!E80)</f>
        <v>0</v>
      </c>
      <c r="F34" s="122">
        <f>SUM('Loss reserves - From --&gt;:&lt;-- Loss reserves - To'!F80)</f>
        <v>0</v>
      </c>
      <c r="G34" s="122">
        <f>SUM('Loss reserves - From --&gt;:&lt;-- Loss reserves - To'!G80)</f>
        <v>0</v>
      </c>
      <c r="H34" s="122">
        <f>SUM('Loss reserves - From --&gt;:&lt;-- Loss reserves - To'!H80)</f>
        <v>0</v>
      </c>
      <c r="I34" s="122">
        <f>SUM('Loss reserves - From --&gt;:&lt;-- Loss reserves - To'!I80)</f>
        <v>0</v>
      </c>
      <c r="J34" s="122">
        <f>SUM('Loss reserves - From --&gt;:&lt;-- Loss reserves - To'!J80)</f>
        <v>0</v>
      </c>
      <c r="K34" s="122">
        <f>SUM('Loss reserves - From --&gt;:&lt;-- Loss reserves - To'!K80)</f>
        <v>0</v>
      </c>
      <c r="L34" s="122">
        <f>SUM('Loss reserves - From --&gt;:&lt;-- Loss reserves - To'!L80)</f>
        <v>0</v>
      </c>
      <c r="M34" s="122">
        <f>SUM('Loss reserves - From --&gt;:&lt;-- Loss reserves - To'!M80)</f>
        <v>0</v>
      </c>
      <c r="N34" s="122">
        <f>SUM('Loss reserves - From --&gt;:&lt;-- Loss reserves - To'!N80)</f>
        <v>0</v>
      </c>
      <c r="O34" s="122">
        <f>SUM('Loss reserves - From --&gt;:&lt;-- Loss reserves - To'!O80)</f>
        <v>0</v>
      </c>
      <c r="P34" s="122">
        <f>SUM('Loss reserves - From --&gt;:&lt;-- Loss reserves - To'!P80)</f>
        <v>5934.8948000466407</v>
      </c>
      <c r="Q34" s="122">
        <f>SUM('Loss reserves - From --&gt;:&lt;-- Loss reserves - To'!Q80)</f>
        <v>0</v>
      </c>
      <c r="R34" s="122">
        <f>SUM('Loss reserves - From --&gt;:&lt;-- Loss reserves - To'!R80)</f>
        <v>0</v>
      </c>
      <c r="S34" s="122">
        <f>SUM('Loss reserves - From --&gt;:&lt;-- Loss reserves - To'!S80)</f>
        <v>0</v>
      </c>
      <c r="T34" s="122">
        <f>SUM('Loss reserves - From --&gt;:&lt;-- Loss reserves - To'!T80)</f>
        <v>0</v>
      </c>
      <c r="U34" s="122">
        <f>SUM('Loss reserves - From --&gt;:&lt;-- Loss reserves - To'!U80)</f>
        <v>0</v>
      </c>
      <c r="V34" s="122">
        <f>SUM('Loss reserves - From --&gt;:&lt;-- Loss reserves - To'!V80)</f>
        <v>0</v>
      </c>
      <c r="W34" s="122">
        <f>SUM('Loss reserves - From --&gt;:&lt;-- Loss reserves - To'!W80)</f>
        <v>0</v>
      </c>
      <c r="X34" s="122">
        <f>SUM('Loss reserves - From --&gt;:&lt;-- Loss reserves - To'!X80)</f>
        <v>0</v>
      </c>
      <c r="Y34" s="122">
        <f>SUM('Loss reserves - From --&gt;:&lt;-- Loss reserves - To'!Y80)</f>
        <v>0</v>
      </c>
      <c r="Z34" s="122">
        <f>SUM('Loss reserves - From --&gt;:&lt;-- Loss reserves - To'!Z80)</f>
        <v>0</v>
      </c>
      <c r="AA34" s="122">
        <f>SUM('Loss reserves - From --&gt;:&lt;-- Loss reserves - To'!AA80)</f>
        <v>0</v>
      </c>
      <c r="AB34" s="122">
        <f>SUM('Loss reserves - From --&gt;:&lt;-- Loss reserves - To'!AB80)</f>
        <v>0</v>
      </c>
      <c r="AD34" s="116">
        <f>+MMULT(E34:AB34,'Yield Curves &amp; Factor Charges'!$I$114:$I$137)</f>
        <v>2553.0788885262714</v>
      </c>
      <c r="AE34" s="84">
        <f>IF(Summary!$C$7="Class 4/3B",IF(D34=0,1,MIN(MAX(E34:AB34)/D34*0.4+0.6,1)),((IF(D34=0,0,(E34/D34)^2+(F34/D34)^2+(G34/D34)^2+(H34/D34)^2+(I34/D34)^2+(J34/D34)^2+(K34/D34)^2+(L34/D34)^2+(M34/D34)^2+(N34/D34)^2+(O34/D34)^2+(P34/D34)^2+(Q34/D34)^2+(R34/D34)^2+(S34/D34)^2+(T34/D34)^2+(U34/D34)^2+(V34/D34)^2+(W34/D34)^2+(X34/D34)^2+(Y34/D34)^2+(Z34/D34)^2+(AA34/D34)^2+(AB34/D34)^2)*40%)+60%)-((Summary!$L$6+Summary!$L$7)*40%))</f>
        <v>0.65239999999999998</v>
      </c>
      <c r="AF34" s="116">
        <f t="shared" si="3"/>
        <v>1665.6286668745395</v>
      </c>
    </row>
    <row r="35" spans="2:32" x14ac:dyDescent="0.25">
      <c r="B35" s="145">
        <f t="shared" si="2"/>
        <v>50770</v>
      </c>
      <c r="C35" s="145"/>
      <c r="D35" s="89">
        <f t="shared" si="1"/>
        <v>0</v>
      </c>
      <c r="E35" s="122">
        <f>SUM('Loss reserves - From --&gt;:&lt;-- Loss reserves - To'!E81)</f>
        <v>0</v>
      </c>
      <c r="F35" s="122">
        <f>SUM('Loss reserves - From --&gt;:&lt;-- Loss reserves - To'!F81)</f>
        <v>0</v>
      </c>
      <c r="G35" s="122">
        <f>SUM('Loss reserves - From --&gt;:&lt;-- Loss reserves - To'!G81)</f>
        <v>0</v>
      </c>
      <c r="H35" s="122">
        <f>SUM('Loss reserves - From --&gt;:&lt;-- Loss reserves - To'!H81)</f>
        <v>0</v>
      </c>
      <c r="I35" s="122">
        <f>SUM('Loss reserves - From --&gt;:&lt;-- Loss reserves - To'!I81)</f>
        <v>0</v>
      </c>
      <c r="J35" s="122">
        <f>SUM('Loss reserves - From --&gt;:&lt;-- Loss reserves - To'!J81)</f>
        <v>0</v>
      </c>
      <c r="K35" s="122">
        <f>SUM('Loss reserves - From --&gt;:&lt;-- Loss reserves - To'!K81)</f>
        <v>0</v>
      </c>
      <c r="L35" s="122">
        <f>SUM('Loss reserves - From --&gt;:&lt;-- Loss reserves - To'!L81)</f>
        <v>0</v>
      </c>
      <c r="M35" s="122">
        <f>SUM('Loss reserves - From --&gt;:&lt;-- Loss reserves - To'!M81)</f>
        <v>0</v>
      </c>
      <c r="N35" s="122">
        <f>SUM('Loss reserves - From --&gt;:&lt;-- Loss reserves - To'!N81)</f>
        <v>0</v>
      </c>
      <c r="O35" s="122">
        <f>SUM('Loss reserves - From --&gt;:&lt;-- Loss reserves - To'!O81)</f>
        <v>0</v>
      </c>
      <c r="P35" s="122">
        <f>SUM('Loss reserves - From --&gt;:&lt;-- Loss reserves - To'!P81)</f>
        <v>0</v>
      </c>
      <c r="Q35" s="122">
        <f>SUM('Loss reserves - From --&gt;:&lt;-- Loss reserves - To'!Q81)</f>
        <v>0</v>
      </c>
      <c r="R35" s="122">
        <f>SUM('Loss reserves - From --&gt;:&lt;-- Loss reserves - To'!R81)</f>
        <v>0</v>
      </c>
      <c r="S35" s="122">
        <f>SUM('Loss reserves - From --&gt;:&lt;-- Loss reserves - To'!S81)</f>
        <v>0</v>
      </c>
      <c r="T35" s="122">
        <f>SUM('Loss reserves - From --&gt;:&lt;-- Loss reserves - To'!T81)</f>
        <v>0</v>
      </c>
      <c r="U35" s="122">
        <f>SUM('Loss reserves - From --&gt;:&lt;-- Loss reserves - To'!U81)</f>
        <v>0</v>
      </c>
      <c r="V35" s="122">
        <f>SUM('Loss reserves - From --&gt;:&lt;-- Loss reserves - To'!V81)</f>
        <v>0</v>
      </c>
      <c r="W35" s="122">
        <f>SUM('Loss reserves - From --&gt;:&lt;-- Loss reserves - To'!W81)</f>
        <v>0</v>
      </c>
      <c r="X35" s="122">
        <f>SUM('Loss reserves - From --&gt;:&lt;-- Loss reserves - To'!X81)</f>
        <v>0</v>
      </c>
      <c r="Y35" s="122">
        <f>SUM('Loss reserves - From --&gt;:&lt;-- Loss reserves - To'!Y81)</f>
        <v>0</v>
      </c>
      <c r="Z35" s="122">
        <f>SUM('Loss reserves - From --&gt;:&lt;-- Loss reserves - To'!Z81)</f>
        <v>0</v>
      </c>
      <c r="AA35" s="122">
        <f>SUM('Loss reserves - From --&gt;:&lt;-- Loss reserves - To'!AA81)</f>
        <v>0</v>
      </c>
      <c r="AB35" s="122">
        <f>SUM('Loss reserves - From --&gt;:&lt;-- Loss reserves - To'!AB81)</f>
        <v>0</v>
      </c>
      <c r="AD35" s="116">
        <f>+MMULT(E35:AB35,'Yield Curves &amp; Factor Charges'!$I$114:$I$137)</f>
        <v>0</v>
      </c>
      <c r="AE35" s="84">
        <f>IF(Summary!$C$7="Class 4/3B",IF(D35=0,1,MIN(MAX(E35:AB35)/D35*0.4+0.6,1)),((IF(D35=0,0,(E35/D35)^2+(F35/D35)^2+(G35/D35)^2+(H35/D35)^2+(I35/D35)^2+(J35/D35)^2+(K35/D35)^2+(L35/D35)^2+(M35/D35)^2+(N35/D35)^2+(O35/D35)^2+(P35/D35)^2+(Q35/D35)^2+(R35/D35)^2+(S35/D35)^2+(T35/D35)^2+(U35/D35)^2+(V35/D35)^2+(W35/D35)^2+(X35/D35)^2+(Y35/D35)^2+(Z35/D35)^2+(AA35/D35)^2+(AB35/D35)^2)*40%)+60%)-((Summary!$L$6+Summary!$L$7)*40%))</f>
        <v>0.25239999999999996</v>
      </c>
      <c r="AF35" s="116">
        <f t="shared" si="3"/>
        <v>0</v>
      </c>
    </row>
    <row r="36" spans="2:32" x14ac:dyDescent="0.25">
      <c r="B36" s="145">
        <f t="shared" si="2"/>
        <v>51135</v>
      </c>
      <c r="C36" s="145"/>
      <c r="D36" s="89">
        <f t="shared" si="1"/>
        <v>0</v>
      </c>
      <c r="E36" s="122">
        <f>SUM('Loss reserves - From --&gt;:&lt;-- Loss reserves - To'!E82)</f>
        <v>0</v>
      </c>
      <c r="F36" s="122">
        <f>SUM('Loss reserves - From --&gt;:&lt;-- Loss reserves - To'!F82)</f>
        <v>0</v>
      </c>
      <c r="G36" s="122">
        <f>SUM('Loss reserves - From --&gt;:&lt;-- Loss reserves - To'!G82)</f>
        <v>0</v>
      </c>
      <c r="H36" s="122">
        <f>SUM('Loss reserves - From --&gt;:&lt;-- Loss reserves - To'!H82)</f>
        <v>0</v>
      </c>
      <c r="I36" s="122">
        <f>SUM('Loss reserves - From --&gt;:&lt;-- Loss reserves - To'!I82)</f>
        <v>0</v>
      </c>
      <c r="J36" s="122">
        <f>SUM('Loss reserves - From --&gt;:&lt;-- Loss reserves - To'!J82)</f>
        <v>0</v>
      </c>
      <c r="K36" s="122">
        <f>SUM('Loss reserves - From --&gt;:&lt;-- Loss reserves - To'!K82)</f>
        <v>0</v>
      </c>
      <c r="L36" s="122">
        <f>SUM('Loss reserves - From --&gt;:&lt;-- Loss reserves - To'!L82)</f>
        <v>0</v>
      </c>
      <c r="M36" s="122">
        <f>SUM('Loss reserves - From --&gt;:&lt;-- Loss reserves - To'!M82)</f>
        <v>0</v>
      </c>
      <c r="N36" s="122">
        <f>SUM('Loss reserves - From --&gt;:&lt;-- Loss reserves - To'!N82)</f>
        <v>0</v>
      </c>
      <c r="O36" s="122">
        <f>SUM('Loss reserves - From --&gt;:&lt;-- Loss reserves - To'!O82)</f>
        <v>0</v>
      </c>
      <c r="P36" s="122">
        <f>SUM('Loss reserves - From --&gt;:&lt;-- Loss reserves - To'!P82)</f>
        <v>0</v>
      </c>
      <c r="Q36" s="122">
        <f>SUM('Loss reserves - From --&gt;:&lt;-- Loss reserves - To'!Q82)</f>
        <v>0</v>
      </c>
      <c r="R36" s="122">
        <f>SUM('Loss reserves - From --&gt;:&lt;-- Loss reserves - To'!R82)</f>
        <v>0</v>
      </c>
      <c r="S36" s="122">
        <f>SUM('Loss reserves - From --&gt;:&lt;-- Loss reserves - To'!S82)</f>
        <v>0</v>
      </c>
      <c r="T36" s="122">
        <f>SUM('Loss reserves - From --&gt;:&lt;-- Loss reserves - To'!T82)</f>
        <v>0</v>
      </c>
      <c r="U36" s="122">
        <f>SUM('Loss reserves - From --&gt;:&lt;-- Loss reserves - To'!U82)</f>
        <v>0</v>
      </c>
      <c r="V36" s="122">
        <f>SUM('Loss reserves - From --&gt;:&lt;-- Loss reserves - To'!V82)</f>
        <v>0</v>
      </c>
      <c r="W36" s="122">
        <f>SUM('Loss reserves - From --&gt;:&lt;-- Loss reserves - To'!W82)</f>
        <v>0</v>
      </c>
      <c r="X36" s="122">
        <f>SUM('Loss reserves - From --&gt;:&lt;-- Loss reserves - To'!X82)</f>
        <v>0</v>
      </c>
      <c r="Y36" s="122">
        <f>SUM('Loss reserves - From --&gt;:&lt;-- Loss reserves - To'!Y82)</f>
        <v>0</v>
      </c>
      <c r="Z36" s="122">
        <f>SUM('Loss reserves - From --&gt;:&lt;-- Loss reserves - To'!Z82)</f>
        <v>0</v>
      </c>
      <c r="AA36" s="122">
        <f>SUM('Loss reserves - From --&gt;:&lt;-- Loss reserves - To'!AA82)</f>
        <v>0</v>
      </c>
      <c r="AB36" s="122">
        <f>SUM('Loss reserves - From --&gt;:&lt;-- Loss reserves - To'!AB82)</f>
        <v>0</v>
      </c>
      <c r="AD36" s="116">
        <f>+MMULT(E36:AB36,'Yield Curves &amp; Factor Charges'!$I$114:$I$137)</f>
        <v>0</v>
      </c>
      <c r="AE36" s="84">
        <f>IF(Summary!$C$7="Class 4/3B",IF(D36=0,1,MIN(MAX(E36:AB36)/D36*0.4+0.6,1)),((IF(D36=0,0,(E36/D36)^2+(F36/D36)^2+(G36/D36)^2+(H36/D36)^2+(I36/D36)^2+(J36/D36)^2+(K36/D36)^2+(L36/D36)^2+(M36/D36)^2+(N36/D36)^2+(O36/D36)^2+(P36/D36)^2+(Q36/D36)^2+(R36/D36)^2+(S36/D36)^2+(T36/D36)^2+(U36/D36)^2+(V36/D36)^2+(W36/D36)^2+(X36/D36)^2+(Y36/D36)^2+(Z36/D36)^2+(AA36/D36)^2+(AB36/D36)^2)*40%)+60%)-((Summary!$L$6+Summary!$L$7)*40%))</f>
        <v>0.25239999999999996</v>
      </c>
      <c r="AF36" s="116">
        <f t="shared" si="3"/>
        <v>0</v>
      </c>
    </row>
    <row r="37" spans="2:32" x14ac:dyDescent="0.25">
      <c r="B37" s="145">
        <f t="shared" si="2"/>
        <v>51501</v>
      </c>
      <c r="C37" s="145"/>
      <c r="D37" s="89">
        <f t="shared" si="1"/>
        <v>0</v>
      </c>
      <c r="E37" s="122">
        <f>SUM('Loss reserves - From --&gt;:&lt;-- Loss reserves - To'!E83)</f>
        <v>0</v>
      </c>
      <c r="F37" s="122">
        <f>SUM('Loss reserves - From --&gt;:&lt;-- Loss reserves - To'!F83)</f>
        <v>0</v>
      </c>
      <c r="G37" s="122">
        <f>SUM('Loss reserves - From --&gt;:&lt;-- Loss reserves - To'!G83)</f>
        <v>0</v>
      </c>
      <c r="H37" s="122">
        <f>SUM('Loss reserves - From --&gt;:&lt;-- Loss reserves - To'!H83)</f>
        <v>0</v>
      </c>
      <c r="I37" s="122">
        <f>SUM('Loss reserves - From --&gt;:&lt;-- Loss reserves - To'!I83)</f>
        <v>0</v>
      </c>
      <c r="J37" s="122">
        <f>SUM('Loss reserves - From --&gt;:&lt;-- Loss reserves - To'!J83)</f>
        <v>0</v>
      </c>
      <c r="K37" s="122">
        <f>SUM('Loss reserves - From --&gt;:&lt;-- Loss reserves - To'!K83)</f>
        <v>0</v>
      </c>
      <c r="L37" s="122">
        <f>SUM('Loss reserves - From --&gt;:&lt;-- Loss reserves - To'!L83)</f>
        <v>0</v>
      </c>
      <c r="M37" s="122">
        <f>SUM('Loss reserves - From --&gt;:&lt;-- Loss reserves - To'!M83)</f>
        <v>0</v>
      </c>
      <c r="N37" s="122">
        <f>SUM('Loss reserves - From --&gt;:&lt;-- Loss reserves - To'!N83)</f>
        <v>0</v>
      </c>
      <c r="O37" s="122">
        <f>SUM('Loss reserves - From --&gt;:&lt;-- Loss reserves - To'!O83)</f>
        <v>0</v>
      </c>
      <c r="P37" s="122">
        <f>SUM('Loss reserves - From --&gt;:&lt;-- Loss reserves - To'!P83)</f>
        <v>0</v>
      </c>
      <c r="Q37" s="122">
        <f>SUM('Loss reserves - From --&gt;:&lt;-- Loss reserves - To'!Q83)</f>
        <v>0</v>
      </c>
      <c r="R37" s="122">
        <f>SUM('Loss reserves - From --&gt;:&lt;-- Loss reserves - To'!R83)</f>
        <v>0</v>
      </c>
      <c r="S37" s="122">
        <f>SUM('Loss reserves - From --&gt;:&lt;-- Loss reserves - To'!S83)</f>
        <v>0</v>
      </c>
      <c r="T37" s="122">
        <f>SUM('Loss reserves - From --&gt;:&lt;-- Loss reserves - To'!T83)</f>
        <v>0</v>
      </c>
      <c r="U37" s="122">
        <f>SUM('Loss reserves - From --&gt;:&lt;-- Loss reserves - To'!U83)</f>
        <v>0</v>
      </c>
      <c r="V37" s="122">
        <f>SUM('Loss reserves - From --&gt;:&lt;-- Loss reserves - To'!V83)</f>
        <v>0</v>
      </c>
      <c r="W37" s="122">
        <f>SUM('Loss reserves - From --&gt;:&lt;-- Loss reserves - To'!W83)</f>
        <v>0</v>
      </c>
      <c r="X37" s="122">
        <f>SUM('Loss reserves - From --&gt;:&lt;-- Loss reserves - To'!X83)</f>
        <v>0</v>
      </c>
      <c r="Y37" s="122">
        <f>SUM('Loss reserves - From --&gt;:&lt;-- Loss reserves - To'!Y83)</f>
        <v>0</v>
      </c>
      <c r="Z37" s="122">
        <f>SUM('Loss reserves - From --&gt;:&lt;-- Loss reserves - To'!Z83)</f>
        <v>0</v>
      </c>
      <c r="AA37" s="122">
        <f>SUM('Loss reserves - From --&gt;:&lt;-- Loss reserves - To'!AA83)</f>
        <v>0</v>
      </c>
      <c r="AB37" s="122">
        <f>SUM('Loss reserves - From --&gt;:&lt;-- Loss reserves - To'!AB83)</f>
        <v>0</v>
      </c>
      <c r="AD37" s="116">
        <f>+MMULT(E37:AB37,'Yield Curves &amp; Factor Charges'!$I$114:$I$137)</f>
        <v>0</v>
      </c>
      <c r="AE37" s="84">
        <f>IF(Summary!$C$7="Class 4/3B",IF(D37=0,1,MIN(MAX(E37:AB37)/D37*0.4+0.6,1)),((IF(D37=0,0,(E37/D37)^2+(F37/D37)^2+(G37/D37)^2+(H37/D37)^2+(I37/D37)^2+(J37/D37)^2+(K37/D37)^2+(L37/D37)^2+(M37/D37)^2+(N37/D37)^2+(O37/D37)^2+(P37/D37)^2+(Q37/D37)^2+(R37/D37)^2+(S37/D37)^2+(T37/D37)^2+(U37/D37)^2+(V37/D37)^2+(W37/D37)^2+(X37/D37)^2+(Y37/D37)^2+(Z37/D37)^2+(AA37/D37)^2+(AB37/D37)^2)*40%)+60%)-((Summary!$L$6+Summary!$L$7)*40%))</f>
        <v>0.25239999999999996</v>
      </c>
      <c r="AF37" s="116">
        <f t="shared" si="3"/>
        <v>0</v>
      </c>
    </row>
  </sheetData>
  <mergeCells count="27">
    <mergeCell ref="G12:G13"/>
    <mergeCell ref="H12:H13"/>
    <mergeCell ref="E12:E13"/>
    <mergeCell ref="Z12:Z13"/>
    <mergeCell ref="AA12:AA13"/>
    <mergeCell ref="AB12:AB13"/>
    <mergeCell ref="S12:S13"/>
    <mergeCell ref="T12:T13"/>
    <mergeCell ref="U12:U13"/>
    <mergeCell ref="V12:V13"/>
    <mergeCell ref="W12:W13"/>
    <mergeCell ref="A8:C8"/>
    <mergeCell ref="A12:C12"/>
    <mergeCell ref="D12:D13"/>
    <mergeCell ref="X12:X13"/>
    <mergeCell ref="Y12:Y13"/>
    <mergeCell ref="N12:N13"/>
    <mergeCell ref="O12:O13"/>
    <mergeCell ref="P12:P13"/>
    <mergeCell ref="Q12:Q13"/>
    <mergeCell ref="R12:R13"/>
    <mergeCell ref="I12:I13"/>
    <mergeCell ref="J12:J13"/>
    <mergeCell ref="K12:K13"/>
    <mergeCell ref="L12:L13"/>
    <mergeCell ref="M12:M13"/>
    <mergeCell ref="F12:F13"/>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9"/>
  <dimension ref="A1:BE37"/>
  <sheetViews>
    <sheetView topLeftCell="AB1" workbookViewId="0">
      <selection activeCell="AD9" sqref="AD9"/>
    </sheetView>
  </sheetViews>
  <sheetFormatPr defaultColWidth="8.88671875" defaultRowHeight="13.2" x14ac:dyDescent="0.25"/>
  <cols>
    <col min="1" max="1" width="8.77734375" style="267" customWidth="1"/>
    <col min="2" max="2" width="10.109375" style="267" bestFit="1" customWidth="1"/>
    <col min="3" max="3" width="10.109375" style="267" customWidth="1"/>
    <col min="4" max="4" width="15.109375" style="267" customWidth="1"/>
    <col min="5" max="28" width="20.109375" style="282" customWidth="1"/>
    <col min="29" max="29" width="8.88671875" style="267"/>
    <col min="30" max="31" width="11.21875" style="267" bestFit="1" customWidth="1"/>
    <col min="32" max="32" width="8.88671875" style="267"/>
    <col min="33" max="33" width="9" style="267" bestFit="1" customWidth="1"/>
    <col min="34" max="34" width="9.21875" style="267" bestFit="1" customWidth="1"/>
    <col min="35" max="39" width="9" style="267" bestFit="1" customWidth="1"/>
    <col min="40" max="40" width="10.21875" style="267" bestFit="1" customWidth="1"/>
    <col min="41" max="41" width="9" style="267" bestFit="1" customWidth="1"/>
    <col min="42" max="42" width="11.21875" style="267" bestFit="1" customWidth="1"/>
    <col min="43" max="47" width="9" style="267" bestFit="1" customWidth="1"/>
    <col min="48" max="48" width="10.21875" style="267" bestFit="1" customWidth="1"/>
    <col min="49" max="54" width="9" style="267" bestFit="1" customWidth="1"/>
    <col min="55" max="16384" width="8.88671875" style="267"/>
  </cols>
  <sheetData>
    <row r="1" spans="1:57"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57"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57" s="234" customFormat="1" x14ac:dyDescent="0.25">
      <c r="A3" s="119" t="s">
        <v>113</v>
      </c>
      <c r="B3" s="119"/>
      <c r="C3" s="119"/>
      <c r="D3" s="119"/>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57" x14ac:dyDescent="0.25">
      <c r="A4" s="117"/>
      <c r="B4" s="117"/>
      <c r="C4" s="117"/>
      <c r="E4" s="117"/>
      <c r="F4" s="117"/>
      <c r="G4" s="117"/>
      <c r="H4" s="117"/>
    </row>
    <row r="5" spans="1:57" x14ac:dyDescent="0.25">
      <c r="A5" s="270" t="s">
        <v>32</v>
      </c>
      <c r="B5" s="117"/>
      <c r="C5" s="117"/>
      <c r="E5" s="117"/>
      <c r="F5" s="117"/>
      <c r="G5" s="117"/>
      <c r="H5" s="117" t="s">
        <v>140</v>
      </c>
      <c r="J5" s="223" t="s">
        <v>141</v>
      </c>
    </row>
    <row r="6" spans="1:57" x14ac:dyDescent="0.25">
      <c r="A6" s="284" t="s">
        <v>138</v>
      </c>
      <c r="B6" s="117"/>
      <c r="C6" s="117"/>
      <c r="E6" s="117"/>
      <c r="F6" s="117"/>
      <c r="G6" s="117"/>
      <c r="H6" s="117" t="s">
        <v>139</v>
      </c>
    </row>
    <row r="7" spans="1:57" x14ac:dyDescent="0.25">
      <c r="E7" s="282">
        <v>1</v>
      </c>
      <c r="F7" s="282">
        <f>E7+1</f>
        <v>2</v>
      </c>
      <c r="G7" s="282">
        <f t="shared" ref="G7:AB7" si="0">F7+1</f>
        <v>3</v>
      </c>
      <c r="H7" s="282">
        <f t="shared" si="0"/>
        <v>4</v>
      </c>
      <c r="I7" s="282">
        <f t="shared" si="0"/>
        <v>5</v>
      </c>
      <c r="J7" s="282">
        <f t="shared" si="0"/>
        <v>6</v>
      </c>
      <c r="K7" s="282">
        <f t="shared" si="0"/>
        <v>7</v>
      </c>
      <c r="L7" s="282">
        <f t="shared" si="0"/>
        <v>8</v>
      </c>
      <c r="M7" s="282">
        <f t="shared" si="0"/>
        <v>9</v>
      </c>
      <c r="N7" s="282">
        <f t="shared" si="0"/>
        <v>10</v>
      </c>
      <c r="O7" s="282">
        <f t="shared" si="0"/>
        <v>11</v>
      </c>
      <c r="P7" s="282">
        <f t="shared" si="0"/>
        <v>12</v>
      </c>
      <c r="Q7" s="282">
        <f t="shared" si="0"/>
        <v>13</v>
      </c>
      <c r="R7" s="282">
        <f t="shared" si="0"/>
        <v>14</v>
      </c>
      <c r="S7" s="282">
        <f t="shared" si="0"/>
        <v>15</v>
      </c>
      <c r="T7" s="282">
        <f t="shared" si="0"/>
        <v>16</v>
      </c>
      <c r="U7" s="282">
        <f t="shared" si="0"/>
        <v>17</v>
      </c>
      <c r="V7" s="282">
        <f t="shared" si="0"/>
        <v>18</v>
      </c>
      <c r="W7" s="282">
        <f t="shared" si="0"/>
        <v>19</v>
      </c>
      <c r="X7" s="282">
        <f t="shared" si="0"/>
        <v>20</v>
      </c>
      <c r="Y7" s="282">
        <f t="shared" si="0"/>
        <v>21</v>
      </c>
      <c r="Z7" s="282">
        <f t="shared" si="0"/>
        <v>22</v>
      </c>
      <c r="AA7" s="282">
        <f t="shared" si="0"/>
        <v>23</v>
      </c>
      <c r="AB7" s="282">
        <f t="shared" si="0"/>
        <v>24</v>
      </c>
    </row>
    <row r="8" spans="1:57" ht="38.25" customHeight="1" x14ac:dyDescent="0.25">
      <c r="A8" s="396" t="s">
        <v>136</v>
      </c>
      <c r="B8" s="386"/>
      <c r="C8" s="386"/>
      <c r="D8" s="113" t="s">
        <v>26</v>
      </c>
      <c r="E8" s="112" t="s">
        <v>0</v>
      </c>
      <c r="F8" s="112" t="s">
        <v>1</v>
      </c>
      <c r="G8" s="112" t="s">
        <v>2</v>
      </c>
      <c r="H8" s="112" t="s">
        <v>3</v>
      </c>
      <c r="I8" s="112" t="s">
        <v>4</v>
      </c>
      <c r="J8" s="112" t="s">
        <v>5</v>
      </c>
      <c r="K8" s="112" t="s">
        <v>6</v>
      </c>
      <c r="L8" s="112" t="s">
        <v>7</v>
      </c>
      <c r="M8" s="112" t="s">
        <v>8</v>
      </c>
      <c r="N8" s="112" t="s">
        <v>9</v>
      </c>
      <c r="O8" s="112" t="s">
        <v>10</v>
      </c>
      <c r="P8" s="112" t="s">
        <v>11</v>
      </c>
      <c r="Q8" s="112" t="s">
        <v>12</v>
      </c>
      <c r="R8" s="112" t="s">
        <v>13</v>
      </c>
      <c r="S8" s="112" t="s">
        <v>14</v>
      </c>
      <c r="T8" s="112" t="s">
        <v>15</v>
      </c>
      <c r="U8" s="112" t="s">
        <v>16</v>
      </c>
      <c r="V8" s="112" t="s">
        <v>17</v>
      </c>
      <c r="W8" s="112" t="s">
        <v>18</v>
      </c>
      <c r="X8" s="112" t="s">
        <v>19</v>
      </c>
      <c r="Y8" s="112" t="s">
        <v>20</v>
      </c>
      <c r="Z8" s="112" t="s">
        <v>21</v>
      </c>
      <c r="AA8" s="112" t="s">
        <v>22</v>
      </c>
      <c r="AB8" s="112" t="s">
        <v>30</v>
      </c>
    </row>
    <row r="9" spans="1:57" x14ac:dyDescent="0.25">
      <c r="B9" s="65">
        <f>+Summary!C$6</f>
        <v>43830</v>
      </c>
      <c r="C9" s="65"/>
      <c r="D9" s="89">
        <f>SUM(E9:AB9)</f>
        <v>830000</v>
      </c>
      <c r="E9" s="122">
        <f>SUM('Loss reserves - From --&gt;:&lt;-- Loss reserves - To'!E9)</f>
        <v>90000</v>
      </c>
      <c r="F9" s="122">
        <f>SUM('Loss reserves - From --&gt;:&lt;-- Loss reserves - To'!F9)</f>
        <v>0</v>
      </c>
      <c r="G9" s="122">
        <f>SUM('Loss reserves - From --&gt;:&lt;-- Loss reserves - To'!G9)</f>
        <v>0</v>
      </c>
      <c r="H9" s="122">
        <f>SUM('Loss reserves - From --&gt;:&lt;-- Loss reserves - To'!H9)</f>
        <v>15000</v>
      </c>
      <c r="I9" s="122">
        <f>SUM('Loss reserves - From --&gt;:&lt;-- Loss reserves - To'!I9)</f>
        <v>0</v>
      </c>
      <c r="J9" s="122">
        <f>SUM('Loss reserves - From --&gt;:&lt;-- Loss reserves - To'!J9)</f>
        <v>0</v>
      </c>
      <c r="K9" s="122">
        <f>SUM('Loss reserves - From --&gt;:&lt;-- Loss reserves - To'!K9)</f>
        <v>0</v>
      </c>
      <c r="L9" s="122">
        <f>SUM('Loss reserves - From --&gt;:&lt;-- Loss reserves - To'!L9)</f>
        <v>0</v>
      </c>
      <c r="M9" s="122">
        <f>SUM('Loss reserves - From --&gt;:&lt;-- Loss reserves - To'!M9)</f>
        <v>0</v>
      </c>
      <c r="N9" s="122">
        <f>SUM('Loss reserves - From --&gt;:&lt;-- Loss reserves - To'!N9)</f>
        <v>85000</v>
      </c>
      <c r="O9" s="122">
        <f>SUM('Loss reserves - From --&gt;:&lt;-- Loss reserves - To'!O9)</f>
        <v>0</v>
      </c>
      <c r="P9" s="122">
        <f>SUM('Loss reserves - From --&gt;:&lt;-- Loss reserves - To'!P9)</f>
        <v>610000</v>
      </c>
      <c r="Q9" s="122">
        <f>SUM('Loss reserves - From --&gt;:&lt;-- Loss reserves - To'!Q9)</f>
        <v>0</v>
      </c>
      <c r="R9" s="122">
        <f>SUM('Loss reserves - From --&gt;:&lt;-- Loss reserves - To'!R9)</f>
        <v>0</v>
      </c>
      <c r="S9" s="122">
        <f>SUM('Loss reserves - From --&gt;:&lt;-- Loss reserves - To'!S9)</f>
        <v>0</v>
      </c>
      <c r="T9" s="122">
        <f>SUM('Loss reserves - From --&gt;:&lt;-- Loss reserves - To'!T9)</f>
        <v>0</v>
      </c>
      <c r="U9" s="122">
        <f>SUM('Loss reserves - From --&gt;:&lt;-- Loss reserves - To'!U9)</f>
        <v>0</v>
      </c>
      <c r="V9" s="122">
        <f>SUM('Loss reserves - From --&gt;:&lt;-- Loss reserves - To'!V9)</f>
        <v>30000</v>
      </c>
      <c r="W9" s="122">
        <f>SUM('Loss reserves - From --&gt;:&lt;-- Loss reserves - To'!W9)</f>
        <v>0</v>
      </c>
      <c r="X9" s="122">
        <f>SUM('Loss reserves - From --&gt;:&lt;-- Loss reserves - To'!X9)</f>
        <v>0</v>
      </c>
      <c r="Y9" s="122">
        <f>SUM('Loss reserves - From --&gt;:&lt;-- Loss reserves - To'!Y9)</f>
        <v>0</v>
      </c>
      <c r="Z9" s="122">
        <f>SUM('Loss reserves - From --&gt;:&lt;-- Loss reserves - To'!Z9)</f>
        <v>0</v>
      </c>
      <c r="AA9" s="122">
        <f>SUM('Loss reserves - From --&gt;:&lt;-- Loss reserves - To'!AA9)</f>
        <v>0</v>
      </c>
      <c r="AB9" s="122">
        <f>SUM('Loss reserves - From --&gt;:&lt;-- Loss reserves - To'!AB9)</f>
        <v>0</v>
      </c>
      <c r="AD9" s="82">
        <f>IF(Summary!$C$7="Class 4/3B",0,(Summary!L6+Summary!L7)*0.4)</f>
        <v>0.34760000000000002</v>
      </c>
    </row>
    <row r="12" spans="1:57" ht="36" customHeight="1" x14ac:dyDescent="0.25">
      <c r="A12" s="389" t="s">
        <v>119</v>
      </c>
      <c r="B12" s="389"/>
      <c r="C12" s="389"/>
      <c r="D12" s="387" t="s">
        <v>26</v>
      </c>
      <c r="E12" s="387" t="s">
        <v>0</v>
      </c>
      <c r="F12" s="387" t="s">
        <v>1</v>
      </c>
      <c r="G12" s="387" t="s">
        <v>2</v>
      </c>
      <c r="H12" s="387" t="s">
        <v>3</v>
      </c>
      <c r="I12" s="387" t="s">
        <v>4</v>
      </c>
      <c r="J12" s="387" t="s">
        <v>5</v>
      </c>
      <c r="K12" s="387" t="s">
        <v>6</v>
      </c>
      <c r="L12" s="387" t="s">
        <v>7</v>
      </c>
      <c r="M12" s="387" t="s">
        <v>8</v>
      </c>
      <c r="N12" s="387" t="s">
        <v>9</v>
      </c>
      <c r="O12" s="387" t="s">
        <v>10</v>
      </c>
      <c r="P12" s="387" t="s">
        <v>11</v>
      </c>
      <c r="Q12" s="387" t="s">
        <v>12</v>
      </c>
      <c r="R12" s="387" t="s">
        <v>13</v>
      </c>
      <c r="S12" s="387" t="s">
        <v>14</v>
      </c>
      <c r="T12" s="387" t="s">
        <v>15</v>
      </c>
      <c r="U12" s="387" t="s">
        <v>16</v>
      </c>
      <c r="V12" s="387" t="s">
        <v>17</v>
      </c>
      <c r="W12" s="387" t="s">
        <v>18</v>
      </c>
      <c r="X12" s="387" t="s">
        <v>19</v>
      </c>
      <c r="Y12" s="387" t="s">
        <v>20</v>
      </c>
      <c r="Z12" s="387" t="s">
        <v>21</v>
      </c>
      <c r="AA12" s="387" t="s">
        <v>22</v>
      </c>
      <c r="AB12" s="387" t="s">
        <v>30</v>
      </c>
    </row>
    <row r="13" spans="1:57" ht="12.75" hidden="1" customHeight="1" x14ac:dyDescent="0.25">
      <c r="A13" s="300"/>
      <c r="B13" s="300"/>
      <c r="C13" s="300"/>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row>
    <row r="14" spans="1:57" x14ac:dyDescent="0.25">
      <c r="D14" s="50"/>
    </row>
    <row r="15" spans="1:57" ht="89.25" customHeight="1" x14ac:dyDescent="0.25">
      <c r="A15" s="3" t="s">
        <v>137</v>
      </c>
      <c r="D15" s="89">
        <f t="shared" ref="D15:D37" si="1">SUM(E15:AB15)</f>
        <v>158318.16484791247</v>
      </c>
      <c r="E15" s="122">
        <f>SUM('Loss reserves - From --&gt;:&lt;-- Loss reserves - To'!E61)</f>
        <v>2043.1699166284088</v>
      </c>
      <c r="F15" s="122">
        <f>SUM('Loss reserves - From --&gt;:&lt;-- Loss reserves - To'!F61)</f>
        <v>0</v>
      </c>
      <c r="G15" s="122">
        <f>SUM('Loss reserves - From --&gt;:&lt;-- Loss reserves - To'!G61)</f>
        <v>0</v>
      </c>
      <c r="H15" s="122">
        <f>SUM('Loss reserves - From --&gt;:&lt;-- Loss reserves - To'!H61)</f>
        <v>-16.896452548042362</v>
      </c>
      <c r="I15" s="122">
        <f>SUM('Loss reserves - From --&gt;:&lt;-- Loss reserves - To'!I61)</f>
        <v>0</v>
      </c>
      <c r="J15" s="122">
        <f>SUM('Loss reserves - From --&gt;:&lt;-- Loss reserves - To'!J61)</f>
        <v>0</v>
      </c>
      <c r="K15" s="122">
        <f>SUM('Loss reserves - From --&gt;:&lt;-- Loss reserves - To'!K61)</f>
        <v>0</v>
      </c>
      <c r="L15" s="122">
        <f>SUM('Loss reserves - From --&gt;:&lt;-- Loss reserves - To'!L61)</f>
        <v>0</v>
      </c>
      <c r="M15" s="122">
        <f>SUM('Loss reserves - From --&gt;:&lt;-- Loss reserves - To'!M61)</f>
        <v>0</v>
      </c>
      <c r="N15" s="122">
        <f>SUM('Loss reserves - From --&gt;:&lt;-- Loss reserves - To'!N61)</f>
        <v>2185.3583890317277</v>
      </c>
      <c r="O15" s="122">
        <f>SUM('Loss reserves - From --&gt;:&lt;-- Loss reserves - To'!O61)</f>
        <v>0</v>
      </c>
      <c r="P15" s="122">
        <f>SUM('Loss reserves - From --&gt;:&lt;-- Loss reserves - To'!P61)</f>
        <v>154167.09232827229</v>
      </c>
      <c r="Q15" s="122">
        <f>SUM('Loss reserves - From --&gt;:&lt;-- Loss reserves - To'!Q61)</f>
        <v>0</v>
      </c>
      <c r="R15" s="122">
        <f>SUM('Loss reserves - From --&gt;:&lt;-- Loss reserves - To'!R61)</f>
        <v>0</v>
      </c>
      <c r="S15" s="122">
        <f>SUM('Loss reserves - From --&gt;:&lt;-- Loss reserves - To'!S61)</f>
        <v>0</v>
      </c>
      <c r="T15" s="122">
        <f>SUM('Loss reserves - From --&gt;:&lt;-- Loss reserves - To'!T61)</f>
        <v>0</v>
      </c>
      <c r="U15" s="122">
        <f>SUM('Loss reserves - From --&gt;:&lt;-- Loss reserves - To'!U61)</f>
        <v>0</v>
      </c>
      <c r="V15" s="122">
        <f>SUM('Loss reserves - From --&gt;:&lt;-- Loss reserves - To'!V61)</f>
        <v>-60.559333471934224</v>
      </c>
      <c r="W15" s="122">
        <f>SUM('Loss reserves - From --&gt;:&lt;-- Loss reserves - To'!W61)</f>
        <v>0</v>
      </c>
      <c r="X15" s="122">
        <f>SUM('Loss reserves - From --&gt;:&lt;-- Loss reserves - To'!X61)</f>
        <v>0</v>
      </c>
      <c r="Y15" s="122">
        <f>SUM('Loss reserves - From --&gt;:&lt;-- Loss reserves - To'!Y61)</f>
        <v>0</v>
      </c>
      <c r="Z15" s="122">
        <f>SUM('Loss reserves - From --&gt;:&lt;-- Loss reserves - To'!Z61)</f>
        <v>0</v>
      </c>
      <c r="AA15" s="122">
        <f>SUM('Loss reserves - From --&gt;:&lt;-- Loss reserves - To'!AA61)</f>
        <v>0</v>
      </c>
      <c r="AB15" s="122">
        <f>SUM('Loss reserves - From --&gt;:&lt;-- Loss reserves - To'!AB61)</f>
        <v>0</v>
      </c>
      <c r="AD15" s="114" t="s">
        <v>135</v>
      </c>
      <c r="AE15" s="397" t="s">
        <v>134</v>
      </c>
      <c r="AF15" s="397"/>
      <c r="AG15" s="397"/>
      <c r="AH15" s="397"/>
      <c r="AI15" s="397"/>
      <c r="AJ15" s="397"/>
      <c r="AK15" s="397"/>
      <c r="AL15" s="397"/>
      <c r="AM15" s="397"/>
      <c r="AN15" s="397"/>
      <c r="AO15" s="397"/>
      <c r="AP15" s="397"/>
      <c r="AQ15" s="397"/>
      <c r="AR15" s="397"/>
      <c r="AS15" s="397"/>
      <c r="AT15" s="397"/>
      <c r="AU15" s="397"/>
      <c r="AV15" s="397"/>
      <c r="AW15" s="397"/>
      <c r="AX15" s="397"/>
      <c r="AY15" s="397"/>
      <c r="AZ15" s="397"/>
      <c r="BA15" s="397"/>
      <c r="BB15" s="397"/>
    </row>
    <row r="16" spans="1:57" x14ac:dyDescent="0.25">
      <c r="B16" s="65">
        <f>+Summary!C$6</f>
        <v>43830</v>
      </c>
      <c r="C16" s="65"/>
      <c r="D16" s="89">
        <f t="shared" si="1"/>
        <v>671681.83515208762</v>
      </c>
      <c r="E16" s="122">
        <f>SUM('Loss reserves - From --&gt;:&lt;-- Loss reserves - To'!E62)</f>
        <v>87956.830083371591</v>
      </c>
      <c r="F16" s="122">
        <f>SUM('Loss reserves - From --&gt;:&lt;-- Loss reserves - To'!F62)</f>
        <v>0</v>
      </c>
      <c r="G16" s="122">
        <f>SUM('Loss reserves - From --&gt;:&lt;-- Loss reserves - To'!G62)</f>
        <v>0</v>
      </c>
      <c r="H16" s="122">
        <f>SUM('Loss reserves - From --&gt;:&lt;-- Loss reserves - To'!H62)</f>
        <v>15016.896452548042</v>
      </c>
      <c r="I16" s="122">
        <f>SUM('Loss reserves - From --&gt;:&lt;-- Loss reserves - To'!I62)</f>
        <v>0</v>
      </c>
      <c r="J16" s="122">
        <f>SUM('Loss reserves - From --&gt;:&lt;-- Loss reserves - To'!J62)</f>
        <v>0</v>
      </c>
      <c r="K16" s="122">
        <f>SUM('Loss reserves - From --&gt;:&lt;-- Loss reserves - To'!K62)</f>
        <v>0</v>
      </c>
      <c r="L16" s="122">
        <f>SUM('Loss reserves - From --&gt;:&lt;-- Loss reserves - To'!L62)</f>
        <v>0</v>
      </c>
      <c r="M16" s="122">
        <f>SUM('Loss reserves - From --&gt;:&lt;-- Loss reserves - To'!M62)</f>
        <v>0</v>
      </c>
      <c r="N16" s="122">
        <f>SUM('Loss reserves - From --&gt;:&lt;-- Loss reserves - To'!N62)</f>
        <v>82814.641610968276</v>
      </c>
      <c r="O16" s="122">
        <f>SUM('Loss reserves - From --&gt;:&lt;-- Loss reserves - To'!O62)</f>
        <v>0</v>
      </c>
      <c r="P16" s="122">
        <f>SUM('Loss reserves - From --&gt;:&lt;-- Loss reserves - To'!P62)</f>
        <v>455832.90767172771</v>
      </c>
      <c r="Q16" s="122">
        <f>SUM('Loss reserves - From --&gt;:&lt;-- Loss reserves - To'!Q62)</f>
        <v>0</v>
      </c>
      <c r="R16" s="122">
        <f>SUM('Loss reserves - From --&gt;:&lt;-- Loss reserves - To'!R62)</f>
        <v>0</v>
      </c>
      <c r="S16" s="122">
        <f>SUM('Loss reserves - From --&gt;:&lt;-- Loss reserves - To'!S62)</f>
        <v>0</v>
      </c>
      <c r="T16" s="122">
        <f>SUM('Loss reserves - From --&gt;:&lt;-- Loss reserves - To'!T62)</f>
        <v>0</v>
      </c>
      <c r="U16" s="122">
        <f>SUM('Loss reserves - From --&gt;:&lt;-- Loss reserves - To'!U62)</f>
        <v>0</v>
      </c>
      <c r="V16" s="122">
        <f>SUM('Loss reserves - From --&gt;:&lt;-- Loss reserves - To'!V62)</f>
        <v>30060.559333471934</v>
      </c>
      <c r="W16" s="122">
        <f>SUM('Loss reserves - From --&gt;:&lt;-- Loss reserves - To'!W62)</f>
        <v>0</v>
      </c>
      <c r="X16" s="122">
        <f>SUM('Loss reserves - From --&gt;:&lt;-- Loss reserves - To'!X62)</f>
        <v>0</v>
      </c>
      <c r="Y16" s="122">
        <f>SUM('Loss reserves - From --&gt;:&lt;-- Loss reserves - To'!Y62)</f>
        <v>0</v>
      </c>
      <c r="Z16" s="122">
        <f>SUM('Loss reserves - From --&gt;:&lt;-- Loss reserves - To'!Z62)</f>
        <v>0</v>
      </c>
      <c r="AA16" s="122">
        <f>SUM('Loss reserves - From --&gt;:&lt;-- Loss reserves - To'!AA62)</f>
        <v>0</v>
      </c>
      <c r="AB16" s="122">
        <f>SUM('Loss reserves - From --&gt;:&lt;-- Loss reserves - To'!AB62)</f>
        <v>0</v>
      </c>
      <c r="AD16" s="116">
        <f t="array" ref="AD16">+SQRT(MMULT(AE16:BB16,MMULT('Correlation Matrix'!$C$43:$Z$66,TRANSPOSE(AE16:BB16))))*(1-$AD$9)</f>
        <v>147764.32600794933</v>
      </c>
      <c r="AE16" s="56">
        <f>E16*'Yield Curves &amp; Factor Charges'!$I$114</f>
        <v>40599.868516564078</v>
      </c>
      <c r="AF16" s="56">
        <f>F16*'Yield Curves &amp; Factor Charges'!$I$115</f>
        <v>0</v>
      </c>
      <c r="AG16" s="56">
        <f>G16*'Yield Curves &amp; Factor Charges'!$I$116</f>
        <v>0</v>
      </c>
      <c r="AH16" s="56">
        <f>H16*'Yield Curves &amp; Factor Charges'!$I$117</f>
        <v>4454.9231158789853</v>
      </c>
      <c r="AI16" s="56">
        <f>I16*'Yield Curves &amp; Factor Charges'!$I$118</f>
        <v>0</v>
      </c>
      <c r="AJ16" s="56">
        <f>J16*'Yield Curves &amp; Factor Charges'!$I$119</f>
        <v>0</v>
      </c>
      <c r="AK16" s="56">
        <f>K16*'Yield Curves &amp; Factor Charges'!$I$120</f>
        <v>0</v>
      </c>
      <c r="AL16" s="56">
        <f>L16*'Yield Curves &amp; Factor Charges'!$I$121</f>
        <v>0</v>
      </c>
      <c r="AM16" s="56">
        <f>M16*'Yield Curves &amp; Factor Charges'!$I$122</f>
        <v>0</v>
      </c>
      <c r="AN16" s="56">
        <f>N16*'Yield Curves &amp; Factor Charges'!$I$123</f>
        <v>32748.076051313212</v>
      </c>
      <c r="AO16" s="56">
        <f>O16*'Yield Curves &amp; Factor Charges'!$I$124</f>
        <v>0</v>
      </c>
      <c r="AP16" s="56">
        <f>P16*'Yield Curves &amp; Factor Charges'!$I$125</f>
        <v>196090.64903106409</v>
      </c>
      <c r="AQ16" s="56">
        <f>Q16*'Yield Curves &amp; Factor Charges'!$I$126</f>
        <v>0</v>
      </c>
      <c r="AR16" s="56">
        <f>R16*'Yield Curves &amp; Factor Charges'!$I$127</f>
        <v>0</v>
      </c>
      <c r="AS16" s="56">
        <f>S16*'Yield Curves &amp; Factor Charges'!$I$128</f>
        <v>0</v>
      </c>
      <c r="AT16" s="56">
        <f>T16*'Yield Curves &amp; Factor Charges'!$I$129</f>
        <v>0</v>
      </c>
      <c r="AU16" s="56">
        <f>U16*'Yield Curves &amp; Factor Charges'!$I$130</f>
        <v>0</v>
      </c>
      <c r="AV16" s="56">
        <f>V16*'Yield Curves &amp; Factor Charges'!$I$131</f>
        <v>11146.595066909729</v>
      </c>
      <c r="AW16" s="56">
        <f>W16*'Yield Curves &amp; Factor Charges'!$I$132</f>
        <v>0</v>
      </c>
      <c r="AX16" s="56">
        <f>X16*'Yield Curves &amp; Factor Charges'!$I$133</f>
        <v>0</v>
      </c>
      <c r="AY16" s="56">
        <f>Y16*'Yield Curves &amp; Factor Charges'!$I$134</f>
        <v>0</v>
      </c>
      <c r="AZ16" s="56">
        <f>Z16*'Yield Curves &amp; Factor Charges'!$I$135</f>
        <v>0</v>
      </c>
      <c r="BA16" s="56">
        <f>AA16*'Yield Curves &amp; Factor Charges'!$I$136</f>
        <v>0</v>
      </c>
      <c r="BB16" s="56">
        <f>AB16*'Yield Curves &amp; Factor Charges'!$I$137</f>
        <v>0</v>
      </c>
      <c r="BC16" s="147"/>
      <c r="BD16" s="147"/>
      <c r="BE16" s="147"/>
    </row>
    <row r="17" spans="2:54" x14ac:dyDescent="0.25">
      <c r="B17" s="145">
        <f t="shared" ref="B17:B37" si="2">EDATE(B16,12)</f>
        <v>44196</v>
      </c>
      <c r="C17" s="145"/>
      <c r="D17" s="89">
        <f t="shared" si="1"/>
        <v>710520.36032477766</v>
      </c>
      <c r="E17" s="122">
        <f>SUM('Loss reserves - From --&gt;:&lt;-- Loss reserves - To'!E63)+'PremProv - Total'!E24</f>
        <v>87549.01504962772</v>
      </c>
      <c r="F17" s="122">
        <f>SUM('Loss reserves - From --&gt;:&lt;-- Loss reserves - To'!F63)+'PremProv - Total'!F24</f>
        <v>0</v>
      </c>
      <c r="G17" s="122">
        <f>SUM('Loss reserves - From --&gt;:&lt;-- Loss reserves - To'!G63)+'PremProv - Total'!G24</f>
        <v>0</v>
      </c>
      <c r="H17" s="122">
        <f>SUM('Loss reserves - From --&gt;:&lt;-- Loss reserves - To'!H63)+'PremProv - Total'!H24</f>
        <v>12042.049831123215</v>
      </c>
      <c r="I17" s="122">
        <f>SUM('Loss reserves - From --&gt;:&lt;-- Loss reserves - To'!I63)+'PremProv - Total'!I24</f>
        <v>0</v>
      </c>
      <c r="J17" s="122">
        <f>SUM('Loss reserves - From --&gt;:&lt;-- Loss reserves - To'!J63)+'PremProv - Total'!J24</f>
        <v>0</v>
      </c>
      <c r="K17" s="122">
        <f>SUM('Loss reserves - From --&gt;:&lt;-- Loss reserves - To'!K63)+'PremProv - Total'!K24</f>
        <v>0</v>
      </c>
      <c r="L17" s="122">
        <f>SUM('Loss reserves - From --&gt;:&lt;-- Loss reserves - To'!L63)+'PremProv - Total'!L24</f>
        <v>0</v>
      </c>
      <c r="M17" s="122">
        <f>SUM('Loss reserves - From --&gt;:&lt;-- Loss reserves - To'!M63)+'PremProv - Total'!M24</f>
        <v>0</v>
      </c>
      <c r="N17" s="122">
        <f>SUM('Loss reserves - From --&gt;:&lt;-- Loss reserves - To'!N63)+'PremProv - Total'!N24</f>
        <v>78880.345780383475</v>
      </c>
      <c r="O17" s="122">
        <f>SUM('Loss reserves - From --&gt;:&lt;-- Loss reserves - To'!O63)+'PremProv - Total'!O24</f>
        <v>0</v>
      </c>
      <c r="P17" s="122">
        <f>SUM('Loss reserves - From --&gt;:&lt;-- Loss reserves - To'!P63)+'PremProv - Total'!P24</f>
        <v>507999.35842560715</v>
      </c>
      <c r="Q17" s="122">
        <f>SUM('Loss reserves - From --&gt;:&lt;-- Loss reserves - To'!Q63)+'PremProv - Total'!Q24</f>
        <v>0</v>
      </c>
      <c r="R17" s="122">
        <f>SUM('Loss reserves - From --&gt;:&lt;-- Loss reserves - To'!R63)+'PremProv - Total'!R24</f>
        <v>0</v>
      </c>
      <c r="S17" s="122">
        <f>SUM('Loss reserves - From --&gt;:&lt;-- Loss reserves - To'!S63)+'PremProv - Total'!S24</f>
        <v>0</v>
      </c>
      <c r="T17" s="122">
        <f>SUM('Loss reserves - From --&gt;:&lt;-- Loss reserves - To'!T63)+'PremProv - Total'!T24</f>
        <v>0</v>
      </c>
      <c r="U17" s="122">
        <f>SUM('Loss reserves - From --&gt;:&lt;-- Loss reserves - To'!U63)+'PremProv - Total'!U24</f>
        <v>0</v>
      </c>
      <c r="V17" s="122">
        <f>SUM('Loss reserves - From --&gt;:&lt;-- Loss reserves - To'!V63)+'PremProv - Total'!V24</f>
        <v>24049.591238036039</v>
      </c>
      <c r="W17" s="122">
        <f>SUM('Loss reserves - From --&gt;:&lt;-- Loss reserves - To'!W63)+'PremProv - Total'!W24</f>
        <v>0</v>
      </c>
      <c r="X17" s="122">
        <f>SUM('Loss reserves - From --&gt;:&lt;-- Loss reserves - To'!X63)+'PremProv - Total'!X24</f>
        <v>0</v>
      </c>
      <c r="Y17" s="122">
        <f>SUM('Loss reserves - From --&gt;:&lt;-- Loss reserves - To'!Y63)+'PremProv - Total'!Y24</f>
        <v>0</v>
      </c>
      <c r="Z17" s="122">
        <f>SUM('Loss reserves - From --&gt;:&lt;-- Loss reserves - To'!Z63)+'PremProv - Total'!Z24</f>
        <v>0</v>
      </c>
      <c r="AA17" s="122">
        <f>SUM('Loss reserves - From --&gt;:&lt;-- Loss reserves - To'!AA63)+'PremProv - Total'!AA24</f>
        <v>0</v>
      </c>
      <c r="AB17" s="122">
        <f>SUM('Loss reserves - From --&gt;:&lt;-- Loss reserves - To'!AB63)+'PremProv - Total'!AB24</f>
        <v>0</v>
      </c>
      <c r="AD17" s="116">
        <f t="array" ref="AD17">+SQRT(MMULT(AE17:BB17,MMULT('Correlation Matrix'!$C$43:$Z$66,TRANSPOSE(AE17:BB17))))*(1-$AD$9)</f>
        <v>160782.39446283708</v>
      </c>
      <c r="AE17" s="56">
        <f>E17*'Yield Curves &amp; Factor Charges'!$I$114</f>
        <v>40411.625753229098</v>
      </c>
      <c r="AF17" s="56">
        <f>F17*'Yield Curves &amp; Factor Charges'!$I$115</f>
        <v>0</v>
      </c>
      <c r="AG17" s="56">
        <f>G17*'Yield Curves &amp; Factor Charges'!$I$116</f>
        <v>0</v>
      </c>
      <c r="AH17" s="56">
        <f>H17*'Yield Curves &amp; Factor Charges'!$I$117</f>
        <v>3572.4030144813851</v>
      </c>
      <c r="AI17" s="56">
        <f>I17*'Yield Curves &amp; Factor Charges'!$I$118</f>
        <v>0</v>
      </c>
      <c r="AJ17" s="56">
        <f>J17*'Yield Curves &amp; Factor Charges'!$I$119</f>
        <v>0</v>
      </c>
      <c r="AK17" s="56">
        <f>K17*'Yield Curves &amp; Factor Charges'!$I$120</f>
        <v>0</v>
      </c>
      <c r="AL17" s="56">
        <f>L17*'Yield Curves &amp; Factor Charges'!$I$121</f>
        <v>0</v>
      </c>
      <c r="AM17" s="56">
        <f>M17*'Yield Curves &amp; Factor Charges'!$I$122</f>
        <v>0</v>
      </c>
      <c r="AN17" s="56">
        <f>N17*'Yield Curves &amp; Factor Charges'!$I$123</f>
        <v>31192.305035922</v>
      </c>
      <c r="AO17" s="56">
        <f>O17*'Yield Curves &amp; Factor Charges'!$I$124</f>
        <v>0</v>
      </c>
      <c r="AP17" s="56">
        <f>P17*'Yield Curves &amp; Factor Charges'!$I$125</f>
        <v>218531.66417897007</v>
      </c>
      <c r="AQ17" s="56">
        <f>Q17*'Yield Curves &amp; Factor Charges'!$I$126</f>
        <v>0</v>
      </c>
      <c r="AR17" s="56">
        <f>R17*'Yield Curves &amp; Factor Charges'!$I$127</f>
        <v>0</v>
      </c>
      <c r="AS17" s="56">
        <f>S17*'Yield Curves &amp; Factor Charges'!$I$128</f>
        <v>0</v>
      </c>
      <c r="AT17" s="56">
        <f>T17*'Yield Curves &amp; Factor Charges'!$I$129</f>
        <v>0</v>
      </c>
      <c r="AU17" s="56">
        <f>U17*'Yield Curves &amp; Factor Charges'!$I$130</f>
        <v>0</v>
      </c>
      <c r="AV17" s="56">
        <f>V17*'Yield Curves &amp; Factor Charges'!$I$131</f>
        <v>8917.7001692245722</v>
      </c>
      <c r="AW17" s="56">
        <f>W17*'Yield Curves &amp; Factor Charges'!$I$132</f>
        <v>0</v>
      </c>
      <c r="AX17" s="56">
        <f>X17*'Yield Curves &amp; Factor Charges'!$I$133</f>
        <v>0</v>
      </c>
      <c r="AY17" s="56">
        <f>Y17*'Yield Curves &amp; Factor Charges'!$I$134</f>
        <v>0</v>
      </c>
      <c r="AZ17" s="56">
        <f>Z17*'Yield Curves &amp; Factor Charges'!$I$135</f>
        <v>0</v>
      </c>
      <c r="BA17" s="56">
        <f>AA17*'Yield Curves &amp; Factor Charges'!$I$136</f>
        <v>0</v>
      </c>
      <c r="BB17" s="56">
        <f>AB17*'Yield Curves &amp; Factor Charges'!$I$137</f>
        <v>0</v>
      </c>
    </row>
    <row r="18" spans="2:54" x14ac:dyDescent="0.25">
      <c r="B18" s="145">
        <f t="shared" si="2"/>
        <v>44561</v>
      </c>
      <c r="C18" s="145"/>
      <c r="D18" s="89">
        <f t="shared" si="1"/>
        <v>636655.57761281915</v>
      </c>
      <c r="E18" s="122">
        <f>SUM('Loss reserves - From --&gt;:&lt;-- Loss reserves - To'!E64)+'PremProv - Total'!E25</f>
        <v>35058.770637850314</v>
      </c>
      <c r="F18" s="122">
        <f>SUM('Loss reserves - From --&gt;:&lt;-- Loss reserves - To'!F64)+'PremProv - Total'!F25</f>
        <v>0</v>
      </c>
      <c r="G18" s="122">
        <f>SUM('Loss reserves - From --&gt;:&lt;-- Loss reserves - To'!G64)+'PremProv - Total'!G25</f>
        <v>0</v>
      </c>
      <c r="H18" s="122">
        <f>SUM('Loss reserves - From --&gt;:&lt;-- Loss reserves - To'!H64)+'PremProv - Total'!H25</f>
        <v>9045.2976940228473</v>
      </c>
      <c r="I18" s="122">
        <f>SUM('Loss reserves - From --&gt;:&lt;-- Loss reserves - To'!I64)+'PremProv - Total'!I25</f>
        <v>0</v>
      </c>
      <c r="J18" s="122">
        <f>SUM('Loss reserves - From --&gt;:&lt;-- Loss reserves - To'!J64)+'PremProv - Total'!J25</f>
        <v>0</v>
      </c>
      <c r="K18" s="122">
        <f>SUM('Loss reserves - From --&gt;:&lt;-- Loss reserves - To'!K64)+'PremProv - Total'!K25</f>
        <v>0</v>
      </c>
      <c r="L18" s="122">
        <f>SUM('Loss reserves - From --&gt;:&lt;-- Loss reserves - To'!L64)+'PremProv - Total'!L25</f>
        <v>0</v>
      </c>
      <c r="M18" s="122">
        <f>SUM('Loss reserves - From --&gt;:&lt;-- Loss reserves - To'!M64)+'PremProv - Total'!M25</f>
        <v>0</v>
      </c>
      <c r="N18" s="122">
        <f>SUM('Loss reserves - From --&gt;:&lt;-- Loss reserves - To'!N64)+'PremProv - Total'!N25</f>
        <v>57597.243944561225</v>
      </c>
      <c r="O18" s="122">
        <f>SUM('Loss reserves - From --&gt;:&lt;-- Loss reserves - To'!O64)+'PremProv - Total'!O25</f>
        <v>0</v>
      </c>
      <c r="P18" s="122">
        <f>SUM('Loss reserves - From --&gt;:&lt;-- Loss reserves - To'!P64)+'PremProv - Total'!P25</f>
        <v>515509.28612580313</v>
      </c>
      <c r="Q18" s="122">
        <f>SUM('Loss reserves - From --&gt;:&lt;-- Loss reserves - To'!Q64)+'PremProv - Total'!Q25</f>
        <v>0</v>
      </c>
      <c r="R18" s="122">
        <f>SUM('Loss reserves - From --&gt;:&lt;-- Loss reserves - To'!R64)+'PremProv - Total'!R25</f>
        <v>0</v>
      </c>
      <c r="S18" s="122">
        <f>SUM('Loss reserves - From --&gt;:&lt;-- Loss reserves - To'!S64)+'PremProv - Total'!S25</f>
        <v>0</v>
      </c>
      <c r="T18" s="122">
        <f>SUM('Loss reserves - From --&gt;:&lt;-- Loss reserves - To'!T64)+'PremProv - Total'!T25</f>
        <v>0</v>
      </c>
      <c r="U18" s="122">
        <f>SUM('Loss reserves - From --&gt;:&lt;-- Loss reserves - To'!U64)+'PremProv - Total'!U25</f>
        <v>0</v>
      </c>
      <c r="V18" s="122">
        <f>SUM('Loss reserves - From --&gt;:&lt;-- Loss reserves - To'!V64)+'PremProv - Total'!V25</f>
        <v>19444.979210581638</v>
      </c>
      <c r="W18" s="122">
        <f>SUM('Loss reserves - From --&gt;:&lt;-- Loss reserves - To'!W64)+'PremProv - Total'!W25</f>
        <v>0</v>
      </c>
      <c r="X18" s="122">
        <f>SUM('Loss reserves - From --&gt;:&lt;-- Loss reserves - To'!X64)+'PremProv - Total'!X25</f>
        <v>0</v>
      </c>
      <c r="Y18" s="122">
        <f>SUM('Loss reserves - From --&gt;:&lt;-- Loss reserves - To'!Y64)+'PremProv - Total'!Y25</f>
        <v>0</v>
      </c>
      <c r="Z18" s="122">
        <f>SUM('Loss reserves - From --&gt;:&lt;-- Loss reserves - To'!Z64)+'PremProv - Total'!Z25</f>
        <v>0</v>
      </c>
      <c r="AA18" s="122">
        <f>SUM('Loss reserves - From --&gt;:&lt;-- Loss reserves - To'!AA64)+'PremProv - Total'!AA25</f>
        <v>0</v>
      </c>
      <c r="AB18" s="122">
        <f>SUM('Loss reserves - From --&gt;:&lt;-- Loss reserves - To'!AB64)+'PremProv - Total'!AB25</f>
        <v>0</v>
      </c>
      <c r="AD18" s="116">
        <f t="array" ref="AD18">+SQRT(MMULT(AE18:BB18,MMULT('Correlation Matrix'!$C$43:$Z$66,TRANSPOSE(AE18:BB18))))*(1-$AD$9)</f>
        <v>154140.25413430424</v>
      </c>
      <c r="AE18" s="56">
        <f>E18*'Yield Curves &amp; Factor Charges'!$I$114</f>
        <v>16182.728241796804</v>
      </c>
      <c r="AF18" s="56">
        <f>F18*'Yield Curves &amp; Factor Charges'!$I$115</f>
        <v>0</v>
      </c>
      <c r="AG18" s="56">
        <f>G18*'Yield Curves &amp; Factor Charges'!$I$116</f>
        <v>0</v>
      </c>
      <c r="AH18" s="56">
        <f>H18*'Yield Curves &amp; Factor Charges'!$I$117</f>
        <v>2683.3844073201881</v>
      </c>
      <c r="AI18" s="56">
        <f>I18*'Yield Curves &amp; Factor Charges'!$I$118</f>
        <v>0</v>
      </c>
      <c r="AJ18" s="56">
        <f>J18*'Yield Curves &amp; Factor Charges'!$I$119</f>
        <v>0</v>
      </c>
      <c r="AK18" s="56">
        <f>K18*'Yield Curves &amp; Factor Charges'!$I$120</f>
        <v>0</v>
      </c>
      <c r="AL18" s="56">
        <f>L18*'Yield Curves &amp; Factor Charges'!$I$121</f>
        <v>0</v>
      </c>
      <c r="AM18" s="56">
        <f>M18*'Yield Curves &amp; Factor Charges'!$I$122</f>
        <v>0</v>
      </c>
      <c r="AN18" s="56">
        <f>N18*'Yield Curves &amp; Factor Charges'!$I$123</f>
        <v>22776.152723128071</v>
      </c>
      <c r="AO18" s="56">
        <f>O18*'Yield Curves &amp; Factor Charges'!$I$124</f>
        <v>0</v>
      </c>
      <c r="AP18" s="56">
        <f>P18*'Yield Curves &amp; Factor Charges'!$I$125</f>
        <v>221762.29227124533</v>
      </c>
      <c r="AQ18" s="56">
        <f>Q18*'Yield Curves &amp; Factor Charges'!$I$126</f>
        <v>0</v>
      </c>
      <c r="AR18" s="56">
        <f>R18*'Yield Curves &amp; Factor Charges'!$I$127</f>
        <v>0</v>
      </c>
      <c r="AS18" s="56">
        <f>S18*'Yield Curves &amp; Factor Charges'!$I$128</f>
        <v>0</v>
      </c>
      <c r="AT18" s="56">
        <f>T18*'Yield Curves &amp; Factor Charges'!$I$129</f>
        <v>0</v>
      </c>
      <c r="AU18" s="56">
        <f>U18*'Yield Curves &amp; Factor Charges'!$I$130</f>
        <v>0</v>
      </c>
      <c r="AV18" s="56">
        <f>V18*'Yield Curves &amp; Factor Charges'!$I$131</f>
        <v>7210.2886356971148</v>
      </c>
      <c r="AW18" s="56">
        <f>W18*'Yield Curves &amp; Factor Charges'!$I$132</f>
        <v>0</v>
      </c>
      <c r="AX18" s="56">
        <f>X18*'Yield Curves &amp; Factor Charges'!$I$133</f>
        <v>0</v>
      </c>
      <c r="AY18" s="56">
        <f>Y18*'Yield Curves &amp; Factor Charges'!$I$134</f>
        <v>0</v>
      </c>
      <c r="AZ18" s="56">
        <f>Z18*'Yield Curves &amp; Factor Charges'!$I$135</f>
        <v>0</v>
      </c>
      <c r="BA18" s="56">
        <f>AA18*'Yield Curves &amp; Factor Charges'!$I$136</f>
        <v>0</v>
      </c>
      <c r="BB18" s="56">
        <f>AB18*'Yield Curves &amp; Factor Charges'!$I$137</f>
        <v>0</v>
      </c>
    </row>
    <row r="19" spans="2:54" x14ac:dyDescent="0.25">
      <c r="B19" s="145">
        <f t="shared" si="2"/>
        <v>44926</v>
      </c>
      <c r="C19" s="145"/>
      <c r="D19" s="89">
        <f t="shared" si="1"/>
        <v>574549.87134577811</v>
      </c>
      <c r="E19" s="122">
        <f>SUM('Loss reserves - From --&gt;:&lt;-- Loss reserves - To'!E65)+'PremProv - Total'!E26</f>
        <v>7377.5793326802559</v>
      </c>
      <c r="F19" s="122">
        <f>SUM('Loss reserves - From --&gt;:&lt;-- Loss reserves - To'!F65)+'PremProv - Total'!F26</f>
        <v>0</v>
      </c>
      <c r="G19" s="122">
        <f>SUM('Loss reserves - From --&gt;:&lt;-- Loss reserves - To'!G65)+'PremProv - Total'!G26</f>
        <v>0</v>
      </c>
      <c r="H19" s="122">
        <f>SUM('Loss reserves - From --&gt;:&lt;-- Loss reserves - To'!H65)+'PremProv - Total'!H26</f>
        <v>5919.5467766982028</v>
      </c>
      <c r="I19" s="122">
        <f>SUM('Loss reserves - From --&gt;:&lt;-- Loss reserves - To'!I65)+'PremProv - Total'!I26</f>
        <v>0</v>
      </c>
      <c r="J19" s="122">
        <f>SUM('Loss reserves - From --&gt;:&lt;-- Loss reserves - To'!J65)+'PremProv - Total'!J26</f>
        <v>0</v>
      </c>
      <c r="K19" s="122">
        <f>SUM('Loss reserves - From --&gt;:&lt;-- Loss reserves - To'!K65)+'PremProv - Total'!K26</f>
        <v>0</v>
      </c>
      <c r="L19" s="122">
        <f>SUM('Loss reserves - From --&gt;:&lt;-- Loss reserves - To'!L65)+'PremProv - Total'!L26</f>
        <v>0</v>
      </c>
      <c r="M19" s="122">
        <f>SUM('Loss reserves - From --&gt;:&lt;-- Loss reserves - To'!M65)+'PremProv - Total'!M26</f>
        <v>0</v>
      </c>
      <c r="N19" s="122">
        <f>SUM('Loss reserves - From --&gt;:&lt;-- Loss reserves - To'!N65)+'PremProv - Total'!N26</f>
        <v>30993.246246287134</v>
      </c>
      <c r="O19" s="122">
        <f>SUM('Loss reserves - From --&gt;:&lt;-- Loss reserves - To'!O65)+'PremProv - Total'!O26</f>
        <v>0</v>
      </c>
      <c r="P19" s="122">
        <f>SUM('Loss reserves - From --&gt;:&lt;-- Loss reserves - To'!P65)+'PremProv - Total'!P26</f>
        <v>517404.46217829944</v>
      </c>
      <c r="Q19" s="122">
        <f>SUM('Loss reserves - From --&gt;:&lt;-- Loss reserves - To'!Q65)+'PremProv - Total'!Q26</f>
        <v>0</v>
      </c>
      <c r="R19" s="122">
        <f>SUM('Loss reserves - From --&gt;:&lt;-- Loss reserves - To'!R65)+'PremProv - Total'!R26</f>
        <v>0</v>
      </c>
      <c r="S19" s="122">
        <f>SUM('Loss reserves - From --&gt;:&lt;-- Loss reserves - To'!S65)+'PremProv - Total'!S26</f>
        <v>0</v>
      </c>
      <c r="T19" s="122">
        <f>SUM('Loss reserves - From --&gt;:&lt;-- Loss reserves - To'!T65)+'PremProv - Total'!T26</f>
        <v>0</v>
      </c>
      <c r="U19" s="122">
        <f>SUM('Loss reserves - From --&gt;:&lt;-- Loss reserves - To'!U65)+'PremProv - Total'!U26</f>
        <v>0</v>
      </c>
      <c r="V19" s="122">
        <f>SUM('Loss reserves - From --&gt;:&lt;-- Loss reserves - To'!V65)+'PremProv - Total'!V26</f>
        <v>12855.036811813075</v>
      </c>
      <c r="W19" s="122">
        <f>SUM('Loss reserves - From --&gt;:&lt;-- Loss reserves - To'!W65)+'PremProv - Total'!W26</f>
        <v>0</v>
      </c>
      <c r="X19" s="122">
        <f>SUM('Loss reserves - From --&gt;:&lt;-- Loss reserves - To'!X65)+'PremProv - Total'!X26</f>
        <v>0</v>
      </c>
      <c r="Y19" s="122">
        <f>SUM('Loss reserves - From --&gt;:&lt;-- Loss reserves - To'!Y65)+'PremProv - Total'!Y26</f>
        <v>0</v>
      </c>
      <c r="Z19" s="122">
        <f>SUM('Loss reserves - From --&gt;:&lt;-- Loss reserves - To'!Z65)+'PremProv - Total'!Z26</f>
        <v>0</v>
      </c>
      <c r="AA19" s="122">
        <f>SUM('Loss reserves - From --&gt;:&lt;-- Loss reserves - To'!AA65)+'PremProv - Total'!AA26</f>
        <v>0</v>
      </c>
      <c r="AB19" s="122">
        <f>SUM('Loss reserves - From --&gt;:&lt;-- Loss reserves - To'!AB65)+'PremProv - Total'!AB26</f>
        <v>0</v>
      </c>
      <c r="AD19" s="116">
        <f t="array" ref="AD19">+SQRT(MMULT(AE19:BB19,MMULT('Correlation Matrix'!$C$43:$Z$66,TRANSPOSE(AE19:BB19))))*(1-$AD$9)</f>
        <v>149160.60761955829</v>
      </c>
      <c r="AE19" s="56">
        <f>E19*'Yield Curves &amp; Factor Charges'!$I$114</f>
        <v>3405.4063862172479</v>
      </c>
      <c r="AF19" s="56">
        <f>F19*'Yield Curves &amp; Factor Charges'!$I$115</f>
        <v>0</v>
      </c>
      <c r="AG19" s="56">
        <f>G19*'Yield Curves &amp; Factor Charges'!$I$116</f>
        <v>0</v>
      </c>
      <c r="AH19" s="56">
        <f>H19*'Yield Curves &amp; Factor Charges'!$I$117</f>
        <v>1756.0969308385393</v>
      </c>
      <c r="AI19" s="56">
        <f>I19*'Yield Curves &amp; Factor Charges'!$I$118</f>
        <v>0</v>
      </c>
      <c r="AJ19" s="56">
        <f>J19*'Yield Curves &amp; Factor Charges'!$I$119</f>
        <v>0</v>
      </c>
      <c r="AK19" s="56">
        <f>K19*'Yield Curves &amp; Factor Charges'!$I$120</f>
        <v>0</v>
      </c>
      <c r="AL19" s="56">
        <f>L19*'Yield Curves &amp; Factor Charges'!$I$121</f>
        <v>0</v>
      </c>
      <c r="AM19" s="56">
        <f>M19*'Yield Curves &amp; Factor Charges'!$I$122</f>
        <v>0</v>
      </c>
      <c r="AN19" s="56">
        <f>N19*'Yield Curves &amp; Factor Charges'!$I$123</f>
        <v>12255.91471998911</v>
      </c>
      <c r="AO19" s="56">
        <f>O19*'Yield Curves &amp; Factor Charges'!$I$124</f>
        <v>0</v>
      </c>
      <c r="AP19" s="56">
        <f>P19*'Yield Curves &amp; Factor Charges'!$I$125</f>
        <v>222577.56097148088</v>
      </c>
      <c r="AQ19" s="56">
        <f>Q19*'Yield Curves &amp; Factor Charges'!$I$126</f>
        <v>0</v>
      </c>
      <c r="AR19" s="56">
        <f>R19*'Yield Curves &amp; Factor Charges'!$I$127</f>
        <v>0</v>
      </c>
      <c r="AS19" s="56">
        <f>S19*'Yield Curves &amp; Factor Charges'!$I$128</f>
        <v>0</v>
      </c>
      <c r="AT19" s="56">
        <f>T19*'Yield Curves &amp; Factor Charges'!$I$129</f>
        <v>0</v>
      </c>
      <c r="AU19" s="56">
        <f>U19*'Yield Curves &amp; Factor Charges'!$I$130</f>
        <v>0</v>
      </c>
      <c r="AV19" s="56">
        <f>V19*'Yield Curves &amp; Factor Charges'!$I$131</f>
        <v>4766.7073763310746</v>
      </c>
      <c r="AW19" s="56">
        <f>W19*'Yield Curves &amp; Factor Charges'!$I$132</f>
        <v>0</v>
      </c>
      <c r="AX19" s="56">
        <f>X19*'Yield Curves &amp; Factor Charges'!$I$133</f>
        <v>0</v>
      </c>
      <c r="AY19" s="56">
        <f>Y19*'Yield Curves &amp; Factor Charges'!$I$134</f>
        <v>0</v>
      </c>
      <c r="AZ19" s="56">
        <f>Z19*'Yield Curves &amp; Factor Charges'!$I$135</f>
        <v>0</v>
      </c>
      <c r="BA19" s="56">
        <f>AA19*'Yield Curves &amp; Factor Charges'!$I$136</f>
        <v>0</v>
      </c>
      <c r="BB19" s="56">
        <f>AB19*'Yield Curves &amp; Factor Charges'!$I$137</f>
        <v>0</v>
      </c>
    </row>
    <row r="20" spans="2:54" x14ac:dyDescent="0.25">
      <c r="B20" s="145">
        <f t="shared" si="2"/>
        <v>45291</v>
      </c>
      <c r="C20" s="145"/>
      <c r="D20" s="89">
        <f t="shared" si="1"/>
        <v>539604.15431888716</v>
      </c>
      <c r="E20" s="122">
        <f>SUM('Loss reserves - From --&gt;:&lt;-- Loss reserves - To'!E66)+'PremProv - Total'!E27</f>
        <v>530.57801808933561</v>
      </c>
      <c r="F20" s="122">
        <f>SUM('Loss reserves - From --&gt;:&lt;-- Loss reserves - To'!F66)+'PremProv - Total'!F27</f>
        <v>0</v>
      </c>
      <c r="G20" s="122">
        <f>SUM('Loss reserves - From --&gt;:&lt;-- Loss reserves - To'!G66)+'PremProv - Total'!G27</f>
        <v>0</v>
      </c>
      <c r="H20" s="122">
        <f>SUM('Loss reserves - From --&gt;:&lt;-- Loss reserves - To'!H66)+'PremProv - Total'!H27</f>
        <v>3167.9501714303929</v>
      </c>
      <c r="I20" s="122">
        <f>SUM('Loss reserves - From --&gt;:&lt;-- Loss reserves - To'!I66)+'PremProv - Total'!I27</f>
        <v>0</v>
      </c>
      <c r="J20" s="122">
        <f>SUM('Loss reserves - From --&gt;:&lt;-- Loss reserves - To'!J66)+'PremProv - Total'!J27</f>
        <v>0</v>
      </c>
      <c r="K20" s="122">
        <f>SUM('Loss reserves - From --&gt;:&lt;-- Loss reserves - To'!K66)+'PremProv - Total'!K27</f>
        <v>0</v>
      </c>
      <c r="L20" s="122">
        <f>SUM('Loss reserves - From --&gt;:&lt;-- Loss reserves - To'!L66)+'PremProv - Total'!L27</f>
        <v>0</v>
      </c>
      <c r="M20" s="122">
        <f>SUM('Loss reserves - From --&gt;:&lt;-- Loss reserves - To'!M66)+'PremProv - Total'!M27</f>
        <v>0</v>
      </c>
      <c r="N20" s="122">
        <f>SUM('Loss reserves - From --&gt;:&lt;-- Loss reserves - To'!N66)+'PremProv - Total'!N27</f>
        <v>9215.3672977780825</v>
      </c>
      <c r="O20" s="122">
        <f>SUM('Loss reserves - From --&gt;:&lt;-- Loss reserves - To'!O66)+'PremProv - Total'!O27</f>
        <v>0</v>
      </c>
      <c r="P20" s="122">
        <f>SUM('Loss reserves - From --&gt;:&lt;-- Loss reserves - To'!P66)+'PremProv - Total'!P27</f>
        <v>520950.99033984152</v>
      </c>
      <c r="Q20" s="122">
        <f>SUM('Loss reserves - From --&gt;:&lt;-- Loss reserves - To'!Q66)+'PremProv - Total'!Q27</f>
        <v>0</v>
      </c>
      <c r="R20" s="122">
        <f>SUM('Loss reserves - From --&gt;:&lt;-- Loss reserves - To'!R66)+'PremProv - Total'!R27</f>
        <v>0</v>
      </c>
      <c r="S20" s="122">
        <f>SUM('Loss reserves - From --&gt;:&lt;-- Loss reserves - To'!S66)+'PremProv - Total'!S27</f>
        <v>0</v>
      </c>
      <c r="T20" s="122">
        <f>SUM('Loss reserves - From --&gt;:&lt;-- Loss reserves - To'!T66)+'PremProv - Total'!T27</f>
        <v>0</v>
      </c>
      <c r="U20" s="122">
        <f>SUM('Loss reserves - From --&gt;:&lt;-- Loss reserves - To'!U66)+'PremProv - Total'!U27</f>
        <v>0</v>
      </c>
      <c r="V20" s="122">
        <f>SUM('Loss reserves - From --&gt;:&lt;-- Loss reserves - To'!V66)+'PremProv - Total'!V27</f>
        <v>5739.2684917478391</v>
      </c>
      <c r="W20" s="122">
        <f>SUM('Loss reserves - From --&gt;:&lt;-- Loss reserves - To'!W66)+'PremProv - Total'!W27</f>
        <v>0</v>
      </c>
      <c r="X20" s="122">
        <f>SUM('Loss reserves - From --&gt;:&lt;-- Loss reserves - To'!X66)+'PremProv - Total'!X27</f>
        <v>0</v>
      </c>
      <c r="Y20" s="122">
        <f>SUM('Loss reserves - From --&gt;:&lt;-- Loss reserves - To'!Y66)+'PremProv - Total'!Y27</f>
        <v>0</v>
      </c>
      <c r="Z20" s="122">
        <f>SUM('Loss reserves - From --&gt;:&lt;-- Loss reserves - To'!Z66)+'PremProv - Total'!Z27</f>
        <v>0</v>
      </c>
      <c r="AA20" s="122">
        <f>SUM('Loss reserves - From --&gt;:&lt;-- Loss reserves - To'!AA66)+'PremProv - Total'!AA27</f>
        <v>0</v>
      </c>
      <c r="AB20" s="122">
        <f>SUM('Loss reserves - From --&gt;:&lt;-- Loss reserves - To'!AB66)+'PremProv - Total'!AB27</f>
        <v>0</v>
      </c>
      <c r="AD20" s="116">
        <f t="array" ref="AD20">+SQRT(MMULT(AE20:BB20,MMULT('Correlation Matrix'!$C$43:$Z$66,TRANSPOSE(AE20:BB20))))*(1-$AD$9)</f>
        <v>147373.03322820854</v>
      </c>
      <c r="AE20" s="56">
        <f>E20*'Yield Curves &amp; Factor Charges'!$I$114</f>
        <v>244.90875525854844</v>
      </c>
      <c r="AF20" s="56">
        <f>F20*'Yield Curves &amp; Factor Charges'!$I$115</f>
        <v>0</v>
      </c>
      <c r="AG20" s="56">
        <f>G20*'Yield Curves &amp; Factor Charges'!$I$116</f>
        <v>0</v>
      </c>
      <c r="AH20" s="56">
        <f>H20*'Yield Curves &amp; Factor Charges'!$I$117</f>
        <v>939.80633703200272</v>
      </c>
      <c r="AI20" s="56">
        <f>I20*'Yield Curves &amp; Factor Charges'!$I$118</f>
        <v>0</v>
      </c>
      <c r="AJ20" s="56">
        <f>J20*'Yield Curves &amp; Factor Charges'!$I$119</f>
        <v>0</v>
      </c>
      <c r="AK20" s="56">
        <f>K20*'Yield Curves &amp; Factor Charges'!$I$120</f>
        <v>0</v>
      </c>
      <c r="AL20" s="56">
        <f>L20*'Yield Curves &amp; Factor Charges'!$I$121</f>
        <v>0</v>
      </c>
      <c r="AM20" s="56">
        <f>M20*'Yield Curves &amp; Factor Charges'!$I$122</f>
        <v>0</v>
      </c>
      <c r="AN20" s="56">
        <f>N20*'Yield Curves &amp; Factor Charges'!$I$123</f>
        <v>3644.1086170015105</v>
      </c>
      <c r="AO20" s="56">
        <f>O20*'Yield Curves &amp; Factor Charges'!$I$124</f>
        <v>0</v>
      </c>
      <c r="AP20" s="56">
        <f>P20*'Yield Curves &amp; Factor Charges'!$I$125</f>
        <v>224103.20994789171</v>
      </c>
      <c r="AQ20" s="56">
        <f>Q20*'Yield Curves &amp; Factor Charges'!$I$126</f>
        <v>0</v>
      </c>
      <c r="AR20" s="56">
        <f>R20*'Yield Curves &amp; Factor Charges'!$I$127</f>
        <v>0</v>
      </c>
      <c r="AS20" s="56">
        <f>S20*'Yield Curves &amp; Factor Charges'!$I$128</f>
        <v>0</v>
      </c>
      <c r="AT20" s="56">
        <f>T20*'Yield Curves &amp; Factor Charges'!$I$129</f>
        <v>0</v>
      </c>
      <c r="AU20" s="56">
        <f>U20*'Yield Curves &amp; Factor Charges'!$I$130</f>
        <v>0</v>
      </c>
      <c r="AV20" s="56">
        <f>V20*'Yield Curves &amp; Factor Charges'!$I$131</f>
        <v>2128.1474222787897</v>
      </c>
      <c r="AW20" s="56">
        <f>W20*'Yield Curves &amp; Factor Charges'!$I$132</f>
        <v>0</v>
      </c>
      <c r="AX20" s="56">
        <f>X20*'Yield Curves &amp; Factor Charges'!$I$133</f>
        <v>0</v>
      </c>
      <c r="AY20" s="56">
        <f>Y20*'Yield Curves &amp; Factor Charges'!$I$134</f>
        <v>0</v>
      </c>
      <c r="AZ20" s="56">
        <f>Z20*'Yield Curves &amp; Factor Charges'!$I$135</f>
        <v>0</v>
      </c>
      <c r="BA20" s="56">
        <f>AA20*'Yield Curves &amp; Factor Charges'!$I$136</f>
        <v>0</v>
      </c>
      <c r="BB20" s="56">
        <f>AB20*'Yield Curves &amp; Factor Charges'!$I$137</f>
        <v>0</v>
      </c>
    </row>
    <row r="21" spans="2:54" x14ac:dyDescent="0.25">
      <c r="B21" s="145">
        <f t="shared" si="2"/>
        <v>45657</v>
      </c>
      <c r="C21" s="145"/>
      <c r="D21" s="89">
        <f t="shared" si="1"/>
        <v>523118.39040203206</v>
      </c>
      <c r="E21" s="122">
        <f>SUM('Loss reserves - From --&gt;:&lt;-- Loss reserves - To'!E67)+'PremProv - Total'!E28</f>
        <v>3.9640283247165327</v>
      </c>
      <c r="F21" s="122">
        <f>SUM('Loss reserves - From --&gt;:&lt;-- Loss reserves - To'!F67)+'PremProv - Total'!F28</f>
        <v>0</v>
      </c>
      <c r="G21" s="122">
        <f>SUM('Loss reserves - From --&gt;:&lt;-- Loss reserves - To'!G67)+'PremProv - Total'!G28</f>
        <v>0</v>
      </c>
      <c r="H21" s="122">
        <f>SUM('Loss reserves - From --&gt;:&lt;-- Loss reserves - To'!H67)+'PremProv - Total'!H28</f>
        <v>1265.1102864368245</v>
      </c>
      <c r="I21" s="122">
        <f>SUM('Loss reserves - From --&gt;:&lt;-- Loss reserves - To'!I67)+'PremProv - Total'!I28</f>
        <v>0</v>
      </c>
      <c r="J21" s="122">
        <f>SUM('Loss reserves - From --&gt;:&lt;-- Loss reserves - To'!J67)+'PremProv - Total'!J28</f>
        <v>0</v>
      </c>
      <c r="K21" s="122">
        <f>SUM('Loss reserves - From --&gt;:&lt;-- Loss reserves - To'!K67)+'PremProv - Total'!K28</f>
        <v>0</v>
      </c>
      <c r="L21" s="122">
        <f>SUM('Loss reserves - From --&gt;:&lt;-- Loss reserves - To'!L67)+'PremProv - Total'!L28</f>
        <v>0</v>
      </c>
      <c r="M21" s="122">
        <f>SUM('Loss reserves - From --&gt;:&lt;-- Loss reserves - To'!M67)+'PremProv - Total'!M28</f>
        <v>0</v>
      </c>
      <c r="N21" s="122">
        <f>SUM('Loss reserves - From --&gt;:&lt;-- Loss reserves - To'!N67)+'PremProv - Total'!N28</f>
        <v>0</v>
      </c>
      <c r="O21" s="122">
        <f>SUM('Loss reserves - From --&gt;:&lt;-- Loss reserves - To'!O67)+'PremProv - Total'!O28</f>
        <v>0</v>
      </c>
      <c r="P21" s="122">
        <f>SUM('Loss reserves - From --&gt;:&lt;-- Loss reserves - To'!P67)+'PremProv - Total'!P28</f>
        <v>520657.70403655525</v>
      </c>
      <c r="Q21" s="122">
        <f>SUM('Loss reserves - From --&gt;:&lt;-- Loss reserves - To'!Q67)+'PremProv - Total'!Q28</f>
        <v>0</v>
      </c>
      <c r="R21" s="122">
        <f>SUM('Loss reserves - From --&gt;:&lt;-- Loss reserves - To'!R67)+'PremProv - Total'!R28</f>
        <v>0</v>
      </c>
      <c r="S21" s="122">
        <f>SUM('Loss reserves - From --&gt;:&lt;-- Loss reserves - To'!S67)+'PremProv - Total'!S28</f>
        <v>0</v>
      </c>
      <c r="T21" s="122">
        <f>SUM('Loss reserves - From --&gt;:&lt;-- Loss reserves - To'!T67)+'PremProv - Total'!T28</f>
        <v>0</v>
      </c>
      <c r="U21" s="122">
        <f>SUM('Loss reserves - From --&gt;:&lt;-- Loss reserves - To'!U67)+'PremProv - Total'!U28</f>
        <v>0</v>
      </c>
      <c r="V21" s="122">
        <f>SUM('Loss reserves - From --&gt;:&lt;-- Loss reserves - To'!V67)+'PremProv - Total'!V28</f>
        <v>1191.6120507152771</v>
      </c>
      <c r="W21" s="122">
        <f>SUM('Loss reserves - From --&gt;:&lt;-- Loss reserves - To'!W67)+'PremProv - Total'!W28</f>
        <v>0</v>
      </c>
      <c r="X21" s="122">
        <f>SUM('Loss reserves - From --&gt;:&lt;-- Loss reserves - To'!X67)+'PremProv - Total'!X28</f>
        <v>0</v>
      </c>
      <c r="Y21" s="122">
        <f>SUM('Loss reserves - From --&gt;:&lt;-- Loss reserves - To'!Y67)+'PremProv - Total'!Y28</f>
        <v>0</v>
      </c>
      <c r="Z21" s="122">
        <f>SUM('Loss reserves - From --&gt;:&lt;-- Loss reserves - To'!Z67)+'PremProv - Total'!Z28</f>
        <v>0</v>
      </c>
      <c r="AA21" s="122">
        <f>SUM('Loss reserves - From --&gt;:&lt;-- Loss reserves - To'!AA67)+'PremProv - Total'!AA28</f>
        <v>0</v>
      </c>
      <c r="AB21" s="122">
        <f>SUM('Loss reserves - From --&gt;:&lt;-- Loss reserves - To'!AB67)+'PremProv - Total'!AB28</f>
        <v>0</v>
      </c>
      <c r="AD21" s="116">
        <f t="array" ref="AD21">+SQRT(MMULT(AE21:BB21,MMULT('Correlation Matrix'!$C$43:$Z$66,TRANSPOSE(AE21:BB21))))*(1-$AD$9)</f>
        <v>146256.75097352007</v>
      </c>
      <c r="AE21" s="56">
        <f>E21*'Yield Curves &amp; Factor Charges'!$I$114</f>
        <v>1.8297502152689884</v>
      </c>
      <c r="AF21" s="56">
        <f>F21*'Yield Curves &amp; Factor Charges'!$I$115</f>
        <v>0</v>
      </c>
      <c r="AG21" s="56">
        <f>G21*'Yield Curves &amp; Factor Charges'!$I$116</f>
        <v>0</v>
      </c>
      <c r="AH21" s="56">
        <f>H21*'Yield Curves &amp; Factor Charges'!$I$117</f>
        <v>375.30851178156672</v>
      </c>
      <c r="AI21" s="56">
        <f>I21*'Yield Curves &amp; Factor Charges'!$I$118</f>
        <v>0</v>
      </c>
      <c r="AJ21" s="56">
        <f>J21*'Yield Curves &amp; Factor Charges'!$I$119</f>
        <v>0</v>
      </c>
      <c r="AK21" s="56">
        <f>K21*'Yield Curves &amp; Factor Charges'!$I$120</f>
        <v>0</v>
      </c>
      <c r="AL21" s="56">
        <f>L21*'Yield Curves &amp; Factor Charges'!$I$121</f>
        <v>0</v>
      </c>
      <c r="AM21" s="56">
        <f>M21*'Yield Curves &amp; Factor Charges'!$I$122</f>
        <v>0</v>
      </c>
      <c r="AN21" s="56">
        <f>N21*'Yield Curves &amp; Factor Charges'!$I$123</f>
        <v>0</v>
      </c>
      <c r="AO21" s="56">
        <f>O21*'Yield Curves &amp; Factor Charges'!$I$124</f>
        <v>0</v>
      </c>
      <c r="AP21" s="56">
        <f>P21*'Yield Curves &amp; Factor Charges'!$I$125</f>
        <v>223977.04375717705</v>
      </c>
      <c r="AQ21" s="56">
        <f>Q21*'Yield Curves &amp; Factor Charges'!$I$126</f>
        <v>0</v>
      </c>
      <c r="AR21" s="56">
        <f>R21*'Yield Curves &amp; Factor Charges'!$I$127</f>
        <v>0</v>
      </c>
      <c r="AS21" s="56">
        <f>S21*'Yield Curves &amp; Factor Charges'!$I$128</f>
        <v>0</v>
      </c>
      <c r="AT21" s="56">
        <f>T21*'Yield Curves &amp; Factor Charges'!$I$129</f>
        <v>0</v>
      </c>
      <c r="AU21" s="56">
        <f>U21*'Yield Curves &amp; Factor Charges'!$I$130</f>
        <v>0</v>
      </c>
      <c r="AV21" s="56">
        <f>V21*'Yield Curves &amp; Factor Charges'!$I$131</f>
        <v>441.85528482110919</v>
      </c>
      <c r="AW21" s="56">
        <f>W21*'Yield Curves &amp; Factor Charges'!$I$132</f>
        <v>0</v>
      </c>
      <c r="AX21" s="56">
        <f>X21*'Yield Curves &amp; Factor Charges'!$I$133</f>
        <v>0</v>
      </c>
      <c r="AY21" s="56">
        <f>Y21*'Yield Curves &amp; Factor Charges'!$I$134</f>
        <v>0</v>
      </c>
      <c r="AZ21" s="56">
        <f>Z21*'Yield Curves &amp; Factor Charges'!$I$135</f>
        <v>0</v>
      </c>
      <c r="BA21" s="56">
        <f>AA21*'Yield Curves &amp; Factor Charges'!$I$136</f>
        <v>0</v>
      </c>
      <c r="BB21" s="56">
        <f>AB21*'Yield Curves &amp; Factor Charges'!$I$137</f>
        <v>0</v>
      </c>
    </row>
    <row r="22" spans="2:54" x14ac:dyDescent="0.25">
      <c r="B22" s="145">
        <f t="shared" si="2"/>
        <v>46022</v>
      </c>
      <c r="C22" s="145"/>
      <c r="D22" s="89">
        <f t="shared" si="1"/>
        <v>515573.70824665489</v>
      </c>
      <c r="E22" s="122">
        <f>SUM('Loss reserves - From --&gt;:&lt;-- Loss reserves - To'!E68)+'PremProv - Total'!E29</f>
        <v>0</v>
      </c>
      <c r="F22" s="122">
        <f>SUM('Loss reserves - From --&gt;:&lt;-- Loss reserves - To'!F68)+'PremProv - Total'!F29</f>
        <v>0</v>
      </c>
      <c r="G22" s="122">
        <f>SUM('Loss reserves - From --&gt;:&lt;-- Loss reserves - To'!G68)+'PremProv - Total'!G29</f>
        <v>0</v>
      </c>
      <c r="H22" s="122">
        <f>SUM('Loss reserves - From --&gt;:&lt;-- Loss reserves - To'!H68)+'PremProv - Total'!H29</f>
        <v>329.57491730131721</v>
      </c>
      <c r="I22" s="122">
        <f>SUM('Loss reserves - From --&gt;:&lt;-- Loss reserves - To'!I68)+'PremProv - Total'!I29</f>
        <v>0</v>
      </c>
      <c r="J22" s="122">
        <f>SUM('Loss reserves - From --&gt;:&lt;-- Loss reserves - To'!J68)+'PremProv - Total'!J29</f>
        <v>0</v>
      </c>
      <c r="K22" s="122">
        <f>SUM('Loss reserves - From --&gt;:&lt;-- Loss reserves - To'!K68)+'PremProv - Total'!K29</f>
        <v>0</v>
      </c>
      <c r="L22" s="122">
        <f>SUM('Loss reserves - From --&gt;:&lt;-- Loss reserves - To'!L68)+'PremProv - Total'!L29</f>
        <v>0</v>
      </c>
      <c r="M22" s="122">
        <f>SUM('Loss reserves - From --&gt;:&lt;-- Loss reserves - To'!M68)+'PremProv - Total'!M29</f>
        <v>0</v>
      </c>
      <c r="N22" s="122">
        <f>SUM('Loss reserves - From --&gt;:&lt;-- Loss reserves - To'!N68)+'PremProv - Total'!N29</f>
        <v>0</v>
      </c>
      <c r="O22" s="122">
        <f>SUM('Loss reserves - From --&gt;:&lt;-- Loss reserves - To'!O68)+'PremProv - Total'!O29</f>
        <v>0</v>
      </c>
      <c r="P22" s="122">
        <f>SUM('Loss reserves - From --&gt;:&lt;-- Loss reserves - To'!P68)+'PremProv - Total'!P29</f>
        <v>515188.54878442257</v>
      </c>
      <c r="Q22" s="122">
        <f>SUM('Loss reserves - From --&gt;:&lt;-- Loss reserves - To'!Q68)+'PremProv - Total'!Q29</f>
        <v>0</v>
      </c>
      <c r="R22" s="122">
        <f>SUM('Loss reserves - From --&gt;:&lt;-- Loss reserves - To'!R68)+'PremProv - Total'!R29</f>
        <v>0</v>
      </c>
      <c r="S22" s="122">
        <f>SUM('Loss reserves - From --&gt;:&lt;-- Loss reserves - To'!S68)+'PremProv - Total'!S29</f>
        <v>0</v>
      </c>
      <c r="T22" s="122">
        <f>SUM('Loss reserves - From --&gt;:&lt;-- Loss reserves - To'!T68)+'PremProv - Total'!T29</f>
        <v>0</v>
      </c>
      <c r="U22" s="122">
        <f>SUM('Loss reserves - From --&gt;:&lt;-- Loss reserves - To'!U68)+'PremProv - Total'!U29</f>
        <v>0</v>
      </c>
      <c r="V22" s="122">
        <f>SUM('Loss reserves - From --&gt;:&lt;-- Loss reserves - To'!V68)+'PremProv - Total'!V29</f>
        <v>55.58454493104194</v>
      </c>
      <c r="W22" s="122">
        <f>SUM('Loss reserves - From --&gt;:&lt;-- Loss reserves - To'!W68)+'PremProv - Total'!W29</f>
        <v>0</v>
      </c>
      <c r="X22" s="122">
        <f>SUM('Loss reserves - From --&gt;:&lt;-- Loss reserves - To'!X68)+'PremProv - Total'!X29</f>
        <v>0</v>
      </c>
      <c r="Y22" s="122">
        <f>SUM('Loss reserves - From --&gt;:&lt;-- Loss reserves - To'!Y68)+'PremProv - Total'!Y29</f>
        <v>0</v>
      </c>
      <c r="Z22" s="122">
        <f>SUM('Loss reserves - From --&gt;:&lt;-- Loss reserves - To'!Z68)+'PremProv - Total'!Z29</f>
        <v>0</v>
      </c>
      <c r="AA22" s="122">
        <f>SUM('Loss reserves - From --&gt;:&lt;-- Loss reserves - To'!AA68)+'PremProv - Total'!AA29</f>
        <v>0</v>
      </c>
      <c r="AB22" s="122">
        <f>SUM('Loss reserves - From --&gt;:&lt;-- Loss reserves - To'!AB68)+'PremProv - Total'!AB29</f>
        <v>0</v>
      </c>
      <c r="AD22" s="116">
        <f t="array" ref="AD22">+SQRT(MMULT(AE22:BB22,MMULT('Correlation Matrix'!$C$43:$Z$66,TRANSPOSE(AE22:BB22))))*(1-$AD$9)</f>
        <v>144607.02766294547</v>
      </c>
      <c r="AE22" s="56">
        <f>E22*'Yield Curves &amp; Factor Charges'!$I$114</f>
        <v>0</v>
      </c>
      <c r="AF22" s="56">
        <f>F22*'Yield Curves &amp; Factor Charges'!$I$115</f>
        <v>0</v>
      </c>
      <c r="AG22" s="56">
        <f>G22*'Yield Curves &amp; Factor Charges'!$I$116</f>
        <v>0</v>
      </c>
      <c r="AH22" s="56">
        <f>H22*'Yield Curves &amp; Factor Charges'!$I$117</f>
        <v>97.771927917263895</v>
      </c>
      <c r="AI22" s="56">
        <f>I22*'Yield Curves &amp; Factor Charges'!$I$118</f>
        <v>0</v>
      </c>
      <c r="AJ22" s="56">
        <f>J22*'Yield Curves &amp; Factor Charges'!$I$119</f>
        <v>0</v>
      </c>
      <c r="AK22" s="56">
        <f>K22*'Yield Curves &amp; Factor Charges'!$I$120</f>
        <v>0</v>
      </c>
      <c r="AL22" s="56">
        <f>L22*'Yield Curves &amp; Factor Charges'!$I$121</f>
        <v>0</v>
      </c>
      <c r="AM22" s="56">
        <f>M22*'Yield Curves &amp; Factor Charges'!$I$122</f>
        <v>0</v>
      </c>
      <c r="AN22" s="56">
        <f>N22*'Yield Curves &amp; Factor Charges'!$I$123</f>
        <v>0</v>
      </c>
      <c r="AO22" s="56">
        <f>O22*'Yield Curves &amp; Factor Charges'!$I$124</f>
        <v>0</v>
      </c>
      <c r="AP22" s="56">
        <f>P22*'Yield Curves &amp; Factor Charges'!$I$125</f>
        <v>221624.31716593524</v>
      </c>
      <c r="AQ22" s="56">
        <f>Q22*'Yield Curves &amp; Factor Charges'!$I$126</f>
        <v>0</v>
      </c>
      <c r="AR22" s="56">
        <f>R22*'Yield Curves &amp; Factor Charges'!$I$127</f>
        <v>0</v>
      </c>
      <c r="AS22" s="56">
        <f>S22*'Yield Curves &amp; Factor Charges'!$I$128</f>
        <v>0</v>
      </c>
      <c r="AT22" s="56">
        <f>T22*'Yield Curves &amp; Factor Charges'!$I$129</f>
        <v>0</v>
      </c>
      <c r="AU22" s="56">
        <f>U22*'Yield Curves &amp; Factor Charges'!$I$130</f>
        <v>0</v>
      </c>
      <c r="AV22" s="56">
        <f>V22*'Yield Curves &amp; Factor Charges'!$I$131</f>
        <v>20.611007514916199</v>
      </c>
      <c r="AW22" s="56">
        <f>W22*'Yield Curves &amp; Factor Charges'!$I$132</f>
        <v>0</v>
      </c>
      <c r="AX22" s="56">
        <f>X22*'Yield Curves &amp; Factor Charges'!$I$133</f>
        <v>0</v>
      </c>
      <c r="AY22" s="56">
        <f>Y22*'Yield Curves &amp; Factor Charges'!$I$134</f>
        <v>0</v>
      </c>
      <c r="AZ22" s="56">
        <f>Z22*'Yield Curves &amp; Factor Charges'!$I$135</f>
        <v>0</v>
      </c>
      <c r="BA22" s="56">
        <f>AA22*'Yield Curves &amp; Factor Charges'!$I$136</f>
        <v>0</v>
      </c>
      <c r="BB22" s="56">
        <f>AB22*'Yield Curves &amp; Factor Charges'!$I$137</f>
        <v>0</v>
      </c>
    </row>
    <row r="23" spans="2:54" x14ac:dyDescent="0.25">
      <c r="B23" s="145">
        <f t="shared" si="2"/>
        <v>46387</v>
      </c>
      <c r="C23" s="145"/>
      <c r="D23" s="89">
        <f t="shared" si="1"/>
        <v>503036.36189037538</v>
      </c>
      <c r="E23" s="122">
        <f>SUM('Loss reserves - From --&gt;:&lt;-- Loss reserves - To'!E69)+'PremProv - Total'!E30</f>
        <v>0</v>
      </c>
      <c r="F23" s="122">
        <f>SUM('Loss reserves - From --&gt;:&lt;-- Loss reserves - To'!F69)+'PremProv - Total'!F30</f>
        <v>0</v>
      </c>
      <c r="G23" s="122">
        <f>SUM('Loss reserves - From --&gt;:&lt;-- Loss reserves - To'!G69)+'PremProv - Total'!G30</f>
        <v>0</v>
      </c>
      <c r="H23" s="122">
        <f>SUM('Loss reserves - From --&gt;:&lt;-- Loss reserves - To'!H69)+'PremProv - Total'!H30</f>
        <v>45.653502909982898</v>
      </c>
      <c r="I23" s="122">
        <f>SUM('Loss reserves - From --&gt;:&lt;-- Loss reserves - To'!I69)+'PremProv - Total'!I30</f>
        <v>0</v>
      </c>
      <c r="J23" s="122">
        <f>SUM('Loss reserves - From --&gt;:&lt;-- Loss reserves - To'!J69)+'PremProv - Total'!J30</f>
        <v>0</v>
      </c>
      <c r="K23" s="122">
        <f>SUM('Loss reserves - From --&gt;:&lt;-- Loss reserves - To'!K69)+'PremProv - Total'!K30</f>
        <v>0</v>
      </c>
      <c r="L23" s="122">
        <f>SUM('Loss reserves - From --&gt;:&lt;-- Loss reserves - To'!L69)+'PremProv - Total'!L30</f>
        <v>0</v>
      </c>
      <c r="M23" s="122">
        <f>SUM('Loss reserves - From --&gt;:&lt;-- Loss reserves - To'!M69)+'PremProv - Total'!M30</f>
        <v>0</v>
      </c>
      <c r="N23" s="122">
        <f>SUM('Loss reserves - From --&gt;:&lt;-- Loss reserves - To'!N69)+'PremProv - Total'!N30</f>
        <v>0</v>
      </c>
      <c r="O23" s="122">
        <f>SUM('Loss reserves - From --&gt;:&lt;-- Loss reserves - To'!O69)+'PremProv - Total'!O30</f>
        <v>0</v>
      </c>
      <c r="P23" s="122">
        <f>SUM('Loss reserves - From --&gt;:&lt;-- Loss reserves - To'!P69)+'PremProv - Total'!P30</f>
        <v>502990.56739747204</v>
      </c>
      <c r="Q23" s="122">
        <f>SUM('Loss reserves - From --&gt;:&lt;-- Loss reserves - To'!Q69)+'PremProv - Total'!Q30</f>
        <v>0</v>
      </c>
      <c r="R23" s="122">
        <f>SUM('Loss reserves - From --&gt;:&lt;-- Loss reserves - To'!R69)+'PremProv - Total'!R30</f>
        <v>0</v>
      </c>
      <c r="S23" s="122">
        <f>SUM('Loss reserves - From --&gt;:&lt;-- Loss reserves - To'!S69)+'PremProv - Total'!S30</f>
        <v>0</v>
      </c>
      <c r="T23" s="122">
        <f>SUM('Loss reserves - From --&gt;:&lt;-- Loss reserves - To'!T69)+'PremProv - Total'!T30</f>
        <v>0</v>
      </c>
      <c r="U23" s="122">
        <f>SUM('Loss reserves - From --&gt;:&lt;-- Loss reserves - To'!U69)+'PremProv - Total'!U30</f>
        <v>0</v>
      </c>
      <c r="V23" s="122">
        <f>SUM('Loss reserves - From --&gt;:&lt;-- Loss reserves - To'!V69)+'PremProv - Total'!V30</f>
        <v>0.1409899933756395</v>
      </c>
      <c r="W23" s="122">
        <f>SUM('Loss reserves - From --&gt;:&lt;-- Loss reserves - To'!W69)+'PremProv - Total'!W30</f>
        <v>0</v>
      </c>
      <c r="X23" s="122">
        <f>SUM('Loss reserves - From --&gt;:&lt;-- Loss reserves - To'!X69)+'PremProv - Total'!X30</f>
        <v>0</v>
      </c>
      <c r="Y23" s="122">
        <f>SUM('Loss reserves - From --&gt;:&lt;-- Loss reserves - To'!Y69)+'PremProv - Total'!Y30</f>
        <v>0</v>
      </c>
      <c r="Z23" s="122">
        <f>SUM('Loss reserves - From --&gt;:&lt;-- Loss reserves - To'!Z69)+'PremProv - Total'!Z30</f>
        <v>0</v>
      </c>
      <c r="AA23" s="122">
        <f>SUM('Loss reserves - From --&gt;:&lt;-- Loss reserves - To'!AA69)+'PremProv - Total'!AA30</f>
        <v>0</v>
      </c>
      <c r="AB23" s="122">
        <f>SUM('Loss reserves - From --&gt;:&lt;-- Loss reserves - To'!AB69)+'PremProv - Total'!AB30</f>
        <v>0</v>
      </c>
      <c r="AD23" s="116">
        <f t="array" ref="AD23">+SQRT(MMULT(AE23:BB23,MMULT('Correlation Matrix'!$C$43:$Z$66,TRANSPOSE(AE23:BB23))))*(1-$AD$9)</f>
        <v>141166.55788363027</v>
      </c>
      <c r="AE23" s="56">
        <f>E23*'Yield Curves &amp; Factor Charges'!$I$114</f>
        <v>0</v>
      </c>
      <c r="AF23" s="56">
        <f>F23*'Yield Curves &amp; Factor Charges'!$I$115</f>
        <v>0</v>
      </c>
      <c r="AG23" s="56">
        <f>G23*'Yield Curves &amp; Factor Charges'!$I$116</f>
        <v>0</v>
      </c>
      <c r="AH23" s="56">
        <f>H23*'Yield Curves &amp; Factor Charges'!$I$117</f>
        <v>13.543600442155387</v>
      </c>
      <c r="AI23" s="56">
        <f>I23*'Yield Curves &amp; Factor Charges'!$I$118</f>
        <v>0</v>
      </c>
      <c r="AJ23" s="56">
        <f>J23*'Yield Curves &amp; Factor Charges'!$I$119</f>
        <v>0</v>
      </c>
      <c r="AK23" s="56">
        <f>K23*'Yield Curves &amp; Factor Charges'!$I$120</f>
        <v>0</v>
      </c>
      <c r="AL23" s="56">
        <f>L23*'Yield Curves &amp; Factor Charges'!$I$121</f>
        <v>0</v>
      </c>
      <c r="AM23" s="56">
        <f>M23*'Yield Curves &amp; Factor Charges'!$I$122</f>
        <v>0</v>
      </c>
      <c r="AN23" s="56">
        <f>N23*'Yield Curves &amp; Factor Charges'!$I$123</f>
        <v>0</v>
      </c>
      <c r="AO23" s="56">
        <f>O23*'Yield Curves &amp; Factor Charges'!$I$124</f>
        <v>0</v>
      </c>
      <c r="AP23" s="56">
        <f>P23*'Yield Curves &amp; Factor Charges'!$I$125</f>
        <v>216376.97752287786</v>
      </c>
      <c r="AQ23" s="56">
        <f>Q23*'Yield Curves &amp; Factor Charges'!$I$126</f>
        <v>0</v>
      </c>
      <c r="AR23" s="56">
        <f>R23*'Yield Curves &amp; Factor Charges'!$I$127</f>
        <v>0</v>
      </c>
      <c r="AS23" s="56">
        <f>S23*'Yield Curves &amp; Factor Charges'!$I$128</f>
        <v>0</v>
      </c>
      <c r="AT23" s="56">
        <f>T23*'Yield Curves &amp; Factor Charges'!$I$129</f>
        <v>0</v>
      </c>
      <c r="AU23" s="56">
        <f>U23*'Yield Curves &amp; Factor Charges'!$I$130</f>
        <v>0</v>
      </c>
      <c r="AV23" s="56">
        <f>V23*'Yield Curves &amp; Factor Charges'!$I$131</f>
        <v>5.2279744605238751E-2</v>
      </c>
      <c r="AW23" s="56">
        <f>W23*'Yield Curves &amp; Factor Charges'!$I$132</f>
        <v>0</v>
      </c>
      <c r="AX23" s="56">
        <f>X23*'Yield Curves &amp; Factor Charges'!$I$133</f>
        <v>0</v>
      </c>
      <c r="AY23" s="56">
        <f>Y23*'Yield Curves &amp; Factor Charges'!$I$134</f>
        <v>0</v>
      </c>
      <c r="AZ23" s="56">
        <f>Z23*'Yield Curves &amp; Factor Charges'!$I$135</f>
        <v>0</v>
      </c>
      <c r="BA23" s="56">
        <f>AA23*'Yield Curves &amp; Factor Charges'!$I$136</f>
        <v>0</v>
      </c>
      <c r="BB23" s="56">
        <f>AB23*'Yield Curves &amp; Factor Charges'!$I$137</f>
        <v>0</v>
      </c>
    </row>
    <row r="24" spans="2:54" x14ac:dyDescent="0.25">
      <c r="B24" s="145">
        <f t="shared" si="2"/>
        <v>46752</v>
      </c>
      <c r="C24" s="145"/>
      <c r="D24" s="89">
        <f t="shared" si="1"/>
        <v>482404.84407525405</v>
      </c>
      <c r="E24" s="122">
        <f>SUM('Loss reserves - From --&gt;:&lt;-- Loss reserves - To'!E70)+'PremProv - Total'!E31</f>
        <v>0</v>
      </c>
      <c r="F24" s="122">
        <f>SUM('Loss reserves - From --&gt;:&lt;-- Loss reserves - To'!F70)+'PremProv - Total'!F31</f>
        <v>0</v>
      </c>
      <c r="G24" s="122">
        <f>SUM('Loss reserves - From --&gt;:&lt;-- Loss reserves - To'!G70)+'PremProv - Total'!G31</f>
        <v>0</v>
      </c>
      <c r="H24" s="122">
        <f>SUM('Loss reserves - From --&gt;:&lt;-- Loss reserves - To'!H70)+'PremProv - Total'!H31</f>
        <v>2.4311564907963876</v>
      </c>
      <c r="I24" s="122">
        <f>SUM('Loss reserves - From --&gt;:&lt;-- Loss reserves - To'!I70)+'PremProv - Total'!I31</f>
        <v>0</v>
      </c>
      <c r="J24" s="122">
        <f>SUM('Loss reserves - From --&gt;:&lt;-- Loss reserves - To'!J70)+'PremProv - Total'!J31</f>
        <v>0</v>
      </c>
      <c r="K24" s="122">
        <f>SUM('Loss reserves - From --&gt;:&lt;-- Loss reserves - To'!K70)+'PremProv - Total'!K31</f>
        <v>0</v>
      </c>
      <c r="L24" s="122">
        <f>SUM('Loss reserves - From --&gt;:&lt;-- Loss reserves - To'!L70)+'PremProv - Total'!L31</f>
        <v>0</v>
      </c>
      <c r="M24" s="122">
        <f>SUM('Loss reserves - From --&gt;:&lt;-- Loss reserves - To'!M70)+'PremProv - Total'!M31</f>
        <v>0</v>
      </c>
      <c r="N24" s="122">
        <f>SUM('Loss reserves - From --&gt;:&lt;-- Loss reserves - To'!N70)+'PremProv - Total'!N31</f>
        <v>0</v>
      </c>
      <c r="O24" s="122">
        <f>SUM('Loss reserves - From --&gt;:&lt;-- Loss reserves - To'!O70)+'PremProv - Total'!O31</f>
        <v>0</v>
      </c>
      <c r="P24" s="122">
        <f>SUM('Loss reserves - From --&gt;:&lt;-- Loss reserves - To'!P70)+'PremProv - Total'!P31</f>
        <v>482402.41291754018</v>
      </c>
      <c r="Q24" s="122">
        <f>SUM('Loss reserves - From --&gt;:&lt;-- Loss reserves - To'!Q70)+'PremProv - Total'!Q31</f>
        <v>0</v>
      </c>
      <c r="R24" s="122">
        <f>SUM('Loss reserves - From --&gt;:&lt;-- Loss reserves - To'!R70)+'PremProv - Total'!R31</f>
        <v>0</v>
      </c>
      <c r="S24" s="122">
        <f>SUM('Loss reserves - From --&gt;:&lt;-- Loss reserves - To'!S70)+'PremProv - Total'!S31</f>
        <v>0</v>
      </c>
      <c r="T24" s="122">
        <f>SUM('Loss reserves - From --&gt;:&lt;-- Loss reserves - To'!T70)+'PremProv - Total'!T31</f>
        <v>0</v>
      </c>
      <c r="U24" s="122">
        <f>SUM('Loss reserves - From --&gt;:&lt;-- Loss reserves - To'!U70)+'PremProv - Total'!U31</f>
        <v>0</v>
      </c>
      <c r="V24" s="122">
        <f>SUM('Loss reserves - From --&gt;:&lt;-- Loss reserves - To'!V70)+'PremProv - Total'!V31</f>
        <v>1.2230584613207959E-6</v>
      </c>
      <c r="W24" s="122">
        <f>SUM('Loss reserves - From --&gt;:&lt;-- Loss reserves - To'!W70)+'PremProv - Total'!W31</f>
        <v>0</v>
      </c>
      <c r="X24" s="122">
        <f>SUM('Loss reserves - From --&gt;:&lt;-- Loss reserves - To'!X70)+'PremProv - Total'!X31</f>
        <v>0</v>
      </c>
      <c r="Y24" s="122">
        <f>SUM('Loss reserves - From --&gt;:&lt;-- Loss reserves - To'!Y70)+'PremProv - Total'!Y31</f>
        <v>0</v>
      </c>
      <c r="Z24" s="122">
        <f>SUM('Loss reserves - From --&gt;:&lt;-- Loss reserves - To'!Z70)+'PremProv - Total'!Z31</f>
        <v>0</v>
      </c>
      <c r="AA24" s="122">
        <f>SUM('Loss reserves - From --&gt;:&lt;-- Loss reserves - To'!AA70)+'PremProv - Total'!AA31</f>
        <v>0</v>
      </c>
      <c r="AB24" s="122">
        <f>SUM('Loss reserves - From --&gt;:&lt;-- Loss reserves - To'!AB70)+'PremProv - Total'!AB31</f>
        <v>0</v>
      </c>
      <c r="AD24" s="116">
        <f t="array" ref="AD24">+SQRT(MMULT(AE24:BB24,MMULT('Correlation Matrix'!$C$43:$Z$66,TRANSPOSE(AE24:BB24))))*(1-$AD$9)</f>
        <v>135386.39068369137</v>
      </c>
      <c r="AE24" s="56">
        <f>E24*'Yield Curves &amp; Factor Charges'!$I$114</f>
        <v>0</v>
      </c>
      <c r="AF24" s="56">
        <f>F24*'Yield Curves &amp; Factor Charges'!$I$115</f>
        <v>0</v>
      </c>
      <c r="AG24" s="56">
        <f>G24*'Yield Curves &amp; Factor Charges'!$I$116</f>
        <v>0</v>
      </c>
      <c r="AH24" s="56">
        <f>H24*'Yield Curves &amp; Factor Charges'!$I$117</f>
        <v>0.72122860295346458</v>
      </c>
      <c r="AI24" s="56">
        <f>I24*'Yield Curves &amp; Factor Charges'!$I$118</f>
        <v>0</v>
      </c>
      <c r="AJ24" s="56">
        <f>J24*'Yield Curves &amp; Factor Charges'!$I$119</f>
        <v>0</v>
      </c>
      <c r="AK24" s="56">
        <f>K24*'Yield Curves &amp; Factor Charges'!$I$120</f>
        <v>0</v>
      </c>
      <c r="AL24" s="56">
        <f>L24*'Yield Curves &amp; Factor Charges'!$I$121</f>
        <v>0</v>
      </c>
      <c r="AM24" s="56">
        <f>M24*'Yield Curves &amp; Factor Charges'!$I$122</f>
        <v>0</v>
      </c>
      <c r="AN24" s="56">
        <f>N24*'Yield Curves &amp; Factor Charges'!$I$123</f>
        <v>0</v>
      </c>
      <c r="AO24" s="56">
        <f>O24*'Yield Curves &amp; Factor Charges'!$I$124</f>
        <v>0</v>
      </c>
      <c r="AP24" s="56">
        <f>P24*'Yield Curves &amp; Factor Charges'!$I$125</f>
        <v>207520.3449577954</v>
      </c>
      <c r="AQ24" s="56">
        <f>Q24*'Yield Curves &amp; Factor Charges'!$I$126</f>
        <v>0</v>
      </c>
      <c r="AR24" s="56">
        <f>R24*'Yield Curves &amp; Factor Charges'!$I$127</f>
        <v>0</v>
      </c>
      <c r="AS24" s="56">
        <f>S24*'Yield Curves &amp; Factor Charges'!$I$128</f>
        <v>0</v>
      </c>
      <c r="AT24" s="56">
        <f>T24*'Yield Curves &amp; Factor Charges'!$I$129</f>
        <v>0</v>
      </c>
      <c r="AU24" s="56">
        <f>U24*'Yield Curves &amp; Factor Charges'!$I$130</f>
        <v>0</v>
      </c>
      <c r="AV24" s="56">
        <f>V24*'Yield Curves &amp; Factor Charges'!$I$131</f>
        <v>4.535157599785756E-7</v>
      </c>
      <c r="AW24" s="56">
        <f>W24*'Yield Curves &amp; Factor Charges'!$I$132</f>
        <v>0</v>
      </c>
      <c r="AX24" s="56">
        <f>X24*'Yield Curves &amp; Factor Charges'!$I$133</f>
        <v>0</v>
      </c>
      <c r="AY24" s="56">
        <f>Y24*'Yield Curves &amp; Factor Charges'!$I$134</f>
        <v>0</v>
      </c>
      <c r="AZ24" s="56">
        <f>Z24*'Yield Curves &amp; Factor Charges'!$I$135</f>
        <v>0</v>
      </c>
      <c r="BA24" s="56">
        <f>AA24*'Yield Curves &amp; Factor Charges'!$I$136</f>
        <v>0</v>
      </c>
      <c r="BB24" s="56">
        <f>AB24*'Yield Curves &amp; Factor Charges'!$I$137</f>
        <v>0</v>
      </c>
    </row>
    <row r="25" spans="2:54" x14ac:dyDescent="0.25">
      <c r="B25" s="145">
        <f t="shared" si="2"/>
        <v>47118</v>
      </c>
      <c r="C25" s="145"/>
      <c r="D25" s="89">
        <f t="shared" si="1"/>
        <v>451868.20918628055</v>
      </c>
      <c r="E25" s="122">
        <f>SUM('Loss reserves - From --&gt;:&lt;-- Loss reserves - To'!E71)+'PremProv - Total'!E32</f>
        <v>0</v>
      </c>
      <c r="F25" s="122">
        <f>SUM('Loss reserves - From --&gt;:&lt;-- Loss reserves - To'!F71)+'PremProv - Total'!F32</f>
        <v>0</v>
      </c>
      <c r="G25" s="122">
        <f>SUM('Loss reserves - From --&gt;:&lt;-- Loss reserves - To'!G71)+'PremProv - Total'!G32</f>
        <v>0</v>
      </c>
      <c r="H25" s="122">
        <f>SUM('Loss reserves - From --&gt;:&lt;-- Loss reserves - To'!H71)+'PremProv - Total'!H32</f>
        <v>0</v>
      </c>
      <c r="I25" s="122">
        <f>SUM('Loss reserves - From --&gt;:&lt;-- Loss reserves - To'!I71)+'PremProv - Total'!I32</f>
        <v>0</v>
      </c>
      <c r="J25" s="122">
        <f>SUM('Loss reserves - From --&gt;:&lt;-- Loss reserves - To'!J71)+'PremProv - Total'!J32</f>
        <v>0</v>
      </c>
      <c r="K25" s="122">
        <f>SUM('Loss reserves - From --&gt;:&lt;-- Loss reserves - To'!K71)+'PremProv - Total'!K32</f>
        <v>0</v>
      </c>
      <c r="L25" s="122">
        <f>SUM('Loss reserves - From --&gt;:&lt;-- Loss reserves - To'!L71)+'PremProv - Total'!L32</f>
        <v>0</v>
      </c>
      <c r="M25" s="122">
        <f>SUM('Loss reserves - From --&gt;:&lt;-- Loss reserves - To'!M71)+'PremProv - Total'!M32</f>
        <v>0</v>
      </c>
      <c r="N25" s="122">
        <f>SUM('Loss reserves - From --&gt;:&lt;-- Loss reserves - To'!N71)+'PremProv - Total'!N32</f>
        <v>0</v>
      </c>
      <c r="O25" s="122">
        <f>SUM('Loss reserves - From --&gt;:&lt;-- Loss reserves - To'!O71)+'PremProv - Total'!O32</f>
        <v>0</v>
      </c>
      <c r="P25" s="122">
        <f>SUM('Loss reserves - From --&gt;:&lt;-- Loss reserves - To'!P71)+'PremProv - Total'!P32</f>
        <v>451868.20918628055</v>
      </c>
      <c r="Q25" s="122">
        <f>SUM('Loss reserves - From --&gt;:&lt;-- Loss reserves - To'!Q71)+'PremProv - Total'!Q32</f>
        <v>0</v>
      </c>
      <c r="R25" s="122">
        <f>SUM('Loss reserves - From --&gt;:&lt;-- Loss reserves - To'!R71)+'PremProv - Total'!R32</f>
        <v>0</v>
      </c>
      <c r="S25" s="122">
        <f>SUM('Loss reserves - From --&gt;:&lt;-- Loss reserves - To'!S71)+'PremProv - Total'!S32</f>
        <v>0</v>
      </c>
      <c r="T25" s="122">
        <f>SUM('Loss reserves - From --&gt;:&lt;-- Loss reserves - To'!T71)+'PremProv - Total'!T32</f>
        <v>0</v>
      </c>
      <c r="U25" s="122">
        <f>SUM('Loss reserves - From --&gt;:&lt;-- Loss reserves - To'!U71)+'PremProv - Total'!U32</f>
        <v>0</v>
      </c>
      <c r="V25" s="122">
        <f>SUM('Loss reserves - From --&gt;:&lt;-- Loss reserves - To'!V71)+'PremProv - Total'!V32</f>
        <v>1.6483602399113455E-16</v>
      </c>
      <c r="W25" s="122">
        <f>SUM('Loss reserves - From --&gt;:&lt;-- Loss reserves - To'!W71)+'PremProv - Total'!W32</f>
        <v>0</v>
      </c>
      <c r="X25" s="122">
        <f>SUM('Loss reserves - From --&gt;:&lt;-- Loss reserves - To'!X71)+'PremProv - Total'!X32</f>
        <v>0</v>
      </c>
      <c r="Y25" s="122">
        <f>SUM('Loss reserves - From --&gt;:&lt;-- Loss reserves - To'!Y71)+'PremProv - Total'!Y32</f>
        <v>0</v>
      </c>
      <c r="Z25" s="122">
        <f>SUM('Loss reserves - From --&gt;:&lt;-- Loss reserves - To'!Z71)+'PremProv - Total'!Z32</f>
        <v>0</v>
      </c>
      <c r="AA25" s="122">
        <f>SUM('Loss reserves - From --&gt;:&lt;-- Loss reserves - To'!AA71)+'PremProv - Total'!AA32</f>
        <v>0</v>
      </c>
      <c r="AB25" s="122">
        <f>SUM('Loss reserves - From --&gt;:&lt;-- Loss reserves - To'!AB71)+'PremProv - Total'!AB32</f>
        <v>0</v>
      </c>
      <c r="AD25" s="116">
        <f t="array" ref="AD25">+SQRT(MMULT(AE25:BB25,MMULT('Correlation Matrix'!$C$43:$Z$66,TRANSPOSE(AE25:BB25))))*(1-$AD$9)</f>
        <v>126816.84650316215</v>
      </c>
      <c r="AE25" s="56">
        <f>E25*'Yield Curves &amp; Factor Charges'!$I$114</f>
        <v>0</v>
      </c>
      <c r="AF25" s="56">
        <f>F25*'Yield Curves &amp; Factor Charges'!$I$115</f>
        <v>0</v>
      </c>
      <c r="AG25" s="56">
        <f>G25*'Yield Curves &amp; Factor Charges'!$I$116</f>
        <v>0</v>
      </c>
      <c r="AH25" s="56">
        <f>H25*'Yield Curves &amp; Factor Charges'!$I$117</f>
        <v>0</v>
      </c>
      <c r="AI25" s="56">
        <f>I25*'Yield Curves &amp; Factor Charges'!$I$118</f>
        <v>0</v>
      </c>
      <c r="AJ25" s="56">
        <f>J25*'Yield Curves &amp; Factor Charges'!$I$119</f>
        <v>0</v>
      </c>
      <c r="AK25" s="56">
        <f>K25*'Yield Curves &amp; Factor Charges'!$I$120</f>
        <v>0</v>
      </c>
      <c r="AL25" s="56">
        <f>L25*'Yield Curves &amp; Factor Charges'!$I$121</f>
        <v>0</v>
      </c>
      <c r="AM25" s="56">
        <f>M25*'Yield Curves &amp; Factor Charges'!$I$122</f>
        <v>0</v>
      </c>
      <c r="AN25" s="56">
        <f>N25*'Yield Curves &amp; Factor Charges'!$I$123</f>
        <v>0</v>
      </c>
      <c r="AO25" s="56">
        <f>O25*'Yield Curves &amp; Factor Charges'!$I$124</f>
        <v>0</v>
      </c>
      <c r="AP25" s="56">
        <f>P25*'Yield Curves &amp; Factor Charges'!$I$125</f>
        <v>194385.1111329892</v>
      </c>
      <c r="AQ25" s="56">
        <f>Q25*'Yield Curves &amp; Factor Charges'!$I$126</f>
        <v>0</v>
      </c>
      <c r="AR25" s="56">
        <f>R25*'Yield Curves &amp; Factor Charges'!$I$127</f>
        <v>0</v>
      </c>
      <c r="AS25" s="56">
        <f>S25*'Yield Curves &amp; Factor Charges'!$I$128</f>
        <v>0</v>
      </c>
      <c r="AT25" s="56">
        <f>T25*'Yield Curves &amp; Factor Charges'!$I$129</f>
        <v>0</v>
      </c>
      <c r="AU25" s="56">
        <f>U25*'Yield Curves &amp; Factor Charges'!$I$130</f>
        <v>0</v>
      </c>
      <c r="AV25" s="56">
        <f>V25*'Yield Curves &amp; Factor Charges'!$I$131</f>
        <v>6.1121963549850642E-17</v>
      </c>
      <c r="AW25" s="56">
        <f>W25*'Yield Curves &amp; Factor Charges'!$I$132</f>
        <v>0</v>
      </c>
      <c r="AX25" s="56">
        <f>X25*'Yield Curves &amp; Factor Charges'!$I$133</f>
        <v>0</v>
      </c>
      <c r="AY25" s="56">
        <f>Y25*'Yield Curves &amp; Factor Charges'!$I$134</f>
        <v>0</v>
      </c>
      <c r="AZ25" s="56">
        <f>Z25*'Yield Curves &amp; Factor Charges'!$I$135</f>
        <v>0</v>
      </c>
      <c r="BA25" s="56">
        <f>AA25*'Yield Curves &amp; Factor Charges'!$I$136</f>
        <v>0</v>
      </c>
      <c r="BB25" s="56">
        <f>AB25*'Yield Curves &amp; Factor Charges'!$I$137</f>
        <v>0</v>
      </c>
    </row>
    <row r="26" spans="2:54" x14ac:dyDescent="0.25">
      <c r="B26" s="145">
        <f t="shared" si="2"/>
        <v>47483</v>
      </c>
      <c r="C26" s="145"/>
      <c r="D26" s="89">
        <f t="shared" si="1"/>
        <v>410265.74617991631</v>
      </c>
      <c r="E26" s="122">
        <f>SUM('Loss reserves - From --&gt;:&lt;-- Loss reserves - To'!E72)+'PremProv - Total'!E33</f>
        <v>0</v>
      </c>
      <c r="F26" s="122">
        <f>SUM('Loss reserves - From --&gt;:&lt;-- Loss reserves - To'!F72)+'PremProv - Total'!F33</f>
        <v>0</v>
      </c>
      <c r="G26" s="122">
        <f>SUM('Loss reserves - From --&gt;:&lt;-- Loss reserves - To'!G72)+'PremProv - Total'!G33</f>
        <v>0</v>
      </c>
      <c r="H26" s="122">
        <f>SUM('Loss reserves - From --&gt;:&lt;-- Loss reserves - To'!H72)+'PremProv - Total'!H33</f>
        <v>0</v>
      </c>
      <c r="I26" s="122">
        <f>SUM('Loss reserves - From --&gt;:&lt;-- Loss reserves - To'!I72)+'PremProv - Total'!I33</f>
        <v>0</v>
      </c>
      <c r="J26" s="122">
        <f>SUM('Loss reserves - From --&gt;:&lt;-- Loss reserves - To'!J72)+'PremProv - Total'!J33</f>
        <v>0</v>
      </c>
      <c r="K26" s="122">
        <f>SUM('Loss reserves - From --&gt;:&lt;-- Loss reserves - To'!K72)+'PremProv - Total'!K33</f>
        <v>0</v>
      </c>
      <c r="L26" s="122">
        <f>SUM('Loss reserves - From --&gt;:&lt;-- Loss reserves - To'!L72)+'PremProv - Total'!L33</f>
        <v>0</v>
      </c>
      <c r="M26" s="122">
        <f>SUM('Loss reserves - From --&gt;:&lt;-- Loss reserves - To'!M72)+'PremProv - Total'!M33</f>
        <v>0</v>
      </c>
      <c r="N26" s="122">
        <f>SUM('Loss reserves - From --&gt;:&lt;-- Loss reserves - To'!N72)+'PremProv - Total'!N33</f>
        <v>0</v>
      </c>
      <c r="O26" s="122">
        <f>SUM('Loss reserves - From --&gt;:&lt;-- Loss reserves - To'!O72)+'PremProv - Total'!O33</f>
        <v>0</v>
      </c>
      <c r="P26" s="122">
        <f>SUM('Loss reserves - From --&gt;:&lt;-- Loss reserves - To'!P72)+'PremProv - Total'!P33</f>
        <v>410265.74617991631</v>
      </c>
      <c r="Q26" s="122">
        <f>SUM('Loss reserves - From --&gt;:&lt;-- Loss reserves - To'!Q72)+'PremProv - Total'!Q33</f>
        <v>0</v>
      </c>
      <c r="R26" s="122">
        <f>SUM('Loss reserves - From --&gt;:&lt;-- Loss reserves - To'!R72)+'PremProv - Total'!R33</f>
        <v>0</v>
      </c>
      <c r="S26" s="122">
        <f>SUM('Loss reserves - From --&gt;:&lt;-- Loss reserves - To'!S72)+'PremProv - Total'!S33</f>
        <v>0</v>
      </c>
      <c r="T26" s="122">
        <f>SUM('Loss reserves - From --&gt;:&lt;-- Loss reserves - To'!T72)+'PremProv - Total'!T33</f>
        <v>0</v>
      </c>
      <c r="U26" s="122">
        <f>SUM('Loss reserves - From --&gt;:&lt;-- Loss reserves - To'!U72)+'PremProv - Total'!U33</f>
        <v>0</v>
      </c>
      <c r="V26" s="122">
        <f>SUM('Loss reserves - From --&gt;:&lt;-- Loss reserves - To'!V72)+'PremProv - Total'!V33</f>
        <v>9.3278534100154756E-36</v>
      </c>
      <c r="W26" s="122">
        <f>SUM('Loss reserves - From --&gt;:&lt;-- Loss reserves - To'!W72)+'PremProv - Total'!W33</f>
        <v>0</v>
      </c>
      <c r="X26" s="122">
        <f>SUM('Loss reserves - From --&gt;:&lt;-- Loss reserves - To'!X72)+'PremProv - Total'!X33</f>
        <v>0</v>
      </c>
      <c r="Y26" s="122">
        <f>SUM('Loss reserves - From --&gt;:&lt;-- Loss reserves - To'!Y72)+'PremProv - Total'!Y33</f>
        <v>0</v>
      </c>
      <c r="Z26" s="122">
        <f>SUM('Loss reserves - From --&gt;:&lt;-- Loss reserves - To'!Z72)+'PremProv - Total'!Z33</f>
        <v>0</v>
      </c>
      <c r="AA26" s="122">
        <f>SUM('Loss reserves - From --&gt;:&lt;-- Loss reserves - To'!AA72)+'PremProv - Total'!AA33</f>
        <v>0</v>
      </c>
      <c r="AB26" s="122">
        <f>SUM('Loss reserves - From --&gt;:&lt;-- Loss reserves - To'!AB72)+'PremProv - Total'!AB33</f>
        <v>0</v>
      </c>
      <c r="AD26" s="116">
        <f t="array" ref="AD26">+SQRT(MMULT(AE26:BB26,MMULT('Correlation Matrix'!$C$43:$Z$66,TRANSPOSE(AE26:BB26))))*(1-$AD$9)</f>
        <v>115141.11216740891</v>
      </c>
      <c r="AE26" s="56">
        <f>E26*'Yield Curves &amp; Factor Charges'!$I$114</f>
        <v>0</v>
      </c>
      <c r="AF26" s="56">
        <f>F26*'Yield Curves &amp; Factor Charges'!$I$115</f>
        <v>0</v>
      </c>
      <c r="AG26" s="56">
        <f>G26*'Yield Curves &amp; Factor Charges'!$I$116</f>
        <v>0</v>
      </c>
      <c r="AH26" s="56">
        <f>H26*'Yield Curves &amp; Factor Charges'!$I$117</f>
        <v>0</v>
      </c>
      <c r="AI26" s="56">
        <f>I26*'Yield Curves &amp; Factor Charges'!$I$118</f>
        <v>0</v>
      </c>
      <c r="AJ26" s="56">
        <f>J26*'Yield Curves &amp; Factor Charges'!$I$119</f>
        <v>0</v>
      </c>
      <c r="AK26" s="56">
        <f>K26*'Yield Curves &amp; Factor Charges'!$I$120</f>
        <v>0</v>
      </c>
      <c r="AL26" s="56">
        <f>L26*'Yield Curves &amp; Factor Charges'!$I$121</f>
        <v>0</v>
      </c>
      <c r="AM26" s="56">
        <f>M26*'Yield Curves &amp; Factor Charges'!$I$122</f>
        <v>0</v>
      </c>
      <c r="AN26" s="56">
        <f>N26*'Yield Curves &amp; Factor Charges'!$I$123</f>
        <v>0</v>
      </c>
      <c r="AO26" s="56">
        <f>O26*'Yield Curves &amp; Factor Charges'!$I$124</f>
        <v>0</v>
      </c>
      <c r="AP26" s="56">
        <f>P26*'Yield Curves &amp; Factor Charges'!$I$125</f>
        <v>176488.52263551336</v>
      </c>
      <c r="AQ26" s="56">
        <f>Q26*'Yield Curves &amp; Factor Charges'!$I$126</f>
        <v>0</v>
      </c>
      <c r="AR26" s="56">
        <f>R26*'Yield Curves &amp; Factor Charges'!$I$127</f>
        <v>0</v>
      </c>
      <c r="AS26" s="56">
        <f>S26*'Yield Curves &amp; Factor Charges'!$I$128</f>
        <v>0</v>
      </c>
      <c r="AT26" s="56">
        <f>T26*'Yield Curves &amp; Factor Charges'!$I$129</f>
        <v>0</v>
      </c>
      <c r="AU26" s="56">
        <f>U26*'Yield Curves &amp; Factor Charges'!$I$130</f>
        <v>0</v>
      </c>
      <c r="AV26" s="56">
        <f>V26*'Yield Curves &amp; Factor Charges'!$I$131</f>
        <v>3.4588113830989998E-36</v>
      </c>
      <c r="AW26" s="56">
        <f>W26*'Yield Curves &amp; Factor Charges'!$I$132</f>
        <v>0</v>
      </c>
      <c r="AX26" s="56">
        <f>X26*'Yield Curves &amp; Factor Charges'!$I$133</f>
        <v>0</v>
      </c>
      <c r="AY26" s="56">
        <f>Y26*'Yield Curves &amp; Factor Charges'!$I$134</f>
        <v>0</v>
      </c>
      <c r="AZ26" s="56">
        <f>Z26*'Yield Curves &amp; Factor Charges'!$I$135</f>
        <v>0</v>
      </c>
      <c r="BA26" s="56">
        <f>AA26*'Yield Curves &amp; Factor Charges'!$I$136</f>
        <v>0</v>
      </c>
      <c r="BB26" s="56">
        <f>AB26*'Yield Curves &amp; Factor Charges'!$I$137</f>
        <v>0</v>
      </c>
    </row>
    <row r="27" spans="2:54" x14ac:dyDescent="0.25">
      <c r="B27" s="145">
        <f t="shared" si="2"/>
        <v>47848</v>
      </c>
      <c r="C27" s="145"/>
      <c r="D27" s="89">
        <f t="shared" si="1"/>
        <v>357429.99051842972</v>
      </c>
      <c r="E27" s="122">
        <f>SUM('Loss reserves - From --&gt;:&lt;-- Loss reserves - To'!E73)+'PremProv - Total'!E34</f>
        <v>0</v>
      </c>
      <c r="F27" s="122">
        <f>SUM('Loss reserves - From --&gt;:&lt;-- Loss reserves - To'!F73)+'PremProv - Total'!F34</f>
        <v>0</v>
      </c>
      <c r="G27" s="122">
        <f>SUM('Loss reserves - From --&gt;:&lt;-- Loss reserves - To'!G73)+'PremProv - Total'!G34</f>
        <v>0</v>
      </c>
      <c r="H27" s="122">
        <f>SUM('Loss reserves - From --&gt;:&lt;-- Loss reserves - To'!H73)+'PremProv - Total'!H34</f>
        <v>0</v>
      </c>
      <c r="I27" s="122">
        <f>SUM('Loss reserves - From --&gt;:&lt;-- Loss reserves - To'!I73)+'PremProv - Total'!I34</f>
        <v>0</v>
      </c>
      <c r="J27" s="122">
        <f>SUM('Loss reserves - From --&gt;:&lt;-- Loss reserves - To'!J73)+'PremProv - Total'!J34</f>
        <v>0</v>
      </c>
      <c r="K27" s="122">
        <f>SUM('Loss reserves - From --&gt;:&lt;-- Loss reserves - To'!K73)+'PremProv - Total'!K34</f>
        <v>0</v>
      </c>
      <c r="L27" s="122">
        <f>SUM('Loss reserves - From --&gt;:&lt;-- Loss reserves - To'!L73)+'PremProv - Total'!L34</f>
        <v>0</v>
      </c>
      <c r="M27" s="122">
        <f>SUM('Loss reserves - From --&gt;:&lt;-- Loss reserves - To'!M73)+'PremProv - Total'!M34</f>
        <v>0</v>
      </c>
      <c r="N27" s="122">
        <f>SUM('Loss reserves - From --&gt;:&lt;-- Loss reserves - To'!N73)+'PremProv - Total'!N34</f>
        <v>0</v>
      </c>
      <c r="O27" s="122">
        <f>SUM('Loss reserves - From --&gt;:&lt;-- Loss reserves - To'!O73)+'PremProv - Total'!O34</f>
        <v>0</v>
      </c>
      <c r="P27" s="122">
        <f>SUM('Loss reserves - From --&gt;:&lt;-- Loss reserves - To'!P73)+'PremProv - Total'!P34</f>
        <v>357429.99051842972</v>
      </c>
      <c r="Q27" s="122">
        <f>SUM('Loss reserves - From --&gt;:&lt;-- Loss reserves - To'!Q73)+'PremProv - Total'!Q34</f>
        <v>0</v>
      </c>
      <c r="R27" s="122">
        <f>SUM('Loss reserves - From --&gt;:&lt;-- Loss reserves - To'!R73)+'PremProv - Total'!R34</f>
        <v>0</v>
      </c>
      <c r="S27" s="122">
        <f>SUM('Loss reserves - From --&gt;:&lt;-- Loss reserves - To'!S73)+'PremProv - Total'!S34</f>
        <v>0</v>
      </c>
      <c r="T27" s="122">
        <f>SUM('Loss reserves - From --&gt;:&lt;-- Loss reserves - To'!T73)+'PremProv - Total'!T34</f>
        <v>0</v>
      </c>
      <c r="U27" s="122">
        <f>SUM('Loss reserves - From --&gt;:&lt;-- Loss reserves - To'!U73)+'PremProv - Total'!U34</f>
        <v>0</v>
      </c>
      <c r="V27" s="122">
        <f>SUM('Loss reserves - From --&gt;:&lt;-- Loss reserves - To'!V73)+'PremProv - Total'!V34</f>
        <v>2.7390779852206271E-73</v>
      </c>
      <c r="W27" s="122">
        <f>SUM('Loss reserves - From --&gt;:&lt;-- Loss reserves - To'!W73)+'PremProv - Total'!W34</f>
        <v>0</v>
      </c>
      <c r="X27" s="122">
        <f>SUM('Loss reserves - From --&gt;:&lt;-- Loss reserves - To'!X73)+'PremProv - Total'!X34</f>
        <v>0</v>
      </c>
      <c r="Y27" s="122">
        <f>SUM('Loss reserves - From --&gt;:&lt;-- Loss reserves - To'!Y73)+'PremProv - Total'!Y34</f>
        <v>0</v>
      </c>
      <c r="Z27" s="122">
        <f>SUM('Loss reserves - From --&gt;:&lt;-- Loss reserves - To'!Z73)+'PremProv - Total'!Z34</f>
        <v>0</v>
      </c>
      <c r="AA27" s="122">
        <f>SUM('Loss reserves - From --&gt;:&lt;-- Loss reserves - To'!AA73)+'PremProv - Total'!AA34</f>
        <v>0</v>
      </c>
      <c r="AB27" s="122">
        <f>SUM('Loss reserves - From --&gt;:&lt;-- Loss reserves - To'!AB73)+'PremProv - Total'!AB34</f>
        <v>0</v>
      </c>
      <c r="AD27" s="116">
        <f t="array" ref="AD27">+SQRT(MMULT(AE27:BB27,MMULT('Correlation Matrix'!$C$43:$Z$66,TRANSPOSE(AE27:BB27))))*(1-$AD$9)</f>
        <v>100312.75341283434</v>
      </c>
      <c r="AE27" s="56">
        <f>E27*'Yield Curves &amp; Factor Charges'!$I$114</f>
        <v>0</v>
      </c>
      <c r="AF27" s="56">
        <f>F27*'Yield Curves &amp; Factor Charges'!$I$115</f>
        <v>0</v>
      </c>
      <c r="AG27" s="56">
        <f>G27*'Yield Curves &amp; Factor Charges'!$I$116</f>
        <v>0</v>
      </c>
      <c r="AH27" s="56">
        <f>H27*'Yield Curves &amp; Factor Charges'!$I$117</f>
        <v>0</v>
      </c>
      <c r="AI27" s="56">
        <f>I27*'Yield Curves &amp; Factor Charges'!$I$118</f>
        <v>0</v>
      </c>
      <c r="AJ27" s="56">
        <f>J27*'Yield Curves &amp; Factor Charges'!$I$119</f>
        <v>0</v>
      </c>
      <c r="AK27" s="56">
        <f>K27*'Yield Curves &amp; Factor Charges'!$I$120</f>
        <v>0</v>
      </c>
      <c r="AL27" s="56">
        <f>L27*'Yield Curves &amp; Factor Charges'!$I$121</f>
        <v>0</v>
      </c>
      <c r="AM27" s="56">
        <f>M27*'Yield Curves &amp; Factor Charges'!$I$122</f>
        <v>0</v>
      </c>
      <c r="AN27" s="56">
        <f>N27*'Yield Curves &amp; Factor Charges'!$I$123</f>
        <v>0</v>
      </c>
      <c r="AO27" s="56">
        <f>O27*'Yield Curves &amp; Factor Charges'!$I$124</f>
        <v>0</v>
      </c>
      <c r="AP27" s="56">
        <f>P27*'Yield Curves &amp; Factor Charges'!$I$125</f>
        <v>153759.5852434616</v>
      </c>
      <c r="AQ27" s="56">
        <f>Q27*'Yield Curves &amp; Factor Charges'!$I$126</f>
        <v>0</v>
      </c>
      <c r="AR27" s="56">
        <f>R27*'Yield Curves &amp; Factor Charges'!$I$127</f>
        <v>0</v>
      </c>
      <c r="AS27" s="56">
        <f>S27*'Yield Curves &amp; Factor Charges'!$I$128</f>
        <v>0</v>
      </c>
      <c r="AT27" s="56">
        <f>T27*'Yield Curves &amp; Factor Charges'!$I$129</f>
        <v>0</v>
      </c>
      <c r="AU27" s="56">
        <f>U27*'Yield Curves &amp; Factor Charges'!$I$130</f>
        <v>0</v>
      </c>
      <c r="AV27" s="56">
        <f>V27*'Yield Curves &amp; Factor Charges'!$I$131</f>
        <v>1.0156628431043558E-73</v>
      </c>
      <c r="AW27" s="56">
        <f>W27*'Yield Curves &amp; Factor Charges'!$I$132</f>
        <v>0</v>
      </c>
      <c r="AX27" s="56">
        <f>X27*'Yield Curves &amp; Factor Charges'!$I$133</f>
        <v>0</v>
      </c>
      <c r="AY27" s="56">
        <f>Y27*'Yield Curves &amp; Factor Charges'!$I$134</f>
        <v>0</v>
      </c>
      <c r="AZ27" s="56">
        <f>Z27*'Yield Curves &amp; Factor Charges'!$I$135</f>
        <v>0</v>
      </c>
      <c r="BA27" s="56">
        <f>AA27*'Yield Curves &amp; Factor Charges'!$I$136</f>
        <v>0</v>
      </c>
      <c r="BB27" s="56">
        <f>AB27*'Yield Curves &amp; Factor Charges'!$I$137</f>
        <v>0</v>
      </c>
    </row>
    <row r="28" spans="2:54" x14ac:dyDescent="0.25">
      <c r="B28" s="145">
        <f t="shared" si="2"/>
        <v>48213</v>
      </c>
      <c r="C28" s="145"/>
      <c r="D28" s="89">
        <f t="shared" si="1"/>
        <v>294825.57373507053</v>
      </c>
      <c r="E28" s="122">
        <f>SUM('Loss reserves - From --&gt;:&lt;-- Loss reserves - To'!E74)+'PremProv - Total'!E35</f>
        <v>0</v>
      </c>
      <c r="F28" s="122">
        <f>SUM('Loss reserves - From --&gt;:&lt;-- Loss reserves - To'!F74)+'PremProv - Total'!F35</f>
        <v>0</v>
      </c>
      <c r="G28" s="122">
        <f>SUM('Loss reserves - From --&gt;:&lt;-- Loss reserves - To'!G74)+'PremProv - Total'!G35</f>
        <v>0</v>
      </c>
      <c r="H28" s="122">
        <f>SUM('Loss reserves - From --&gt;:&lt;-- Loss reserves - To'!H74)+'PremProv - Total'!H35</f>
        <v>0</v>
      </c>
      <c r="I28" s="122">
        <f>SUM('Loss reserves - From --&gt;:&lt;-- Loss reserves - To'!I74)+'PremProv - Total'!I35</f>
        <v>0</v>
      </c>
      <c r="J28" s="122">
        <f>SUM('Loss reserves - From --&gt;:&lt;-- Loss reserves - To'!J74)+'PremProv - Total'!J35</f>
        <v>0</v>
      </c>
      <c r="K28" s="122">
        <f>SUM('Loss reserves - From --&gt;:&lt;-- Loss reserves - To'!K74)+'PremProv - Total'!K35</f>
        <v>0</v>
      </c>
      <c r="L28" s="122">
        <f>SUM('Loss reserves - From --&gt;:&lt;-- Loss reserves - To'!L74)+'PremProv - Total'!L35</f>
        <v>0</v>
      </c>
      <c r="M28" s="122">
        <f>SUM('Loss reserves - From --&gt;:&lt;-- Loss reserves - To'!M74)+'PremProv - Total'!M35</f>
        <v>0</v>
      </c>
      <c r="N28" s="122">
        <f>SUM('Loss reserves - From --&gt;:&lt;-- Loss reserves - To'!N74)+'PremProv - Total'!N35</f>
        <v>0</v>
      </c>
      <c r="O28" s="122">
        <f>SUM('Loss reserves - From --&gt;:&lt;-- Loss reserves - To'!O74)+'PremProv - Total'!O35</f>
        <v>0</v>
      </c>
      <c r="P28" s="122">
        <f>SUM('Loss reserves - From --&gt;:&lt;-- Loss reserves - To'!P74)+'PremProv - Total'!P35</f>
        <v>294825.57373507053</v>
      </c>
      <c r="Q28" s="122">
        <f>SUM('Loss reserves - From --&gt;:&lt;-- Loss reserves - To'!Q74)+'PremProv - Total'!Q35</f>
        <v>0</v>
      </c>
      <c r="R28" s="122">
        <f>SUM('Loss reserves - From --&gt;:&lt;-- Loss reserves - To'!R74)+'PremProv - Total'!R35</f>
        <v>0</v>
      </c>
      <c r="S28" s="122">
        <f>SUM('Loss reserves - From --&gt;:&lt;-- Loss reserves - To'!S74)+'PremProv - Total'!S35</f>
        <v>0</v>
      </c>
      <c r="T28" s="122">
        <f>SUM('Loss reserves - From --&gt;:&lt;-- Loss reserves - To'!T74)+'PremProv - Total'!T35</f>
        <v>0</v>
      </c>
      <c r="U28" s="122">
        <f>SUM('Loss reserves - From --&gt;:&lt;-- Loss reserves - To'!U74)+'PremProv - Total'!U35</f>
        <v>0</v>
      </c>
      <c r="V28" s="122">
        <f>SUM('Loss reserves - From --&gt;:&lt;-- Loss reserves - To'!V74)+'PremProv - Total'!V35</f>
        <v>1.7777006576210672E-146</v>
      </c>
      <c r="W28" s="122">
        <f>SUM('Loss reserves - From --&gt;:&lt;-- Loss reserves - To'!W74)+'PremProv - Total'!W35</f>
        <v>0</v>
      </c>
      <c r="X28" s="122">
        <f>SUM('Loss reserves - From --&gt;:&lt;-- Loss reserves - To'!X74)+'PremProv - Total'!X35</f>
        <v>0</v>
      </c>
      <c r="Y28" s="122">
        <f>SUM('Loss reserves - From --&gt;:&lt;-- Loss reserves - To'!Y74)+'PremProv - Total'!Y35</f>
        <v>0</v>
      </c>
      <c r="Z28" s="122">
        <f>SUM('Loss reserves - From --&gt;:&lt;-- Loss reserves - To'!Z74)+'PremProv - Total'!Z35</f>
        <v>0</v>
      </c>
      <c r="AA28" s="122">
        <f>SUM('Loss reserves - From --&gt;:&lt;-- Loss reserves - To'!AA74)+'PremProv - Total'!AA35</f>
        <v>0</v>
      </c>
      <c r="AB28" s="122">
        <f>SUM('Loss reserves - From --&gt;:&lt;-- Loss reserves - To'!AB74)+'PremProv - Total'!AB35</f>
        <v>0</v>
      </c>
      <c r="AD28" s="116">
        <f t="array" ref="AD28">+SQRT(MMULT(AE28:BB28,MMULT('Correlation Matrix'!$C$43:$Z$66,TRANSPOSE(AE28:BB28))))*(1-$AD$9)</f>
        <v>82742.819188135836</v>
      </c>
      <c r="AE28" s="56">
        <f>E28*'Yield Curves &amp; Factor Charges'!$I$114</f>
        <v>0</v>
      </c>
      <c r="AF28" s="56">
        <f>F28*'Yield Curves &amp; Factor Charges'!$I$115</f>
        <v>0</v>
      </c>
      <c r="AG28" s="56">
        <f>G28*'Yield Curves &amp; Factor Charges'!$I$116</f>
        <v>0</v>
      </c>
      <c r="AH28" s="56">
        <f>H28*'Yield Curves &amp; Factor Charges'!$I$117</f>
        <v>0</v>
      </c>
      <c r="AI28" s="56">
        <f>I28*'Yield Curves &amp; Factor Charges'!$I$118</f>
        <v>0</v>
      </c>
      <c r="AJ28" s="56">
        <f>J28*'Yield Curves &amp; Factor Charges'!$I$119</f>
        <v>0</v>
      </c>
      <c r="AK28" s="56">
        <f>K28*'Yield Curves &amp; Factor Charges'!$I$120</f>
        <v>0</v>
      </c>
      <c r="AL28" s="56">
        <f>L28*'Yield Curves &amp; Factor Charges'!$I$121</f>
        <v>0</v>
      </c>
      <c r="AM28" s="56">
        <f>M28*'Yield Curves &amp; Factor Charges'!$I$122</f>
        <v>0</v>
      </c>
      <c r="AN28" s="56">
        <f>N28*'Yield Curves &amp; Factor Charges'!$I$123</f>
        <v>0</v>
      </c>
      <c r="AO28" s="56">
        <f>O28*'Yield Curves &amp; Factor Charges'!$I$124</f>
        <v>0</v>
      </c>
      <c r="AP28" s="56">
        <f>P28*'Yield Curves &amp; Factor Charges'!$I$125</f>
        <v>126828.35559186977</v>
      </c>
      <c r="AQ28" s="56">
        <f>Q28*'Yield Curves &amp; Factor Charges'!$I$126</f>
        <v>0</v>
      </c>
      <c r="AR28" s="56">
        <f>R28*'Yield Curves &amp; Factor Charges'!$I$127</f>
        <v>0</v>
      </c>
      <c r="AS28" s="56">
        <f>S28*'Yield Curves &amp; Factor Charges'!$I$128</f>
        <v>0</v>
      </c>
      <c r="AT28" s="56">
        <f>T28*'Yield Curves &amp; Factor Charges'!$I$129</f>
        <v>0</v>
      </c>
      <c r="AU28" s="56">
        <f>U28*'Yield Curves &amp; Factor Charges'!$I$130</f>
        <v>0</v>
      </c>
      <c r="AV28" s="56">
        <f>V28*'Yield Curves &amp; Factor Charges'!$I$131</f>
        <v>6.5917966332107307E-147</v>
      </c>
      <c r="AW28" s="56">
        <f>W28*'Yield Curves &amp; Factor Charges'!$I$132</f>
        <v>0</v>
      </c>
      <c r="AX28" s="56">
        <f>X28*'Yield Curves &amp; Factor Charges'!$I$133</f>
        <v>0</v>
      </c>
      <c r="AY28" s="56">
        <f>Y28*'Yield Curves &amp; Factor Charges'!$I$134</f>
        <v>0</v>
      </c>
      <c r="AZ28" s="56">
        <f>Z28*'Yield Curves &amp; Factor Charges'!$I$135</f>
        <v>0</v>
      </c>
      <c r="BA28" s="56">
        <f>AA28*'Yield Curves &amp; Factor Charges'!$I$136</f>
        <v>0</v>
      </c>
      <c r="BB28" s="56">
        <f>AB28*'Yield Curves &amp; Factor Charges'!$I$137</f>
        <v>0</v>
      </c>
    </row>
    <row r="29" spans="2:54" x14ac:dyDescent="0.25">
      <c r="B29" s="145">
        <f t="shared" si="2"/>
        <v>48579</v>
      </c>
      <c r="C29" s="145"/>
      <c r="D29" s="89">
        <f t="shared" si="1"/>
        <v>226135.37139121807</v>
      </c>
      <c r="E29" s="122">
        <f>SUM('Loss reserves - From --&gt;:&lt;-- Loss reserves - To'!E75)+'PremProv - Total'!E36</f>
        <v>0</v>
      </c>
      <c r="F29" s="122">
        <f>SUM('Loss reserves - From --&gt;:&lt;-- Loss reserves - To'!F75)+'PremProv - Total'!F36</f>
        <v>0</v>
      </c>
      <c r="G29" s="122">
        <f>SUM('Loss reserves - From --&gt;:&lt;-- Loss reserves - To'!G75)+'PremProv - Total'!G36</f>
        <v>0</v>
      </c>
      <c r="H29" s="122">
        <f>SUM('Loss reserves - From --&gt;:&lt;-- Loss reserves - To'!H75)+'PremProv - Total'!H36</f>
        <v>0</v>
      </c>
      <c r="I29" s="122">
        <f>SUM('Loss reserves - From --&gt;:&lt;-- Loss reserves - To'!I75)+'PremProv - Total'!I36</f>
        <v>0</v>
      </c>
      <c r="J29" s="122">
        <f>SUM('Loss reserves - From --&gt;:&lt;-- Loss reserves - To'!J75)+'PremProv - Total'!J36</f>
        <v>0</v>
      </c>
      <c r="K29" s="122">
        <f>SUM('Loss reserves - From --&gt;:&lt;-- Loss reserves - To'!K75)+'PremProv - Total'!K36</f>
        <v>0</v>
      </c>
      <c r="L29" s="122">
        <f>SUM('Loss reserves - From --&gt;:&lt;-- Loss reserves - To'!L75)+'PremProv - Total'!L36</f>
        <v>0</v>
      </c>
      <c r="M29" s="122">
        <f>SUM('Loss reserves - From --&gt;:&lt;-- Loss reserves - To'!M75)+'PremProv - Total'!M36</f>
        <v>0</v>
      </c>
      <c r="N29" s="122">
        <f>SUM('Loss reserves - From --&gt;:&lt;-- Loss reserves - To'!N75)+'PremProv - Total'!N36</f>
        <v>0</v>
      </c>
      <c r="O29" s="122">
        <f>SUM('Loss reserves - From --&gt;:&lt;-- Loss reserves - To'!O75)+'PremProv - Total'!O36</f>
        <v>0</v>
      </c>
      <c r="P29" s="122">
        <f>SUM('Loss reserves - From --&gt;:&lt;-- Loss reserves - To'!P75)+'PremProv - Total'!P36</f>
        <v>226135.37139121807</v>
      </c>
      <c r="Q29" s="122">
        <f>SUM('Loss reserves - From --&gt;:&lt;-- Loss reserves - To'!Q75)+'PremProv - Total'!Q36</f>
        <v>0</v>
      </c>
      <c r="R29" s="122">
        <f>SUM('Loss reserves - From --&gt;:&lt;-- Loss reserves - To'!R75)+'PremProv - Total'!R36</f>
        <v>0</v>
      </c>
      <c r="S29" s="122">
        <f>SUM('Loss reserves - From --&gt;:&lt;-- Loss reserves - To'!S75)+'PremProv - Total'!S36</f>
        <v>0</v>
      </c>
      <c r="T29" s="122">
        <f>SUM('Loss reserves - From --&gt;:&lt;-- Loss reserves - To'!T75)+'PremProv - Total'!T36</f>
        <v>0</v>
      </c>
      <c r="U29" s="122">
        <f>SUM('Loss reserves - From --&gt;:&lt;-- Loss reserves - To'!U75)+'PremProv - Total'!U36</f>
        <v>0</v>
      </c>
      <c r="V29" s="122">
        <f>SUM('Loss reserves - From --&gt;:&lt;-- Loss reserves - To'!V75)+'PremProv - Total'!V36</f>
        <v>3.4178609696316943E-289</v>
      </c>
      <c r="W29" s="122">
        <f>SUM('Loss reserves - From --&gt;:&lt;-- Loss reserves - To'!W75)+'PremProv - Total'!W36</f>
        <v>0</v>
      </c>
      <c r="X29" s="122">
        <f>SUM('Loss reserves - From --&gt;:&lt;-- Loss reserves - To'!X75)+'PremProv - Total'!X36</f>
        <v>0</v>
      </c>
      <c r="Y29" s="122">
        <f>SUM('Loss reserves - From --&gt;:&lt;-- Loss reserves - To'!Y75)+'PremProv - Total'!Y36</f>
        <v>0</v>
      </c>
      <c r="Z29" s="122">
        <f>SUM('Loss reserves - From --&gt;:&lt;-- Loss reserves - To'!Z75)+'PremProv - Total'!Z36</f>
        <v>0</v>
      </c>
      <c r="AA29" s="122">
        <f>SUM('Loss reserves - From --&gt;:&lt;-- Loss reserves - To'!AA75)+'PremProv - Total'!AA36</f>
        <v>0</v>
      </c>
      <c r="AB29" s="122">
        <f>SUM('Loss reserves - From --&gt;:&lt;-- Loss reserves - To'!AB75)+'PremProv - Total'!AB36</f>
        <v>0</v>
      </c>
      <c r="AD29" s="116">
        <f t="array" ref="AD29">+SQRT(MMULT(AE29:BB29,MMULT('Correlation Matrix'!$C$43:$Z$66,TRANSPOSE(AE29:BB29))))*(1-$AD$9)</f>
        <v>63464.908793425187</v>
      </c>
      <c r="AE29" s="56">
        <f>E29*'Yield Curves &amp; Factor Charges'!$I$114</f>
        <v>0</v>
      </c>
      <c r="AF29" s="56">
        <f>F29*'Yield Curves &amp; Factor Charges'!$I$115</f>
        <v>0</v>
      </c>
      <c r="AG29" s="56">
        <f>G29*'Yield Curves &amp; Factor Charges'!$I$116</f>
        <v>0</v>
      </c>
      <c r="AH29" s="56">
        <f>H29*'Yield Curves &amp; Factor Charges'!$I$117</f>
        <v>0</v>
      </c>
      <c r="AI29" s="56">
        <f>I29*'Yield Curves &amp; Factor Charges'!$I$118</f>
        <v>0</v>
      </c>
      <c r="AJ29" s="56">
        <f>J29*'Yield Curves &amp; Factor Charges'!$I$119</f>
        <v>0</v>
      </c>
      <c r="AK29" s="56">
        <f>K29*'Yield Curves &amp; Factor Charges'!$I$120</f>
        <v>0</v>
      </c>
      <c r="AL29" s="56">
        <f>L29*'Yield Curves &amp; Factor Charges'!$I$121</f>
        <v>0</v>
      </c>
      <c r="AM29" s="56">
        <f>M29*'Yield Curves &amp; Factor Charges'!$I$122</f>
        <v>0</v>
      </c>
      <c r="AN29" s="56">
        <f>N29*'Yield Curves &amp; Factor Charges'!$I$123</f>
        <v>0</v>
      </c>
      <c r="AO29" s="56">
        <f>O29*'Yield Curves &amp; Factor Charges'!$I$124</f>
        <v>0</v>
      </c>
      <c r="AP29" s="56">
        <f>P29*'Yield Curves &amp; Factor Charges'!$I$125</f>
        <v>97279.136715857123</v>
      </c>
      <c r="AQ29" s="56">
        <f>Q29*'Yield Curves &amp; Factor Charges'!$I$126</f>
        <v>0</v>
      </c>
      <c r="AR29" s="56">
        <f>R29*'Yield Curves &amp; Factor Charges'!$I$127</f>
        <v>0</v>
      </c>
      <c r="AS29" s="56">
        <f>S29*'Yield Curves &amp; Factor Charges'!$I$128</f>
        <v>0</v>
      </c>
      <c r="AT29" s="56">
        <f>T29*'Yield Curves &amp; Factor Charges'!$I$129</f>
        <v>0</v>
      </c>
      <c r="AU29" s="56">
        <f>U29*'Yield Curves &amp; Factor Charges'!$I$130</f>
        <v>0</v>
      </c>
      <c r="AV29" s="56">
        <f>V29*'Yield Curves &amp; Factor Charges'!$I$131</f>
        <v>1.2673587274558462E-289</v>
      </c>
      <c r="AW29" s="56">
        <f>W29*'Yield Curves &amp; Factor Charges'!$I$132</f>
        <v>0</v>
      </c>
      <c r="AX29" s="56">
        <f>X29*'Yield Curves &amp; Factor Charges'!$I$133</f>
        <v>0</v>
      </c>
      <c r="AY29" s="56">
        <f>Y29*'Yield Curves &amp; Factor Charges'!$I$134</f>
        <v>0</v>
      </c>
      <c r="AZ29" s="56">
        <f>Z29*'Yield Curves &amp; Factor Charges'!$I$135</f>
        <v>0</v>
      </c>
      <c r="BA29" s="56">
        <f>AA29*'Yield Curves &amp; Factor Charges'!$I$136</f>
        <v>0</v>
      </c>
      <c r="BB29" s="56">
        <f>AB29*'Yield Curves &amp; Factor Charges'!$I$137</f>
        <v>0</v>
      </c>
    </row>
    <row r="30" spans="2:54" x14ac:dyDescent="0.25">
      <c r="B30" s="145">
        <f t="shared" si="2"/>
        <v>48944</v>
      </c>
      <c r="C30" s="145"/>
      <c r="D30" s="89">
        <f t="shared" si="1"/>
        <v>157436.67169301002</v>
      </c>
      <c r="E30" s="122">
        <f>SUM('Loss reserves - From --&gt;:&lt;-- Loss reserves - To'!E76)+'PremProv - Total'!E37</f>
        <v>0</v>
      </c>
      <c r="F30" s="122">
        <f>SUM('Loss reserves - From --&gt;:&lt;-- Loss reserves - To'!F76)+'PremProv - Total'!F37</f>
        <v>0</v>
      </c>
      <c r="G30" s="122">
        <f>SUM('Loss reserves - From --&gt;:&lt;-- Loss reserves - To'!G76)+'PremProv - Total'!G37</f>
        <v>0</v>
      </c>
      <c r="H30" s="122">
        <f>SUM('Loss reserves - From --&gt;:&lt;-- Loss reserves - To'!H76)+'PremProv - Total'!H37</f>
        <v>0</v>
      </c>
      <c r="I30" s="122">
        <f>SUM('Loss reserves - From --&gt;:&lt;-- Loss reserves - To'!I76)+'PremProv - Total'!I37</f>
        <v>0</v>
      </c>
      <c r="J30" s="122">
        <f>SUM('Loss reserves - From --&gt;:&lt;-- Loss reserves - To'!J76)+'PremProv - Total'!J37</f>
        <v>0</v>
      </c>
      <c r="K30" s="122">
        <f>SUM('Loss reserves - From --&gt;:&lt;-- Loss reserves - To'!K76)+'PremProv - Total'!K37</f>
        <v>0</v>
      </c>
      <c r="L30" s="122">
        <f>SUM('Loss reserves - From --&gt;:&lt;-- Loss reserves - To'!L76)+'PremProv - Total'!L37</f>
        <v>0</v>
      </c>
      <c r="M30" s="122">
        <f>SUM('Loss reserves - From --&gt;:&lt;-- Loss reserves - To'!M76)+'PremProv - Total'!M37</f>
        <v>0</v>
      </c>
      <c r="N30" s="122">
        <f>SUM('Loss reserves - From --&gt;:&lt;-- Loss reserves - To'!N76)+'PremProv - Total'!N37</f>
        <v>0</v>
      </c>
      <c r="O30" s="122">
        <f>SUM('Loss reserves - From --&gt;:&lt;-- Loss reserves - To'!O76)+'PremProv - Total'!O37</f>
        <v>0</v>
      </c>
      <c r="P30" s="122">
        <f>SUM('Loss reserves - From --&gt;:&lt;-- Loss reserves - To'!P76)+'PremProv - Total'!P37</f>
        <v>157436.67169301002</v>
      </c>
      <c r="Q30" s="122">
        <f>SUM('Loss reserves - From --&gt;:&lt;-- Loss reserves - To'!Q76)+'PremProv - Total'!Q37</f>
        <v>0</v>
      </c>
      <c r="R30" s="122">
        <f>SUM('Loss reserves - From --&gt;:&lt;-- Loss reserves - To'!R76)+'PremProv - Total'!R37</f>
        <v>0</v>
      </c>
      <c r="S30" s="122">
        <f>SUM('Loss reserves - From --&gt;:&lt;-- Loss reserves - To'!S76)+'PremProv - Total'!S37</f>
        <v>0</v>
      </c>
      <c r="T30" s="122">
        <f>SUM('Loss reserves - From --&gt;:&lt;-- Loss reserves - To'!T76)+'PremProv - Total'!T37</f>
        <v>0</v>
      </c>
      <c r="U30" s="122">
        <f>SUM('Loss reserves - From --&gt;:&lt;-- Loss reserves - To'!U76)+'PremProv - Total'!U37</f>
        <v>0</v>
      </c>
      <c r="V30" s="122">
        <f>SUM('Loss reserves - From --&gt;:&lt;-- Loss reserves - To'!V76)+'PremProv - Total'!V37</f>
        <v>0</v>
      </c>
      <c r="W30" s="122">
        <f>SUM('Loss reserves - From --&gt;:&lt;-- Loss reserves - To'!W76)+'PremProv - Total'!W37</f>
        <v>0</v>
      </c>
      <c r="X30" s="122">
        <f>SUM('Loss reserves - From --&gt;:&lt;-- Loss reserves - To'!X76)+'PremProv - Total'!X37</f>
        <v>0</v>
      </c>
      <c r="Y30" s="122">
        <f>SUM('Loss reserves - From --&gt;:&lt;-- Loss reserves - To'!Y76)+'PremProv - Total'!Y37</f>
        <v>0</v>
      </c>
      <c r="Z30" s="122">
        <f>SUM('Loss reserves - From --&gt;:&lt;-- Loss reserves - To'!Z76)+'PremProv - Total'!Z37</f>
        <v>0</v>
      </c>
      <c r="AA30" s="122">
        <f>SUM('Loss reserves - From --&gt;:&lt;-- Loss reserves - To'!AA76)+'PremProv - Total'!AA37</f>
        <v>0</v>
      </c>
      <c r="AB30" s="122">
        <f>SUM('Loss reserves - From --&gt;:&lt;-- Loss reserves - To'!AB76)+'PremProv - Total'!AB37</f>
        <v>0</v>
      </c>
      <c r="AD30" s="116">
        <f t="array" ref="AD30">+SQRT(MMULT(AE30:BB30,MMULT('Correlation Matrix'!$C$43:$Z$66,TRANSPOSE(AE30:BB30))))*(1-$AD$9)</f>
        <v>44184.613615582879</v>
      </c>
      <c r="AE30" s="56">
        <f>E30*'Yield Curves &amp; Factor Charges'!$I$114</f>
        <v>0</v>
      </c>
      <c r="AF30" s="56">
        <f>F30*'Yield Curves &amp; Factor Charges'!$I$115</f>
        <v>0</v>
      </c>
      <c r="AG30" s="56">
        <f>G30*'Yield Curves &amp; Factor Charges'!$I$116</f>
        <v>0</v>
      </c>
      <c r="AH30" s="56">
        <f>H30*'Yield Curves &amp; Factor Charges'!$I$117</f>
        <v>0</v>
      </c>
      <c r="AI30" s="56">
        <f>I30*'Yield Curves &amp; Factor Charges'!$I$118</f>
        <v>0</v>
      </c>
      <c r="AJ30" s="56">
        <f>J30*'Yield Curves &amp; Factor Charges'!$I$119</f>
        <v>0</v>
      </c>
      <c r="AK30" s="56">
        <f>K30*'Yield Curves &amp; Factor Charges'!$I$120</f>
        <v>0</v>
      </c>
      <c r="AL30" s="56">
        <f>L30*'Yield Curves &amp; Factor Charges'!$I$121</f>
        <v>0</v>
      </c>
      <c r="AM30" s="56">
        <f>M30*'Yield Curves &amp; Factor Charges'!$I$122</f>
        <v>0</v>
      </c>
      <c r="AN30" s="56">
        <f>N30*'Yield Curves &amp; Factor Charges'!$I$123</f>
        <v>0</v>
      </c>
      <c r="AO30" s="56">
        <f>O30*'Yield Curves &amp; Factor Charges'!$I$124</f>
        <v>0</v>
      </c>
      <c r="AP30" s="56">
        <f>P30*'Yield Curves &amp; Factor Charges'!$I$125</f>
        <v>67726.262439581362</v>
      </c>
      <c r="AQ30" s="56">
        <f>Q30*'Yield Curves &amp; Factor Charges'!$I$126</f>
        <v>0</v>
      </c>
      <c r="AR30" s="56">
        <f>R30*'Yield Curves &amp; Factor Charges'!$I$127</f>
        <v>0</v>
      </c>
      <c r="AS30" s="56">
        <f>S30*'Yield Curves &amp; Factor Charges'!$I$128</f>
        <v>0</v>
      </c>
      <c r="AT30" s="56">
        <f>T30*'Yield Curves &amp; Factor Charges'!$I$129</f>
        <v>0</v>
      </c>
      <c r="AU30" s="56">
        <f>U30*'Yield Curves &amp; Factor Charges'!$I$130</f>
        <v>0</v>
      </c>
      <c r="AV30" s="56">
        <f>V30*'Yield Curves &amp; Factor Charges'!$I$131</f>
        <v>0</v>
      </c>
      <c r="AW30" s="56">
        <f>W30*'Yield Curves &amp; Factor Charges'!$I$132</f>
        <v>0</v>
      </c>
      <c r="AX30" s="56">
        <f>X30*'Yield Curves &amp; Factor Charges'!$I$133</f>
        <v>0</v>
      </c>
      <c r="AY30" s="56">
        <f>Y30*'Yield Curves &amp; Factor Charges'!$I$134</f>
        <v>0</v>
      </c>
      <c r="AZ30" s="56">
        <f>Z30*'Yield Curves &amp; Factor Charges'!$I$135</f>
        <v>0</v>
      </c>
      <c r="BA30" s="56">
        <f>AA30*'Yield Curves &amp; Factor Charges'!$I$136</f>
        <v>0</v>
      </c>
      <c r="BB30" s="56">
        <f>AB30*'Yield Curves &amp; Factor Charges'!$I$137</f>
        <v>0</v>
      </c>
    </row>
    <row r="31" spans="2:54" x14ac:dyDescent="0.25">
      <c r="B31" s="145">
        <f t="shared" si="2"/>
        <v>49309</v>
      </c>
      <c r="C31" s="145"/>
      <c r="D31" s="89">
        <f t="shared" si="1"/>
        <v>96314.916773587436</v>
      </c>
      <c r="E31" s="122">
        <f>SUM('Loss reserves - From --&gt;:&lt;-- Loss reserves - To'!E77)+'PremProv - Total'!E38</f>
        <v>0</v>
      </c>
      <c r="F31" s="122">
        <f>SUM('Loss reserves - From --&gt;:&lt;-- Loss reserves - To'!F77)+'PremProv - Total'!F38</f>
        <v>0</v>
      </c>
      <c r="G31" s="122">
        <f>SUM('Loss reserves - From --&gt;:&lt;-- Loss reserves - To'!G77)+'PremProv - Total'!G38</f>
        <v>0</v>
      </c>
      <c r="H31" s="122">
        <f>SUM('Loss reserves - From --&gt;:&lt;-- Loss reserves - To'!H77)+'PremProv - Total'!H38</f>
        <v>0</v>
      </c>
      <c r="I31" s="122">
        <f>SUM('Loss reserves - From --&gt;:&lt;-- Loss reserves - To'!I77)+'PremProv - Total'!I38</f>
        <v>0</v>
      </c>
      <c r="J31" s="122">
        <f>SUM('Loss reserves - From --&gt;:&lt;-- Loss reserves - To'!J77)+'PremProv - Total'!J38</f>
        <v>0</v>
      </c>
      <c r="K31" s="122">
        <f>SUM('Loss reserves - From --&gt;:&lt;-- Loss reserves - To'!K77)+'PremProv - Total'!K38</f>
        <v>0</v>
      </c>
      <c r="L31" s="122">
        <f>SUM('Loss reserves - From --&gt;:&lt;-- Loss reserves - To'!L77)+'PremProv - Total'!L38</f>
        <v>0</v>
      </c>
      <c r="M31" s="122">
        <f>SUM('Loss reserves - From --&gt;:&lt;-- Loss reserves - To'!M77)+'PremProv - Total'!M38</f>
        <v>0</v>
      </c>
      <c r="N31" s="122">
        <f>SUM('Loss reserves - From --&gt;:&lt;-- Loss reserves - To'!N77)+'PremProv - Total'!N38</f>
        <v>0</v>
      </c>
      <c r="O31" s="122">
        <f>SUM('Loss reserves - From --&gt;:&lt;-- Loss reserves - To'!O77)+'PremProv - Total'!O38</f>
        <v>0</v>
      </c>
      <c r="P31" s="122">
        <f>SUM('Loss reserves - From --&gt;:&lt;-- Loss reserves - To'!P77)+'PremProv - Total'!P38</f>
        <v>96314.916773587436</v>
      </c>
      <c r="Q31" s="122">
        <f>SUM('Loss reserves - From --&gt;:&lt;-- Loss reserves - To'!Q77)+'PremProv - Total'!Q38</f>
        <v>0</v>
      </c>
      <c r="R31" s="122">
        <f>SUM('Loss reserves - From --&gt;:&lt;-- Loss reserves - To'!R77)+'PremProv - Total'!R38</f>
        <v>0</v>
      </c>
      <c r="S31" s="122">
        <f>SUM('Loss reserves - From --&gt;:&lt;-- Loss reserves - To'!S77)+'PremProv - Total'!S38</f>
        <v>0</v>
      </c>
      <c r="T31" s="122">
        <f>SUM('Loss reserves - From --&gt;:&lt;-- Loss reserves - To'!T77)+'PremProv - Total'!T38</f>
        <v>0</v>
      </c>
      <c r="U31" s="122">
        <f>SUM('Loss reserves - From --&gt;:&lt;-- Loss reserves - To'!U77)+'PremProv - Total'!U38</f>
        <v>0</v>
      </c>
      <c r="V31" s="122">
        <f>SUM('Loss reserves - From --&gt;:&lt;-- Loss reserves - To'!V77)+'PremProv - Total'!V38</f>
        <v>0</v>
      </c>
      <c r="W31" s="122">
        <f>SUM('Loss reserves - From --&gt;:&lt;-- Loss reserves - To'!W77)+'PremProv - Total'!W38</f>
        <v>0</v>
      </c>
      <c r="X31" s="122">
        <f>SUM('Loss reserves - From --&gt;:&lt;-- Loss reserves - To'!X77)+'PremProv - Total'!X38</f>
        <v>0</v>
      </c>
      <c r="Y31" s="122">
        <f>SUM('Loss reserves - From --&gt;:&lt;-- Loss reserves - To'!Y77)+'PremProv - Total'!Y38</f>
        <v>0</v>
      </c>
      <c r="Z31" s="122">
        <f>SUM('Loss reserves - From --&gt;:&lt;-- Loss reserves - To'!Z77)+'PremProv - Total'!Z38</f>
        <v>0</v>
      </c>
      <c r="AA31" s="122">
        <f>SUM('Loss reserves - From --&gt;:&lt;-- Loss reserves - To'!AA77)+'PremProv - Total'!AA38</f>
        <v>0</v>
      </c>
      <c r="AB31" s="122">
        <f>SUM('Loss reserves - From --&gt;:&lt;-- Loss reserves - To'!AB77)+'PremProv - Total'!AB38</f>
        <v>0</v>
      </c>
      <c r="AD31" s="116">
        <f t="array" ref="AD31">+SQRT(MMULT(AE31:BB31,MMULT('Correlation Matrix'!$C$43:$Z$66,TRANSPOSE(AE31:BB31))))*(1-$AD$9)</f>
        <v>27030.788553229606</v>
      </c>
      <c r="AE31" s="56">
        <f>E31*'Yield Curves &amp; Factor Charges'!$I$114</f>
        <v>0</v>
      </c>
      <c r="AF31" s="56">
        <f>F31*'Yield Curves &amp; Factor Charges'!$I$115</f>
        <v>0</v>
      </c>
      <c r="AG31" s="56">
        <f>G31*'Yield Curves &amp; Factor Charges'!$I$116</f>
        <v>0</v>
      </c>
      <c r="AH31" s="56">
        <f>H31*'Yield Curves &amp; Factor Charges'!$I$117</f>
        <v>0</v>
      </c>
      <c r="AI31" s="56">
        <f>I31*'Yield Curves &amp; Factor Charges'!$I$118</f>
        <v>0</v>
      </c>
      <c r="AJ31" s="56">
        <f>J31*'Yield Curves &amp; Factor Charges'!$I$119</f>
        <v>0</v>
      </c>
      <c r="AK31" s="56">
        <f>K31*'Yield Curves &amp; Factor Charges'!$I$120</f>
        <v>0</v>
      </c>
      <c r="AL31" s="56">
        <f>L31*'Yield Curves &amp; Factor Charges'!$I$121</f>
        <v>0</v>
      </c>
      <c r="AM31" s="56">
        <f>M31*'Yield Curves &amp; Factor Charges'!$I$122</f>
        <v>0</v>
      </c>
      <c r="AN31" s="56">
        <f>N31*'Yield Curves &amp; Factor Charges'!$I$123</f>
        <v>0</v>
      </c>
      <c r="AO31" s="56">
        <f>O31*'Yield Curves &amp; Factor Charges'!$I$124</f>
        <v>0</v>
      </c>
      <c r="AP31" s="56">
        <f>P31*'Yield Curves &amp; Factor Charges'!$I$125</f>
        <v>41432.845728432876</v>
      </c>
      <c r="AQ31" s="56">
        <f>Q31*'Yield Curves &amp; Factor Charges'!$I$126</f>
        <v>0</v>
      </c>
      <c r="AR31" s="56">
        <f>R31*'Yield Curves &amp; Factor Charges'!$I$127</f>
        <v>0</v>
      </c>
      <c r="AS31" s="56">
        <f>S31*'Yield Curves &amp; Factor Charges'!$I$128</f>
        <v>0</v>
      </c>
      <c r="AT31" s="56">
        <f>T31*'Yield Curves &amp; Factor Charges'!$I$129</f>
        <v>0</v>
      </c>
      <c r="AU31" s="56">
        <f>U31*'Yield Curves &amp; Factor Charges'!$I$130</f>
        <v>0</v>
      </c>
      <c r="AV31" s="56">
        <f>V31*'Yield Curves &amp; Factor Charges'!$I$131</f>
        <v>0</v>
      </c>
      <c r="AW31" s="56">
        <f>W31*'Yield Curves &amp; Factor Charges'!$I$132</f>
        <v>0</v>
      </c>
      <c r="AX31" s="56">
        <f>X31*'Yield Curves &amp; Factor Charges'!$I$133</f>
        <v>0</v>
      </c>
      <c r="AY31" s="56">
        <f>Y31*'Yield Curves &amp; Factor Charges'!$I$134</f>
        <v>0</v>
      </c>
      <c r="AZ31" s="56">
        <f>Z31*'Yield Curves &amp; Factor Charges'!$I$135</f>
        <v>0</v>
      </c>
      <c r="BA31" s="56">
        <f>AA31*'Yield Curves &amp; Factor Charges'!$I$136</f>
        <v>0</v>
      </c>
      <c r="BB31" s="56">
        <f>AB31*'Yield Curves &amp; Factor Charges'!$I$137</f>
        <v>0</v>
      </c>
    </row>
    <row r="32" spans="2:54" x14ac:dyDescent="0.25">
      <c r="B32" s="145">
        <f t="shared" si="2"/>
        <v>49674</v>
      </c>
      <c r="C32" s="145"/>
      <c r="D32" s="89">
        <f t="shared" si="1"/>
        <v>49567.964240078807</v>
      </c>
      <c r="E32" s="122">
        <f>SUM('Loss reserves - From --&gt;:&lt;-- Loss reserves - To'!E78)+'PremProv - Total'!E39</f>
        <v>0</v>
      </c>
      <c r="F32" s="122">
        <f>SUM('Loss reserves - From --&gt;:&lt;-- Loss reserves - To'!F78)+'PremProv - Total'!F39</f>
        <v>0</v>
      </c>
      <c r="G32" s="122">
        <f>SUM('Loss reserves - From --&gt;:&lt;-- Loss reserves - To'!G78)+'PremProv - Total'!G39</f>
        <v>0</v>
      </c>
      <c r="H32" s="122">
        <f>SUM('Loss reserves - From --&gt;:&lt;-- Loss reserves - To'!H78)+'PremProv - Total'!H39</f>
        <v>0</v>
      </c>
      <c r="I32" s="122">
        <f>SUM('Loss reserves - From --&gt;:&lt;-- Loss reserves - To'!I78)+'PremProv - Total'!I39</f>
        <v>0</v>
      </c>
      <c r="J32" s="122">
        <f>SUM('Loss reserves - From --&gt;:&lt;-- Loss reserves - To'!J78)+'PremProv - Total'!J39</f>
        <v>0</v>
      </c>
      <c r="K32" s="122">
        <f>SUM('Loss reserves - From --&gt;:&lt;-- Loss reserves - To'!K78)+'PremProv - Total'!K39</f>
        <v>0</v>
      </c>
      <c r="L32" s="122">
        <f>SUM('Loss reserves - From --&gt;:&lt;-- Loss reserves - To'!L78)+'PremProv - Total'!L39</f>
        <v>0</v>
      </c>
      <c r="M32" s="122">
        <f>SUM('Loss reserves - From --&gt;:&lt;-- Loss reserves - To'!M78)+'PremProv - Total'!M39</f>
        <v>0</v>
      </c>
      <c r="N32" s="122">
        <f>SUM('Loss reserves - From --&gt;:&lt;-- Loss reserves - To'!N78)+'PremProv - Total'!N39</f>
        <v>0</v>
      </c>
      <c r="O32" s="122">
        <f>SUM('Loss reserves - From --&gt;:&lt;-- Loss reserves - To'!O78)+'PremProv - Total'!O39</f>
        <v>0</v>
      </c>
      <c r="P32" s="122">
        <f>SUM('Loss reserves - From --&gt;:&lt;-- Loss reserves - To'!P78)+'PremProv - Total'!P39</f>
        <v>49567.964240078807</v>
      </c>
      <c r="Q32" s="122">
        <f>SUM('Loss reserves - From --&gt;:&lt;-- Loss reserves - To'!Q78)+'PremProv - Total'!Q39</f>
        <v>0</v>
      </c>
      <c r="R32" s="122">
        <f>SUM('Loss reserves - From --&gt;:&lt;-- Loss reserves - To'!R78)+'PremProv - Total'!R39</f>
        <v>0</v>
      </c>
      <c r="S32" s="122">
        <f>SUM('Loss reserves - From --&gt;:&lt;-- Loss reserves - To'!S78)+'PremProv - Total'!S39</f>
        <v>0</v>
      </c>
      <c r="T32" s="122">
        <f>SUM('Loss reserves - From --&gt;:&lt;-- Loss reserves - To'!T78)+'PremProv - Total'!T39</f>
        <v>0</v>
      </c>
      <c r="U32" s="122">
        <f>SUM('Loss reserves - From --&gt;:&lt;-- Loss reserves - To'!U78)+'PremProv - Total'!U39</f>
        <v>0</v>
      </c>
      <c r="V32" s="122">
        <f>SUM('Loss reserves - From --&gt;:&lt;-- Loss reserves - To'!V78)+'PremProv - Total'!V39</f>
        <v>0</v>
      </c>
      <c r="W32" s="122">
        <f>SUM('Loss reserves - From --&gt;:&lt;-- Loss reserves - To'!W78)+'PremProv - Total'!W39</f>
        <v>0</v>
      </c>
      <c r="X32" s="122">
        <f>SUM('Loss reserves - From --&gt;:&lt;-- Loss reserves - To'!X78)+'PremProv - Total'!X39</f>
        <v>0</v>
      </c>
      <c r="Y32" s="122">
        <f>SUM('Loss reserves - From --&gt;:&lt;-- Loss reserves - To'!Y78)+'PremProv - Total'!Y39</f>
        <v>0</v>
      </c>
      <c r="Z32" s="122">
        <f>SUM('Loss reserves - From --&gt;:&lt;-- Loss reserves - To'!Z78)+'PremProv - Total'!Z39</f>
        <v>0</v>
      </c>
      <c r="AA32" s="122">
        <f>SUM('Loss reserves - From --&gt;:&lt;-- Loss reserves - To'!AA78)+'PremProv - Total'!AA39</f>
        <v>0</v>
      </c>
      <c r="AB32" s="122">
        <f>SUM('Loss reserves - From --&gt;:&lt;-- Loss reserves - To'!AB78)+'PremProv - Total'!AB39</f>
        <v>0</v>
      </c>
      <c r="AD32" s="116">
        <f t="array" ref="AD32">+SQRT(MMULT(AE32:BB32,MMULT('Correlation Matrix'!$C$43:$Z$66,TRANSPOSE(AE32:BB32))))*(1-$AD$9)</f>
        <v>13911.252849206101</v>
      </c>
      <c r="AE32" s="56">
        <f>E32*'Yield Curves &amp; Factor Charges'!$I$114</f>
        <v>0</v>
      </c>
      <c r="AF32" s="56">
        <f>F32*'Yield Curves &amp; Factor Charges'!$I$115</f>
        <v>0</v>
      </c>
      <c r="AG32" s="56">
        <f>G32*'Yield Curves &amp; Factor Charges'!$I$116</f>
        <v>0</v>
      </c>
      <c r="AH32" s="56">
        <f>H32*'Yield Curves &amp; Factor Charges'!$I$117</f>
        <v>0</v>
      </c>
      <c r="AI32" s="56">
        <f>I32*'Yield Curves &amp; Factor Charges'!$I$118</f>
        <v>0</v>
      </c>
      <c r="AJ32" s="56">
        <f>J32*'Yield Curves &amp; Factor Charges'!$I$119</f>
        <v>0</v>
      </c>
      <c r="AK32" s="56">
        <f>K32*'Yield Curves &amp; Factor Charges'!$I$120</f>
        <v>0</v>
      </c>
      <c r="AL32" s="56">
        <f>L32*'Yield Curves &amp; Factor Charges'!$I$121</f>
        <v>0</v>
      </c>
      <c r="AM32" s="56">
        <f>M32*'Yield Curves &amp; Factor Charges'!$I$122</f>
        <v>0</v>
      </c>
      <c r="AN32" s="56">
        <f>N32*'Yield Curves &amp; Factor Charges'!$I$123</f>
        <v>0</v>
      </c>
      <c r="AO32" s="56">
        <f>O32*'Yield Curves &amp; Factor Charges'!$I$124</f>
        <v>0</v>
      </c>
      <c r="AP32" s="56">
        <f>P32*'Yield Curves &amp; Factor Charges'!$I$125</f>
        <v>21323.195660953559</v>
      </c>
      <c r="AQ32" s="56">
        <f>Q32*'Yield Curves &amp; Factor Charges'!$I$126</f>
        <v>0</v>
      </c>
      <c r="AR32" s="56">
        <f>R32*'Yield Curves &amp; Factor Charges'!$I$127</f>
        <v>0</v>
      </c>
      <c r="AS32" s="56">
        <f>S32*'Yield Curves &amp; Factor Charges'!$I$128</f>
        <v>0</v>
      </c>
      <c r="AT32" s="56">
        <f>T32*'Yield Curves &amp; Factor Charges'!$I$129</f>
        <v>0</v>
      </c>
      <c r="AU32" s="56">
        <f>U32*'Yield Curves &amp; Factor Charges'!$I$130</f>
        <v>0</v>
      </c>
      <c r="AV32" s="56">
        <f>V32*'Yield Curves &amp; Factor Charges'!$I$131</f>
        <v>0</v>
      </c>
      <c r="AW32" s="56">
        <f>W32*'Yield Curves &amp; Factor Charges'!$I$132</f>
        <v>0</v>
      </c>
      <c r="AX32" s="56">
        <f>X32*'Yield Curves &amp; Factor Charges'!$I$133</f>
        <v>0</v>
      </c>
      <c r="AY32" s="56">
        <f>Y32*'Yield Curves &amp; Factor Charges'!$I$134</f>
        <v>0</v>
      </c>
      <c r="AZ32" s="56">
        <f>Z32*'Yield Curves &amp; Factor Charges'!$I$135</f>
        <v>0</v>
      </c>
      <c r="BA32" s="56">
        <f>AA32*'Yield Curves &amp; Factor Charges'!$I$136</f>
        <v>0</v>
      </c>
      <c r="BB32" s="56">
        <f>AB32*'Yield Curves &amp; Factor Charges'!$I$137</f>
        <v>0</v>
      </c>
    </row>
    <row r="33" spans="2:54" x14ac:dyDescent="0.25">
      <c r="B33" s="145">
        <f t="shared" si="2"/>
        <v>50040</v>
      </c>
      <c r="C33" s="145"/>
      <c r="D33" s="89">
        <f t="shared" si="1"/>
        <v>20240.312496776274</v>
      </c>
      <c r="E33" s="122">
        <f>SUM('Loss reserves - From --&gt;:&lt;-- Loss reserves - To'!E79)+'PremProv - Total'!E40</f>
        <v>0</v>
      </c>
      <c r="F33" s="122">
        <f>SUM('Loss reserves - From --&gt;:&lt;-- Loss reserves - To'!F79)+'PremProv - Total'!F40</f>
        <v>0</v>
      </c>
      <c r="G33" s="122">
        <f>SUM('Loss reserves - From --&gt;:&lt;-- Loss reserves - To'!G79)+'PremProv - Total'!G40</f>
        <v>0</v>
      </c>
      <c r="H33" s="122">
        <f>SUM('Loss reserves - From --&gt;:&lt;-- Loss reserves - To'!H79)+'PremProv - Total'!H40</f>
        <v>0</v>
      </c>
      <c r="I33" s="122">
        <f>SUM('Loss reserves - From --&gt;:&lt;-- Loss reserves - To'!I79)+'PremProv - Total'!I40</f>
        <v>0</v>
      </c>
      <c r="J33" s="122">
        <f>SUM('Loss reserves - From --&gt;:&lt;-- Loss reserves - To'!J79)+'PremProv - Total'!J40</f>
        <v>0</v>
      </c>
      <c r="K33" s="122">
        <f>SUM('Loss reserves - From --&gt;:&lt;-- Loss reserves - To'!K79)+'PremProv - Total'!K40</f>
        <v>0</v>
      </c>
      <c r="L33" s="122">
        <f>SUM('Loss reserves - From --&gt;:&lt;-- Loss reserves - To'!L79)+'PremProv - Total'!L40</f>
        <v>0</v>
      </c>
      <c r="M33" s="122">
        <f>SUM('Loss reserves - From --&gt;:&lt;-- Loss reserves - To'!M79)+'PremProv - Total'!M40</f>
        <v>0</v>
      </c>
      <c r="N33" s="122">
        <f>SUM('Loss reserves - From --&gt;:&lt;-- Loss reserves - To'!N79)+'PremProv - Total'!N40</f>
        <v>0</v>
      </c>
      <c r="O33" s="122">
        <f>SUM('Loss reserves - From --&gt;:&lt;-- Loss reserves - To'!O79)+'PremProv - Total'!O40</f>
        <v>0</v>
      </c>
      <c r="P33" s="122">
        <f>SUM('Loss reserves - From --&gt;:&lt;-- Loss reserves - To'!P79)+'PremProv - Total'!P40</f>
        <v>20240.312496776274</v>
      </c>
      <c r="Q33" s="122">
        <f>SUM('Loss reserves - From --&gt;:&lt;-- Loss reserves - To'!Q79)+'PremProv - Total'!Q40</f>
        <v>0</v>
      </c>
      <c r="R33" s="122">
        <f>SUM('Loss reserves - From --&gt;:&lt;-- Loss reserves - To'!R79)+'PremProv - Total'!R40</f>
        <v>0</v>
      </c>
      <c r="S33" s="122">
        <f>SUM('Loss reserves - From --&gt;:&lt;-- Loss reserves - To'!S79)+'PremProv - Total'!S40</f>
        <v>0</v>
      </c>
      <c r="T33" s="122">
        <f>SUM('Loss reserves - From --&gt;:&lt;-- Loss reserves - To'!T79)+'PremProv - Total'!T40</f>
        <v>0</v>
      </c>
      <c r="U33" s="122">
        <f>SUM('Loss reserves - From --&gt;:&lt;-- Loss reserves - To'!U79)+'PremProv - Total'!U40</f>
        <v>0</v>
      </c>
      <c r="V33" s="122">
        <f>SUM('Loss reserves - From --&gt;:&lt;-- Loss reserves - To'!V79)+'PremProv - Total'!V40</f>
        <v>0</v>
      </c>
      <c r="W33" s="122">
        <f>SUM('Loss reserves - From --&gt;:&lt;-- Loss reserves - To'!W79)+'PremProv - Total'!W40</f>
        <v>0</v>
      </c>
      <c r="X33" s="122">
        <f>SUM('Loss reserves - From --&gt;:&lt;-- Loss reserves - To'!X79)+'PremProv - Total'!X40</f>
        <v>0</v>
      </c>
      <c r="Y33" s="122">
        <f>SUM('Loss reserves - From --&gt;:&lt;-- Loss reserves - To'!Y79)+'PremProv - Total'!Y40</f>
        <v>0</v>
      </c>
      <c r="Z33" s="122">
        <f>SUM('Loss reserves - From --&gt;:&lt;-- Loss reserves - To'!Z79)+'PremProv - Total'!Z40</f>
        <v>0</v>
      </c>
      <c r="AA33" s="122">
        <f>SUM('Loss reserves - From --&gt;:&lt;-- Loss reserves - To'!AA79)+'PremProv - Total'!AA40</f>
        <v>0</v>
      </c>
      <c r="AB33" s="122">
        <f>SUM('Loss reserves - From --&gt;:&lt;-- Loss reserves - To'!AB79)+'PremProv - Total'!AB40</f>
        <v>0</v>
      </c>
      <c r="AD33" s="116">
        <f t="array" ref="AD33">+SQRT(MMULT(AE33:BB33,MMULT('Correlation Matrix'!$C$43:$Z$66,TRANSPOSE(AE33:BB33))))*(1-$AD$9)</f>
        <v>5680.4452070261814</v>
      </c>
      <c r="AE33" s="56">
        <f>E33*'Yield Curves &amp; Factor Charges'!$I$114</f>
        <v>0</v>
      </c>
      <c r="AF33" s="56">
        <f>F33*'Yield Curves &amp; Factor Charges'!$I$115</f>
        <v>0</v>
      </c>
      <c r="AG33" s="56">
        <f>G33*'Yield Curves &amp; Factor Charges'!$I$116</f>
        <v>0</v>
      </c>
      <c r="AH33" s="56">
        <f>H33*'Yield Curves &amp; Factor Charges'!$I$117</f>
        <v>0</v>
      </c>
      <c r="AI33" s="56">
        <f>I33*'Yield Curves &amp; Factor Charges'!$I$118</f>
        <v>0</v>
      </c>
      <c r="AJ33" s="56">
        <f>J33*'Yield Curves &amp; Factor Charges'!$I$119</f>
        <v>0</v>
      </c>
      <c r="AK33" s="56">
        <f>K33*'Yield Curves &amp; Factor Charges'!$I$120</f>
        <v>0</v>
      </c>
      <c r="AL33" s="56">
        <f>L33*'Yield Curves &amp; Factor Charges'!$I$121</f>
        <v>0</v>
      </c>
      <c r="AM33" s="56">
        <f>M33*'Yield Curves &amp; Factor Charges'!$I$122</f>
        <v>0</v>
      </c>
      <c r="AN33" s="56">
        <f>N33*'Yield Curves &amp; Factor Charges'!$I$123</f>
        <v>0</v>
      </c>
      <c r="AO33" s="56">
        <f>O33*'Yield Curves &amp; Factor Charges'!$I$124</f>
        <v>0</v>
      </c>
      <c r="AP33" s="56">
        <f>P33*'Yield Curves &amp; Factor Charges'!$I$125</f>
        <v>8706.9975582866064</v>
      </c>
      <c r="AQ33" s="56">
        <f>Q33*'Yield Curves &amp; Factor Charges'!$I$126</f>
        <v>0</v>
      </c>
      <c r="AR33" s="56">
        <f>R33*'Yield Curves &amp; Factor Charges'!$I$127</f>
        <v>0</v>
      </c>
      <c r="AS33" s="56">
        <f>S33*'Yield Curves &amp; Factor Charges'!$I$128</f>
        <v>0</v>
      </c>
      <c r="AT33" s="56">
        <f>T33*'Yield Curves &amp; Factor Charges'!$I$129</f>
        <v>0</v>
      </c>
      <c r="AU33" s="56">
        <f>U33*'Yield Curves &amp; Factor Charges'!$I$130</f>
        <v>0</v>
      </c>
      <c r="AV33" s="56">
        <f>V33*'Yield Curves &amp; Factor Charges'!$I$131</f>
        <v>0</v>
      </c>
      <c r="AW33" s="56">
        <f>W33*'Yield Curves &amp; Factor Charges'!$I$132</f>
        <v>0</v>
      </c>
      <c r="AX33" s="56">
        <f>X33*'Yield Curves &amp; Factor Charges'!$I$133</f>
        <v>0</v>
      </c>
      <c r="AY33" s="56">
        <f>Y33*'Yield Curves &amp; Factor Charges'!$I$134</f>
        <v>0</v>
      </c>
      <c r="AZ33" s="56">
        <f>Z33*'Yield Curves &amp; Factor Charges'!$I$135</f>
        <v>0</v>
      </c>
      <c r="BA33" s="56">
        <f>AA33*'Yield Curves &amp; Factor Charges'!$I$136</f>
        <v>0</v>
      </c>
      <c r="BB33" s="56">
        <f>AB33*'Yield Curves &amp; Factor Charges'!$I$137</f>
        <v>0</v>
      </c>
    </row>
    <row r="34" spans="2:54" x14ac:dyDescent="0.25">
      <c r="B34" s="145">
        <f t="shared" si="2"/>
        <v>50405</v>
      </c>
      <c r="C34" s="145"/>
      <c r="D34" s="89">
        <f t="shared" si="1"/>
        <v>5934.8948000466407</v>
      </c>
      <c r="E34" s="122">
        <f>SUM('Loss reserves - From --&gt;:&lt;-- Loss reserves - To'!E80)+'PremProv - Total'!E41</f>
        <v>0</v>
      </c>
      <c r="F34" s="122">
        <f>SUM('Loss reserves - From --&gt;:&lt;-- Loss reserves - To'!F80)+'PremProv - Total'!F41</f>
        <v>0</v>
      </c>
      <c r="G34" s="122">
        <f>SUM('Loss reserves - From --&gt;:&lt;-- Loss reserves - To'!G80)+'PremProv - Total'!G41</f>
        <v>0</v>
      </c>
      <c r="H34" s="122">
        <f>SUM('Loss reserves - From --&gt;:&lt;-- Loss reserves - To'!H80)+'PremProv - Total'!H41</f>
        <v>0</v>
      </c>
      <c r="I34" s="122">
        <f>SUM('Loss reserves - From --&gt;:&lt;-- Loss reserves - To'!I80)+'PremProv - Total'!I41</f>
        <v>0</v>
      </c>
      <c r="J34" s="122">
        <f>SUM('Loss reserves - From --&gt;:&lt;-- Loss reserves - To'!J80)+'PremProv - Total'!J41</f>
        <v>0</v>
      </c>
      <c r="K34" s="122">
        <f>SUM('Loss reserves - From --&gt;:&lt;-- Loss reserves - To'!K80)+'PremProv - Total'!K41</f>
        <v>0</v>
      </c>
      <c r="L34" s="122">
        <f>SUM('Loss reserves - From --&gt;:&lt;-- Loss reserves - To'!L80)+'PremProv - Total'!L41</f>
        <v>0</v>
      </c>
      <c r="M34" s="122">
        <f>SUM('Loss reserves - From --&gt;:&lt;-- Loss reserves - To'!M80)+'PremProv - Total'!M41</f>
        <v>0</v>
      </c>
      <c r="N34" s="122">
        <f>SUM('Loss reserves - From --&gt;:&lt;-- Loss reserves - To'!N80)+'PremProv - Total'!N41</f>
        <v>0</v>
      </c>
      <c r="O34" s="122">
        <f>SUM('Loss reserves - From --&gt;:&lt;-- Loss reserves - To'!O80)+'PremProv - Total'!O41</f>
        <v>0</v>
      </c>
      <c r="P34" s="122">
        <f>SUM('Loss reserves - From --&gt;:&lt;-- Loss reserves - To'!P80)+'PremProv - Total'!P41</f>
        <v>5934.8948000466407</v>
      </c>
      <c r="Q34" s="122">
        <f>SUM('Loss reserves - From --&gt;:&lt;-- Loss reserves - To'!Q80)+'PremProv - Total'!Q41</f>
        <v>0</v>
      </c>
      <c r="R34" s="122">
        <f>SUM('Loss reserves - From --&gt;:&lt;-- Loss reserves - To'!R80)+'PremProv - Total'!R41</f>
        <v>0</v>
      </c>
      <c r="S34" s="122">
        <f>SUM('Loss reserves - From --&gt;:&lt;-- Loss reserves - To'!S80)+'PremProv - Total'!S41</f>
        <v>0</v>
      </c>
      <c r="T34" s="122">
        <f>SUM('Loss reserves - From --&gt;:&lt;-- Loss reserves - To'!T80)+'PremProv - Total'!T41</f>
        <v>0</v>
      </c>
      <c r="U34" s="122">
        <f>SUM('Loss reserves - From --&gt;:&lt;-- Loss reserves - To'!U80)+'PremProv - Total'!U41</f>
        <v>0</v>
      </c>
      <c r="V34" s="122">
        <f>SUM('Loss reserves - From --&gt;:&lt;-- Loss reserves - To'!V80)+'PremProv - Total'!V41</f>
        <v>0</v>
      </c>
      <c r="W34" s="122">
        <f>SUM('Loss reserves - From --&gt;:&lt;-- Loss reserves - To'!W80)+'PremProv - Total'!W41</f>
        <v>0</v>
      </c>
      <c r="X34" s="122">
        <f>SUM('Loss reserves - From --&gt;:&lt;-- Loss reserves - To'!X80)+'PremProv - Total'!X41</f>
        <v>0</v>
      </c>
      <c r="Y34" s="122">
        <f>SUM('Loss reserves - From --&gt;:&lt;-- Loss reserves - To'!Y80)+'PremProv - Total'!Y41</f>
        <v>0</v>
      </c>
      <c r="Z34" s="122">
        <f>SUM('Loss reserves - From --&gt;:&lt;-- Loss reserves - To'!Z80)+'PremProv - Total'!Z41</f>
        <v>0</v>
      </c>
      <c r="AA34" s="122">
        <f>SUM('Loss reserves - From --&gt;:&lt;-- Loss reserves - To'!AA80)+'PremProv - Total'!AA41</f>
        <v>0</v>
      </c>
      <c r="AB34" s="122">
        <f>SUM('Loss reserves - From --&gt;:&lt;-- Loss reserves - To'!AB80)+'PremProv - Total'!AB41</f>
        <v>0</v>
      </c>
      <c r="AD34" s="116">
        <f t="array" ref="AD34">+SQRT(MMULT(AE34:BB34,MMULT('Correlation Matrix'!$C$43:$Z$66,TRANSPOSE(AE34:BB34))))*(1-$AD$9)</f>
        <v>1665.6286668745395</v>
      </c>
      <c r="AE34" s="56">
        <f>E34*'Yield Curves &amp; Factor Charges'!$I$114</f>
        <v>0</v>
      </c>
      <c r="AF34" s="56">
        <f>F34*'Yield Curves &amp; Factor Charges'!$I$115</f>
        <v>0</v>
      </c>
      <c r="AG34" s="56">
        <f>G34*'Yield Curves &amp; Factor Charges'!$I$116</f>
        <v>0</v>
      </c>
      <c r="AH34" s="56">
        <f>H34*'Yield Curves &amp; Factor Charges'!$I$117</f>
        <v>0</v>
      </c>
      <c r="AI34" s="56">
        <f>I34*'Yield Curves &amp; Factor Charges'!$I$118</f>
        <v>0</v>
      </c>
      <c r="AJ34" s="56">
        <f>J34*'Yield Curves &amp; Factor Charges'!$I$119</f>
        <v>0</v>
      </c>
      <c r="AK34" s="56">
        <f>K34*'Yield Curves &amp; Factor Charges'!$I$120</f>
        <v>0</v>
      </c>
      <c r="AL34" s="56">
        <f>L34*'Yield Curves &amp; Factor Charges'!$I$121</f>
        <v>0</v>
      </c>
      <c r="AM34" s="56">
        <f>M34*'Yield Curves &amp; Factor Charges'!$I$122</f>
        <v>0</v>
      </c>
      <c r="AN34" s="56">
        <f>N34*'Yield Curves &amp; Factor Charges'!$I$123</f>
        <v>0</v>
      </c>
      <c r="AO34" s="56">
        <f>O34*'Yield Curves &amp; Factor Charges'!$I$124</f>
        <v>0</v>
      </c>
      <c r="AP34" s="56">
        <f>P34*'Yield Curves &amp; Factor Charges'!$I$125</f>
        <v>2553.0788885262714</v>
      </c>
      <c r="AQ34" s="56">
        <f>Q34*'Yield Curves &amp; Factor Charges'!$I$126</f>
        <v>0</v>
      </c>
      <c r="AR34" s="56">
        <f>R34*'Yield Curves &amp; Factor Charges'!$I$127</f>
        <v>0</v>
      </c>
      <c r="AS34" s="56">
        <f>S34*'Yield Curves &amp; Factor Charges'!$I$128</f>
        <v>0</v>
      </c>
      <c r="AT34" s="56">
        <f>T34*'Yield Curves &amp; Factor Charges'!$I$129</f>
        <v>0</v>
      </c>
      <c r="AU34" s="56">
        <f>U34*'Yield Curves &amp; Factor Charges'!$I$130</f>
        <v>0</v>
      </c>
      <c r="AV34" s="56">
        <f>V34*'Yield Curves &amp; Factor Charges'!$I$131</f>
        <v>0</v>
      </c>
      <c r="AW34" s="56">
        <f>W34*'Yield Curves &amp; Factor Charges'!$I$132</f>
        <v>0</v>
      </c>
      <c r="AX34" s="56">
        <f>X34*'Yield Curves &amp; Factor Charges'!$I$133</f>
        <v>0</v>
      </c>
      <c r="AY34" s="56">
        <f>Y34*'Yield Curves &amp; Factor Charges'!$I$134</f>
        <v>0</v>
      </c>
      <c r="AZ34" s="56">
        <f>Z34*'Yield Curves &amp; Factor Charges'!$I$135</f>
        <v>0</v>
      </c>
      <c r="BA34" s="56">
        <f>AA34*'Yield Curves &amp; Factor Charges'!$I$136</f>
        <v>0</v>
      </c>
      <c r="BB34" s="56">
        <f>AB34*'Yield Curves &amp; Factor Charges'!$I$137</f>
        <v>0</v>
      </c>
    </row>
    <row r="35" spans="2:54" x14ac:dyDescent="0.25">
      <c r="B35" s="145">
        <f t="shared" si="2"/>
        <v>50770</v>
      </c>
      <c r="C35" s="145"/>
      <c r="D35" s="89">
        <f t="shared" si="1"/>
        <v>0</v>
      </c>
      <c r="E35" s="122">
        <f>SUM('Loss reserves - From --&gt;:&lt;-- Loss reserves - To'!E81)+'PremProv - Total'!E42</f>
        <v>0</v>
      </c>
      <c r="F35" s="122">
        <f>SUM('Loss reserves - From --&gt;:&lt;-- Loss reserves - To'!F81)+'PremProv - Total'!F42</f>
        <v>0</v>
      </c>
      <c r="G35" s="122">
        <f>SUM('Loss reserves - From --&gt;:&lt;-- Loss reserves - To'!G81)+'PremProv - Total'!G42</f>
        <v>0</v>
      </c>
      <c r="H35" s="122">
        <f>SUM('Loss reserves - From --&gt;:&lt;-- Loss reserves - To'!H81)+'PremProv - Total'!H42</f>
        <v>0</v>
      </c>
      <c r="I35" s="122">
        <f>SUM('Loss reserves - From --&gt;:&lt;-- Loss reserves - To'!I81)+'PremProv - Total'!I42</f>
        <v>0</v>
      </c>
      <c r="J35" s="122">
        <f>SUM('Loss reserves - From --&gt;:&lt;-- Loss reserves - To'!J81)+'PremProv - Total'!J42</f>
        <v>0</v>
      </c>
      <c r="K35" s="122">
        <f>SUM('Loss reserves - From --&gt;:&lt;-- Loss reserves - To'!K81)+'PremProv - Total'!K42</f>
        <v>0</v>
      </c>
      <c r="L35" s="122">
        <f>SUM('Loss reserves - From --&gt;:&lt;-- Loss reserves - To'!L81)+'PremProv - Total'!L42</f>
        <v>0</v>
      </c>
      <c r="M35" s="122">
        <f>SUM('Loss reserves - From --&gt;:&lt;-- Loss reserves - To'!M81)+'PremProv - Total'!M42</f>
        <v>0</v>
      </c>
      <c r="N35" s="122">
        <f>SUM('Loss reserves - From --&gt;:&lt;-- Loss reserves - To'!N81)+'PremProv - Total'!N42</f>
        <v>0</v>
      </c>
      <c r="O35" s="122">
        <f>SUM('Loss reserves - From --&gt;:&lt;-- Loss reserves - To'!O81)+'PremProv - Total'!O42</f>
        <v>0</v>
      </c>
      <c r="P35" s="122">
        <f>SUM('Loss reserves - From --&gt;:&lt;-- Loss reserves - To'!P81)+'PremProv - Total'!P42</f>
        <v>0</v>
      </c>
      <c r="Q35" s="122">
        <f>SUM('Loss reserves - From --&gt;:&lt;-- Loss reserves - To'!Q81)+'PremProv - Total'!Q42</f>
        <v>0</v>
      </c>
      <c r="R35" s="122">
        <f>SUM('Loss reserves - From --&gt;:&lt;-- Loss reserves - To'!R81)+'PremProv - Total'!R42</f>
        <v>0</v>
      </c>
      <c r="S35" s="122">
        <f>SUM('Loss reserves - From --&gt;:&lt;-- Loss reserves - To'!S81)+'PremProv - Total'!S42</f>
        <v>0</v>
      </c>
      <c r="T35" s="122">
        <f>SUM('Loss reserves - From --&gt;:&lt;-- Loss reserves - To'!T81)+'PremProv - Total'!T42</f>
        <v>0</v>
      </c>
      <c r="U35" s="122">
        <f>SUM('Loss reserves - From --&gt;:&lt;-- Loss reserves - To'!U81)+'PremProv - Total'!U42</f>
        <v>0</v>
      </c>
      <c r="V35" s="122">
        <f>SUM('Loss reserves - From --&gt;:&lt;-- Loss reserves - To'!V81)+'PremProv - Total'!V42</f>
        <v>0</v>
      </c>
      <c r="W35" s="122">
        <f>SUM('Loss reserves - From --&gt;:&lt;-- Loss reserves - To'!W81)+'PremProv - Total'!W42</f>
        <v>0</v>
      </c>
      <c r="X35" s="122">
        <f>SUM('Loss reserves - From --&gt;:&lt;-- Loss reserves - To'!X81)+'PremProv - Total'!X42</f>
        <v>0</v>
      </c>
      <c r="Y35" s="122">
        <f>SUM('Loss reserves - From --&gt;:&lt;-- Loss reserves - To'!Y81)+'PremProv - Total'!Y42</f>
        <v>0</v>
      </c>
      <c r="Z35" s="122">
        <f>SUM('Loss reserves - From --&gt;:&lt;-- Loss reserves - To'!Z81)+'PremProv - Total'!Z42</f>
        <v>0</v>
      </c>
      <c r="AA35" s="122">
        <f>SUM('Loss reserves - From --&gt;:&lt;-- Loss reserves - To'!AA81)+'PremProv - Total'!AA42</f>
        <v>0</v>
      </c>
      <c r="AB35" s="122">
        <f>SUM('Loss reserves - From --&gt;:&lt;-- Loss reserves - To'!AB81)+'PremProv - Total'!AB42</f>
        <v>0</v>
      </c>
      <c r="AD35" s="116">
        <f t="array" ref="AD35">+SQRT(MMULT(AE35:BB35,MMULT('Correlation Matrix'!$C$43:$Z$66,TRANSPOSE(AE35:BB35))))*(1-$AD$9)</f>
        <v>0</v>
      </c>
      <c r="AE35" s="56">
        <f>E35*'Yield Curves &amp; Factor Charges'!$I$114</f>
        <v>0</v>
      </c>
      <c r="AF35" s="56">
        <f>F35*'Yield Curves &amp; Factor Charges'!$I$115</f>
        <v>0</v>
      </c>
      <c r="AG35" s="56">
        <f>G35*'Yield Curves &amp; Factor Charges'!$I$116</f>
        <v>0</v>
      </c>
      <c r="AH35" s="56">
        <f>H35*'Yield Curves &amp; Factor Charges'!$I$117</f>
        <v>0</v>
      </c>
      <c r="AI35" s="56">
        <f>I35*'Yield Curves &amp; Factor Charges'!$I$118</f>
        <v>0</v>
      </c>
      <c r="AJ35" s="56">
        <f>J35*'Yield Curves &amp; Factor Charges'!$I$119</f>
        <v>0</v>
      </c>
      <c r="AK35" s="56">
        <f>K35*'Yield Curves &amp; Factor Charges'!$I$120</f>
        <v>0</v>
      </c>
      <c r="AL35" s="56">
        <f>L35*'Yield Curves &amp; Factor Charges'!$I$121</f>
        <v>0</v>
      </c>
      <c r="AM35" s="56">
        <f>M35*'Yield Curves &amp; Factor Charges'!$I$122</f>
        <v>0</v>
      </c>
      <c r="AN35" s="56">
        <f>N35*'Yield Curves &amp; Factor Charges'!$I$123</f>
        <v>0</v>
      </c>
      <c r="AO35" s="56">
        <f>O35*'Yield Curves &amp; Factor Charges'!$I$124</f>
        <v>0</v>
      </c>
      <c r="AP35" s="56">
        <f>P35*'Yield Curves &amp; Factor Charges'!$I$125</f>
        <v>0</v>
      </c>
      <c r="AQ35" s="56">
        <f>Q35*'Yield Curves &amp; Factor Charges'!$I$126</f>
        <v>0</v>
      </c>
      <c r="AR35" s="56">
        <f>R35*'Yield Curves &amp; Factor Charges'!$I$127</f>
        <v>0</v>
      </c>
      <c r="AS35" s="56">
        <f>S35*'Yield Curves &amp; Factor Charges'!$I$128</f>
        <v>0</v>
      </c>
      <c r="AT35" s="56">
        <f>T35*'Yield Curves &amp; Factor Charges'!$I$129</f>
        <v>0</v>
      </c>
      <c r="AU35" s="56">
        <f>U35*'Yield Curves &amp; Factor Charges'!$I$130</f>
        <v>0</v>
      </c>
      <c r="AV35" s="56">
        <f>V35*'Yield Curves &amp; Factor Charges'!$I$131</f>
        <v>0</v>
      </c>
      <c r="AW35" s="56">
        <f>W35*'Yield Curves &amp; Factor Charges'!$I$132</f>
        <v>0</v>
      </c>
      <c r="AX35" s="56">
        <f>X35*'Yield Curves &amp; Factor Charges'!$I$133</f>
        <v>0</v>
      </c>
      <c r="AY35" s="56">
        <f>Y35*'Yield Curves &amp; Factor Charges'!$I$134</f>
        <v>0</v>
      </c>
      <c r="AZ35" s="56">
        <f>Z35*'Yield Curves &amp; Factor Charges'!$I$135</f>
        <v>0</v>
      </c>
      <c r="BA35" s="56">
        <f>AA35*'Yield Curves &amp; Factor Charges'!$I$136</f>
        <v>0</v>
      </c>
      <c r="BB35" s="56">
        <f>AB35*'Yield Curves &amp; Factor Charges'!$I$137</f>
        <v>0</v>
      </c>
    </row>
    <row r="36" spans="2:54" x14ac:dyDescent="0.25">
      <c r="B36" s="145">
        <f t="shared" si="2"/>
        <v>51135</v>
      </c>
      <c r="C36" s="145"/>
      <c r="D36" s="89">
        <f t="shared" si="1"/>
        <v>0</v>
      </c>
      <c r="E36" s="122">
        <f>SUM('Loss reserves - From --&gt;:&lt;-- Loss reserves - To'!E82)+'PremProv - Total'!E43</f>
        <v>0</v>
      </c>
      <c r="F36" s="122">
        <f>SUM('Loss reserves - From --&gt;:&lt;-- Loss reserves - To'!F82)+'PremProv - Total'!F43</f>
        <v>0</v>
      </c>
      <c r="G36" s="122">
        <f>SUM('Loss reserves - From --&gt;:&lt;-- Loss reserves - To'!G82)+'PremProv - Total'!G43</f>
        <v>0</v>
      </c>
      <c r="H36" s="122">
        <f>SUM('Loss reserves - From --&gt;:&lt;-- Loss reserves - To'!H82)+'PremProv - Total'!H43</f>
        <v>0</v>
      </c>
      <c r="I36" s="122">
        <f>SUM('Loss reserves - From --&gt;:&lt;-- Loss reserves - To'!I82)+'PremProv - Total'!I43</f>
        <v>0</v>
      </c>
      <c r="J36" s="122">
        <f>SUM('Loss reserves - From --&gt;:&lt;-- Loss reserves - To'!J82)+'PremProv - Total'!J43</f>
        <v>0</v>
      </c>
      <c r="K36" s="122">
        <f>SUM('Loss reserves - From --&gt;:&lt;-- Loss reserves - To'!K82)+'PremProv - Total'!K43</f>
        <v>0</v>
      </c>
      <c r="L36" s="122">
        <f>SUM('Loss reserves - From --&gt;:&lt;-- Loss reserves - To'!L82)+'PremProv - Total'!L43</f>
        <v>0</v>
      </c>
      <c r="M36" s="122">
        <f>SUM('Loss reserves - From --&gt;:&lt;-- Loss reserves - To'!M82)+'PremProv - Total'!M43</f>
        <v>0</v>
      </c>
      <c r="N36" s="122">
        <f>SUM('Loss reserves - From --&gt;:&lt;-- Loss reserves - To'!N82)+'PremProv - Total'!N43</f>
        <v>0</v>
      </c>
      <c r="O36" s="122">
        <f>SUM('Loss reserves - From --&gt;:&lt;-- Loss reserves - To'!O82)+'PremProv - Total'!O43</f>
        <v>0</v>
      </c>
      <c r="P36" s="122">
        <f>SUM('Loss reserves - From --&gt;:&lt;-- Loss reserves - To'!P82)+'PremProv - Total'!P43</f>
        <v>0</v>
      </c>
      <c r="Q36" s="122">
        <f>SUM('Loss reserves - From --&gt;:&lt;-- Loss reserves - To'!Q82)+'PremProv - Total'!Q43</f>
        <v>0</v>
      </c>
      <c r="R36" s="122">
        <f>SUM('Loss reserves - From --&gt;:&lt;-- Loss reserves - To'!R82)+'PremProv - Total'!R43</f>
        <v>0</v>
      </c>
      <c r="S36" s="122">
        <f>SUM('Loss reserves - From --&gt;:&lt;-- Loss reserves - To'!S82)+'PremProv - Total'!S43</f>
        <v>0</v>
      </c>
      <c r="T36" s="122">
        <f>SUM('Loss reserves - From --&gt;:&lt;-- Loss reserves - To'!T82)+'PremProv - Total'!T43</f>
        <v>0</v>
      </c>
      <c r="U36" s="122">
        <f>SUM('Loss reserves - From --&gt;:&lt;-- Loss reserves - To'!U82)+'PremProv - Total'!U43</f>
        <v>0</v>
      </c>
      <c r="V36" s="122">
        <f>SUM('Loss reserves - From --&gt;:&lt;-- Loss reserves - To'!V82)+'PremProv - Total'!V43</f>
        <v>0</v>
      </c>
      <c r="W36" s="122">
        <f>SUM('Loss reserves - From --&gt;:&lt;-- Loss reserves - To'!W82)+'PremProv - Total'!W43</f>
        <v>0</v>
      </c>
      <c r="X36" s="122">
        <f>SUM('Loss reserves - From --&gt;:&lt;-- Loss reserves - To'!X82)+'PremProv - Total'!X43</f>
        <v>0</v>
      </c>
      <c r="Y36" s="122">
        <f>SUM('Loss reserves - From --&gt;:&lt;-- Loss reserves - To'!Y82)+'PremProv - Total'!Y43</f>
        <v>0</v>
      </c>
      <c r="Z36" s="122">
        <f>SUM('Loss reserves - From --&gt;:&lt;-- Loss reserves - To'!Z82)+'PremProv - Total'!Z43</f>
        <v>0</v>
      </c>
      <c r="AA36" s="122">
        <f>SUM('Loss reserves - From --&gt;:&lt;-- Loss reserves - To'!AA82)+'PremProv - Total'!AA43</f>
        <v>0</v>
      </c>
      <c r="AB36" s="122">
        <f>SUM('Loss reserves - From --&gt;:&lt;-- Loss reserves - To'!AB82)+'PremProv - Total'!AB43</f>
        <v>0</v>
      </c>
      <c r="AD36" s="116">
        <f t="array" ref="AD36">+SQRT(MMULT(AE36:BB36,MMULT('Correlation Matrix'!$C$43:$Z$66,TRANSPOSE(AE36:BB36))))*(1-$AD$9)</f>
        <v>0</v>
      </c>
      <c r="AE36" s="56">
        <f>E36*'Yield Curves &amp; Factor Charges'!$I$114</f>
        <v>0</v>
      </c>
      <c r="AF36" s="56">
        <f>F36*'Yield Curves &amp; Factor Charges'!$I$115</f>
        <v>0</v>
      </c>
      <c r="AG36" s="56">
        <f>G36*'Yield Curves &amp; Factor Charges'!$I$116</f>
        <v>0</v>
      </c>
      <c r="AH36" s="56">
        <f>H36*'Yield Curves &amp; Factor Charges'!$I$117</f>
        <v>0</v>
      </c>
      <c r="AI36" s="56">
        <f>I36*'Yield Curves &amp; Factor Charges'!$I$118</f>
        <v>0</v>
      </c>
      <c r="AJ36" s="56">
        <f>J36*'Yield Curves &amp; Factor Charges'!$I$119</f>
        <v>0</v>
      </c>
      <c r="AK36" s="56">
        <f>K36*'Yield Curves &amp; Factor Charges'!$I$120</f>
        <v>0</v>
      </c>
      <c r="AL36" s="56">
        <f>L36*'Yield Curves &amp; Factor Charges'!$I$121</f>
        <v>0</v>
      </c>
      <c r="AM36" s="56">
        <f>M36*'Yield Curves &amp; Factor Charges'!$I$122</f>
        <v>0</v>
      </c>
      <c r="AN36" s="56">
        <f>N36*'Yield Curves &amp; Factor Charges'!$I$123</f>
        <v>0</v>
      </c>
      <c r="AO36" s="56">
        <f>O36*'Yield Curves &amp; Factor Charges'!$I$124</f>
        <v>0</v>
      </c>
      <c r="AP36" s="56">
        <f>P36*'Yield Curves &amp; Factor Charges'!$I$125</f>
        <v>0</v>
      </c>
      <c r="AQ36" s="56">
        <f>Q36*'Yield Curves &amp; Factor Charges'!$I$126</f>
        <v>0</v>
      </c>
      <c r="AR36" s="56">
        <f>R36*'Yield Curves &amp; Factor Charges'!$I$127</f>
        <v>0</v>
      </c>
      <c r="AS36" s="56">
        <f>S36*'Yield Curves &amp; Factor Charges'!$I$128</f>
        <v>0</v>
      </c>
      <c r="AT36" s="56">
        <f>T36*'Yield Curves &amp; Factor Charges'!$I$129</f>
        <v>0</v>
      </c>
      <c r="AU36" s="56">
        <f>U36*'Yield Curves &amp; Factor Charges'!$I$130</f>
        <v>0</v>
      </c>
      <c r="AV36" s="56">
        <f>V36*'Yield Curves &amp; Factor Charges'!$I$131</f>
        <v>0</v>
      </c>
      <c r="AW36" s="56">
        <f>W36*'Yield Curves &amp; Factor Charges'!$I$132</f>
        <v>0</v>
      </c>
      <c r="AX36" s="56">
        <f>X36*'Yield Curves &amp; Factor Charges'!$I$133</f>
        <v>0</v>
      </c>
      <c r="AY36" s="56">
        <f>Y36*'Yield Curves &amp; Factor Charges'!$I$134</f>
        <v>0</v>
      </c>
      <c r="AZ36" s="56">
        <f>Z36*'Yield Curves &amp; Factor Charges'!$I$135</f>
        <v>0</v>
      </c>
      <c r="BA36" s="56">
        <f>AA36*'Yield Curves &amp; Factor Charges'!$I$136</f>
        <v>0</v>
      </c>
      <c r="BB36" s="56">
        <f>AB36*'Yield Curves &amp; Factor Charges'!$I$137</f>
        <v>0</v>
      </c>
    </row>
    <row r="37" spans="2:54" x14ac:dyDescent="0.25">
      <c r="B37" s="145">
        <f t="shared" si="2"/>
        <v>51501</v>
      </c>
      <c r="C37" s="145"/>
      <c r="D37" s="89">
        <f t="shared" si="1"/>
        <v>0</v>
      </c>
      <c r="E37" s="122">
        <f>SUM('Loss reserves - From --&gt;:&lt;-- Loss reserves - To'!E83)+'PremProv - Total'!E44</f>
        <v>0</v>
      </c>
      <c r="F37" s="122">
        <f>SUM('Loss reserves - From --&gt;:&lt;-- Loss reserves - To'!F83)+'PremProv - Total'!F44</f>
        <v>0</v>
      </c>
      <c r="G37" s="122">
        <f>SUM('Loss reserves - From --&gt;:&lt;-- Loss reserves - To'!G83)+'PremProv - Total'!G44</f>
        <v>0</v>
      </c>
      <c r="H37" s="122">
        <f>SUM('Loss reserves - From --&gt;:&lt;-- Loss reserves - To'!H83)+'PremProv - Total'!H44</f>
        <v>0</v>
      </c>
      <c r="I37" s="122">
        <f>SUM('Loss reserves - From --&gt;:&lt;-- Loss reserves - To'!I83)+'PremProv - Total'!I44</f>
        <v>0</v>
      </c>
      <c r="J37" s="122">
        <f>SUM('Loss reserves - From --&gt;:&lt;-- Loss reserves - To'!J83)+'PremProv - Total'!J44</f>
        <v>0</v>
      </c>
      <c r="K37" s="122">
        <f>SUM('Loss reserves - From --&gt;:&lt;-- Loss reserves - To'!K83)+'PremProv - Total'!K44</f>
        <v>0</v>
      </c>
      <c r="L37" s="122">
        <f>SUM('Loss reserves - From --&gt;:&lt;-- Loss reserves - To'!L83)+'PremProv - Total'!L44</f>
        <v>0</v>
      </c>
      <c r="M37" s="122">
        <f>SUM('Loss reserves - From --&gt;:&lt;-- Loss reserves - To'!M83)+'PremProv - Total'!M44</f>
        <v>0</v>
      </c>
      <c r="N37" s="122">
        <f>SUM('Loss reserves - From --&gt;:&lt;-- Loss reserves - To'!N83)+'PremProv - Total'!N44</f>
        <v>0</v>
      </c>
      <c r="O37" s="122">
        <f>SUM('Loss reserves - From --&gt;:&lt;-- Loss reserves - To'!O83)+'PremProv - Total'!O44</f>
        <v>0</v>
      </c>
      <c r="P37" s="122">
        <f>SUM('Loss reserves - From --&gt;:&lt;-- Loss reserves - To'!P83)+'PremProv - Total'!P44</f>
        <v>0</v>
      </c>
      <c r="Q37" s="122">
        <f>SUM('Loss reserves - From --&gt;:&lt;-- Loss reserves - To'!Q83)+'PremProv - Total'!Q44</f>
        <v>0</v>
      </c>
      <c r="R37" s="122">
        <f>SUM('Loss reserves - From --&gt;:&lt;-- Loss reserves - To'!R83)+'PremProv - Total'!R44</f>
        <v>0</v>
      </c>
      <c r="S37" s="122">
        <f>SUM('Loss reserves - From --&gt;:&lt;-- Loss reserves - To'!S83)+'PremProv - Total'!S44</f>
        <v>0</v>
      </c>
      <c r="T37" s="122">
        <f>SUM('Loss reserves - From --&gt;:&lt;-- Loss reserves - To'!T83)+'PremProv - Total'!T44</f>
        <v>0</v>
      </c>
      <c r="U37" s="122">
        <f>SUM('Loss reserves - From --&gt;:&lt;-- Loss reserves - To'!U83)+'PremProv - Total'!U44</f>
        <v>0</v>
      </c>
      <c r="V37" s="122">
        <f>SUM('Loss reserves - From --&gt;:&lt;-- Loss reserves - To'!V83)+'PremProv - Total'!V44</f>
        <v>0</v>
      </c>
      <c r="W37" s="122">
        <f>SUM('Loss reserves - From --&gt;:&lt;-- Loss reserves - To'!W83)+'PremProv - Total'!W44</f>
        <v>0</v>
      </c>
      <c r="X37" s="122">
        <f>SUM('Loss reserves - From --&gt;:&lt;-- Loss reserves - To'!X83)+'PremProv - Total'!X44</f>
        <v>0</v>
      </c>
      <c r="Y37" s="122">
        <f>SUM('Loss reserves - From --&gt;:&lt;-- Loss reserves - To'!Y83)+'PremProv - Total'!Y44</f>
        <v>0</v>
      </c>
      <c r="Z37" s="122">
        <f>SUM('Loss reserves - From --&gt;:&lt;-- Loss reserves - To'!Z83)+'PremProv - Total'!Z44</f>
        <v>0</v>
      </c>
      <c r="AA37" s="122">
        <f>SUM('Loss reserves - From --&gt;:&lt;-- Loss reserves - To'!AA83)+'PremProv - Total'!AA44</f>
        <v>0</v>
      </c>
      <c r="AB37" s="122">
        <f>SUM('Loss reserves - From --&gt;:&lt;-- Loss reserves - To'!AB83)+'PremProv - Total'!AB44</f>
        <v>0</v>
      </c>
      <c r="AD37" s="116">
        <f t="array" ref="AD37">+SQRT(MMULT(AE37:BB37,MMULT('Correlation Matrix'!$C$43:$Z$66,TRANSPOSE(AE37:BB37))))*(1-$AD$9)</f>
        <v>0</v>
      </c>
      <c r="AE37" s="56">
        <f>E37*'Yield Curves &amp; Factor Charges'!$I$114</f>
        <v>0</v>
      </c>
      <c r="AF37" s="56">
        <f>F37*'Yield Curves &amp; Factor Charges'!$I$115</f>
        <v>0</v>
      </c>
      <c r="AG37" s="56">
        <f>G37*'Yield Curves &amp; Factor Charges'!$I$116</f>
        <v>0</v>
      </c>
      <c r="AH37" s="56">
        <f>H37*'Yield Curves &amp; Factor Charges'!$I$117</f>
        <v>0</v>
      </c>
      <c r="AI37" s="56">
        <f>I37*'Yield Curves &amp; Factor Charges'!$I$118</f>
        <v>0</v>
      </c>
      <c r="AJ37" s="56">
        <f>J37*'Yield Curves &amp; Factor Charges'!$I$119</f>
        <v>0</v>
      </c>
      <c r="AK37" s="56">
        <f>K37*'Yield Curves &amp; Factor Charges'!$I$120</f>
        <v>0</v>
      </c>
      <c r="AL37" s="56">
        <f>L37*'Yield Curves &amp; Factor Charges'!$I$121</f>
        <v>0</v>
      </c>
      <c r="AM37" s="56">
        <f>M37*'Yield Curves &amp; Factor Charges'!$I$122</f>
        <v>0</v>
      </c>
      <c r="AN37" s="56">
        <f>N37*'Yield Curves &amp; Factor Charges'!$I$123</f>
        <v>0</v>
      </c>
      <c r="AO37" s="56">
        <f>O37*'Yield Curves &amp; Factor Charges'!$I$124</f>
        <v>0</v>
      </c>
      <c r="AP37" s="56">
        <f>P37*'Yield Curves &amp; Factor Charges'!$I$125</f>
        <v>0</v>
      </c>
      <c r="AQ37" s="56">
        <f>Q37*'Yield Curves &amp; Factor Charges'!$I$126</f>
        <v>0</v>
      </c>
      <c r="AR37" s="56">
        <f>R37*'Yield Curves &amp; Factor Charges'!$I$127</f>
        <v>0</v>
      </c>
      <c r="AS37" s="56">
        <f>S37*'Yield Curves &amp; Factor Charges'!$I$128</f>
        <v>0</v>
      </c>
      <c r="AT37" s="56">
        <f>T37*'Yield Curves &amp; Factor Charges'!$I$129</f>
        <v>0</v>
      </c>
      <c r="AU37" s="56">
        <f>U37*'Yield Curves &amp; Factor Charges'!$I$130</f>
        <v>0</v>
      </c>
      <c r="AV37" s="56">
        <f>V37*'Yield Curves &amp; Factor Charges'!$I$131</f>
        <v>0</v>
      </c>
      <c r="AW37" s="56">
        <f>W37*'Yield Curves &amp; Factor Charges'!$I$132</f>
        <v>0</v>
      </c>
      <c r="AX37" s="56">
        <f>X37*'Yield Curves &amp; Factor Charges'!$I$133</f>
        <v>0</v>
      </c>
      <c r="AY37" s="56">
        <f>Y37*'Yield Curves &amp; Factor Charges'!$I$134</f>
        <v>0</v>
      </c>
      <c r="AZ37" s="56">
        <f>Z37*'Yield Curves &amp; Factor Charges'!$I$135</f>
        <v>0</v>
      </c>
      <c r="BA37" s="56">
        <f>AA37*'Yield Curves &amp; Factor Charges'!$I$136</f>
        <v>0</v>
      </c>
      <c r="BB37" s="56">
        <f>AB37*'Yield Curves &amp; Factor Charges'!$I$137</f>
        <v>0</v>
      </c>
    </row>
  </sheetData>
  <mergeCells count="28">
    <mergeCell ref="AE15:BB15"/>
    <mergeCell ref="G12:G13"/>
    <mergeCell ref="A8:C8"/>
    <mergeCell ref="A12:C12"/>
    <mergeCell ref="D12:D13"/>
    <mergeCell ref="E12:E13"/>
    <mergeCell ref="F12:F13"/>
    <mergeCell ref="S12:S13"/>
    <mergeCell ref="H12:H13"/>
    <mergeCell ref="I12:I13"/>
    <mergeCell ref="J12:J13"/>
    <mergeCell ref="K12:K13"/>
    <mergeCell ref="L12:L13"/>
    <mergeCell ref="M12:M13"/>
    <mergeCell ref="N12:N13"/>
    <mergeCell ref="O12:O13"/>
    <mergeCell ref="P12:P13"/>
    <mergeCell ref="Q12:Q13"/>
    <mergeCell ref="R12:R13"/>
    <mergeCell ref="Z12:Z13"/>
    <mergeCell ref="AA12:AA13"/>
    <mergeCell ref="AB12:AB13"/>
    <mergeCell ref="T12:T13"/>
    <mergeCell ref="U12:U13"/>
    <mergeCell ref="V12:V13"/>
    <mergeCell ref="W12:W13"/>
    <mergeCell ref="X12:X13"/>
    <mergeCell ref="Y12:Y13"/>
  </mergeCells>
  <pageMargins left="0.7" right="0.7" top="0.75" bottom="0.75" header="0.3" footer="0.3"/>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B80"/>
  <sheetViews>
    <sheetView workbookViewId="0">
      <selection activeCell="C44" sqref="C44:L45"/>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173</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49" t="s">
        <v>145</v>
      </c>
      <c r="B4" s="117"/>
      <c r="C4" s="117"/>
      <c r="D4" s="117"/>
      <c r="E4" s="117"/>
      <c r="F4" s="117"/>
      <c r="G4" s="153" t="s">
        <v>51</v>
      </c>
      <c r="H4" s="109" t="s">
        <v>52</v>
      </c>
      <c r="J4" s="223"/>
    </row>
    <row r="5" spans="1:28" x14ac:dyDescent="0.25">
      <c r="A5" s="152"/>
      <c r="B5" s="117"/>
      <c r="C5" s="117"/>
      <c r="D5" s="117"/>
      <c r="E5" s="117"/>
      <c r="F5" s="117"/>
      <c r="G5" s="153" t="s">
        <v>101</v>
      </c>
      <c r="H5" s="151">
        <f>HLOOKUP($H$4,'Yield Curves &amp; Factor Charges'!$C$6:$J$7,2,FALSE)</f>
        <v>1</v>
      </c>
    </row>
    <row r="6" spans="1:28" ht="13.8" thickBot="1" x14ac:dyDescent="0.3">
      <c r="A6" s="149"/>
      <c r="C6" s="149"/>
      <c r="D6" s="149"/>
      <c r="E6" s="149"/>
      <c r="F6" s="149"/>
      <c r="G6" s="149"/>
      <c r="H6" s="149"/>
      <c r="I6" s="149"/>
      <c r="J6" s="149"/>
      <c r="K6" s="149"/>
      <c r="L6" s="149"/>
      <c r="M6" s="149"/>
      <c r="N6" s="149"/>
      <c r="O6" s="149"/>
      <c r="P6" s="149"/>
      <c r="Q6" s="149"/>
      <c r="R6" s="149"/>
      <c r="S6" s="149"/>
      <c r="T6" s="149"/>
      <c r="U6" s="149"/>
      <c r="V6" s="149"/>
      <c r="W6" s="149"/>
      <c r="X6" s="149"/>
      <c r="Y6" s="149"/>
      <c r="Z6" s="149"/>
      <c r="AA6" s="149"/>
      <c r="AB6" s="149"/>
    </row>
    <row r="7" spans="1:28" ht="15" thickBot="1" x14ac:dyDescent="0.35">
      <c r="A7" s="408" t="s">
        <v>147</v>
      </c>
      <c r="B7" s="401"/>
      <c r="C7" s="401"/>
      <c r="D7" s="173">
        <f t="shared" ref="D7:D10" si="0">SUM(E7:AB7)</f>
        <v>27165.730080000001</v>
      </c>
      <c r="E7" s="275">
        <f>+E17-E18+E21</f>
        <v>0</v>
      </c>
      <c r="F7" s="275">
        <f t="shared" ref="F7:AB7" si="1">+F17-F18+F21</f>
        <v>0</v>
      </c>
      <c r="G7" s="275">
        <f t="shared" si="1"/>
        <v>0</v>
      </c>
      <c r="H7" s="275">
        <f t="shared" si="1"/>
        <v>0</v>
      </c>
      <c r="I7" s="275">
        <f t="shared" si="1"/>
        <v>0</v>
      </c>
      <c r="J7" s="275">
        <f t="shared" si="1"/>
        <v>0</v>
      </c>
      <c r="K7" s="275">
        <f t="shared" si="1"/>
        <v>0</v>
      </c>
      <c r="L7" s="275">
        <f t="shared" si="1"/>
        <v>0</v>
      </c>
      <c r="M7" s="275">
        <f t="shared" si="1"/>
        <v>0</v>
      </c>
      <c r="N7" s="275">
        <f t="shared" si="1"/>
        <v>27165.730080000001</v>
      </c>
      <c r="O7" s="275">
        <f t="shared" si="1"/>
        <v>0</v>
      </c>
      <c r="P7" s="275">
        <f t="shared" si="1"/>
        <v>0</v>
      </c>
      <c r="Q7" s="275">
        <f t="shared" si="1"/>
        <v>0</v>
      </c>
      <c r="R7" s="275">
        <f t="shared" si="1"/>
        <v>0</v>
      </c>
      <c r="S7" s="275">
        <f t="shared" si="1"/>
        <v>0</v>
      </c>
      <c r="T7" s="275">
        <f t="shared" si="1"/>
        <v>0</v>
      </c>
      <c r="U7" s="275">
        <f t="shared" si="1"/>
        <v>0</v>
      </c>
      <c r="V7" s="275">
        <f t="shared" si="1"/>
        <v>0</v>
      </c>
      <c r="W7" s="275">
        <f t="shared" si="1"/>
        <v>0</v>
      </c>
      <c r="X7" s="275">
        <f t="shared" si="1"/>
        <v>0</v>
      </c>
      <c r="Y7" s="275">
        <f t="shared" si="1"/>
        <v>0</v>
      </c>
      <c r="Z7" s="275">
        <f t="shared" si="1"/>
        <v>0</v>
      </c>
      <c r="AA7" s="275">
        <f t="shared" si="1"/>
        <v>0</v>
      </c>
      <c r="AB7" s="275">
        <f t="shared" si="1"/>
        <v>0</v>
      </c>
    </row>
    <row r="8" spans="1:28" ht="15" hidden="1" customHeight="1" thickBot="1" x14ac:dyDescent="0.35">
      <c r="A8" s="409"/>
      <c r="B8" s="409"/>
      <c r="C8" s="409"/>
      <c r="D8" s="173">
        <f>SUM(E8:AB8)</f>
        <v>0</v>
      </c>
      <c r="E8" s="233"/>
      <c r="F8" s="233"/>
      <c r="G8" s="233"/>
      <c r="H8" s="233"/>
      <c r="I8" s="233"/>
      <c r="J8" s="233"/>
      <c r="K8" s="233"/>
      <c r="L8" s="233"/>
      <c r="M8" s="233"/>
      <c r="N8" s="233"/>
      <c r="O8" s="233"/>
      <c r="P8" s="233"/>
      <c r="Q8" s="233"/>
      <c r="R8" s="233"/>
      <c r="S8" s="233"/>
      <c r="T8" s="233"/>
      <c r="U8" s="233"/>
      <c r="V8" s="233"/>
      <c r="W8" s="233"/>
      <c r="X8" s="233"/>
      <c r="Y8" s="233"/>
      <c r="Z8" s="233"/>
      <c r="AA8" s="233"/>
      <c r="AB8" s="233"/>
    </row>
    <row r="9" spans="1:28" ht="15" thickBot="1" x14ac:dyDescent="0.35">
      <c r="A9" s="410" t="s">
        <v>308</v>
      </c>
      <c r="B9" s="409"/>
      <c r="C9" s="409"/>
      <c r="D9" s="173">
        <f t="shared" si="0"/>
        <v>11415.730080000001</v>
      </c>
      <c r="E9" s="275">
        <f>+E19+E22</f>
        <v>0</v>
      </c>
      <c r="F9" s="275">
        <f t="shared" ref="F9:AB9" si="2">+F19+F22</f>
        <v>0</v>
      </c>
      <c r="G9" s="275">
        <f t="shared" si="2"/>
        <v>0</v>
      </c>
      <c r="H9" s="275">
        <f t="shared" si="2"/>
        <v>0</v>
      </c>
      <c r="I9" s="275">
        <f t="shared" si="2"/>
        <v>0</v>
      </c>
      <c r="J9" s="275">
        <f t="shared" si="2"/>
        <v>0</v>
      </c>
      <c r="K9" s="275">
        <f t="shared" si="2"/>
        <v>0</v>
      </c>
      <c r="L9" s="275">
        <f t="shared" si="2"/>
        <v>0</v>
      </c>
      <c r="M9" s="275">
        <f t="shared" si="2"/>
        <v>0</v>
      </c>
      <c r="N9" s="275">
        <f t="shared" si="2"/>
        <v>11415.730080000001</v>
      </c>
      <c r="O9" s="275">
        <f t="shared" si="2"/>
        <v>0</v>
      </c>
      <c r="P9" s="275">
        <f t="shared" si="2"/>
        <v>0</v>
      </c>
      <c r="Q9" s="275">
        <f t="shared" si="2"/>
        <v>0</v>
      </c>
      <c r="R9" s="275">
        <f t="shared" si="2"/>
        <v>0</v>
      </c>
      <c r="S9" s="275">
        <f t="shared" si="2"/>
        <v>0</v>
      </c>
      <c r="T9" s="275">
        <f t="shared" si="2"/>
        <v>0</v>
      </c>
      <c r="U9" s="275">
        <f t="shared" si="2"/>
        <v>0</v>
      </c>
      <c r="V9" s="275">
        <f t="shared" si="2"/>
        <v>0</v>
      </c>
      <c r="W9" s="275">
        <f t="shared" si="2"/>
        <v>0</v>
      </c>
      <c r="X9" s="275">
        <f t="shared" si="2"/>
        <v>0</v>
      </c>
      <c r="Y9" s="275">
        <f t="shared" si="2"/>
        <v>0</v>
      </c>
      <c r="Z9" s="275">
        <f t="shared" si="2"/>
        <v>0</v>
      </c>
      <c r="AA9" s="275">
        <f t="shared" si="2"/>
        <v>0</v>
      </c>
      <c r="AB9" s="275">
        <f t="shared" si="2"/>
        <v>0</v>
      </c>
    </row>
    <row r="10" spans="1:28" ht="15" thickBot="1" x14ac:dyDescent="0.35">
      <c r="A10" s="401" t="s">
        <v>213</v>
      </c>
      <c r="B10" s="401"/>
      <c r="C10" s="401"/>
      <c r="D10" s="173">
        <f t="shared" si="0"/>
        <v>15750</v>
      </c>
      <c r="E10" s="275">
        <f>+E7-E9</f>
        <v>0</v>
      </c>
      <c r="F10" s="275">
        <f t="shared" ref="F10:AB10" si="3">+F7-F9</f>
        <v>0</v>
      </c>
      <c r="G10" s="275">
        <f t="shared" si="3"/>
        <v>0</v>
      </c>
      <c r="H10" s="275">
        <f t="shared" si="3"/>
        <v>0</v>
      </c>
      <c r="I10" s="275">
        <f t="shared" si="3"/>
        <v>0</v>
      </c>
      <c r="J10" s="275">
        <f t="shared" si="3"/>
        <v>0</v>
      </c>
      <c r="K10" s="275">
        <f t="shared" si="3"/>
        <v>0</v>
      </c>
      <c r="L10" s="275">
        <f t="shared" si="3"/>
        <v>0</v>
      </c>
      <c r="M10" s="275">
        <f t="shared" si="3"/>
        <v>0</v>
      </c>
      <c r="N10" s="275">
        <f t="shared" si="3"/>
        <v>15750</v>
      </c>
      <c r="O10" s="275">
        <f t="shared" si="3"/>
        <v>0</v>
      </c>
      <c r="P10" s="275">
        <f t="shared" si="3"/>
        <v>0</v>
      </c>
      <c r="Q10" s="275">
        <f t="shared" si="3"/>
        <v>0</v>
      </c>
      <c r="R10" s="275">
        <f t="shared" si="3"/>
        <v>0</v>
      </c>
      <c r="S10" s="275">
        <f t="shared" si="3"/>
        <v>0</v>
      </c>
      <c r="T10" s="275">
        <f t="shared" si="3"/>
        <v>0</v>
      </c>
      <c r="U10" s="275">
        <f t="shared" si="3"/>
        <v>0</v>
      </c>
      <c r="V10" s="275">
        <f t="shared" si="3"/>
        <v>0</v>
      </c>
      <c r="W10" s="275">
        <f t="shared" si="3"/>
        <v>0</v>
      </c>
      <c r="X10" s="275">
        <f t="shared" si="3"/>
        <v>0</v>
      </c>
      <c r="Y10" s="275">
        <f t="shared" si="3"/>
        <v>0</v>
      </c>
      <c r="Z10" s="275">
        <f t="shared" si="3"/>
        <v>0</v>
      </c>
      <c r="AA10" s="275">
        <f t="shared" si="3"/>
        <v>0</v>
      </c>
      <c r="AB10" s="275">
        <f t="shared" si="3"/>
        <v>0</v>
      </c>
    </row>
    <row r="11" spans="1:28" ht="15" thickBot="1" x14ac:dyDescent="0.35">
      <c r="A11" s="401" t="s">
        <v>212</v>
      </c>
      <c r="B11" s="401"/>
      <c r="C11" s="401"/>
      <c r="D11" s="173">
        <f t="shared" ref="D11" si="4">SUM(E11:AB11)</f>
        <v>0</v>
      </c>
      <c r="E11" s="275">
        <f>+E21-E22</f>
        <v>0</v>
      </c>
      <c r="F11" s="275">
        <f t="shared" ref="F11:AB11" si="5">+F21-F22</f>
        <v>0</v>
      </c>
      <c r="G11" s="275">
        <f t="shared" si="5"/>
        <v>0</v>
      </c>
      <c r="H11" s="275">
        <f t="shared" si="5"/>
        <v>0</v>
      </c>
      <c r="I11" s="275">
        <f t="shared" si="5"/>
        <v>0</v>
      </c>
      <c r="J11" s="275">
        <f t="shared" si="5"/>
        <v>0</v>
      </c>
      <c r="K11" s="275">
        <f t="shared" si="5"/>
        <v>0</v>
      </c>
      <c r="L11" s="275">
        <f t="shared" si="5"/>
        <v>0</v>
      </c>
      <c r="M11" s="275">
        <f t="shared" si="5"/>
        <v>0</v>
      </c>
      <c r="N11" s="275">
        <f t="shared" si="5"/>
        <v>0</v>
      </c>
      <c r="O11" s="275">
        <f t="shared" si="5"/>
        <v>0</v>
      </c>
      <c r="P11" s="275">
        <f t="shared" si="5"/>
        <v>0</v>
      </c>
      <c r="Q11" s="275">
        <f t="shared" si="5"/>
        <v>0</v>
      </c>
      <c r="R11" s="275">
        <f t="shared" si="5"/>
        <v>0</v>
      </c>
      <c r="S11" s="275">
        <f t="shared" si="5"/>
        <v>0</v>
      </c>
      <c r="T11" s="275">
        <f t="shared" si="5"/>
        <v>0</v>
      </c>
      <c r="U11" s="275">
        <f t="shared" si="5"/>
        <v>0</v>
      </c>
      <c r="V11" s="275">
        <f t="shared" si="5"/>
        <v>0</v>
      </c>
      <c r="W11" s="275">
        <f t="shared" si="5"/>
        <v>0</v>
      </c>
      <c r="X11" s="275">
        <f t="shared" si="5"/>
        <v>0</v>
      </c>
      <c r="Y11" s="275">
        <f t="shared" si="5"/>
        <v>0</v>
      </c>
      <c r="Z11" s="275">
        <f t="shared" si="5"/>
        <v>0</v>
      </c>
      <c r="AA11" s="275">
        <f t="shared" si="5"/>
        <v>0</v>
      </c>
      <c r="AB11" s="275">
        <f t="shared" si="5"/>
        <v>0</v>
      </c>
    </row>
    <row r="12" spans="1:28" ht="14.4" x14ac:dyDescent="0.3">
      <c r="A12" s="230"/>
      <c r="B12" s="230"/>
      <c r="C12" s="230"/>
      <c r="D12" s="174"/>
      <c r="E12" s="278"/>
      <c r="F12" s="278"/>
      <c r="G12" s="278"/>
      <c r="H12" s="278"/>
      <c r="I12" s="278"/>
      <c r="J12" s="278"/>
      <c r="K12" s="278"/>
      <c r="L12" s="278"/>
      <c r="M12" s="278"/>
      <c r="N12" s="278"/>
      <c r="O12" s="278"/>
      <c r="P12" s="278"/>
      <c r="Q12" s="278"/>
      <c r="R12" s="278"/>
      <c r="S12" s="278"/>
      <c r="T12" s="278"/>
      <c r="U12" s="278"/>
      <c r="V12" s="278"/>
      <c r="W12" s="278"/>
      <c r="X12" s="278"/>
      <c r="Y12" s="278"/>
      <c r="Z12" s="278"/>
      <c r="AA12" s="278"/>
      <c r="AB12" s="278"/>
    </row>
    <row r="13" spans="1:28" x14ac:dyDescent="0.25">
      <c r="A13" s="152"/>
      <c r="B13" s="152"/>
      <c r="C13" s="152"/>
      <c r="D13" s="152"/>
      <c r="E13" s="274"/>
      <c r="F13" s="274"/>
      <c r="G13" s="268"/>
      <c r="H13" s="268"/>
      <c r="I13" s="269"/>
      <c r="J13" s="269"/>
      <c r="K13" s="269"/>
      <c r="L13" s="269"/>
      <c r="M13" s="269"/>
      <c r="N13" s="269"/>
      <c r="O13" s="269"/>
      <c r="P13" s="269"/>
      <c r="Q13" s="269"/>
      <c r="R13" s="269"/>
      <c r="S13" s="269"/>
      <c r="T13" s="269"/>
      <c r="U13" s="269"/>
      <c r="V13" s="269"/>
      <c r="W13" s="269"/>
      <c r="X13" s="269"/>
      <c r="Y13" s="269"/>
      <c r="Z13" s="269"/>
      <c r="AA13" s="269"/>
      <c r="AB13" s="269"/>
    </row>
    <row r="14" spans="1:28" x14ac:dyDescent="0.25">
      <c r="A14" s="152"/>
      <c r="B14" s="152"/>
      <c r="C14" s="152"/>
      <c r="D14" s="152"/>
      <c r="E14" s="274"/>
      <c r="F14" s="274"/>
      <c r="G14" s="268"/>
      <c r="H14" s="268"/>
      <c r="I14" s="269"/>
      <c r="J14" s="269"/>
      <c r="K14" s="269"/>
      <c r="L14" s="269"/>
      <c r="M14" s="269"/>
      <c r="N14" s="269"/>
      <c r="O14" s="269"/>
      <c r="P14" s="269"/>
      <c r="Q14" s="269"/>
      <c r="R14" s="269"/>
      <c r="S14" s="269"/>
      <c r="T14" s="269"/>
      <c r="U14" s="269"/>
      <c r="V14" s="269"/>
      <c r="W14" s="269"/>
      <c r="X14" s="269"/>
      <c r="Y14" s="269"/>
      <c r="Z14" s="269"/>
      <c r="AA14" s="269"/>
      <c r="AB14" s="269"/>
    </row>
    <row r="15" spans="1:28" x14ac:dyDescent="0.25">
      <c r="A15" s="143"/>
      <c r="B15" s="7"/>
      <c r="E15" s="398"/>
      <c r="F15" s="399"/>
      <c r="G15" s="399"/>
      <c r="H15" s="399"/>
      <c r="I15" s="399"/>
      <c r="J15" s="399"/>
      <c r="K15" s="399"/>
      <c r="L15" s="399"/>
      <c r="M15" s="399"/>
      <c r="N15" s="399"/>
      <c r="O15" s="399"/>
      <c r="P15" s="399"/>
      <c r="Q15" s="399"/>
      <c r="R15" s="399"/>
      <c r="S15" s="399"/>
      <c r="T15" s="399"/>
      <c r="U15" s="399"/>
      <c r="V15" s="399"/>
      <c r="W15" s="399"/>
      <c r="X15" s="399"/>
      <c r="Y15" s="399"/>
      <c r="Z15" s="399"/>
      <c r="AA15" s="399"/>
      <c r="AB15" s="400"/>
    </row>
    <row r="16" spans="1:28" ht="39.6" x14ac:dyDescent="0.25">
      <c r="A16" s="402" t="s">
        <v>37</v>
      </c>
      <c r="B16" s="402"/>
      <c r="C16" s="402"/>
      <c r="D16" s="164" t="s">
        <v>146</v>
      </c>
      <c r="E16" s="273" t="s">
        <v>0</v>
      </c>
      <c r="F16" s="272" t="s">
        <v>1</v>
      </c>
      <c r="G16" s="272" t="s">
        <v>2</v>
      </c>
      <c r="H16" s="272" t="s">
        <v>3</v>
      </c>
      <c r="I16" s="272" t="s">
        <v>4</v>
      </c>
      <c r="J16" s="272" t="s">
        <v>5</v>
      </c>
      <c r="K16" s="272" t="s">
        <v>6</v>
      </c>
      <c r="L16" s="272" t="s">
        <v>7</v>
      </c>
      <c r="M16" s="272" t="s">
        <v>8</v>
      </c>
      <c r="N16" s="272" t="s">
        <v>9</v>
      </c>
      <c r="O16" s="272" t="s">
        <v>10</v>
      </c>
      <c r="P16" s="272" t="s">
        <v>11</v>
      </c>
      <c r="Q16" s="272" t="s">
        <v>12</v>
      </c>
      <c r="R16" s="272" t="s">
        <v>13</v>
      </c>
      <c r="S16" s="272" t="s">
        <v>14</v>
      </c>
      <c r="T16" s="272" t="s">
        <v>15</v>
      </c>
      <c r="U16" s="272" t="s">
        <v>16</v>
      </c>
      <c r="V16" s="272" t="s">
        <v>17</v>
      </c>
      <c r="W16" s="272" t="s">
        <v>18</v>
      </c>
      <c r="X16" s="272" t="s">
        <v>19</v>
      </c>
      <c r="Y16" s="272" t="s">
        <v>20</v>
      </c>
      <c r="Z16" s="272" t="s">
        <v>21</v>
      </c>
      <c r="AA16" s="272" t="s">
        <v>22</v>
      </c>
      <c r="AB16" s="271" t="s">
        <v>30</v>
      </c>
    </row>
    <row r="17" spans="1:28" x14ac:dyDescent="0.25">
      <c r="A17" s="141" t="s">
        <v>47</v>
      </c>
      <c r="B17" s="65"/>
      <c r="D17" s="173">
        <f>SUM(E17:AB17)</f>
        <v>25000</v>
      </c>
      <c r="E17" s="288"/>
      <c r="F17" s="288"/>
      <c r="G17" s="288"/>
      <c r="H17" s="288"/>
      <c r="I17" s="288"/>
      <c r="J17" s="288"/>
      <c r="K17" s="288"/>
      <c r="L17" s="288"/>
      <c r="M17" s="288"/>
      <c r="N17" s="288">
        <v>25000</v>
      </c>
      <c r="O17" s="288"/>
      <c r="P17" s="288"/>
      <c r="Q17" s="288"/>
      <c r="R17" s="288"/>
      <c r="S17" s="288"/>
      <c r="T17" s="288"/>
      <c r="U17" s="288"/>
      <c r="V17" s="288"/>
      <c r="W17" s="288"/>
      <c r="X17" s="287"/>
      <c r="Y17" s="287"/>
      <c r="Z17" s="287"/>
      <c r="AA17" s="287"/>
      <c r="AB17" s="287"/>
    </row>
    <row r="18" spans="1:28" x14ac:dyDescent="0.25">
      <c r="A18" s="141" t="s">
        <v>36</v>
      </c>
      <c r="B18" s="65"/>
      <c r="D18" s="173">
        <f t="shared" ref="D18:D22" si="6">SUM(E18:AB18)</f>
        <v>3000</v>
      </c>
      <c r="E18" s="288"/>
      <c r="F18" s="288"/>
      <c r="G18" s="287"/>
      <c r="H18" s="287"/>
      <c r="I18" s="287"/>
      <c r="J18" s="287"/>
      <c r="K18" s="287"/>
      <c r="L18" s="287"/>
      <c r="M18" s="287"/>
      <c r="N18" s="287">
        <v>3000</v>
      </c>
      <c r="O18" s="287"/>
      <c r="P18" s="288"/>
      <c r="Q18" s="287"/>
      <c r="R18" s="287"/>
      <c r="S18" s="287"/>
      <c r="T18" s="287"/>
      <c r="U18" s="287"/>
      <c r="V18" s="287"/>
      <c r="W18" s="287"/>
      <c r="X18" s="287"/>
      <c r="Y18" s="287"/>
      <c r="Z18" s="287"/>
      <c r="AA18" s="287"/>
      <c r="AB18" s="287"/>
    </row>
    <row r="19" spans="1:28" x14ac:dyDescent="0.25">
      <c r="A19" s="6" t="s">
        <v>289</v>
      </c>
      <c r="B19" s="65"/>
      <c r="D19" s="173">
        <f t="shared" si="6"/>
        <v>6250</v>
      </c>
      <c r="E19" s="288"/>
      <c r="F19" s="288"/>
      <c r="G19" s="287"/>
      <c r="H19" s="287"/>
      <c r="I19" s="287"/>
      <c r="J19" s="287"/>
      <c r="K19" s="287"/>
      <c r="L19" s="287"/>
      <c r="M19" s="287"/>
      <c r="N19" s="287">
        <v>6250</v>
      </c>
      <c r="O19" s="287"/>
      <c r="P19" s="288"/>
      <c r="Q19" s="287"/>
      <c r="R19" s="287"/>
      <c r="S19" s="287"/>
      <c r="T19" s="287"/>
      <c r="U19" s="287"/>
      <c r="V19" s="287"/>
      <c r="W19" s="287"/>
      <c r="X19" s="287"/>
      <c r="Y19" s="287"/>
      <c r="Z19" s="287"/>
      <c r="AA19" s="287"/>
      <c r="AB19" s="287"/>
    </row>
    <row r="20" spans="1:28" x14ac:dyDescent="0.25">
      <c r="B20" s="65"/>
      <c r="D20" s="173"/>
      <c r="E20" s="286"/>
      <c r="F20" s="286"/>
      <c r="G20" s="286"/>
      <c r="H20" s="286"/>
      <c r="I20" s="286"/>
      <c r="J20" s="286"/>
      <c r="K20" s="286"/>
      <c r="L20" s="286"/>
      <c r="M20" s="286"/>
      <c r="N20" s="286"/>
      <c r="O20" s="286"/>
      <c r="P20" s="286"/>
      <c r="Q20" s="286"/>
      <c r="R20" s="286"/>
      <c r="S20" s="286"/>
      <c r="T20" s="286"/>
      <c r="U20" s="286"/>
      <c r="V20" s="286"/>
      <c r="W20" s="286"/>
      <c r="X20" s="286"/>
      <c r="Y20" s="286"/>
      <c r="Z20" s="286"/>
      <c r="AA20" s="286"/>
      <c r="AB20" s="286"/>
    </row>
    <row r="21" spans="1:28" x14ac:dyDescent="0.25">
      <c r="A21" s="6" t="s">
        <v>112</v>
      </c>
      <c r="B21" s="65"/>
      <c r="D21" s="173">
        <f t="shared" ref="D21" si="7">SUM(E21:AB21)</f>
        <v>5165.7300800000003</v>
      </c>
      <c r="E21" s="289"/>
      <c r="F21" s="289"/>
      <c r="G21" s="289"/>
      <c r="H21" s="289"/>
      <c r="I21" s="289"/>
      <c r="J21" s="289"/>
      <c r="K21" s="289"/>
      <c r="L21" s="289"/>
      <c r="M21" s="289"/>
      <c r="N21" s="290">
        <v>5165.7300800000003</v>
      </c>
      <c r="O21" s="289"/>
      <c r="P21" s="289"/>
      <c r="Q21" s="289"/>
      <c r="R21" s="289"/>
      <c r="S21" s="289"/>
      <c r="T21" s="289"/>
      <c r="U21" s="289"/>
      <c r="V21" s="289"/>
      <c r="W21" s="289"/>
      <c r="X21" s="289"/>
      <c r="Y21" s="289"/>
      <c r="Z21" s="289"/>
      <c r="AA21" s="289"/>
      <c r="AB21" s="289"/>
    </row>
    <row r="22" spans="1:28" x14ac:dyDescent="0.25">
      <c r="A22" s="6" t="s">
        <v>290</v>
      </c>
      <c r="B22" s="65"/>
      <c r="D22" s="173">
        <f t="shared" si="6"/>
        <v>5165.7300800000003</v>
      </c>
      <c r="E22" s="289"/>
      <c r="F22" s="289"/>
      <c r="G22" s="289"/>
      <c r="H22" s="289"/>
      <c r="I22" s="289"/>
      <c r="J22" s="289"/>
      <c r="K22" s="289"/>
      <c r="L22" s="289"/>
      <c r="M22" s="289"/>
      <c r="N22" s="290">
        <v>5165.7300800000003</v>
      </c>
      <c r="O22" s="289"/>
      <c r="P22" s="289"/>
      <c r="Q22" s="289"/>
      <c r="R22" s="289"/>
      <c r="S22" s="289"/>
      <c r="T22" s="289"/>
      <c r="U22" s="289"/>
      <c r="V22" s="289"/>
      <c r="W22" s="289"/>
      <c r="X22" s="289"/>
      <c r="Y22" s="289"/>
      <c r="Z22" s="289"/>
      <c r="AA22" s="289"/>
      <c r="AB22" s="289"/>
    </row>
    <row r="23" spans="1:28" x14ac:dyDescent="0.25">
      <c r="A23" s="152"/>
      <c r="B23" s="152"/>
      <c r="C23" s="152"/>
      <c r="D23" s="152"/>
      <c r="E23" s="284"/>
      <c r="F23" s="284"/>
      <c r="G23" s="281"/>
      <c r="H23" s="281"/>
      <c r="I23" s="282"/>
      <c r="J23" s="282"/>
      <c r="K23" s="282"/>
      <c r="L23" s="282"/>
      <c r="M23" s="282"/>
      <c r="N23" s="282"/>
      <c r="O23" s="282"/>
      <c r="P23" s="282"/>
      <c r="Q23" s="282"/>
      <c r="R23" s="282"/>
      <c r="S23" s="282"/>
      <c r="T23" s="282"/>
      <c r="U23" s="282"/>
      <c r="V23" s="282"/>
      <c r="W23" s="282"/>
      <c r="X23" s="282"/>
      <c r="Y23" s="282"/>
      <c r="Z23" s="282"/>
      <c r="AA23" s="282"/>
      <c r="AB23" s="282"/>
    </row>
    <row r="24" spans="1:28" x14ac:dyDescent="0.25">
      <c r="A24" s="143" t="s">
        <v>54</v>
      </c>
      <c r="B24" s="149"/>
      <c r="C24" s="149"/>
      <c r="D24" s="149"/>
      <c r="E24" s="285"/>
      <c r="F24" s="285"/>
      <c r="G24" s="285"/>
      <c r="H24" s="285"/>
      <c r="I24" s="285"/>
      <c r="J24" s="285"/>
      <c r="K24" s="285"/>
      <c r="L24" s="285"/>
      <c r="M24" s="285"/>
      <c r="N24" s="285"/>
      <c r="O24" s="285"/>
      <c r="P24" s="285"/>
      <c r="Q24" s="285"/>
      <c r="R24" s="285"/>
      <c r="S24" s="285"/>
      <c r="T24" s="285"/>
      <c r="U24" s="285"/>
      <c r="V24" s="285"/>
      <c r="W24" s="285"/>
      <c r="X24" s="285"/>
      <c r="Y24" s="285"/>
      <c r="Z24" s="285"/>
      <c r="AA24" s="285"/>
      <c r="AB24" s="285"/>
    </row>
    <row r="25" spans="1:28" x14ac:dyDescent="0.25">
      <c r="A25" s="149"/>
      <c r="B25" s="406" t="s">
        <v>156</v>
      </c>
      <c r="C25" s="407"/>
      <c r="D25" s="191"/>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row>
    <row r="26" spans="1:28" x14ac:dyDescent="0.25">
      <c r="A26" s="149"/>
      <c r="B26" s="149"/>
      <c r="C26" s="149"/>
      <c r="D26" s="149"/>
      <c r="E26" s="283"/>
      <c r="F26" s="283"/>
      <c r="G26" s="283"/>
      <c r="H26" s="283"/>
      <c r="I26" s="283"/>
      <c r="J26" s="283"/>
      <c r="K26" s="283"/>
      <c r="L26" s="283"/>
      <c r="M26" s="283"/>
      <c r="N26" s="283"/>
      <c r="O26" s="283"/>
      <c r="P26" s="283"/>
      <c r="Q26" s="283"/>
      <c r="R26" s="283"/>
      <c r="S26" s="283"/>
      <c r="T26" s="283"/>
      <c r="U26" s="283"/>
      <c r="V26" s="283"/>
      <c r="W26" s="283"/>
      <c r="X26" s="283"/>
      <c r="Y26" s="283"/>
      <c r="Z26" s="283"/>
      <c r="AA26" s="283"/>
      <c r="AB26" s="283"/>
    </row>
    <row r="27" spans="1:28" x14ac:dyDescent="0.25">
      <c r="A27" s="161"/>
      <c r="B27" s="145">
        <f>+Summary!$C$6</f>
        <v>43830</v>
      </c>
      <c r="C27" s="149"/>
      <c r="D27" s="149"/>
      <c r="E27" s="292"/>
      <c r="F27" s="292"/>
      <c r="G27" s="292"/>
      <c r="H27" s="292"/>
      <c r="I27" s="292"/>
      <c r="J27" s="292"/>
      <c r="K27" s="292"/>
      <c r="L27" s="292"/>
      <c r="M27" s="292"/>
      <c r="N27" s="292">
        <v>1</v>
      </c>
      <c r="O27" s="292"/>
      <c r="P27" s="292"/>
      <c r="Q27" s="292"/>
      <c r="R27" s="292"/>
      <c r="S27" s="292"/>
      <c r="T27" s="292"/>
      <c r="U27" s="292"/>
      <c r="V27" s="292"/>
      <c r="W27" s="292"/>
      <c r="X27" s="292"/>
      <c r="Y27" s="292"/>
      <c r="Z27" s="292"/>
      <c r="AA27" s="292"/>
      <c r="AB27" s="292"/>
    </row>
    <row r="28" spans="1:28" x14ac:dyDescent="0.25">
      <c r="A28" s="161"/>
      <c r="B28" s="145">
        <f t="shared" ref="B28:B48" si="8">EDATE(B27,12)</f>
        <v>44196</v>
      </c>
      <c r="C28" s="149"/>
      <c r="D28" s="149"/>
      <c r="E28" s="292"/>
      <c r="F28" s="293"/>
      <c r="G28" s="292"/>
      <c r="H28" s="292"/>
      <c r="I28" s="292"/>
      <c r="J28" s="292"/>
      <c r="K28" s="292"/>
      <c r="L28" s="292"/>
      <c r="M28" s="292"/>
      <c r="N28" s="292">
        <v>0.7142857142857143</v>
      </c>
      <c r="O28" s="292"/>
      <c r="P28" s="292"/>
      <c r="Q28" s="292"/>
      <c r="R28" s="292"/>
      <c r="S28" s="292"/>
      <c r="T28" s="292"/>
      <c r="U28" s="292"/>
      <c r="V28" s="292"/>
      <c r="W28" s="292"/>
      <c r="X28" s="292"/>
      <c r="Y28" s="292"/>
      <c r="Z28" s="292"/>
      <c r="AA28" s="292"/>
      <c r="AB28" s="292"/>
    </row>
    <row r="29" spans="1:28" x14ac:dyDescent="0.25">
      <c r="A29" s="161"/>
      <c r="B29" s="145">
        <f t="shared" si="8"/>
        <v>44561</v>
      </c>
      <c r="C29" s="149"/>
      <c r="D29" s="149"/>
      <c r="E29" s="292"/>
      <c r="F29" s="293"/>
      <c r="G29" s="292"/>
      <c r="H29" s="292"/>
      <c r="I29" s="292"/>
      <c r="J29" s="292"/>
      <c r="K29" s="292"/>
      <c r="L29" s="292"/>
      <c r="M29" s="292"/>
      <c r="N29" s="292">
        <v>0.51886016619718001</v>
      </c>
      <c r="O29" s="292"/>
      <c r="P29" s="292"/>
      <c r="Q29" s="292"/>
      <c r="R29" s="292"/>
      <c r="S29" s="292"/>
      <c r="T29" s="292"/>
      <c r="U29" s="292"/>
      <c r="V29" s="292"/>
      <c r="W29" s="292"/>
      <c r="X29" s="292"/>
      <c r="Y29" s="292"/>
      <c r="Z29" s="292"/>
      <c r="AA29" s="292"/>
      <c r="AB29" s="292"/>
    </row>
    <row r="30" spans="1:28" x14ac:dyDescent="0.25">
      <c r="A30" s="161"/>
      <c r="B30" s="145">
        <f t="shared" si="8"/>
        <v>44926</v>
      </c>
      <c r="C30" s="149"/>
      <c r="D30" s="149"/>
      <c r="E30" s="292"/>
      <c r="F30" s="293"/>
      <c r="G30" s="292"/>
      <c r="H30" s="292"/>
      <c r="I30" s="292"/>
      <c r="J30" s="292"/>
      <c r="K30" s="292"/>
      <c r="L30" s="292"/>
      <c r="M30" s="292"/>
      <c r="N30" s="292">
        <v>0.27819424681133287</v>
      </c>
      <c r="O30" s="292"/>
      <c r="P30" s="292"/>
      <c r="Q30" s="292"/>
      <c r="R30" s="292"/>
      <c r="S30" s="292"/>
      <c r="T30" s="292"/>
      <c r="U30" s="292"/>
      <c r="V30" s="292"/>
      <c r="W30" s="292"/>
      <c r="X30" s="292"/>
      <c r="Y30" s="292"/>
      <c r="Z30" s="292"/>
      <c r="AA30" s="292"/>
      <c r="AB30" s="292"/>
    </row>
    <row r="31" spans="1:28" x14ac:dyDescent="0.25">
      <c r="A31" s="161"/>
      <c r="B31" s="145">
        <f t="shared" si="8"/>
        <v>45291</v>
      </c>
      <c r="C31" s="149"/>
      <c r="D31" s="149"/>
      <c r="E31" s="292"/>
      <c r="F31" s="293"/>
      <c r="G31" s="292"/>
      <c r="H31" s="292"/>
      <c r="I31" s="292"/>
      <c r="J31" s="292"/>
      <c r="K31" s="292"/>
      <c r="L31" s="292"/>
      <c r="M31" s="292"/>
      <c r="N31" s="292">
        <v>8.2504736471254239E-2</v>
      </c>
      <c r="O31" s="292"/>
      <c r="P31" s="292"/>
      <c r="Q31" s="292"/>
      <c r="R31" s="292"/>
      <c r="S31" s="292"/>
      <c r="T31" s="292"/>
      <c r="U31" s="292"/>
      <c r="V31" s="292"/>
      <c r="W31" s="292"/>
      <c r="X31" s="292"/>
      <c r="Y31" s="292"/>
      <c r="Z31" s="292"/>
      <c r="AA31" s="292"/>
      <c r="AB31" s="292"/>
    </row>
    <row r="32" spans="1:28" x14ac:dyDescent="0.25">
      <c r="A32" s="161"/>
      <c r="B32" s="145">
        <f t="shared" si="8"/>
        <v>45657</v>
      </c>
      <c r="C32" s="149"/>
      <c r="D32" s="149"/>
      <c r="E32" s="292"/>
      <c r="F32" s="293"/>
      <c r="G32" s="292"/>
      <c r="H32" s="292"/>
      <c r="I32" s="292"/>
      <c r="J32" s="292"/>
      <c r="K32" s="292"/>
      <c r="L32" s="292"/>
      <c r="M32" s="292"/>
      <c r="N32" s="292">
        <v>0</v>
      </c>
      <c r="O32" s="292"/>
      <c r="P32" s="292"/>
      <c r="Q32" s="292"/>
      <c r="R32" s="292"/>
      <c r="S32" s="292"/>
      <c r="T32" s="292"/>
      <c r="U32" s="292"/>
      <c r="V32" s="292"/>
      <c r="W32" s="292"/>
      <c r="X32" s="292"/>
      <c r="Y32" s="292"/>
      <c r="Z32" s="292"/>
      <c r="AA32" s="292"/>
      <c r="AB32" s="292"/>
    </row>
    <row r="33" spans="1:28" x14ac:dyDescent="0.25">
      <c r="A33" s="161"/>
      <c r="B33" s="145">
        <f t="shared" si="8"/>
        <v>46022</v>
      </c>
      <c r="C33" s="149"/>
      <c r="D33" s="149"/>
      <c r="E33" s="292"/>
      <c r="F33" s="293"/>
      <c r="G33" s="292"/>
      <c r="H33" s="292"/>
      <c r="I33" s="292"/>
      <c r="J33" s="292"/>
      <c r="K33" s="292"/>
      <c r="L33" s="292"/>
      <c r="M33" s="292"/>
      <c r="N33" s="292">
        <v>0</v>
      </c>
      <c r="O33" s="292"/>
      <c r="P33" s="292"/>
      <c r="Q33" s="292"/>
      <c r="R33" s="292"/>
      <c r="S33" s="292"/>
      <c r="T33" s="292"/>
      <c r="U33" s="292"/>
      <c r="V33" s="292"/>
      <c r="W33" s="292"/>
      <c r="X33" s="292"/>
      <c r="Y33" s="292"/>
      <c r="Z33" s="292"/>
      <c r="AA33" s="292"/>
      <c r="AB33" s="292"/>
    </row>
    <row r="34" spans="1:28" x14ac:dyDescent="0.25">
      <c r="A34" s="161"/>
      <c r="B34" s="145">
        <f t="shared" si="8"/>
        <v>46387</v>
      </c>
      <c r="C34" s="149"/>
      <c r="D34" s="149"/>
      <c r="E34" s="292"/>
      <c r="F34" s="293"/>
      <c r="G34" s="292"/>
      <c r="H34" s="292"/>
      <c r="I34" s="292"/>
      <c r="J34" s="292"/>
      <c r="K34" s="292"/>
      <c r="L34" s="292"/>
      <c r="M34" s="292"/>
      <c r="N34" s="292">
        <v>0</v>
      </c>
      <c r="O34" s="292"/>
      <c r="P34" s="292"/>
      <c r="Q34" s="292"/>
      <c r="R34" s="292"/>
      <c r="S34" s="292"/>
      <c r="T34" s="292"/>
      <c r="U34" s="292"/>
      <c r="V34" s="292"/>
      <c r="W34" s="292"/>
      <c r="X34" s="292"/>
      <c r="Y34" s="292"/>
      <c r="Z34" s="292"/>
      <c r="AA34" s="292"/>
      <c r="AB34" s="292"/>
    </row>
    <row r="35" spans="1:28" x14ac:dyDescent="0.25">
      <c r="A35" s="161"/>
      <c r="B35" s="145">
        <f t="shared" si="8"/>
        <v>46752</v>
      </c>
      <c r="C35" s="149"/>
      <c r="D35" s="149"/>
      <c r="E35" s="292"/>
      <c r="F35" s="293"/>
      <c r="G35" s="292"/>
      <c r="H35" s="292"/>
      <c r="I35" s="292"/>
      <c r="J35" s="292"/>
      <c r="K35" s="292"/>
      <c r="L35" s="292"/>
      <c r="M35" s="292"/>
      <c r="N35" s="292">
        <v>0</v>
      </c>
      <c r="O35" s="292"/>
      <c r="P35" s="292"/>
      <c r="Q35" s="292"/>
      <c r="R35" s="292"/>
      <c r="S35" s="292"/>
      <c r="T35" s="292"/>
      <c r="U35" s="292"/>
      <c r="V35" s="292"/>
      <c r="W35" s="292"/>
      <c r="X35" s="292"/>
      <c r="Y35" s="292"/>
      <c r="Z35" s="292"/>
      <c r="AA35" s="292"/>
      <c r="AB35" s="292"/>
    </row>
    <row r="36" spans="1:28" x14ac:dyDescent="0.25">
      <c r="A36" s="161"/>
      <c r="B36" s="145">
        <f t="shared" si="8"/>
        <v>47118</v>
      </c>
      <c r="C36" s="149"/>
      <c r="D36" s="149"/>
      <c r="E36" s="292"/>
      <c r="F36" s="293"/>
      <c r="G36" s="292"/>
      <c r="H36" s="292"/>
      <c r="I36" s="292"/>
      <c r="J36" s="292"/>
      <c r="K36" s="292"/>
      <c r="L36" s="292"/>
      <c r="M36" s="292"/>
      <c r="N36" s="292">
        <v>0</v>
      </c>
      <c r="O36" s="292"/>
      <c r="P36" s="292"/>
      <c r="Q36" s="292"/>
      <c r="R36" s="292"/>
      <c r="S36" s="292"/>
      <c r="T36" s="292"/>
      <c r="U36" s="292"/>
      <c r="V36" s="292"/>
      <c r="W36" s="292"/>
      <c r="X36" s="292"/>
      <c r="Y36" s="292"/>
      <c r="Z36" s="292"/>
      <c r="AA36" s="292"/>
      <c r="AB36" s="292"/>
    </row>
    <row r="37" spans="1:28" x14ac:dyDescent="0.25">
      <c r="A37" s="161"/>
      <c r="B37" s="145">
        <f t="shared" si="8"/>
        <v>47483</v>
      </c>
      <c r="C37" s="149"/>
      <c r="D37" s="149"/>
      <c r="E37" s="292"/>
      <c r="F37" s="293"/>
      <c r="G37" s="292"/>
      <c r="H37" s="292"/>
      <c r="I37" s="292"/>
      <c r="J37" s="292"/>
      <c r="K37" s="292"/>
      <c r="L37" s="292"/>
      <c r="M37" s="292"/>
      <c r="N37" s="292">
        <v>0</v>
      </c>
      <c r="O37" s="292"/>
      <c r="P37" s="292"/>
      <c r="Q37" s="292"/>
      <c r="R37" s="292"/>
      <c r="S37" s="292"/>
      <c r="T37" s="292"/>
      <c r="U37" s="292"/>
      <c r="V37" s="292"/>
      <c r="W37" s="292"/>
      <c r="X37" s="292"/>
      <c r="Y37" s="292"/>
      <c r="Z37" s="292"/>
      <c r="AA37" s="292"/>
      <c r="AB37" s="292"/>
    </row>
    <row r="38" spans="1:28" x14ac:dyDescent="0.25">
      <c r="A38" s="161"/>
      <c r="B38" s="145">
        <f t="shared" si="8"/>
        <v>47848</v>
      </c>
      <c r="C38" s="149"/>
      <c r="D38" s="149"/>
      <c r="E38" s="292"/>
      <c r="F38" s="293"/>
      <c r="G38" s="292"/>
      <c r="H38" s="292"/>
      <c r="I38" s="292"/>
      <c r="J38" s="292"/>
      <c r="K38" s="292"/>
      <c r="L38" s="292"/>
      <c r="M38" s="292"/>
      <c r="N38" s="292">
        <v>0</v>
      </c>
      <c r="O38" s="292"/>
      <c r="P38" s="292"/>
      <c r="Q38" s="292"/>
      <c r="R38" s="292"/>
      <c r="S38" s="292"/>
      <c r="T38" s="292"/>
      <c r="U38" s="292"/>
      <c r="V38" s="292"/>
      <c r="W38" s="292"/>
      <c r="X38" s="292"/>
      <c r="Y38" s="292"/>
      <c r="Z38" s="292"/>
      <c r="AA38" s="292"/>
      <c r="AB38" s="292"/>
    </row>
    <row r="39" spans="1:28" x14ac:dyDescent="0.25">
      <c r="A39" s="161"/>
      <c r="B39" s="145">
        <f t="shared" si="8"/>
        <v>48213</v>
      </c>
      <c r="C39" s="149"/>
      <c r="D39" s="149"/>
      <c r="E39" s="292"/>
      <c r="F39" s="293"/>
      <c r="G39" s="292"/>
      <c r="H39" s="292"/>
      <c r="I39" s="292"/>
      <c r="J39" s="292"/>
      <c r="K39" s="292"/>
      <c r="L39" s="292"/>
      <c r="M39" s="292"/>
      <c r="N39" s="292">
        <v>0</v>
      </c>
      <c r="O39" s="292"/>
      <c r="P39" s="292"/>
      <c r="Q39" s="292"/>
      <c r="R39" s="292"/>
      <c r="S39" s="292"/>
      <c r="T39" s="292"/>
      <c r="U39" s="292"/>
      <c r="V39" s="292"/>
      <c r="W39" s="292"/>
      <c r="X39" s="292"/>
      <c r="Y39" s="292"/>
      <c r="Z39" s="292"/>
      <c r="AA39" s="292"/>
      <c r="AB39" s="292"/>
    </row>
    <row r="40" spans="1:28" x14ac:dyDescent="0.25">
      <c r="A40" s="161"/>
      <c r="B40" s="145">
        <f t="shared" si="8"/>
        <v>48579</v>
      </c>
      <c r="C40" s="149"/>
      <c r="D40" s="149"/>
      <c r="E40" s="292"/>
      <c r="F40" s="293"/>
      <c r="G40" s="292"/>
      <c r="H40" s="292"/>
      <c r="I40" s="292"/>
      <c r="J40" s="292"/>
      <c r="K40" s="292"/>
      <c r="L40" s="292"/>
      <c r="M40" s="292"/>
      <c r="N40" s="292">
        <v>0</v>
      </c>
      <c r="O40" s="292"/>
      <c r="P40" s="292"/>
      <c r="Q40" s="292"/>
      <c r="R40" s="292"/>
      <c r="S40" s="292"/>
      <c r="T40" s="292"/>
      <c r="U40" s="292"/>
      <c r="V40" s="292"/>
      <c r="W40" s="292"/>
      <c r="X40" s="292"/>
      <c r="Y40" s="292"/>
      <c r="Z40" s="292"/>
      <c r="AA40" s="292"/>
      <c r="AB40" s="292"/>
    </row>
    <row r="41" spans="1:28" x14ac:dyDescent="0.25">
      <c r="A41" s="161"/>
      <c r="B41" s="145">
        <f t="shared" si="8"/>
        <v>48944</v>
      </c>
      <c r="C41" s="149"/>
      <c r="D41" s="149"/>
      <c r="E41" s="292"/>
      <c r="F41" s="293"/>
      <c r="G41" s="292"/>
      <c r="H41" s="292"/>
      <c r="I41" s="292"/>
      <c r="J41" s="292"/>
      <c r="K41" s="292"/>
      <c r="L41" s="292"/>
      <c r="M41" s="292"/>
      <c r="N41" s="292">
        <v>0</v>
      </c>
      <c r="O41" s="292"/>
      <c r="P41" s="292"/>
      <c r="Q41" s="292"/>
      <c r="R41" s="292"/>
      <c r="S41" s="292"/>
      <c r="T41" s="292"/>
      <c r="U41" s="292"/>
      <c r="V41" s="292"/>
      <c r="W41" s="292"/>
      <c r="X41" s="292"/>
      <c r="Y41" s="292"/>
      <c r="Z41" s="292"/>
      <c r="AA41" s="292"/>
      <c r="AB41" s="292"/>
    </row>
    <row r="42" spans="1:28" x14ac:dyDescent="0.25">
      <c r="A42" s="161"/>
      <c r="B42" s="145">
        <f t="shared" si="8"/>
        <v>49309</v>
      </c>
      <c r="C42" s="149"/>
      <c r="D42" s="149"/>
      <c r="E42" s="292"/>
      <c r="F42" s="293"/>
      <c r="G42" s="292"/>
      <c r="H42" s="292"/>
      <c r="I42" s="292"/>
      <c r="J42" s="292"/>
      <c r="K42" s="292"/>
      <c r="L42" s="292"/>
      <c r="M42" s="292"/>
      <c r="N42" s="292">
        <v>0</v>
      </c>
      <c r="O42" s="292"/>
      <c r="P42" s="292"/>
      <c r="Q42" s="292"/>
      <c r="R42" s="292"/>
      <c r="S42" s="292"/>
      <c r="T42" s="292"/>
      <c r="U42" s="292"/>
      <c r="V42" s="292"/>
      <c r="W42" s="292"/>
      <c r="X42" s="292"/>
      <c r="Y42" s="292"/>
      <c r="Z42" s="292"/>
      <c r="AA42" s="292"/>
      <c r="AB42" s="292"/>
    </row>
    <row r="43" spans="1:28" x14ac:dyDescent="0.25">
      <c r="A43" s="161"/>
      <c r="B43" s="145">
        <f t="shared" si="8"/>
        <v>49674</v>
      </c>
      <c r="C43" s="149"/>
      <c r="D43" s="149"/>
      <c r="E43" s="292"/>
      <c r="F43" s="293"/>
      <c r="G43" s="292"/>
      <c r="H43" s="292"/>
      <c r="I43" s="292"/>
      <c r="J43" s="292"/>
      <c r="K43" s="292"/>
      <c r="L43" s="292"/>
      <c r="M43" s="292"/>
      <c r="N43" s="292">
        <v>0</v>
      </c>
      <c r="O43" s="292"/>
      <c r="P43" s="292"/>
      <c r="Q43" s="292"/>
      <c r="R43" s="292"/>
      <c r="S43" s="292"/>
      <c r="T43" s="292"/>
      <c r="U43" s="292"/>
      <c r="V43" s="292"/>
      <c r="W43" s="292"/>
      <c r="X43" s="292"/>
      <c r="Y43" s="292"/>
      <c r="Z43" s="292"/>
      <c r="AA43" s="292"/>
      <c r="AB43" s="292"/>
    </row>
    <row r="44" spans="1:28" x14ac:dyDescent="0.25">
      <c r="A44" s="161"/>
      <c r="B44" s="145">
        <f t="shared" si="8"/>
        <v>50040</v>
      </c>
      <c r="C44" s="149"/>
      <c r="D44" s="149"/>
      <c r="E44" s="292"/>
      <c r="F44" s="293"/>
      <c r="G44" s="292"/>
      <c r="H44" s="292"/>
      <c r="I44" s="292"/>
      <c r="J44" s="292"/>
      <c r="K44" s="292"/>
      <c r="L44" s="292"/>
      <c r="M44" s="292"/>
      <c r="N44" s="292">
        <v>0</v>
      </c>
      <c r="O44" s="292"/>
      <c r="P44" s="292"/>
      <c r="Q44" s="292"/>
      <c r="R44" s="292"/>
      <c r="S44" s="292"/>
      <c r="T44" s="292"/>
      <c r="U44" s="292"/>
      <c r="V44" s="292"/>
      <c r="W44" s="292"/>
      <c r="X44" s="292"/>
      <c r="Y44" s="292"/>
      <c r="Z44" s="292"/>
      <c r="AA44" s="292"/>
      <c r="AB44" s="292"/>
    </row>
    <row r="45" spans="1:28" x14ac:dyDescent="0.25">
      <c r="A45" s="161"/>
      <c r="B45" s="145">
        <f t="shared" si="8"/>
        <v>50405</v>
      </c>
      <c r="C45" s="149"/>
      <c r="D45" s="149"/>
      <c r="E45" s="292"/>
      <c r="F45" s="293"/>
      <c r="G45" s="292"/>
      <c r="H45" s="292"/>
      <c r="I45" s="292"/>
      <c r="J45" s="292"/>
      <c r="K45" s="292"/>
      <c r="L45" s="292"/>
      <c r="M45" s="292"/>
      <c r="N45" s="292">
        <v>0</v>
      </c>
      <c r="O45" s="292"/>
      <c r="P45" s="292"/>
      <c r="Q45" s="292"/>
      <c r="R45" s="292"/>
      <c r="S45" s="292"/>
      <c r="T45" s="292"/>
      <c r="U45" s="292"/>
      <c r="V45" s="292"/>
      <c r="W45" s="292"/>
      <c r="X45" s="292"/>
      <c r="Y45" s="292"/>
      <c r="Z45" s="292"/>
      <c r="AA45" s="292"/>
      <c r="AB45" s="292"/>
    </row>
    <row r="46" spans="1:28" x14ac:dyDescent="0.25">
      <c r="A46" s="161"/>
      <c r="B46" s="145">
        <f t="shared" si="8"/>
        <v>50770</v>
      </c>
      <c r="C46" s="149"/>
      <c r="D46" s="149"/>
      <c r="E46" s="292"/>
      <c r="F46" s="293"/>
      <c r="G46" s="292"/>
      <c r="H46" s="292"/>
      <c r="I46" s="292"/>
      <c r="J46" s="292"/>
      <c r="K46" s="292"/>
      <c r="L46" s="292"/>
      <c r="M46" s="292"/>
      <c r="N46" s="292">
        <v>0</v>
      </c>
      <c r="O46" s="292"/>
      <c r="P46" s="292"/>
      <c r="Q46" s="292"/>
      <c r="R46" s="292"/>
      <c r="S46" s="292"/>
      <c r="T46" s="292"/>
      <c r="U46" s="292"/>
      <c r="V46" s="292"/>
      <c r="W46" s="292"/>
      <c r="X46" s="292"/>
      <c r="Y46" s="292"/>
      <c r="Z46" s="292"/>
      <c r="AA46" s="292"/>
      <c r="AB46" s="292"/>
    </row>
    <row r="47" spans="1:28" x14ac:dyDescent="0.25">
      <c r="A47" s="161"/>
      <c r="B47" s="145">
        <f t="shared" si="8"/>
        <v>51135</v>
      </c>
      <c r="C47" s="149"/>
      <c r="D47" s="149"/>
      <c r="E47" s="292"/>
      <c r="F47" s="293"/>
      <c r="G47" s="292"/>
      <c r="H47" s="292"/>
      <c r="I47" s="292"/>
      <c r="J47" s="292"/>
      <c r="K47" s="292"/>
      <c r="L47" s="292"/>
      <c r="M47" s="292"/>
      <c r="N47" s="292">
        <v>0</v>
      </c>
      <c r="O47" s="292"/>
      <c r="P47" s="292"/>
      <c r="Q47" s="292"/>
      <c r="R47" s="292"/>
      <c r="S47" s="292"/>
      <c r="T47" s="292"/>
      <c r="U47" s="292"/>
      <c r="V47" s="292"/>
      <c r="W47" s="292"/>
      <c r="X47" s="292"/>
      <c r="Y47" s="292"/>
      <c r="Z47" s="292"/>
      <c r="AA47" s="292"/>
      <c r="AB47" s="292"/>
    </row>
    <row r="48" spans="1:28" x14ac:dyDescent="0.25">
      <c r="A48" s="161"/>
      <c r="B48" s="145">
        <f t="shared" si="8"/>
        <v>51501</v>
      </c>
      <c r="C48" s="149"/>
      <c r="D48" s="149"/>
      <c r="E48" s="292"/>
      <c r="F48" s="293"/>
      <c r="G48" s="292"/>
      <c r="H48" s="292"/>
      <c r="I48" s="292"/>
      <c r="J48" s="292"/>
      <c r="K48" s="292"/>
      <c r="L48" s="292"/>
      <c r="M48" s="292"/>
      <c r="N48" s="292">
        <v>0</v>
      </c>
      <c r="O48" s="292"/>
      <c r="P48" s="292"/>
      <c r="Q48" s="292"/>
      <c r="R48" s="292"/>
      <c r="S48" s="292"/>
      <c r="T48" s="292"/>
      <c r="U48" s="292"/>
      <c r="V48" s="292"/>
      <c r="W48" s="292"/>
      <c r="X48" s="292"/>
      <c r="Y48" s="292"/>
      <c r="Z48" s="292"/>
      <c r="AA48" s="292"/>
      <c r="AB48" s="292"/>
    </row>
    <row r="49" spans="1:28" x14ac:dyDescent="0.25">
      <c r="A49" s="149"/>
      <c r="B49" s="149"/>
      <c r="C49" s="149"/>
      <c r="D49" s="149"/>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row>
    <row r="50" spans="1:28" x14ac:dyDescent="0.25">
      <c r="A50" s="149"/>
      <c r="B50" s="149"/>
      <c r="C50" s="149"/>
      <c r="D50" s="149"/>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row>
    <row r="51" spans="1:28" ht="40.200000000000003" thickBot="1" x14ac:dyDescent="0.3">
      <c r="A51" s="402" t="s">
        <v>192</v>
      </c>
      <c r="B51" s="402"/>
      <c r="C51" s="402"/>
      <c r="D51" s="164" t="s">
        <v>146</v>
      </c>
      <c r="E51" s="133" t="s">
        <v>0</v>
      </c>
      <c r="F51" s="132" t="s">
        <v>1</v>
      </c>
      <c r="G51" s="132" t="s">
        <v>2</v>
      </c>
      <c r="H51" s="132" t="s">
        <v>3</v>
      </c>
      <c r="I51" s="132" t="s">
        <v>4</v>
      </c>
      <c r="J51" s="132" t="s">
        <v>5</v>
      </c>
      <c r="K51" s="132" t="s">
        <v>6</v>
      </c>
      <c r="L51" s="132" t="s">
        <v>7</v>
      </c>
      <c r="M51" s="132" t="s">
        <v>8</v>
      </c>
      <c r="N51" s="132" t="s">
        <v>9</v>
      </c>
      <c r="O51" s="132" t="s">
        <v>10</v>
      </c>
      <c r="P51" s="132" t="s">
        <v>11</v>
      </c>
      <c r="Q51" s="132" t="s">
        <v>12</v>
      </c>
      <c r="R51" s="132" t="s">
        <v>13</v>
      </c>
      <c r="S51" s="132" t="s">
        <v>14</v>
      </c>
      <c r="T51" s="132" t="s">
        <v>15</v>
      </c>
      <c r="U51" s="132" t="s">
        <v>16</v>
      </c>
      <c r="V51" s="132" t="s">
        <v>17</v>
      </c>
      <c r="W51" s="132" t="s">
        <v>18</v>
      </c>
      <c r="X51" s="132" t="s">
        <v>19</v>
      </c>
      <c r="Y51" s="132" t="s">
        <v>20</v>
      </c>
      <c r="Z51" s="132" t="s">
        <v>21</v>
      </c>
      <c r="AA51" s="132" t="s">
        <v>22</v>
      </c>
      <c r="AB51" s="131" t="s">
        <v>30</v>
      </c>
    </row>
    <row r="52" spans="1:28" ht="13.8" thickBot="1" x14ac:dyDescent="0.3">
      <c r="B52" s="145">
        <f>EDATE(+Summary!$C$6,0)</f>
        <v>43830</v>
      </c>
      <c r="D52" s="173">
        <f t="shared" ref="D52:D72" si="9">SUM(E52:AB52)</f>
        <v>27165.730080000001</v>
      </c>
      <c r="E52" s="155">
        <f t="shared" ref="E52:AB52" si="10">+(E$17-E$18+E$22)*E27</f>
        <v>0</v>
      </c>
      <c r="F52" s="155">
        <f t="shared" si="10"/>
        <v>0</v>
      </c>
      <c r="G52" s="155">
        <f t="shared" si="10"/>
        <v>0</v>
      </c>
      <c r="H52" s="155">
        <f t="shared" si="10"/>
        <v>0</v>
      </c>
      <c r="I52" s="155">
        <f t="shared" si="10"/>
        <v>0</v>
      </c>
      <c r="J52" s="155">
        <f t="shared" si="10"/>
        <v>0</v>
      </c>
      <c r="K52" s="155">
        <f t="shared" si="10"/>
        <v>0</v>
      </c>
      <c r="L52" s="155">
        <f t="shared" si="10"/>
        <v>0</v>
      </c>
      <c r="M52" s="155">
        <f t="shared" si="10"/>
        <v>0</v>
      </c>
      <c r="N52" s="155">
        <f t="shared" si="10"/>
        <v>27165.730080000001</v>
      </c>
      <c r="O52" s="155">
        <f t="shared" si="10"/>
        <v>0</v>
      </c>
      <c r="P52" s="155">
        <f t="shared" si="10"/>
        <v>0</v>
      </c>
      <c r="Q52" s="155">
        <f t="shared" si="10"/>
        <v>0</v>
      </c>
      <c r="R52" s="155">
        <f t="shared" si="10"/>
        <v>0</v>
      </c>
      <c r="S52" s="155">
        <f t="shared" si="10"/>
        <v>0</v>
      </c>
      <c r="T52" s="155">
        <f t="shared" si="10"/>
        <v>0</v>
      </c>
      <c r="U52" s="155">
        <f t="shared" si="10"/>
        <v>0</v>
      </c>
      <c r="V52" s="155">
        <f t="shared" si="10"/>
        <v>0</v>
      </c>
      <c r="W52" s="155">
        <f t="shared" si="10"/>
        <v>0</v>
      </c>
      <c r="X52" s="155">
        <f t="shared" si="10"/>
        <v>0</v>
      </c>
      <c r="Y52" s="155">
        <f t="shared" si="10"/>
        <v>0</v>
      </c>
      <c r="Z52" s="155">
        <f t="shared" si="10"/>
        <v>0</v>
      </c>
      <c r="AA52" s="155">
        <f t="shared" si="10"/>
        <v>0</v>
      </c>
      <c r="AB52" s="155">
        <f t="shared" si="10"/>
        <v>0</v>
      </c>
    </row>
    <row r="53" spans="1:28" ht="13.8" thickBot="1" x14ac:dyDescent="0.3">
      <c r="B53" s="145">
        <f>EDATE(+Summary!$C$6,12)</f>
        <v>44196</v>
      </c>
      <c r="D53" s="173">
        <f t="shared" si="9"/>
        <v>19404.092914285717</v>
      </c>
      <c r="E53" s="155">
        <f t="shared" ref="E53:AB53" si="11">+(E$17-E$18+E$22)*E28</f>
        <v>0</v>
      </c>
      <c r="F53" s="155">
        <f t="shared" si="11"/>
        <v>0</v>
      </c>
      <c r="G53" s="155">
        <f t="shared" si="11"/>
        <v>0</v>
      </c>
      <c r="H53" s="155">
        <f t="shared" si="11"/>
        <v>0</v>
      </c>
      <c r="I53" s="155">
        <f t="shared" si="11"/>
        <v>0</v>
      </c>
      <c r="J53" s="155">
        <f t="shared" si="11"/>
        <v>0</v>
      </c>
      <c r="K53" s="155">
        <f t="shared" si="11"/>
        <v>0</v>
      </c>
      <c r="L53" s="155">
        <f t="shared" si="11"/>
        <v>0</v>
      </c>
      <c r="M53" s="155">
        <f t="shared" si="11"/>
        <v>0</v>
      </c>
      <c r="N53" s="155">
        <f t="shared" si="11"/>
        <v>19404.092914285717</v>
      </c>
      <c r="O53" s="155">
        <f t="shared" si="11"/>
        <v>0</v>
      </c>
      <c r="P53" s="155">
        <f t="shared" si="11"/>
        <v>0</v>
      </c>
      <c r="Q53" s="155">
        <f t="shared" si="11"/>
        <v>0</v>
      </c>
      <c r="R53" s="155">
        <f t="shared" si="11"/>
        <v>0</v>
      </c>
      <c r="S53" s="155">
        <f t="shared" si="11"/>
        <v>0</v>
      </c>
      <c r="T53" s="155">
        <f t="shared" si="11"/>
        <v>0</v>
      </c>
      <c r="U53" s="155">
        <f t="shared" si="11"/>
        <v>0</v>
      </c>
      <c r="V53" s="155">
        <f t="shared" si="11"/>
        <v>0</v>
      </c>
      <c r="W53" s="155">
        <f t="shared" si="11"/>
        <v>0</v>
      </c>
      <c r="X53" s="155">
        <f t="shared" si="11"/>
        <v>0</v>
      </c>
      <c r="Y53" s="155">
        <f t="shared" si="11"/>
        <v>0</v>
      </c>
      <c r="Z53" s="155">
        <f t="shared" si="11"/>
        <v>0</v>
      </c>
      <c r="AA53" s="155">
        <f t="shared" si="11"/>
        <v>0</v>
      </c>
      <c r="AB53" s="155">
        <f t="shared" si="11"/>
        <v>0</v>
      </c>
    </row>
    <row r="54" spans="1:28" ht="13.8" thickBot="1" x14ac:dyDescent="0.3">
      <c r="B54" s="145">
        <f t="shared" ref="B54:B72" si="12">EDATE(B53,12)</f>
        <v>44561</v>
      </c>
      <c r="D54" s="173">
        <f t="shared" si="9"/>
        <v>14095.215224176533</v>
      </c>
      <c r="E54" s="155">
        <f t="shared" ref="E54:AB54" si="13">+(E$17-E$18+E$22)*E29</f>
        <v>0</v>
      </c>
      <c r="F54" s="155">
        <f t="shared" si="13"/>
        <v>0</v>
      </c>
      <c r="G54" s="155">
        <f t="shared" si="13"/>
        <v>0</v>
      </c>
      <c r="H54" s="155">
        <f t="shared" si="13"/>
        <v>0</v>
      </c>
      <c r="I54" s="155">
        <f t="shared" si="13"/>
        <v>0</v>
      </c>
      <c r="J54" s="155">
        <f t="shared" si="13"/>
        <v>0</v>
      </c>
      <c r="K54" s="155">
        <f t="shared" si="13"/>
        <v>0</v>
      </c>
      <c r="L54" s="155">
        <f t="shared" si="13"/>
        <v>0</v>
      </c>
      <c r="M54" s="155">
        <f t="shared" si="13"/>
        <v>0</v>
      </c>
      <c r="N54" s="155">
        <f t="shared" si="13"/>
        <v>14095.215224176533</v>
      </c>
      <c r="O54" s="155">
        <f t="shared" si="13"/>
        <v>0</v>
      </c>
      <c r="P54" s="155">
        <f t="shared" si="13"/>
        <v>0</v>
      </c>
      <c r="Q54" s="155">
        <f t="shared" si="13"/>
        <v>0</v>
      </c>
      <c r="R54" s="155">
        <f t="shared" si="13"/>
        <v>0</v>
      </c>
      <c r="S54" s="155">
        <f t="shared" si="13"/>
        <v>0</v>
      </c>
      <c r="T54" s="155">
        <f t="shared" si="13"/>
        <v>0</v>
      </c>
      <c r="U54" s="155">
        <f t="shared" si="13"/>
        <v>0</v>
      </c>
      <c r="V54" s="155">
        <f t="shared" si="13"/>
        <v>0</v>
      </c>
      <c r="W54" s="155">
        <f t="shared" si="13"/>
        <v>0</v>
      </c>
      <c r="X54" s="155">
        <f t="shared" si="13"/>
        <v>0</v>
      </c>
      <c r="Y54" s="155">
        <f t="shared" si="13"/>
        <v>0</v>
      </c>
      <c r="Z54" s="155">
        <f t="shared" si="13"/>
        <v>0</v>
      </c>
      <c r="AA54" s="155">
        <f t="shared" si="13"/>
        <v>0</v>
      </c>
      <c r="AB54" s="155">
        <f t="shared" si="13"/>
        <v>0</v>
      </c>
    </row>
    <row r="55" spans="1:28" ht="13.8" thickBot="1" x14ac:dyDescent="0.3">
      <c r="B55" s="145">
        <f t="shared" si="12"/>
        <v>44926</v>
      </c>
      <c r="D55" s="173">
        <f t="shared" si="9"/>
        <v>7557.3498186855695</v>
      </c>
      <c r="E55" s="155">
        <f t="shared" ref="E55:AB55" si="14">+(E$17-E$18+E$22)*E30</f>
        <v>0</v>
      </c>
      <c r="F55" s="155">
        <f t="shared" si="14"/>
        <v>0</v>
      </c>
      <c r="G55" s="155">
        <f t="shared" si="14"/>
        <v>0</v>
      </c>
      <c r="H55" s="155">
        <f t="shared" si="14"/>
        <v>0</v>
      </c>
      <c r="I55" s="155">
        <f t="shared" si="14"/>
        <v>0</v>
      </c>
      <c r="J55" s="155">
        <f t="shared" si="14"/>
        <v>0</v>
      </c>
      <c r="K55" s="155">
        <f t="shared" si="14"/>
        <v>0</v>
      </c>
      <c r="L55" s="155">
        <f t="shared" si="14"/>
        <v>0</v>
      </c>
      <c r="M55" s="155">
        <f t="shared" si="14"/>
        <v>0</v>
      </c>
      <c r="N55" s="155">
        <f t="shared" si="14"/>
        <v>7557.3498186855695</v>
      </c>
      <c r="O55" s="155">
        <f t="shared" si="14"/>
        <v>0</v>
      </c>
      <c r="P55" s="155">
        <f t="shared" si="14"/>
        <v>0</v>
      </c>
      <c r="Q55" s="155">
        <f t="shared" si="14"/>
        <v>0</v>
      </c>
      <c r="R55" s="155">
        <f t="shared" si="14"/>
        <v>0</v>
      </c>
      <c r="S55" s="155">
        <f t="shared" si="14"/>
        <v>0</v>
      </c>
      <c r="T55" s="155">
        <f t="shared" si="14"/>
        <v>0</v>
      </c>
      <c r="U55" s="155">
        <f t="shared" si="14"/>
        <v>0</v>
      </c>
      <c r="V55" s="155">
        <f t="shared" si="14"/>
        <v>0</v>
      </c>
      <c r="W55" s="155">
        <f t="shared" si="14"/>
        <v>0</v>
      </c>
      <c r="X55" s="155">
        <f t="shared" si="14"/>
        <v>0</v>
      </c>
      <c r="Y55" s="155">
        <f t="shared" si="14"/>
        <v>0</v>
      </c>
      <c r="Z55" s="155">
        <f t="shared" si="14"/>
        <v>0</v>
      </c>
      <c r="AA55" s="155">
        <f t="shared" si="14"/>
        <v>0</v>
      </c>
      <c r="AB55" s="155">
        <f t="shared" si="14"/>
        <v>0</v>
      </c>
    </row>
    <row r="56" spans="1:28" ht="13.8" thickBot="1" x14ac:dyDescent="0.3">
      <c r="B56" s="145">
        <f t="shared" si="12"/>
        <v>45291</v>
      </c>
      <c r="D56" s="173">
        <f t="shared" si="9"/>
        <v>2241.3014012996246</v>
      </c>
      <c r="E56" s="155">
        <f t="shared" ref="E56:AB56" si="15">+(E$17-E$18+E$22)*E31</f>
        <v>0</v>
      </c>
      <c r="F56" s="155">
        <f t="shared" si="15"/>
        <v>0</v>
      </c>
      <c r="G56" s="155">
        <f t="shared" si="15"/>
        <v>0</v>
      </c>
      <c r="H56" s="155">
        <f t="shared" si="15"/>
        <v>0</v>
      </c>
      <c r="I56" s="155">
        <f t="shared" si="15"/>
        <v>0</v>
      </c>
      <c r="J56" s="155">
        <f t="shared" si="15"/>
        <v>0</v>
      </c>
      <c r="K56" s="155">
        <f t="shared" si="15"/>
        <v>0</v>
      </c>
      <c r="L56" s="155">
        <f t="shared" si="15"/>
        <v>0</v>
      </c>
      <c r="M56" s="155">
        <f t="shared" si="15"/>
        <v>0</v>
      </c>
      <c r="N56" s="155">
        <f t="shared" si="15"/>
        <v>2241.3014012996246</v>
      </c>
      <c r="O56" s="155">
        <f t="shared" si="15"/>
        <v>0</v>
      </c>
      <c r="P56" s="155">
        <f t="shared" si="15"/>
        <v>0</v>
      </c>
      <c r="Q56" s="155">
        <f t="shared" si="15"/>
        <v>0</v>
      </c>
      <c r="R56" s="155">
        <f t="shared" si="15"/>
        <v>0</v>
      </c>
      <c r="S56" s="155">
        <f t="shared" si="15"/>
        <v>0</v>
      </c>
      <c r="T56" s="155">
        <f t="shared" si="15"/>
        <v>0</v>
      </c>
      <c r="U56" s="155">
        <f t="shared" si="15"/>
        <v>0</v>
      </c>
      <c r="V56" s="155">
        <f t="shared" si="15"/>
        <v>0</v>
      </c>
      <c r="W56" s="155">
        <f t="shared" si="15"/>
        <v>0</v>
      </c>
      <c r="X56" s="155">
        <f t="shared" si="15"/>
        <v>0</v>
      </c>
      <c r="Y56" s="155">
        <f t="shared" si="15"/>
        <v>0</v>
      </c>
      <c r="Z56" s="155">
        <f t="shared" si="15"/>
        <v>0</v>
      </c>
      <c r="AA56" s="155">
        <f t="shared" si="15"/>
        <v>0</v>
      </c>
      <c r="AB56" s="155">
        <f t="shared" si="15"/>
        <v>0</v>
      </c>
    </row>
    <row r="57" spans="1:28" ht="13.8" thickBot="1" x14ac:dyDescent="0.3">
      <c r="B57" s="145">
        <f t="shared" si="12"/>
        <v>45657</v>
      </c>
      <c r="D57" s="173">
        <f t="shared" si="9"/>
        <v>0</v>
      </c>
      <c r="E57" s="155">
        <f t="shared" ref="E57:AB57" si="16">+(E$17-E$18+E$22)*E32</f>
        <v>0</v>
      </c>
      <c r="F57" s="155">
        <f t="shared" si="16"/>
        <v>0</v>
      </c>
      <c r="G57" s="155">
        <f t="shared" si="16"/>
        <v>0</v>
      </c>
      <c r="H57" s="155">
        <f t="shared" si="16"/>
        <v>0</v>
      </c>
      <c r="I57" s="155">
        <f t="shared" si="16"/>
        <v>0</v>
      </c>
      <c r="J57" s="155">
        <f t="shared" si="16"/>
        <v>0</v>
      </c>
      <c r="K57" s="155">
        <f t="shared" si="16"/>
        <v>0</v>
      </c>
      <c r="L57" s="155">
        <f t="shared" si="16"/>
        <v>0</v>
      </c>
      <c r="M57" s="155">
        <f t="shared" si="16"/>
        <v>0</v>
      </c>
      <c r="N57" s="155">
        <f t="shared" si="16"/>
        <v>0</v>
      </c>
      <c r="O57" s="155">
        <f t="shared" si="16"/>
        <v>0</v>
      </c>
      <c r="P57" s="155">
        <f t="shared" si="16"/>
        <v>0</v>
      </c>
      <c r="Q57" s="155">
        <f t="shared" si="16"/>
        <v>0</v>
      </c>
      <c r="R57" s="155">
        <f t="shared" si="16"/>
        <v>0</v>
      </c>
      <c r="S57" s="155">
        <f t="shared" si="16"/>
        <v>0</v>
      </c>
      <c r="T57" s="155">
        <f t="shared" si="16"/>
        <v>0</v>
      </c>
      <c r="U57" s="155">
        <f t="shared" si="16"/>
        <v>0</v>
      </c>
      <c r="V57" s="155">
        <f t="shared" si="16"/>
        <v>0</v>
      </c>
      <c r="W57" s="155">
        <f t="shared" si="16"/>
        <v>0</v>
      </c>
      <c r="X57" s="155">
        <f t="shared" si="16"/>
        <v>0</v>
      </c>
      <c r="Y57" s="155">
        <f t="shared" si="16"/>
        <v>0</v>
      </c>
      <c r="Z57" s="155">
        <f t="shared" si="16"/>
        <v>0</v>
      </c>
      <c r="AA57" s="155">
        <f t="shared" si="16"/>
        <v>0</v>
      </c>
      <c r="AB57" s="155">
        <f t="shared" si="16"/>
        <v>0</v>
      </c>
    </row>
    <row r="58" spans="1:28" ht="13.8" thickBot="1" x14ac:dyDescent="0.3">
      <c r="B58" s="145">
        <f t="shared" si="12"/>
        <v>46022</v>
      </c>
      <c r="D58" s="173">
        <f t="shared" si="9"/>
        <v>0</v>
      </c>
      <c r="E58" s="155">
        <f t="shared" ref="E58:AB58" si="17">+(E$17-E$18+E$22)*E33</f>
        <v>0</v>
      </c>
      <c r="F58" s="155">
        <f t="shared" si="17"/>
        <v>0</v>
      </c>
      <c r="G58" s="155">
        <f t="shared" si="17"/>
        <v>0</v>
      </c>
      <c r="H58" s="155">
        <f t="shared" si="17"/>
        <v>0</v>
      </c>
      <c r="I58" s="155">
        <f t="shared" si="17"/>
        <v>0</v>
      </c>
      <c r="J58" s="155">
        <f t="shared" si="17"/>
        <v>0</v>
      </c>
      <c r="K58" s="155">
        <f t="shared" si="17"/>
        <v>0</v>
      </c>
      <c r="L58" s="155">
        <f t="shared" si="17"/>
        <v>0</v>
      </c>
      <c r="M58" s="155">
        <f t="shared" si="17"/>
        <v>0</v>
      </c>
      <c r="N58" s="155">
        <f t="shared" si="17"/>
        <v>0</v>
      </c>
      <c r="O58" s="155">
        <f t="shared" si="17"/>
        <v>0</v>
      </c>
      <c r="P58" s="155">
        <f t="shared" si="17"/>
        <v>0</v>
      </c>
      <c r="Q58" s="155">
        <f t="shared" si="17"/>
        <v>0</v>
      </c>
      <c r="R58" s="155">
        <f t="shared" si="17"/>
        <v>0</v>
      </c>
      <c r="S58" s="155">
        <f t="shared" si="17"/>
        <v>0</v>
      </c>
      <c r="T58" s="155">
        <f t="shared" si="17"/>
        <v>0</v>
      </c>
      <c r="U58" s="155">
        <f t="shared" si="17"/>
        <v>0</v>
      </c>
      <c r="V58" s="155">
        <f t="shared" si="17"/>
        <v>0</v>
      </c>
      <c r="W58" s="155">
        <f t="shared" si="17"/>
        <v>0</v>
      </c>
      <c r="X58" s="155">
        <f t="shared" si="17"/>
        <v>0</v>
      </c>
      <c r="Y58" s="155">
        <f t="shared" si="17"/>
        <v>0</v>
      </c>
      <c r="Z58" s="155">
        <f t="shared" si="17"/>
        <v>0</v>
      </c>
      <c r="AA58" s="155">
        <f t="shared" si="17"/>
        <v>0</v>
      </c>
      <c r="AB58" s="155">
        <f t="shared" si="17"/>
        <v>0</v>
      </c>
    </row>
    <row r="59" spans="1:28" ht="13.8" thickBot="1" x14ac:dyDescent="0.3">
      <c r="B59" s="145">
        <f t="shared" si="12"/>
        <v>46387</v>
      </c>
      <c r="D59" s="173">
        <f t="shared" si="9"/>
        <v>0</v>
      </c>
      <c r="E59" s="155">
        <f t="shared" ref="E59:AB59" si="18">+(E$17-E$18+E$22)*E34</f>
        <v>0</v>
      </c>
      <c r="F59" s="155">
        <f t="shared" si="18"/>
        <v>0</v>
      </c>
      <c r="G59" s="155">
        <f t="shared" si="18"/>
        <v>0</v>
      </c>
      <c r="H59" s="155">
        <f t="shared" si="18"/>
        <v>0</v>
      </c>
      <c r="I59" s="155">
        <f t="shared" si="18"/>
        <v>0</v>
      </c>
      <c r="J59" s="155">
        <f t="shared" si="18"/>
        <v>0</v>
      </c>
      <c r="K59" s="155">
        <f t="shared" si="18"/>
        <v>0</v>
      </c>
      <c r="L59" s="155">
        <f t="shared" si="18"/>
        <v>0</v>
      </c>
      <c r="M59" s="155">
        <f t="shared" si="18"/>
        <v>0</v>
      </c>
      <c r="N59" s="155">
        <f t="shared" si="18"/>
        <v>0</v>
      </c>
      <c r="O59" s="155">
        <f t="shared" si="18"/>
        <v>0</v>
      </c>
      <c r="P59" s="155">
        <f t="shared" si="18"/>
        <v>0</v>
      </c>
      <c r="Q59" s="155">
        <f t="shared" si="18"/>
        <v>0</v>
      </c>
      <c r="R59" s="155">
        <f t="shared" si="18"/>
        <v>0</v>
      </c>
      <c r="S59" s="155">
        <f t="shared" si="18"/>
        <v>0</v>
      </c>
      <c r="T59" s="155">
        <f t="shared" si="18"/>
        <v>0</v>
      </c>
      <c r="U59" s="155">
        <f t="shared" si="18"/>
        <v>0</v>
      </c>
      <c r="V59" s="155">
        <f t="shared" si="18"/>
        <v>0</v>
      </c>
      <c r="W59" s="155">
        <f t="shared" si="18"/>
        <v>0</v>
      </c>
      <c r="X59" s="155">
        <f t="shared" si="18"/>
        <v>0</v>
      </c>
      <c r="Y59" s="155">
        <f t="shared" si="18"/>
        <v>0</v>
      </c>
      <c r="Z59" s="155">
        <f t="shared" si="18"/>
        <v>0</v>
      </c>
      <c r="AA59" s="155">
        <f t="shared" si="18"/>
        <v>0</v>
      </c>
      <c r="AB59" s="155">
        <f t="shared" si="18"/>
        <v>0</v>
      </c>
    </row>
    <row r="60" spans="1:28" ht="13.8" thickBot="1" x14ac:dyDescent="0.3">
      <c r="B60" s="145">
        <f t="shared" si="12"/>
        <v>46752</v>
      </c>
      <c r="D60" s="173">
        <f t="shared" si="9"/>
        <v>0</v>
      </c>
      <c r="E60" s="155">
        <f t="shared" ref="E60:AB60" si="19">+(E$17-E$18+E$22)*E35</f>
        <v>0</v>
      </c>
      <c r="F60" s="155">
        <f t="shared" si="19"/>
        <v>0</v>
      </c>
      <c r="G60" s="155">
        <f t="shared" si="19"/>
        <v>0</v>
      </c>
      <c r="H60" s="155">
        <f t="shared" si="19"/>
        <v>0</v>
      </c>
      <c r="I60" s="155">
        <f t="shared" si="19"/>
        <v>0</v>
      </c>
      <c r="J60" s="155">
        <f t="shared" si="19"/>
        <v>0</v>
      </c>
      <c r="K60" s="155">
        <f t="shared" si="19"/>
        <v>0</v>
      </c>
      <c r="L60" s="155">
        <f t="shared" si="19"/>
        <v>0</v>
      </c>
      <c r="M60" s="155">
        <f t="shared" si="19"/>
        <v>0</v>
      </c>
      <c r="N60" s="155">
        <f t="shared" si="19"/>
        <v>0</v>
      </c>
      <c r="O60" s="155">
        <f t="shared" si="19"/>
        <v>0</v>
      </c>
      <c r="P60" s="155">
        <f t="shared" si="19"/>
        <v>0</v>
      </c>
      <c r="Q60" s="155">
        <f t="shared" si="19"/>
        <v>0</v>
      </c>
      <c r="R60" s="155">
        <f t="shared" si="19"/>
        <v>0</v>
      </c>
      <c r="S60" s="155">
        <f t="shared" si="19"/>
        <v>0</v>
      </c>
      <c r="T60" s="155">
        <f t="shared" si="19"/>
        <v>0</v>
      </c>
      <c r="U60" s="155">
        <f t="shared" si="19"/>
        <v>0</v>
      </c>
      <c r="V60" s="155">
        <f t="shared" si="19"/>
        <v>0</v>
      </c>
      <c r="W60" s="155">
        <f t="shared" si="19"/>
        <v>0</v>
      </c>
      <c r="X60" s="155">
        <f t="shared" si="19"/>
        <v>0</v>
      </c>
      <c r="Y60" s="155">
        <f t="shared" si="19"/>
        <v>0</v>
      </c>
      <c r="Z60" s="155">
        <f t="shared" si="19"/>
        <v>0</v>
      </c>
      <c r="AA60" s="155">
        <f t="shared" si="19"/>
        <v>0</v>
      </c>
      <c r="AB60" s="155">
        <f t="shared" si="19"/>
        <v>0</v>
      </c>
    </row>
    <row r="61" spans="1:28" ht="13.8" thickBot="1" x14ac:dyDescent="0.3">
      <c r="B61" s="145">
        <f t="shared" si="12"/>
        <v>47118</v>
      </c>
      <c r="D61" s="173">
        <f t="shared" si="9"/>
        <v>0</v>
      </c>
      <c r="E61" s="155">
        <f t="shared" ref="E61:AB61" si="20">+(E$17-E$18+E$22)*E36</f>
        <v>0</v>
      </c>
      <c r="F61" s="155">
        <f t="shared" si="20"/>
        <v>0</v>
      </c>
      <c r="G61" s="155">
        <f t="shared" si="20"/>
        <v>0</v>
      </c>
      <c r="H61" s="155">
        <f t="shared" si="20"/>
        <v>0</v>
      </c>
      <c r="I61" s="155">
        <f t="shared" si="20"/>
        <v>0</v>
      </c>
      <c r="J61" s="155">
        <f t="shared" si="20"/>
        <v>0</v>
      </c>
      <c r="K61" s="155">
        <f t="shared" si="20"/>
        <v>0</v>
      </c>
      <c r="L61" s="155">
        <f t="shared" si="20"/>
        <v>0</v>
      </c>
      <c r="M61" s="155">
        <f t="shared" si="20"/>
        <v>0</v>
      </c>
      <c r="N61" s="155">
        <f t="shared" si="20"/>
        <v>0</v>
      </c>
      <c r="O61" s="155">
        <f t="shared" si="20"/>
        <v>0</v>
      </c>
      <c r="P61" s="155">
        <f t="shared" si="20"/>
        <v>0</v>
      </c>
      <c r="Q61" s="155">
        <f t="shared" si="20"/>
        <v>0</v>
      </c>
      <c r="R61" s="155">
        <f t="shared" si="20"/>
        <v>0</v>
      </c>
      <c r="S61" s="155">
        <f t="shared" si="20"/>
        <v>0</v>
      </c>
      <c r="T61" s="155">
        <f t="shared" si="20"/>
        <v>0</v>
      </c>
      <c r="U61" s="155">
        <f t="shared" si="20"/>
        <v>0</v>
      </c>
      <c r="V61" s="155">
        <f t="shared" si="20"/>
        <v>0</v>
      </c>
      <c r="W61" s="155">
        <f t="shared" si="20"/>
        <v>0</v>
      </c>
      <c r="X61" s="155">
        <f t="shared" si="20"/>
        <v>0</v>
      </c>
      <c r="Y61" s="155">
        <f t="shared" si="20"/>
        <v>0</v>
      </c>
      <c r="Z61" s="155">
        <f t="shared" si="20"/>
        <v>0</v>
      </c>
      <c r="AA61" s="155">
        <f t="shared" si="20"/>
        <v>0</v>
      </c>
      <c r="AB61" s="155">
        <f t="shared" si="20"/>
        <v>0</v>
      </c>
    </row>
    <row r="62" spans="1:28" ht="13.8" thickBot="1" x14ac:dyDescent="0.3">
      <c r="B62" s="145">
        <f t="shared" si="12"/>
        <v>47483</v>
      </c>
      <c r="D62" s="173">
        <f t="shared" si="9"/>
        <v>0</v>
      </c>
      <c r="E62" s="155">
        <f t="shared" ref="E62:AB62" si="21">+(E$17-E$18+E$22)*E37</f>
        <v>0</v>
      </c>
      <c r="F62" s="155">
        <f t="shared" si="21"/>
        <v>0</v>
      </c>
      <c r="G62" s="155">
        <f t="shared" si="21"/>
        <v>0</v>
      </c>
      <c r="H62" s="155">
        <f t="shared" si="21"/>
        <v>0</v>
      </c>
      <c r="I62" s="155">
        <f t="shared" si="21"/>
        <v>0</v>
      </c>
      <c r="J62" s="155">
        <f t="shared" si="21"/>
        <v>0</v>
      </c>
      <c r="K62" s="155">
        <f t="shared" si="21"/>
        <v>0</v>
      </c>
      <c r="L62" s="155">
        <f t="shared" si="21"/>
        <v>0</v>
      </c>
      <c r="M62" s="155">
        <f t="shared" si="21"/>
        <v>0</v>
      </c>
      <c r="N62" s="155">
        <f t="shared" si="21"/>
        <v>0</v>
      </c>
      <c r="O62" s="155">
        <f t="shared" si="21"/>
        <v>0</v>
      </c>
      <c r="P62" s="155">
        <f t="shared" si="21"/>
        <v>0</v>
      </c>
      <c r="Q62" s="155">
        <f t="shared" si="21"/>
        <v>0</v>
      </c>
      <c r="R62" s="155">
        <f t="shared" si="21"/>
        <v>0</v>
      </c>
      <c r="S62" s="155">
        <f t="shared" si="21"/>
        <v>0</v>
      </c>
      <c r="T62" s="155">
        <f t="shared" si="21"/>
        <v>0</v>
      </c>
      <c r="U62" s="155">
        <f t="shared" si="21"/>
        <v>0</v>
      </c>
      <c r="V62" s="155">
        <f t="shared" si="21"/>
        <v>0</v>
      </c>
      <c r="W62" s="155">
        <f t="shared" si="21"/>
        <v>0</v>
      </c>
      <c r="X62" s="155">
        <f t="shared" si="21"/>
        <v>0</v>
      </c>
      <c r="Y62" s="155">
        <f t="shared" si="21"/>
        <v>0</v>
      </c>
      <c r="Z62" s="155">
        <f t="shared" si="21"/>
        <v>0</v>
      </c>
      <c r="AA62" s="155">
        <f t="shared" si="21"/>
        <v>0</v>
      </c>
      <c r="AB62" s="155">
        <f t="shared" si="21"/>
        <v>0</v>
      </c>
    </row>
    <row r="63" spans="1:28" ht="13.8" thickBot="1" x14ac:dyDescent="0.3">
      <c r="B63" s="145">
        <f t="shared" si="12"/>
        <v>47848</v>
      </c>
      <c r="D63" s="173">
        <f t="shared" si="9"/>
        <v>0</v>
      </c>
      <c r="E63" s="155">
        <f t="shared" ref="E63:V63" si="22">+(E$17-E$18+E$22)*E38</f>
        <v>0</v>
      </c>
      <c r="F63" s="155">
        <f t="shared" si="22"/>
        <v>0</v>
      </c>
      <c r="G63" s="155">
        <f t="shared" si="22"/>
        <v>0</v>
      </c>
      <c r="H63" s="155">
        <f t="shared" si="22"/>
        <v>0</v>
      </c>
      <c r="I63" s="155">
        <f t="shared" si="22"/>
        <v>0</v>
      </c>
      <c r="J63" s="155">
        <f t="shared" si="22"/>
        <v>0</v>
      </c>
      <c r="K63" s="155">
        <f t="shared" si="22"/>
        <v>0</v>
      </c>
      <c r="L63" s="155">
        <f t="shared" si="22"/>
        <v>0</v>
      </c>
      <c r="M63" s="155">
        <f t="shared" si="22"/>
        <v>0</v>
      </c>
      <c r="N63" s="155">
        <f t="shared" si="22"/>
        <v>0</v>
      </c>
      <c r="O63" s="155">
        <f t="shared" si="22"/>
        <v>0</v>
      </c>
      <c r="P63" s="155">
        <f t="shared" si="22"/>
        <v>0</v>
      </c>
      <c r="Q63" s="155">
        <f t="shared" si="22"/>
        <v>0</v>
      </c>
      <c r="R63" s="155">
        <f t="shared" si="22"/>
        <v>0</v>
      </c>
      <c r="S63" s="155">
        <f t="shared" si="22"/>
        <v>0</v>
      </c>
      <c r="T63" s="155">
        <f t="shared" si="22"/>
        <v>0</v>
      </c>
      <c r="U63" s="155">
        <f t="shared" si="22"/>
        <v>0</v>
      </c>
      <c r="V63" s="155">
        <f t="shared" si="22"/>
        <v>0</v>
      </c>
      <c r="W63" s="155">
        <f t="shared" ref="W63:AB73" si="23">+(W$17-W$18+W$22)*W38</f>
        <v>0</v>
      </c>
      <c r="X63" s="155">
        <f t="shared" si="23"/>
        <v>0</v>
      </c>
      <c r="Y63" s="155">
        <f t="shared" si="23"/>
        <v>0</v>
      </c>
      <c r="Z63" s="155">
        <f t="shared" si="23"/>
        <v>0</v>
      </c>
      <c r="AA63" s="155">
        <f t="shared" si="23"/>
        <v>0</v>
      </c>
      <c r="AB63" s="155">
        <f t="shared" si="23"/>
        <v>0</v>
      </c>
    </row>
    <row r="64" spans="1:28" ht="13.8" thickBot="1" x14ac:dyDescent="0.3">
      <c r="B64" s="145">
        <f t="shared" si="12"/>
        <v>48213</v>
      </c>
      <c r="D64" s="173">
        <f t="shared" si="9"/>
        <v>0</v>
      </c>
      <c r="E64" s="155">
        <f t="shared" ref="E64:V64" si="24">+(E$17-E$18+E$22)*E39</f>
        <v>0</v>
      </c>
      <c r="F64" s="155">
        <f t="shared" si="24"/>
        <v>0</v>
      </c>
      <c r="G64" s="155">
        <f t="shared" si="24"/>
        <v>0</v>
      </c>
      <c r="H64" s="155">
        <f t="shared" si="24"/>
        <v>0</v>
      </c>
      <c r="I64" s="155">
        <f t="shared" si="24"/>
        <v>0</v>
      </c>
      <c r="J64" s="155">
        <f t="shared" si="24"/>
        <v>0</v>
      </c>
      <c r="K64" s="155">
        <f t="shared" si="24"/>
        <v>0</v>
      </c>
      <c r="L64" s="155">
        <f t="shared" si="24"/>
        <v>0</v>
      </c>
      <c r="M64" s="155">
        <f t="shared" si="24"/>
        <v>0</v>
      </c>
      <c r="N64" s="155">
        <f t="shared" si="24"/>
        <v>0</v>
      </c>
      <c r="O64" s="155">
        <f t="shared" si="24"/>
        <v>0</v>
      </c>
      <c r="P64" s="155">
        <f t="shared" si="24"/>
        <v>0</v>
      </c>
      <c r="Q64" s="155">
        <f t="shared" si="24"/>
        <v>0</v>
      </c>
      <c r="R64" s="155">
        <f t="shared" si="24"/>
        <v>0</v>
      </c>
      <c r="S64" s="155">
        <f t="shared" si="24"/>
        <v>0</v>
      </c>
      <c r="T64" s="155">
        <f t="shared" si="24"/>
        <v>0</v>
      </c>
      <c r="U64" s="155">
        <f t="shared" si="24"/>
        <v>0</v>
      </c>
      <c r="V64" s="155">
        <f t="shared" si="24"/>
        <v>0</v>
      </c>
      <c r="W64" s="155">
        <f t="shared" si="23"/>
        <v>0</v>
      </c>
      <c r="X64" s="155">
        <f t="shared" si="23"/>
        <v>0</v>
      </c>
      <c r="Y64" s="155">
        <f t="shared" si="23"/>
        <v>0</v>
      </c>
      <c r="Z64" s="155">
        <f t="shared" si="23"/>
        <v>0</v>
      </c>
      <c r="AA64" s="155">
        <f t="shared" si="23"/>
        <v>0</v>
      </c>
      <c r="AB64" s="155">
        <f t="shared" si="23"/>
        <v>0</v>
      </c>
    </row>
    <row r="65" spans="1:28" ht="13.8" thickBot="1" x14ac:dyDescent="0.3">
      <c r="B65" s="145">
        <f t="shared" si="12"/>
        <v>48579</v>
      </c>
      <c r="D65" s="173">
        <f t="shared" si="9"/>
        <v>0</v>
      </c>
      <c r="E65" s="155">
        <f t="shared" ref="E65:V65" si="25">+(E$17-E$18+E$22)*E40</f>
        <v>0</v>
      </c>
      <c r="F65" s="155">
        <f t="shared" si="25"/>
        <v>0</v>
      </c>
      <c r="G65" s="155">
        <f t="shared" si="25"/>
        <v>0</v>
      </c>
      <c r="H65" s="155">
        <f t="shared" si="25"/>
        <v>0</v>
      </c>
      <c r="I65" s="155">
        <f t="shared" si="25"/>
        <v>0</v>
      </c>
      <c r="J65" s="155">
        <f t="shared" si="25"/>
        <v>0</v>
      </c>
      <c r="K65" s="155">
        <f t="shared" si="25"/>
        <v>0</v>
      </c>
      <c r="L65" s="155">
        <f t="shared" si="25"/>
        <v>0</v>
      </c>
      <c r="M65" s="155">
        <f t="shared" si="25"/>
        <v>0</v>
      </c>
      <c r="N65" s="155">
        <f t="shared" si="25"/>
        <v>0</v>
      </c>
      <c r="O65" s="155">
        <f t="shared" si="25"/>
        <v>0</v>
      </c>
      <c r="P65" s="155">
        <f t="shared" si="25"/>
        <v>0</v>
      </c>
      <c r="Q65" s="155">
        <f t="shared" si="25"/>
        <v>0</v>
      </c>
      <c r="R65" s="155">
        <f t="shared" si="25"/>
        <v>0</v>
      </c>
      <c r="S65" s="155">
        <f t="shared" si="25"/>
        <v>0</v>
      </c>
      <c r="T65" s="155">
        <f t="shared" si="25"/>
        <v>0</v>
      </c>
      <c r="U65" s="155">
        <f t="shared" si="25"/>
        <v>0</v>
      </c>
      <c r="V65" s="155">
        <f t="shared" si="25"/>
        <v>0</v>
      </c>
      <c r="W65" s="155">
        <f t="shared" si="23"/>
        <v>0</v>
      </c>
      <c r="X65" s="155">
        <f t="shared" si="23"/>
        <v>0</v>
      </c>
      <c r="Y65" s="155">
        <f t="shared" si="23"/>
        <v>0</v>
      </c>
      <c r="Z65" s="155">
        <f t="shared" si="23"/>
        <v>0</v>
      </c>
      <c r="AA65" s="155">
        <f t="shared" si="23"/>
        <v>0</v>
      </c>
      <c r="AB65" s="155">
        <f t="shared" si="23"/>
        <v>0</v>
      </c>
    </row>
    <row r="66" spans="1:28" ht="13.8" thickBot="1" x14ac:dyDescent="0.3">
      <c r="B66" s="145">
        <f t="shared" si="12"/>
        <v>48944</v>
      </c>
      <c r="D66" s="173">
        <f t="shared" si="9"/>
        <v>0</v>
      </c>
      <c r="E66" s="155">
        <f t="shared" ref="E66:V66" si="26">+(E$17-E$18+E$22)*E41</f>
        <v>0</v>
      </c>
      <c r="F66" s="155">
        <f t="shared" si="26"/>
        <v>0</v>
      </c>
      <c r="G66" s="155">
        <f t="shared" si="26"/>
        <v>0</v>
      </c>
      <c r="H66" s="155">
        <f t="shared" si="26"/>
        <v>0</v>
      </c>
      <c r="I66" s="155">
        <f t="shared" si="26"/>
        <v>0</v>
      </c>
      <c r="J66" s="155">
        <f t="shared" si="26"/>
        <v>0</v>
      </c>
      <c r="K66" s="155">
        <f t="shared" si="26"/>
        <v>0</v>
      </c>
      <c r="L66" s="155">
        <f t="shared" si="26"/>
        <v>0</v>
      </c>
      <c r="M66" s="155">
        <f t="shared" si="26"/>
        <v>0</v>
      </c>
      <c r="N66" s="155">
        <f t="shared" si="26"/>
        <v>0</v>
      </c>
      <c r="O66" s="155">
        <f t="shared" si="26"/>
        <v>0</v>
      </c>
      <c r="P66" s="155">
        <f t="shared" si="26"/>
        <v>0</v>
      </c>
      <c r="Q66" s="155">
        <f t="shared" si="26"/>
        <v>0</v>
      </c>
      <c r="R66" s="155">
        <f t="shared" si="26"/>
        <v>0</v>
      </c>
      <c r="S66" s="155">
        <f t="shared" si="26"/>
        <v>0</v>
      </c>
      <c r="T66" s="155">
        <f t="shared" si="26"/>
        <v>0</v>
      </c>
      <c r="U66" s="155">
        <f t="shared" si="26"/>
        <v>0</v>
      </c>
      <c r="V66" s="155">
        <f t="shared" si="26"/>
        <v>0</v>
      </c>
      <c r="W66" s="155">
        <f t="shared" si="23"/>
        <v>0</v>
      </c>
      <c r="X66" s="155">
        <f t="shared" si="23"/>
        <v>0</v>
      </c>
      <c r="Y66" s="155">
        <f t="shared" si="23"/>
        <v>0</v>
      </c>
      <c r="Z66" s="155">
        <f t="shared" si="23"/>
        <v>0</v>
      </c>
      <c r="AA66" s="155">
        <f t="shared" si="23"/>
        <v>0</v>
      </c>
      <c r="AB66" s="155">
        <f t="shared" si="23"/>
        <v>0</v>
      </c>
    </row>
    <row r="67" spans="1:28" ht="13.8" thickBot="1" x14ac:dyDescent="0.3">
      <c r="B67" s="145">
        <f t="shared" si="12"/>
        <v>49309</v>
      </c>
      <c r="D67" s="173">
        <f t="shared" si="9"/>
        <v>0</v>
      </c>
      <c r="E67" s="155">
        <f t="shared" ref="E67:V67" si="27">+(E$17-E$18+E$22)*E42</f>
        <v>0</v>
      </c>
      <c r="F67" s="155">
        <f t="shared" si="27"/>
        <v>0</v>
      </c>
      <c r="G67" s="155">
        <f t="shared" si="27"/>
        <v>0</v>
      </c>
      <c r="H67" s="155">
        <f t="shared" si="27"/>
        <v>0</v>
      </c>
      <c r="I67" s="155">
        <f t="shared" si="27"/>
        <v>0</v>
      </c>
      <c r="J67" s="155">
        <f t="shared" si="27"/>
        <v>0</v>
      </c>
      <c r="K67" s="155">
        <f t="shared" si="27"/>
        <v>0</v>
      </c>
      <c r="L67" s="155">
        <f t="shared" si="27"/>
        <v>0</v>
      </c>
      <c r="M67" s="155">
        <f t="shared" si="27"/>
        <v>0</v>
      </c>
      <c r="N67" s="155">
        <f t="shared" si="27"/>
        <v>0</v>
      </c>
      <c r="O67" s="155">
        <f t="shared" si="27"/>
        <v>0</v>
      </c>
      <c r="P67" s="155">
        <f t="shared" si="27"/>
        <v>0</v>
      </c>
      <c r="Q67" s="155">
        <f t="shared" si="27"/>
        <v>0</v>
      </c>
      <c r="R67" s="155">
        <f t="shared" si="27"/>
        <v>0</v>
      </c>
      <c r="S67" s="155">
        <f t="shared" si="27"/>
        <v>0</v>
      </c>
      <c r="T67" s="155">
        <f t="shared" si="27"/>
        <v>0</v>
      </c>
      <c r="U67" s="155">
        <f t="shared" si="27"/>
        <v>0</v>
      </c>
      <c r="V67" s="155">
        <f t="shared" si="27"/>
        <v>0</v>
      </c>
      <c r="W67" s="155">
        <f t="shared" si="23"/>
        <v>0</v>
      </c>
      <c r="X67" s="155">
        <f t="shared" si="23"/>
        <v>0</v>
      </c>
      <c r="Y67" s="155">
        <f t="shared" si="23"/>
        <v>0</v>
      </c>
      <c r="Z67" s="155">
        <f t="shared" si="23"/>
        <v>0</v>
      </c>
      <c r="AA67" s="155">
        <f t="shared" si="23"/>
        <v>0</v>
      </c>
      <c r="AB67" s="155">
        <f t="shared" si="23"/>
        <v>0</v>
      </c>
    </row>
    <row r="68" spans="1:28" ht="13.8" thickBot="1" x14ac:dyDescent="0.3">
      <c r="B68" s="145">
        <f t="shared" si="12"/>
        <v>49674</v>
      </c>
      <c r="D68" s="173">
        <f t="shared" si="9"/>
        <v>0</v>
      </c>
      <c r="E68" s="155">
        <f t="shared" ref="E68:V68" si="28">+(E$17-E$18+E$22)*E43</f>
        <v>0</v>
      </c>
      <c r="F68" s="155">
        <f t="shared" si="28"/>
        <v>0</v>
      </c>
      <c r="G68" s="155">
        <f t="shared" si="28"/>
        <v>0</v>
      </c>
      <c r="H68" s="155">
        <f t="shared" si="28"/>
        <v>0</v>
      </c>
      <c r="I68" s="155">
        <f t="shared" si="28"/>
        <v>0</v>
      </c>
      <c r="J68" s="155">
        <f t="shared" si="28"/>
        <v>0</v>
      </c>
      <c r="K68" s="155">
        <f t="shared" si="28"/>
        <v>0</v>
      </c>
      <c r="L68" s="155">
        <f t="shared" si="28"/>
        <v>0</v>
      </c>
      <c r="M68" s="155">
        <f t="shared" si="28"/>
        <v>0</v>
      </c>
      <c r="N68" s="155">
        <f t="shared" si="28"/>
        <v>0</v>
      </c>
      <c r="O68" s="155">
        <f t="shared" si="28"/>
        <v>0</v>
      </c>
      <c r="P68" s="155">
        <f t="shared" si="28"/>
        <v>0</v>
      </c>
      <c r="Q68" s="155">
        <f t="shared" si="28"/>
        <v>0</v>
      </c>
      <c r="R68" s="155">
        <f t="shared" si="28"/>
        <v>0</v>
      </c>
      <c r="S68" s="155">
        <f t="shared" si="28"/>
        <v>0</v>
      </c>
      <c r="T68" s="155">
        <f t="shared" si="28"/>
        <v>0</v>
      </c>
      <c r="U68" s="155">
        <f t="shared" si="28"/>
        <v>0</v>
      </c>
      <c r="V68" s="155">
        <f t="shared" si="28"/>
        <v>0</v>
      </c>
      <c r="W68" s="155">
        <f t="shared" si="23"/>
        <v>0</v>
      </c>
      <c r="X68" s="155">
        <f t="shared" si="23"/>
        <v>0</v>
      </c>
      <c r="Y68" s="155">
        <f t="shared" si="23"/>
        <v>0</v>
      </c>
      <c r="Z68" s="155">
        <f t="shared" si="23"/>
        <v>0</v>
      </c>
      <c r="AA68" s="155">
        <f t="shared" si="23"/>
        <v>0</v>
      </c>
      <c r="AB68" s="155">
        <f t="shared" si="23"/>
        <v>0</v>
      </c>
    </row>
    <row r="69" spans="1:28" ht="13.8" thickBot="1" x14ac:dyDescent="0.3">
      <c r="B69" s="145">
        <f t="shared" si="12"/>
        <v>50040</v>
      </c>
      <c r="D69" s="173">
        <f t="shared" si="9"/>
        <v>0</v>
      </c>
      <c r="E69" s="155">
        <f t="shared" ref="E69:V69" si="29">+(E$17-E$18+E$22)*E44</f>
        <v>0</v>
      </c>
      <c r="F69" s="155">
        <f t="shared" si="29"/>
        <v>0</v>
      </c>
      <c r="G69" s="155">
        <f t="shared" si="29"/>
        <v>0</v>
      </c>
      <c r="H69" s="155">
        <f t="shared" si="29"/>
        <v>0</v>
      </c>
      <c r="I69" s="155">
        <f t="shared" si="29"/>
        <v>0</v>
      </c>
      <c r="J69" s="155">
        <f t="shared" si="29"/>
        <v>0</v>
      </c>
      <c r="K69" s="155">
        <f t="shared" si="29"/>
        <v>0</v>
      </c>
      <c r="L69" s="155">
        <f t="shared" si="29"/>
        <v>0</v>
      </c>
      <c r="M69" s="155">
        <f t="shared" si="29"/>
        <v>0</v>
      </c>
      <c r="N69" s="155">
        <f t="shared" si="29"/>
        <v>0</v>
      </c>
      <c r="O69" s="155">
        <f t="shared" si="29"/>
        <v>0</v>
      </c>
      <c r="P69" s="155">
        <f t="shared" si="29"/>
        <v>0</v>
      </c>
      <c r="Q69" s="155">
        <f t="shared" si="29"/>
        <v>0</v>
      </c>
      <c r="R69" s="155">
        <f t="shared" si="29"/>
        <v>0</v>
      </c>
      <c r="S69" s="155">
        <f t="shared" si="29"/>
        <v>0</v>
      </c>
      <c r="T69" s="155">
        <f t="shared" si="29"/>
        <v>0</v>
      </c>
      <c r="U69" s="155">
        <f t="shared" si="29"/>
        <v>0</v>
      </c>
      <c r="V69" s="155">
        <f t="shared" si="29"/>
        <v>0</v>
      </c>
      <c r="W69" s="155">
        <f t="shared" si="23"/>
        <v>0</v>
      </c>
      <c r="X69" s="155">
        <f t="shared" si="23"/>
        <v>0</v>
      </c>
      <c r="Y69" s="155">
        <f t="shared" si="23"/>
        <v>0</v>
      </c>
      <c r="Z69" s="155">
        <f t="shared" si="23"/>
        <v>0</v>
      </c>
      <c r="AA69" s="155">
        <f t="shared" si="23"/>
        <v>0</v>
      </c>
      <c r="AB69" s="155">
        <f t="shared" si="23"/>
        <v>0</v>
      </c>
    </row>
    <row r="70" spans="1:28" ht="13.8" thickBot="1" x14ac:dyDescent="0.3">
      <c r="B70" s="145">
        <f t="shared" si="12"/>
        <v>50405</v>
      </c>
      <c r="D70" s="173">
        <f t="shared" si="9"/>
        <v>0</v>
      </c>
      <c r="E70" s="155">
        <f t="shared" ref="E70:V70" si="30">+(E$17-E$18+E$22)*E45</f>
        <v>0</v>
      </c>
      <c r="F70" s="155">
        <f t="shared" si="30"/>
        <v>0</v>
      </c>
      <c r="G70" s="155">
        <f t="shared" si="30"/>
        <v>0</v>
      </c>
      <c r="H70" s="155">
        <f t="shared" si="30"/>
        <v>0</v>
      </c>
      <c r="I70" s="155">
        <f t="shared" si="30"/>
        <v>0</v>
      </c>
      <c r="J70" s="155">
        <f t="shared" si="30"/>
        <v>0</v>
      </c>
      <c r="K70" s="155">
        <f t="shared" si="30"/>
        <v>0</v>
      </c>
      <c r="L70" s="155">
        <f t="shared" si="30"/>
        <v>0</v>
      </c>
      <c r="M70" s="155">
        <f t="shared" si="30"/>
        <v>0</v>
      </c>
      <c r="N70" s="155">
        <f t="shared" si="30"/>
        <v>0</v>
      </c>
      <c r="O70" s="155">
        <f t="shared" si="30"/>
        <v>0</v>
      </c>
      <c r="P70" s="155">
        <f t="shared" si="30"/>
        <v>0</v>
      </c>
      <c r="Q70" s="155">
        <f t="shared" si="30"/>
        <v>0</v>
      </c>
      <c r="R70" s="155">
        <f t="shared" si="30"/>
        <v>0</v>
      </c>
      <c r="S70" s="155">
        <f t="shared" si="30"/>
        <v>0</v>
      </c>
      <c r="T70" s="155">
        <f t="shared" si="30"/>
        <v>0</v>
      </c>
      <c r="U70" s="155">
        <f t="shared" si="30"/>
        <v>0</v>
      </c>
      <c r="V70" s="155">
        <f t="shared" si="30"/>
        <v>0</v>
      </c>
      <c r="W70" s="155">
        <f t="shared" si="23"/>
        <v>0</v>
      </c>
      <c r="X70" s="155">
        <f t="shared" si="23"/>
        <v>0</v>
      </c>
      <c r="Y70" s="155">
        <f t="shared" si="23"/>
        <v>0</v>
      </c>
      <c r="Z70" s="155">
        <f t="shared" si="23"/>
        <v>0</v>
      </c>
      <c r="AA70" s="155">
        <f t="shared" si="23"/>
        <v>0</v>
      </c>
      <c r="AB70" s="155">
        <f t="shared" si="23"/>
        <v>0</v>
      </c>
    </row>
    <row r="71" spans="1:28" ht="13.8" thickBot="1" x14ac:dyDescent="0.3">
      <c r="B71" s="145">
        <f t="shared" si="12"/>
        <v>50770</v>
      </c>
      <c r="D71" s="173">
        <f t="shared" si="9"/>
        <v>0</v>
      </c>
      <c r="E71" s="155">
        <f t="shared" ref="E71:V71" si="31">+(E$17-E$18+E$22)*E46</f>
        <v>0</v>
      </c>
      <c r="F71" s="155">
        <f t="shared" si="31"/>
        <v>0</v>
      </c>
      <c r="G71" s="155">
        <f t="shared" si="31"/>
        <v>0</v>
      </c>
      <c r="H71" s="155">
        <f t="shared" si="31"/>
        <v>0</v>
      </c>
      <c r="I71" s="155">
        <f t="shared" si="31"/>
        <v>0</v>
      </c>
      <c r="J71" s="155">
        <f t="shared" si="31"/>
        <v>0</v>
      </c>
      <c r="K71" s="155">
        <f t="shared" si="31"/>
        <v>0</v>
      </c>
      <c r="L71" s="155">
        <f t="shared" si="31"/>
        <v>0</v>
      </c>
      <c r="M71" s="155">
        <f t="shared" si="31"/>
        <v>0</v>
      </c>
      <c r="N71" s="155">
        <f t="shared" si="31"/>
        <v>0</v>
      </c>
      <c r="O71" s="155">
        <f t="shared" si="31"/>
        <v>0</v>
      </c>
      <c r="P71" s="155">
        <f t="shared" si="31"/>
        <v>0</v>
      </c>
      <c r="Q71" s="155">
        <f t="shared" si="31"/>
        <v>0</v>
      </c>
      <c r="R71" s="155">
        <f t="shared" si="31"/>
        <v>0</v>
      </c>
      <c r="S71" s="155">
        <f t="shared" si="31"/>
        <v>0</v>
      </c>
      <c r="T71" s="155">
        <f t="shared" si="31"/>
        <v>0</v>
      </c>
      <c r="U71" s="155">
        <f t="shared" si="31"/>
        <v>0</v>
      </c>
      <c r="V71" s="155">
        <f t="shared" si="31"/>
        <v>0</v>
      </c>
      <c r="W71" s="155">
        <f t="shared" si="23"/>
        <v>0</v>
      </c>
      <c r="X71" s="155">
        <f t="shared" si="23"/>
        <v>0</v>
      </c>
      <c r="Y71" s="155">
        <f t="shared" si="23"/>
        <v>0</v>
      </c>
      <c r="Z71" s="155">
        <f t="shared" si="23"/>
        <v>0</v>
      </c>
      <c r="AA71" s="155">
        <f t="shared" si="23"/>
        <v>0</v>
      </c>
      <c r="AB71" s="155">
        <f t="shared" si="23"/>
        <v>0</v>
      </c>
    </row>
    <row r="72" spans="1:28" ht="13.8" thickBot="1" x14ac:dyDescent="0.3">
      <c r="B72" s="145">
        <f t="shared" si="12"/>
        <v>51135</v>
      </c>
      <c r="D72" s="173">
        <f t="shared" si="9"/>
        <v>0</v>
      </c>
      <c r="E72" s="155">
        <f t="shared" ref="E72:V72" si="32">+(E$17-E$18+E$22)*E47</f>
        <v>0</v>
      </c>
      <c r="F72" s="155">
        <f t="shared" si="32"/>
        <v>0</v>
      </c>
      <c r="G72" s="155">
        <f t="shared" si="32"/>
        <v>0</v>
      </c>
      <c r="H72" s="155">
        <f t="shared" si="32"/>
        <v>0</v>
      </c>
      <c r="I72" s="155">
        <f t="shared" si="32"/>
        <v>0</v>
      </c>
      <c r="J72" s="155">
        <f t="shared" si="32"/>
        <v>0</v>
      </c>
      <c r="K72" s="155">
        <f t="shared" si="32"/>
        <v>0</v>
      </c>
      <c r="L72" s="155">
        <f t="shared" si="32"/>
        <v>0</v>
      </c>
      <c r="M72" s="155">
        <f t="shared" si="32"/>
        <v>0</v>
      </c>
      <c r="N72" s="155">
        <f t="shared" si="32"/>
        <v>0</v>
      </c>
      <c r="O72" s="155">
        <f t="shared" si="32"/>
        <v>0</v>
      </c>
      <c r="P72" s="155">
        <f t="shared" si="32"/>
        <v>0</v>
      </c>
      <c r="Q72" s="155">
        <f t="shared" si="32"/>
        <v>0</v>
      </c>
      <c r="R72" s="155">
        <f t="shared" si="32"/>
        <v>0</v>
      </c>
      <c r="S72" s="155">
        <f t="shared" si="32"/>
        <v>0</v>
      </c>
      <c r="T72" s="155">
        <f t="shared" si="32"/>
        <v>0</v>
      </c>
      <c r="U72" s="155">
        <f t="shared" si="32"/>
        <v>0</v>
      </c>
      <c r="V72" s="155">
        <f t="shared" si="32"/>
        <v>0</v>
      </c>
      <c r="W72" s="155">
        <f t="shared" si="23"/>
        <v>0</v>
      </c>
      <c r="X72" s="155">
        <f t="shared" si="23"/>
        <v>0</v>
      </c>
      <c r="Y72" s="155">
        <f t="shared" si="23"/>
        <v>0</v>
      </c>
      <c r="Z72" s="155">
        <f t="shared" si="23"/>
        <v>0</v>
      </c>
      <c r="AA72" s="155">
        <f t="shared" si="23"/>
        <v>0</v>
      </c>
      <c r="AB72" s="155">
        <f t="shared" si="23"/>
        <v>0</v>
      </c>
    </row>
    <row r="73" spans="1:28" ht="13.8" thickBot="1" x14ac:dyDescent="0.3">
      <c r="B73" s="145"/>
      <c r="D73" s="188"/>
      <c r="E73" s="155">
        <f t="shared" ref="E73:V73" si="33">+(E$17-E$18+E$22)*E48</f>
        <v>0</v>
      </c>
      <c r="F73" s="155">
        <f t="shared" si="33"/>
        <v>0</v>
      </c>
      <c r="G73" s="155">
        <f t="shared" si="33"/>
        <v>0</v>
      </c>
      <c r="H73" s="155">
        <f t="shared" si="33"/>
        <v>0</v>
      </c>
      <c r="I73" s="155">
        <f t="shared" si="33"/>
        <v>0</v>
      </c>
      <c r="J73" s="155">
        <f t="shared" si="33"/>
        <v>0</v>
      </c>
      <c r="K73" s="155">
        <f t="shared" si="33"/>
        <v>0</v>
      </c>
      <c r="L73" s="155">
        <f t="shared" si="33"/>
        <v>0</v>
      </c>
      <c r="M73" s="155">
        <f t="shared" si="33"/>
        <v>0</v>
      </c>
      <c r="N73" s="155">
        <f t="shared" si="33"/>
        <v>0</v>
      </c>
      <c r="O73" s="155">
        <f t="shared" si="33"/>
        <v>0</v>
      </c>
      <c r="P73" s="155">
        <f t="shared" si="33"/>
        <v>0</v>
      </c>
      <c r="Q73" s="155">
        <f t="shared" si="33"/>
        <v>0</v>
      </c>
      <c r="R73" s="155">
        <f t="shared" si="33"/>
        <v>0</v>
      </c>
      <c r="S73" s="155">
        <f t="shared" si="33"/>
        <v>0</v>
      </c>
      <c r="T73" s="155">
        <f t="shared" si="33"/>
        <v>0</v>
      </c>
      <c r="U73" s="155">
        <f t="shared" si="33"/>
        <v>0</v>
      </c>
      <c r="V73" s="155">
        <f t="shared" si="33"/>
        <v>0</v>
      </c>
      <c r="W73" s="155">
        <f t="shared" si="23"/>
        <v>0</v>
      </c>
      <c r="X73" s="155">
        <f t="shared" si="23"/>
        <v>0</v>
      </c>
      <c r="Y73" s="155">
        <f t="shared" si="23"/>
        <v>0</v>
      </c>
      <c r="Z73" s="155">
        <f t="shared" si="23"/>
        <v>0</v>
      </c>
      <c r="AA73" s="155">
        <f t="shared" si="23"/>
        <v>0</v>
      </c>
      <c r="AB73" s="155">
        <f t="shared" si="23"/>
        <v>0</v>
      </c>
    </row>
    <row r="74" spans="1:28" ht="13.8" thickBot="1" x14ac:dyDescent="0.3">
      <c r="D74" s="188"/>
      <c r="E74" s="155">
        <f t="shared" ref="E74:V74" si="34">+(E$17-E$18+E$22)*E49</f>
        <v>0</v>
      </c>
      <c r="F74" s="155">
        <f t="shared" si="34"/>
        <v>0</v>
      </c>
      <c r="G74" s="155">
        <f t="shared" si="34"/>
        <v>0</v>
      </c>
      <c r="H74" s="155">
        <f t="shared" si="34"/>
        <v>0</v>
      </c>
      <c r="I74" s="155">
        <f t="shared" si="34"/>
        <v>0</v>
      </c>
      <c r="J74" s="155">
        <f t="shared" si="34"/>
        <v>0</v>
      </c>
      <c r="K74" s="155">
        <f t="shared" si="34"/>
        <v>0</v>
      </c>
      <c r="L74" s="155">
        <f t="shared" si="34"/>
        <v>0</v>
      </c>
      <c r="M74" s="155">
        <f t="shared" si="34"/>
        <v>0</v>
      </c>
      <c r="N74" s="155">
        <f t="shared" si="34"/>
        <v>0</v>
      </c>
      <c r="O74" s="155">
        <f t="shared" si="34"/>
        <v>0</v>
      </c>
      <c r="P74" s="155">
        <f t="shared" si="34"/>
        <v>0</v>
      </c>
      <c r="Q74" s="155">
        <f t="shared" si="34"/>
        <v>0</v>
      </c>
      <c r="R74" s="155">
        <f t="shared" si="34"/>
        <v>0</v>
      </c>
      <c r="S74" s="155">
        <f t="shared" si="34"/>
        <v>0</v>
      </c>
      <c r="T74" s="155">
        <f t="shared" si="34"/>
        <v>0</v>
      </c>
      <c r="U74" s="155">
        <f t="shared" si="34"/>
        <v>0</v>
      </c>
      <c r="V74" s="155">
        <f t="shared" si="34"/>
        <v>0</v>
      </c>
      <c r="W74" s="155">
        <f>+(W$17-W$18+W$22)*W49</f>
        <v>0</v>
      </c>
      <c r="X74" s="155">
        <f>+(X$17-X$18+X$22)*X49</f>
        <v>0</v>
      </c>
      <c r="Y74" s="155">
        <f t="shared" ref="Y74:AB74" si="35">+(Y$17-Y$18+Y$22)*Y49</f>
        <v>0</v>
      </c>
      <c r="Z74" s="155">
        <f t="shared" si="35"/>
        <v>0</v>
      </c>
      <c r="AA74" s="155">
        <f t="shared" si="35"/>
        <v>0</v>
      </c>
      <c r="AB74" s="155">
        <f t="shared" si="35"/>
        <v>0</v>
      </c>
    </row>
    <row r="75" spans="1:28" x14ac:dyDescent="0.25">
      <c r="E75" s="141"/>
      <c r="F75" s="141"/>
      <c r="G75" s="141"/>
      <c r="H75" s="141"/>
      <c r="I75" s="141"/>
      <c r="J75" s="141"/>
      <c r="K75" s="141"/>
      <c r="L75" s="141"/>
      <c r="M75" s="141"/>
      <c r="N75" s="141"/>
      <c r="O75" s="141"/>
      <c r="P75" s="141"/>
      <c r="Q75" s="141"/>
      <c r="R75" s="141"/>
      <c r="S75" s="141"/>
      <c r="T75" s="141"/>
      <c r="U75" s="141"/>
      <c r="V75" s="141"/>
      <c r="W75" s="141"/>
      <c r="X75" s="141"/>
      <c r="Y75" s="141"/>
      <c r="Z75" s="141"/>
      <c r="AA75" s="141"/>
      <c r="AB75" s="141"/>
    </row>
    <row r="76" spans="1:28" s="177" customFormat="1" ht="13.8" thickBot="1" x14ac:dyDescent="0.3">
      <c r="A76" s="141"/>
      <c r="B76" s="141"/>
      <c r="C76" s="141"/>
      <c r="D76" s="141"/>
      <c r="E76" s="178"/>
      <c r="F76" s="175"/>
      <c r="G76" s="175"/>
      <c r="H76" s="175"/>
      <c r="I76" s="175"/>
      <c r="J76" s="175"/>
      <c r="K76" s="175"/>
      <c r="L76" s="175"/>
      <c r="M76" s="175"/>
      <c r="N76" s="175"/>
      <c r="O76" s="175"/>
      <c r="P76" s="175"/>
      <c r="Q76" s="175"/>
      <c r="R76" s="175"/>
      <c r="S76" s="175"/>
      <c r="T76" s="175"/>
      <c r="U76" s="175"/>
      <c r="V76" s="175"/>
      <c r="W76" s="175"/>
      <c r="X76" s="175"/>
      <c r="Y76" s="175"/>
      <c r="Z76" s="175"/>
      <c r="AA76" s="175"/>
      <c r="AB76" s="176"/>
    </row>
    <row r="77" spans="1:28" s="177" customFormat="1" ht="40.200000000000003" thickBot="1" x14ac:dyDescent="0.3">
      <c r="A77" s="403" t="s">
        <v>191</v>
      </c>
      <c r="B77" s="404"/>
      <c r="C77" s="405"/>
      <c r="D77" s="164" t="s">
        <v>146</v>
      </c>
      <c r="E77" s="136" t="s">
        <v>0</v>
      </c>
      <c r="F77" s="136" t="s">
        <v>1</v>
      </c>
      <c r="G77" s="136" t="s">
        <v>2</v>
      </c>
      <c r="H77" s="136" t="s">
        <v>3</v>
      </c>
      <c r="I77" s="136" t="s">
        <v>4</v>
      </c>
      <c r="J77" s="136" t="s">
        <v>5</v>
      </c>
      <c r="K77" s="136" t="s">
        <v>6</v>
      </c>
      <c r="L77" s="136" t="s">
        <v>7</v>
      </c>
      <c r="M77" s="136" t="s">
        <v>8</v>
      </c>
      <c r="N77" s="136" t="s">
        <v>9</v>
      </c>
      <c r="O77" s="136" t="s">
        <v>10</v>
      </c>
      <c r="P77" s="136" t="s">
        <v>11</v>
      </c>
      <c r="Q77" s="136" t="s">
        <v>12</v>
      </c>
      <c r="R77" s="136" t="s">
        <v>13</v>
      </c>
      <c r="S77" s="136" t="s">
        <v>14</v>
      </c>
      <c r="T77" s="136" t="s">
        <v>15</v>
      </c>
      <c r="U77" s="136" t="s">
        <v>16</v>
      </c>
      <c r="V77" s="136" t="s">
        <v>17</v>
      </c>
      <c r="W77" s="136" t="s">
        <v>18</v>
      </c>
      <c r="X77" s="136" t="s">
        <v>19</v>
      </c>
      <c r="Y77" s="136" t="s">
        <v>20</v>
      </c>
      <c r="Z77" s="136" t="s">
        <v>21</v>
      </c>
      <c r="AA77" s="136" t="s">
        <v>22</v>
      </c>
      <c r="AB77" s="136" t="s">
        <v>30</v>
      </c>
    </row>
    <row r="78" spans="1:28" s="177" customFormat="1" x14ac:dyDescent="0.25">
      <c r="A78" s="141"/>
      <c r="B78" s="145">
        <f>+Summary!$C$6</f>
        <v>43830</v>
      </c>
      <c r="C78" s="141"/>
      <c r="D78" s="173">
        <f>SUM(E78:AB78)</f>
        <v>30165.730080000001</v>
      </c>
      <c r="E78" s="198">
        <f>+E17+E22</f>
        <v>0</v>
      </c>
      <c r="F78" s="198">
        <f t="shared" ref="F78:AB78" si="36">+F17+F22</f>
        <v>0</v>
      </c>
      <c r="G78" s="198">
        <f t="shared" si="36"/>
        <v>0</v>
      </c>
      <c r="H78" s="198">
        <f t="shared" si="36"/>
        <v>0</v>
      </c>
      <c r="I78" s="198">
        <f t="shared" si="36"/>
        <v>0</v>
      </c>
      <c r="J78" s="198">
        <f t="shared" si="36"/>
        <v>0</v>
      </c>
      <c r="K78" s="198">
        <f t="shared" si="36"/>
        <v>0</v>
      </c>
      <c r="L78" s="198">
        <f t="shared" si="36"/>
        <v>0</v>
      </c>
      <c r="M78" s="198">
        <f t="shared" si="36"/>
        <v>0</v>
      </c>
      <c r="N78" s="198">
        <f t="shared" si="36"/>
        <v>30165.730080000001</v>
      </c>
      <c r="O78" s="198">
        <f t="shared" si="36"/>
        <v>0</v>
      </c>
      <c r="P78" s="198">
        <f t="shared" si="36"/>
        <v>0</v>
      </c>
      <c r="Q78" s="198">
        <f t="shared" si="36"/>
        <v>0</v>
      </c>
      <c r="R78" s="198">
        <f t="shared" si="36"/>
        <v>0</v>
      </c>
      <c r="S78" s="198">
        <f t="shared" si="36"/>
        <v>0</v>
      </c>
      <c r="T78" s="198">
        <f t="shared" si="36"/>
        <v>0</v>
      </c>
      <c r="U78" s="198">
        <f t="shared" si="36"/>
        <v>0</v>
      </c>
      <c r="V78" s="198">
        <f t="shared" si="36"/>
        <v>0</v>
      </c>
      <c r="W78" s="198">
        <f t="shared" si="36"/>
        <v>0</v>
      </c>
      <c r="X78" s="198">
        <f t="shared" si="36"/>
        <v>0</v>
      </c>
      <c r="Y78" s="198">
        <f t="shared" si="36"/>
        <v>0</v>
      </c>
      <c r="Z78" s="198">
        <f t="shared" si="36"/>
        <v>0</v>
      </c>
      <c r="AA78" s="198">
        <f t="shared" si="36"/>
        <v>0</v>
      </c>
      <c r="AB78" s="198">
        <f t="shared" si="36"/>
        <v>0</v>
      </c>
    </row>
    <row r="79" spans="1:28" s="177" customFormat="1" x14ac:dyDescent="0.25">
      <c r="A79" s="141"/>
      <c r="B79" s="141"/>
      <c r="C79" s="141"/>
      <c r="D79" s="142"/>
      <c r="E79" s="175"/>
      <c r="F79" s="175"/>
      <c r="G79" s="175"/>
      <c r="H79" s="175"/>
      <c r="I79" s="175"/>
      <c r="J79" s="175"/>
      <c r="K79" s="175"/>
      <c r="L79" s="175"/>
      <c r="M79" s="175"/>
      <c r="N79" s="175"/>
      <c r="O79" s="175"/>
      <c r="P79" s="175"/>
      <c r="Q79" s="175"/>
      <c r="R79" s="175"/>
      <c r="S79" s="175"/>
      <c r="T79" s="175"/>
      <c r="U79" s="175"/>
      <c r="V79" s="175"/>
      <c r="W79" s="175"/>
      <c r="X79" s="175"/>
      <c r="Y79" s="175"/>
      <c r="Z79" s="175"/>
      <c r="AA79" s="175"/>
      <c r="AB79" s="175"/>
    </row>
    <row r="80" spans="1:28" s="177" customFormat="1" x14ac:dyDescent="0.25">
      <c r="A80" s="141"/>
      <c r="B80" s="141"/>
      <c r="C80" s="141"/>
      <c r="D80" s="142"/>
      <c r="E80" s="175"/>
      <c r="F80" s="175"/>
      <c r="G80" s="175"/>
      <c r="H80" s="175"/>
      <c r="I80" s="175"/>
      <c r="J80" s="175"/>
      <c r="K80" s="175"/>
      <c r="L80" s="175"/>
      <c r="M80" s="175"/>
      <c r="N80" s="175"/>
      <c r="O80" s="175"/>
      <c r="P80" s="175"/>
      <c r="Q80" s="175"/>
      <c r="R80" s="175"/>
      <c r="S80" s="175"/>
      <c r="T80" s="175"/>
      <c r="U80" s="175"/>
      <c r="V80" s="175"/>
      <c r="W80" s="175"/>
      <c r="X80" s="175"/>
      <c r="Y80" s="175"/>
      <c r="Z80" s="175"/>
      <c r="AA80" s="175"/>
      <c r="AB80" s="175"/>
    </row>
  </sheetData>
  <mergeCells count="10">
    <mergeCell ref="A7:C7"/>
    <mergeCell ref="A8:C8"/>
    <mergeCell ref="A9:C9"/>
    <mergeCell ref="A10:C10"/>
    <mergeCell ref="E15:AB15"/>
    <mergeCell ref="A11:C11"/>
    <mergeCell ref="A16:C16"/>
    <mergeCell ref="A77:C77"/>
    <mergeCell ref="B25:C25"/>
    <mergeCell ref="A51:C51"/>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F81BD"/>
  </sheetPr>
  <dimension ref="A3"/>
  <sheetViews>
    <sheetView zoomScale="85" zoomScaleNormal="85" zoomScaleSheetLayoutView="85" workbookViewId="0">
      <selection activeCell="G12" sqref="G12"/>
    </sheetView>
  </sheetViews>
  <sheetFormatPr defaultRowHeight="13.2" x14ac:dyDescent="0.25"/>
  <cols>
    <col min="1" max="9" width="10.21875" bestFit="1" customWidth="1"/>
  </cols>
  <sheetData>
    <row r="3" ht="12" customHeight="1" x14ac:dyDescent="0.25"/>
  </sheetData>
  <pageMargins left="0.5" right="0.5" top="0.75" bottom="0.5" header="0.3" footer="0.25"/>
  <pageSetup scale="55" orientation="portrait" r:id="rId1"/>
  <headerFooter>
    <oddFooter>&amp;L&amp;8&amp;D &amp;T&amp;R&amp;8&amp;F [&amp;A]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6" tint="0.39997558519241921"/>
  </sheetPr>
  <dimension ref="A1"/>
  <sheetViews>
    <sheetView topLeftCell="A21" zoomScale="85" zoomScaleNormal="85" zoomScaleSheetLayoutView="85" workbookViewId="0"/>
  </sheetViews>
  <sheetFormatPr defaultRowHeight="13.2" x14ac:dyDescent="0.25"/>
  <cols>
    <col min="1" max="9" width="10.21875" bestFit="1" customWidth="1"/>
  </cols>
  <sheetData/>
  <pageMargins left="0.5" right="0.5" top="0.75" bottom="0.5" header="0.3" footer="0.25"/>
  <pageSetup scale="55" orientation="portrait" r:id="rId1"/>
  <headerFooter>
    <oddFooter>&amp;L&amp;8&amp;D &amp;T&amp;R&amp;8&amp;F [&amp;A]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E197"/>
  <sheetViews>
    <sheetView zoomScaleNormal="100" workbookViewId="0">
      <selection activeCell="C44" sqref="C44:L45"/>
    </sheetView>
  </sheetViews>
  <sheetFormatPr defaultColWidth="8.77734375" defaultRowHeight="13.2" x14ac:dyDescent="0.25"/>
  <cols>
    <col min="1" max="1" width="22.44140625" style="4" customWidth="1"/>
    <col min="2" max="2" width="14.44140625" style="4" customWidth="1"/>
    <col min="3" max="3" width="8.77734375" style="4"/>
    <col min="4" max="4" width="15.77734375" style="141" customWidth="1"/>
    <col min="5" max="28" width="20.109375" style="110" customWidth="1"/>
    <col min="29" max="29" width="17.88671875" style="4" customWidth="1"/>
    <col min="30" max="30" width="17.88671875" style="141" customWidth="1"/>
    <col min="31" max="31" width="13.21875" style="4" customWidth="1"/>
    <col min="32" max="32" width="8.77734375" style="4"/>
    <col min="33" max="33" width="13.5546875" style="4" customWidth="1"/>
    <col min="34" max="34" width="10.21875" style="4" customWidth="1"/>
    <col min="35" max="35" width="15.21875" style="4" customWidth="1"/>
    <col min="36" max="16384" width="8.77734375" style="4"/>
  </cols>
  <sheetData>
    <row r="1" spans="1:29"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9" x14ac:dyDescent="0.25">
      <c r="A4" s="117"/>
      <c r="B4" s="117"/>
      <c r="C4" s="117"/>
      <c r="D4" s="117"/>
      <c r="E4" s="117"/>
      <c r="F4" s="117"/>
      <c r="G4" s="108" t="s">
        <v>51</v>
      </c>
      <c r="H4" s="109" t="s">
        <v>52</v>
      </c>
    </row>
    <row r="5" spans="1:29" x14ac:dyDescent="0.25">
      <c r="A5" s="118" t="s">
        <v>129</v>
      </c>
      <c r="B5" s="118"/>
      <c r="C5" s="118"/>
      <c r="D5" s="149"/>
      <c r="E5" s="118"/>
      <c r="F5" s="118"/>
      <c r="G5" s="108" t="s">
        <v>101</v>
      </c>
      <c r="H5" s="126">
        <f>HLOOKUP($H$4,'Yield Curves &amp; Factor Charges'!$C$6:$J$7,2,FALSE)</f>
        <v>1</v>
      </c>
    </row>
    <row r="6" spans="1:29" s="141" customFormat="1" ht="12.75" customHeight="1" x14ac:dyDescent="0.25">
      <c r="A6" s="149"/>
      <c r="B6" s="149"/>
      <c r="C6" s="149"/>
      <c r="D6" s="149"/>
      <c r="E6" s="149"/>
      <c r="F6" s="149"/>
      <c r="G6" s="150"/>
      <c r="H6" s="151"/>
      <c r="I6" s="146"/>
      <c r="J6" s="146"/>
      <c r="K6" s="146"/>
      <c r="L6" s="146"/>
      <c r="M6" s="146"/>
      <c r="N6" s="146"/>
      <c r="O6" s="146"/>
      <c r="P6" s="146"/>
      <c r="Q6" s="146"/>
      <c r="R6" s="146"/>
      <c r="S6" s="146"/>
      <c r="T6" s="146"/>
      <c r="U6" s="146"/>
      <c r="V6" s="146"/>
      <c r="W6" s="146"/>
      <c r="X6" s="146"/>
      <c r="Y6" s="146"/>
      <c r="Z6" s="146"/>
      <c r="AA6" s="146"/>
      <c r="AB6" s="146"/>
    </row>
    <row r="7" spans="1:29" s="141" customFormat="1" ht="12.75" customHeight="1" x14ac:dyDescent="0.3">
      <c r="A7" s="401" t="s">
        <v>147</v>
      </c>
      <c r="B7" s="401"/>
      <c r="C7" s="401"/>
      <c r="D7" s="168">
        <f>SUM(E7:AB7)</f>
        <v>144050.55314708632</v>
      </c>
      <c r="E7" s="168">
        <f t="shared" ref="E7:AB7" si="0">+E113+E107</f>
        <v>93622.040947017507</v>
      </c>
      <c r="F7" s="168">
        <f>+F113+F107</f>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50428.512200068813</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9" s="141" customFormat="1" ht="12.75" customHeight="1" x14ac:dyDescent="0.3">
      <c r="A8" s="410" t="s">
        <v>309</v>
      </c>
      <c r="B8" s="410"/>
      <c r="C8" s="410"/>
      <c r="D8" s="168">
        <f>SUM(E8:AB8)</f>
        <v>103000</v>
      </c>
      <c r="E8" s="168">
        <f>+E16+E17</f>
        <v>103000</v>
      </c>
      <c r="F8" s="168">
        <f>+F16+F17</f>
        <v>0</v>
      </c>
      <c r="G8" s="168">
        <f t="shared" ref="G8:AB8" si="1">+G16+G17</f>
        <v>0</v>
      </c>
      <c r="H8" s="168">
        <f t="shared" si="1"/>
        <v>0</v>
      </c>
      <c r="I8" s="168">
        <f t="shared" si="1"/>
        <v>0</v>
      </c>
      <c r="J8" s="168">
        <f t="shared" si="1"/>
        <v>0</v>
      </c>
      <c r="K8" s="168">
        <f t="shared" si="1"/>
        <v>0</v>
      </c>
      <c r="L8" s="168">
        <f t="shared" si="1"/>
        <v>0</v>
      </c>
      <c r="M8" s="168">
        <f t="shared" si="1"/>
        <v>0</v>
      </c>
      <c r="N8" s="168">
        <f t="shared" si="1"/>
        <v>0</v>
      </c>
      <c r="O8" s="168">
        <f t="shared" si="1"/>
        <v>0</v>
      </c>
      <c r="P8" s="168">
        <f t="shared" si="1"/>
        <v>0</v>
      </c>
      <c r="Q8" s="168">
        <f t="shared" si="1"/>
        <v>0</v>
      </c>
      <c r="R8" s="168">
        <f t="shared" si="1"/>
        <v>0</v>
      </c>
      <c r="S8" s="168">
        <f t="shared" si="1"/>
        <v>0</v>
      </c>
      <c r="T8" s="168">
        <f t="shared" si="1"/>
        <v>0</v>
      </c>
      <c r="U8" s="168">
        <f t="shared" si="1"/>
        <v>0</v>
      </c>
      <c r="V8" s="168">
        <f t="shared" si="1"/>
        <v>0</v>
      </c>
      <c r="W8" s="168">
        <f t="shared" si="1"/>
        <v>0</v>
      </c>
      <c r="X8" s="168">
        <f t="shared" si="1"/>
        <v>0</v>
      </c>
      <c r="Y8" s="168">
        <f t="shared" si="1"/>
        <v>0</v>
      </c>
      <c r="Z8" s="168">
        <f t="shared" si="1"/>
        <v>0</v>
      </c>
      <c r="AA8" s="168">
        <f t="shared" si="1"/>
        <v>0</v>
      </c>
      <c r="AB8" s="168">
        <f t="shared" si="1"/>
        <v>0</v>
      </c>
    </row>
    <row r="9" spans="1:29" s="141" customFormat="1" ht="12.75" customHeight="1" x14ac:dyDescent="0.3">
      <c r="A9" s="410" t="s">
        <v>310</v>
      </c>
      <c r="B9" s="410"/>
      <c r="C9" s="410"/>
      <c r="D9" s="168">
        <f t="shared" ref="D9:D11" si="2">SUM(E9:AB9)</f>
        <v>102170.62570435683</v>
      </c>
      <c r="E9" s="168">
        <f>+E8*$AC$81</f>
        <v>102170.62570435683</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9" s="141" customFormat="1" ht="12.75" customHeight="1" x14ac:dyDescent="0.3">
      <c r="A10" s="401" t="s">
        <v>213</v>
      </c>
      <c r="B10" s="401"/>
      <c r="C10" s="401"/>
      <c r="D10" s="168">
        <f t="shared" si="2"/>
        <v>41879.927442729488</v>
      </c>
      <c r="E10" s="168">
        <f>+E7-E9</f>
        <v>-8548.5847573393257</v>
      </c>
      <c r="F10" s="168">
        <f t="shared" ref="F10:AB10" si="4">+F7-F9</f>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50428.512200068813</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9" s="141" customFormat="1" ht="12" customHeight="1" x14ac:dyDescent="0.3">
      <c r="A11" s="401" t="s">
        <v>212</v>
      </c>
      <c r="B11" s="401"/>
      <c r="C11" s="401"/>
      <c r="D11" s="168">
        <f t="shared" si="2"/>
        <v>-35345.88774412543</v>
      </c>
      <c r="E11" s="168">
        <f>E197+E191-E17*$AC$81</f>
        <v>-35345.88774412543</v>
      </c>
      <c r="F11" s="168">
        <f>F197+F191-F17*$AC$81</f>
        <v>0</v>
      </c>
      <c r="G11" s="168">
        <f t="shared" ref="G11:AB11" si="5">G197+G191-G17*$AC$81</f>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9" s="141" customFormat="1" ht="12.75" customHeight="1" x14ac:dyDescent="0.3">
      <c r="A12" s="169"/>
      <c r="B12" s="169"/>
      <c r="C12" s="169"/>
      <c r="D12" s="168"/>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9" s="141" customFormat="1"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9" s="141" customFormat="1" x14ac:dyDescent="0.25">
      <c r="A14" s="149"/>
      <c r="B14" s="411" t="s">
        <v>47</v>
      </c>
      <c r="C14" s="411"/>
      <c r="D14" s="245">
        <f>SUM(E14:AB14)</f>
        <v>135000</v>
      </c>
      <c r="E14" s="263">
        <v>60000</v>
      </c>
      <c r="F14" s="263"/>
      <c r="G14" s="263"/>
      <c r="H14" s="263"/>
      <c r="I14" s="263"/>
      <c r="J14" s="263"/>
      <c r="K14" s="263"/>
      <c r="L14" s="263"/>
      <c r="M14" s="263"/>
      <c r="N14" s="263"/>
      <c r="O14" s="263"/>
      <c r="P14" s="263">
        <v>75000</v>
      </c>
      <c r="Q14" s="263"/>
      <c r="R14" s="263"/>
      <c r="S14" s="263"/>
      <c r="T14" s="263"/>
      <c r="U14" s="263"/>
      <c r="V14" s="263"/>
      <c r="W14" s="263"/>
      <c r="X14" s="262"/>
      <c r="Y14" s="262"/>
      <c r="Z14" s="262"/>
      <c r="AA14" s="262"/>
      <c r="AB14" s="262"/>
      <c r="AC14" s="260"/>
    </row>
    <row r="15" spans="1:29" s="141" customFormat="1" x14ac:dyDescent="0.25">
      <c r="A15" s="149"/>
      <c r="B15" s="411" t="s">
        <v>112</v>
      </c>
      <c r="C15" s="411"/>
      <c r="D15" s="245">
        <f t="shared" ref="D15:D17" si="6">SUM(E15:AB15)</f>
        <v>100000</v>
      </c>
      <c r="E15" s="263">
        <v>100000</v>
      </c>
      <c r="F15" s="263"/>
      <c r="G15" s="262"/>
      <c r="H15" s="262"/>
      <c r="I15" s="262"/>
      <c r="J15" s="262"/>
      <c r="K15" s="262"/>
      <c r="L15" s="262"/>
      <c r="M15" s="262"/>
      <c r="N15" s="262"/>
      <c r="O15" s="262"/>
      <c r="P15" s="263">
        <v>0</v>
      </c>
      <c r="Q15" s="262"/>
      <c r="R15" s="262"/>
      <c r="S15" s="262"/>
      <c r="T15" s="262"/>
      <c r="U15" s="262"/>
      <c r="V15" s="262"/>
      <c r="W15" s="262"/>
      <c r="X15" s="262"/>
      <c r="Y15" s="262"/>
      <c r="Z15" s="262"/>
      <c r="AA15" s="262"/>
      <c r="AB15" s="262"/>
      <c r="AC15" s="260"/>
    </row>
    <row r="16" spans="1:29" s="141" customFormat="1" x14ac:dyDescent="0.25">
      <c r="A16" s="149"/>
      <c r="B16" s="411" t="s">
        <v>142</v>
      </c>
      <c r="C16" s="411"/>
      <c r="D16" s="245">
        <f t="shared" si="6"/>
        <v>3000</v>
      </c>
      <c r="E16" s="263">
        <v>3000</v>
      </c>
      <c r="F16" s="263"/>
      <c r="G16" s="262"/>
      <c r="H16" s="262"/>
      <c r="I16" s="262"/>
      <c r="J16" s="262"/>
      <c r="K16" s="262"/>
      <c r="L16" s="262"/>
      <c r="M16" s="262"/>
      <c r="N16" s="262"/>
      <c r="O16" s="262"/>
      <c r="P16" s="263">
        <v>0</v>
      </c>
      <c r="Q16" s="262"/>
      <c r="R16" s="262"/>
      <c r="S16" s="262"/>
      <c r="T16" s="262"/>
      <c r="U16" s="262"/>
      <c r="V16" s="262"/>
      <c r="W16" s="262"/>
      <c r="X16" s="262"/>
      <c r="Y16" s="262"/>
      <c r="Z16" s="262"/>
      <c r="AA16" s="262"/>
      <c r="AB16" s="262"/>
      <c r="AC16" s="260"/>
    </row>
    <row r="17" spans="1:29" s="141" customFormat="1" x14ac:dyDescent="0.25">
      <c r="A17" s="149"/>
      <c r="B17" s="411" t="s">
        <v>143</v>
      </c>
      <c r="C17" s="411"/>
      <c r="D17" s="245">
        <f t="shared" si="6"/>
        <v>100000</v>
      </c>
      <c r="E17" s="263">
        <v>100000</v>
      </c>
      <c r="F17" s="263"/>
      <c r="G17" s="262"/>
      <c r="H17" s="262"/>
      <c r="I17" s="262"/>
      <c r="J17" s="262"/>
      <c r="K17" s="262"/>
      <c r="L17" s="262"/>
      <c r="M17" s="262"/>
      <c r="N17" s="262"/>
      <c r="O17" s="262"/>
      <c r="P17" s="263">
        <v>0</v>
      </c>
      <c r="Q17" s="262"/>
      <c r="R17" s="262"/>
      <c r="S17" s="262"/>
      <c r="T17" s="262"/>
      <c r="U17" s="262"/>
      <c r="V17" s="262"/>
      <c r="W17" s="262"/>
      <c r="X17" s="262"/>
      <c r="Y17" s="262"/>
      <c r="Z17" s="262"/>
      <c r="AA17" s="262"/>
      <c r="AB17" s="262"/>
      <c r="AC17" s="260"/>
    </row>
    <row r="18" spans="1:29" s="141" customFormat="1" ht="12.75" customHeight="1" x14ac:dyDescent="0.25">
      <c r="A18" s="149"/>
      <c r="B18" s="412" t="s">
        <v>152</v>
      </c>
      <c r="C18" s="412"/>
      <c r="D18" s="232"/>
      <c r="E18" s="261">
        <v>0.5</v>
      </c>
      <c r="F18" s="261"/>
      <c r="G18" s="261"/>
      <c r="H18" s="261"/>
      <c r="I18" s="261"/>
      <c r="J18" s="261"/>
      <c r="K18" s="261"/>
      <c r="L18" s="261"/>
      <c r="M18" s="261"/>
      <c r="N18" s="261"/>
      <c r="O18" s="261"/>
      <c r="P18" s="261">
        <v>0.88</v>
      </c>
      <c r="Q18" s="261"/>
      <c r="R18" s="261"/>
      <c r="S18" s="261"/>
      <c r="T18" s="261"/>
      <c r="U18" s="261"/>
      <c r="V18" s="261"/>
      <c r="W18" s="261"/>
      <c r="X18" s="261"/>
      <c r="Y18" s="261"/>
      <c r="Z18" s="261"/>
      <c r="AA18" s="261"/>
      <c r="AB18" s="261"/>
      <c r="AC18" s="260"/>
    </row>
    <row r="19" spans="1:29" s="141" customFormat="1" ht="25.5" customHeight="1" x14ac:dyDescent="0.25">
      <c r="A19" s="149"/>
      <c r="B19" s="412" t="s">
        <v>153</v>
      </c>
      <c r="C19" s="412"/>
      <c r="D19" s="232"/>
      <c r="E19" s="261">
        <v>6.0000000000000001E-3</v>
      </c>
      <c r="F19" s="261"/>
      <c r="G19" s="261"/>
      <c r="H19" s="261"/>
      <c r="I19" s="261"/>
      <c r="J19" s="261"/>
      <c r="K19" s="261"/>
      <c r="L19" s="261"/>
      <c r="M19" s="261"/>
      <c r="N19" s="261"/>
      <c r="O19" s="261"/>
      <c r="P19" s="261">
        <v>0</v>
      </c>
      <c r="Q19" s="261"/>
      <c r="R19" s="261"/>
      <c r="S19" s="261"/>
      <c r="T19" s="261"/>
      <c r="U19" s="261"/>
      <c r="V19" s="261"/>
      <c r="W19" s="261"/>
      <c r="X19" s="261"/>
      <c r="Y19" s="261"/>
      <c r="Z19" s="261"/>
      <c r="AA19" s="261"/>
      <c r="AB19" s="261"/>
      <c r="AC19" s="260"/>
    </row>
    <row r="20" spans="1:29" s="141" customFormat="1" ht="12.75" customHeight="1" x14ac:dyDescent="0.25">
      <c r="A20" s="149"/>
      <c r="B20" s="412" t="s">
        <v>151</v>
      </c>
      <c r="C20" s="412"/>
      <c r="D20" s="232"/>
      <c r="E20" s="261">
        <v>0.55000000000000004</v>
      </c>
      <c r="F20" s="261"/>
      <c r="G20" s="261"/>
      <c r="H20" s="261"/>
      <c r="I20" s="261"/>
      <c r="J20" s="261"/>
      <c r="K20" s="261"/>
      <c r="L20" s="261"/>
      <c r="M20" s="261"/>
      <c r="N20" s="261"/>
      <c r="O20" s="261"/>
      <c r="P20" s="261">
        <v>0.88</v>
      </c>
      <c r="Q20" s="261"/>
      <c r="R20" s="261"/>
      <c r="S20" s="261"/>
      <c r="T20" s="261"/>
      <c r="U20" s="261"/>
      <c r="V20" s="261"/>
      <c r="W20" s="261"/>
      <c r="X20" s="261"/>
      <c r="Y20" s="261"/>
      <c r="Z20" s="261"/>
      <c r="AA20" s="261"/>
      <c r="AB20" s="261"/>
      <c r="AC20" s="260"/>
    </row>
    <row r="21" spans="1:29" s="141" customFormat="1" ht="25.5" customHeight="1" x14ac:dyDescent="0.25">
      <c r="A21" s="149"/>
      <c r="B21" s="412" t="s">
        <v>150</v>
      </c>
      <c r="C21" s="412"/>
      <c r="D21" s="232"/>
      <c r="E21" s="261">
        <v>0.1</v>
      </c>
      <c r="F21" s="261"/>
      <c r="G21" s="261"/>
      <c r="H21" s="261"/>
      <c r="I21" s="261"/>
      <c r="J21" s="261"/>
      <c r="K21" s="261"/>
      <c r="L21" s="261"/>
      <c r="M21" s="261"/>
      <c r="N21" s="261"/>
      <c r="O21" s="261"/>
      <c r="P21" s="261">
        <v>0.1</v>
      </c>
      <c r="Q21" s="261"/>
      <c r="R21" s="261"/>
      <c r="S21" s="261"/>
      <c r="T21" s="261"/>
      <c r="U21" s="261"/>
      <c r="V21" s="261"/>
      <c r="W21" s="261"/>
      <c r="X21" s="261"/>
      <c r="Y21" s="261"/>
      <c r="Z21" s="261"/>
      <c r="AA21" s="261"/>
      <c r="AB21" s="261"/>
      <c r="AC21" s="260"/>
    </row>
    <row r="22" spans="1:29" s="141" customFormat="1" ht="26.4" customHeight="1" x14ac:dyDescent="0.25">
      <c r="A22" s="149"/>
    </row>
    <row r="23" spans="1:29" s="141" customFormat="1"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9" s="141" customFormat="1"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9" s="141" customFormat="1"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9" s="141" customFormat="1" x14ac:dyDescent="0.25">
      <c r="A26" s="161"/>
      <c r="B26" s="216">
        <f>+Summary!$C$6</f>
        <v>43830</v>
      </c>
      <c r="C26" s="149"/>
      <c r="D26" s="149"/>
      <c r="E26" s="265">
        <v>1</v>
      </c>
      <c r="F26" s="276"/>
      <c r="G26" s="265"/>
      <c r="H26" s="265"/>
      <c r="I26" s="265"/>
      <c r="J26" s="265"/>
      <c r="K26" s="265"/>
      <c r="L26" s="265"/>
      <c r="M26" s="265"/>
      <c r="N26" s="265"/>
      <c r="O26" s="265"/>
      <c r="P26" s="295">
        <v>1</v>
      </c>
      <c r="Q26" s="265"/>
      <c r="R26" s="265"/>
      <c r="S26" s="265"/>
      <c r="T26" s="265"/>
      <c r="U26" s="265"/>
      <c r="V26" s="265"/>
      <c r="W26" s="265"/>
      <c r="X26" s="265"/>
      <c r="Y26" s="265"/>
      <c r="Z26" s="265"/>
      <c r="AA26" s="265"/>
      <c r="AB26" s="265"/>
      <c r="AC26" s="264"/>
    </row>
    <row r="27" spans="1:29" s="141" customFormat="1" x14ac:dyDescent="0.25">
      <c r="A27" s="161"/>
      <c r="B27" s="216">
        <f t="shared" ref="B27:B47" si="7">EDATE(B26,12)</f>
        <v>44196</v>
      </c>
      <c r="C27" s="149"/>
      <c r="D27" s="149"/>
      <c r="E27" s="265">
        <v>0.51763246192068879</v>
      </c>
      <c r="F27" s="276"/>
      <c r="G27" s="265"/>
      <c r="H27" s="265"/>
      <c r="I27" s="265"/>
      <c r="J27" s="265"/>
      <c r="K27" s="265"/>
      <c r="L27" s="265"/>
      <c r="M27" s="265"/>
      <c r="N27" s="265"/>
      <c r="O27" s="265"/>
      <c r="P27" s="295">
        <v>0.98979591836734693</v>
      </c>
      <c r="Q27" s="265"/>
      <c r="R27" s="265"/>
      <c r="S27" s="265"/>
      <c r="T27" s="265"/>
      <c r="U27" s="265"/>
      <c r="V27" s="265"/>
      <c r="W27" s="265"/>
      <c r="X27" s="265"/>
      <c r="Y27" s="265"/>
      <c r="Z27" s="265"/>
      <c r="AA27" s="265"/>
      <c r="AB27" s="265"/>
      <c r="AC27" s="264"/>
    </row>
    <row r="28" spans="1:29" s="141" customFormat="1" x14ac:dyDescent="0.25">
      <c r="A28" s="161"/>
      <c r="B28" s="216">
        <f t="shared" si="7"/>
        <v>44561</v>
      </c>
      <c r="C28" s="149"/>
      <c r="D28" s="149"/>
      <c r="E28" s="265">
        <v>0.14333869201372057</v>
      </c>
      <c r="F28" s="276"/>
      <c r="G28" s="265"/>
      <c r="H28" s="265"/>
      <c r="I28" s="265"/>
      <c r="J28" s="265"/>
      <c r="K28" s="265"/>
      <c r="L28" s="265"/>
      <c r="M28" s="265"/>
      <c r="N28" s="265"/>
      <c r="O28" s="265"/>
      <c r="P28" s="295">
        <v>0.96938775510204078</v>
      </c>
      <c r="Q28" s="265"/>
      <c r="R28" s="265"/>
      <c r="S28" s="265"/>
      <c r="T28" s="265"/>
      <c r="U28" s="265"/>
      <c r="V28" s="265"/>
      <c r="W28" s="265"/>
      <c r="X28" s="265"/>
      <c r="Y28" s="265"/>
      <c r="Z28" s="265"/>
      <c r="AA28" s="265"/>
      <c r="AB28" s="265"/>
      <c r="AC28" s="264"/>
    </row>
    <row r="29" spans="1:29" s="141" customFormat="1" x14ac:dyDescent="0.25">
      <c r="A29" s="161"/>
      <c r="B29" s="216">
        <f t="shared" si="7"/>
        <v>44926</v>
      </c>
      <c r="C29" s="149"/>
      <c r="D29" s="149"/>
      <c r="E29" s="265">
        <v>1.1720070026491844E-2</v>
      </c>
      <c r="F29" s="276"/>
      <c r="G29" s="265"/>
      <c r="H29" s="265"/>
      <c r="I29" s="265"/>
      <c r="J29" s="265"/>
      <c r="K29" s="265"/>
      <c r="L29" s="265"/>
      <c r="M29" s="265"/>
      <c r="N29" s="265"/>
      <c r="O29" s="265"/>
      <c r="P29" s="295">
        <v>0.95213995817597297</v>
      </c>
      <c r="Q29" s="265"/>
      <c r="R29" s="265"/>
      <c r="S29" s="265"/>
      <c r="T29" s="265"/>
      <c r="U29" s="265"/>
      <c r="V29" s="265"/>
      <c r="W29" s="265"/>
      <c r="X29" s="265"/>
      <c r="Y29" s="265"/>
      <c r="Z29" s="265"/>
      <c r="AA29" s="265"/>
      <c r="AB29" s="265"/>
      <c r="AC29" s="264"/>
    </row>
    <row r="30" spans="1:29" s="141" customFormat="1" x14ac:dyDescent="0.25">
      <c r="A30" s="161"/>
      <c r="B30" s="216">
        <f t="shared" si="7"/>
        <v>45291</v>
      </c>
      <c r="C30" s="149"/>
      <c r="D30" s="149"/>
      <c r="E30" s="265">
        <v>8.8804588648981934E-5</v>
      </c>
      <c r="F30" s="276"/>
      <c r="G30" s="265"/>
      <c r="H30" s="265"/>
      <c r="I30" s="265"/>
      <c r="J30" s="265"/>
      <c r="K30" s="265"/>
      <c r="L30" s="265"/>
      <c r="M30" s="265"/>
      <c r="N30" s="265"/>
      <c r="O30" s="265"/>
      <c r="P30" s="295">
        <v>0.92934120859874159</v>
      </c>
      <c r="Q30" s="265"/>
      <c r="R30" s="265"/>
      <c r="S30" s="265"/>
      <c r="T30" s="265"/>
      <c r="U30" s="265"/>
      <c r="V30" s="265"/>
      <c r="W30" s="265"/>
      <c r="X30" s="265"/>
      <c r="Y30" s="265"/>
      <c r="Z30" s="265"/>
      <c r="AA30" s="265"/>
      <c r="AB30" s="265"/>
      <c r="AC30" s="264"/>
    </row>
    <row r="31" spans="1:29" s="141" customFormat="1" x14ac:dyDescent="0.25">
      <c r="A31" s="161"/>
      <c r="B31" s="216">
        <f t="shared" si="7"/>
        <v>45657</v>
      </c>
      <c r="C31" s="149"/>
      <c r="D31" s="149"/>
      <c r="E31" s="265">
        <v>0</v>
      </c>
      <c r="F31" s="276"/>
      <c r="G31" s="265"/>
      <c r="H31" s="265"/>
      <c r="I31" s="265"/>
      <c r="J31" s="265"/>
      <c r="K31" s="265"/>
      <c r="L31" s="265"/>
      <c r="M31" s="265"/>
      <c r="N31" s="265"/>
      <c r="O31" s="265"/>
      <c r="P31" s="295">
        <v>0.89942641827016834</v>
      </c>
      <c r="Q31" s="265"/>
      <c r="R31" s="265"/>
      <c r="S31" s="265"/>
      <c r="T31" s="265"/>
      <c r="U31" s="265"/>
      <c r="V31" s="265"/>
      <c r="W31" s="265"/>
      <c r="X31" s="265"/>
      <c r="Y31" s="265"/>
      <c r="Z31" s="265"/>
      <c r="AA31" s="265"/>
      <c r="AB31" s="265"/>
      <c r="AC31" s="264"/>
    </row>
    <row r="32" spans="1:29" s="141" customFormat="1" x14ac:dyDescent="0.25">
      <c r="A32" s="161"/>
      <c r="B32" s="216">
        <f t="shared" si="7"/>
        <v>46022</v>
      </c>
      <c r="C32" s="149"/>
      <c r="D32" s="149"/>
      <c r="E32" s="265">
        <v>0</v>
      </c>
      <c r="F32" s="276"/>
      <c r="G32" s="265"/>
      <c r="H32" s="265"/>
      <c r="I32" s="265"/>
      <c r="J32" s="265"/>
      <c r="K32" s="265"/>
      <c r="L32" s="265"/>
      <c r="M32" s="265"/>
      <c r="N32" s="265"/>
      <c r="O32" s="265"/>
      <c r="P32" s="295">
        <v>0.86056313957349417</v>
      </c>
      <c r="Q32" s="265"/>
      <c r="R32" s="265"/>
      <c r="S32" s="265"/>
      <c r="T32" s="265"/>
      <c r="U32" s="265"/>
      <c r="V32" s="265"/>
      <c r="W32" s="265"/>
      <c r="X32" s="265"/>
      <c r="Y32" s="265"/>
      <c r="Z32" s="265"/>
      <c r="AA32" s="265"/>
      <c r="AB32" s="265"/>
      <c r="AC32" s="264"/>
    </row>
    <row r="33" spans="1:29" s="141" customFormat="1" x14ac:dyDescent="0.25">
      <c r="A33" s="161"/>
      <c r="B33" s="216">
        <f t="shared" si="7"/>
        <v>46387</v>
      </c>
      <c r="C33" s="149"/>
      <c r="D33" s="149"/>
      <c r="E33" s="265">
        <v>0</v>
      </c>
      <c r="F33" s="276"/>
      <c r="G33" s="265"/>
      <c r="H33" s="265"/>
      <c r="I33" s="265"/>
      <c r="J33" s="265"/>
      <c r="K33" s="265"/>
      <c r="L33" s="265"/>
      <c r="M33" s="265"/>
      <c r="N33" s="265"/>
      <c r="O33" s="265"/>
      <c r="P33" s="295">
        <v>0.81074788715494839</v>
      </c>
      <c r="Q33" s="265"/>
      <c r="R33" s="265"/>
      <c r="S33" s="265"/>
      <c r="T33" s="265"/>
      <c r="U33" s="265"/>
      <c r="V33" s="265"/>
      <c r="W33" s="265"/>
      <c r="X33" s="265"/>
      <c r="Y33" s="265"/>
      <c r="Z33" s="265"/>
      <c r="AA33" s="265"/>
      <c r="AB33" s="265"/>
      <c r="AC33" s="264"/>
    </row>
    <row r="34" spans="1:29" s="141" customFormat="1" x14ac:dyDescent="0.25">
      <c r="A34" s="161"/>
      <c r="B34" s="216">
        <f t="shared" si="7"/>
        <v>46752</v>
      </c>
      <c r="C34" s="149"/>
      <c r="D34" s="149"/>
      <c r="E34" s="265">
        <v>0</v>
      </c>
      <c r="F34" s="276"/>
      <c r="G34" s="265"/>
      <c r="H34" s="265"/>
      <c r="I34" s="265"/>
      <c r="J34" s="265"/>
      <c r="K34" s="265"/>
      <c r="L34" s="265"/>
      <c r="M34" s="265"/>
      <c r="N34" s="265"/>
      <c r="O34" s="265"/>
      <c r="P34" s="295">
        <v>0.74804029185696752</v>
      </c>
      <c r="Q34" s="265"/>
      <c r="R34" s="265"/>
      <c r="S34" s="265"/>
      <c r="T34" s="265"/>
      <c r="U34" s="265"/>
      <c r="V34" s="265"/>
      <c r="W34" s="265"/>
      <c r="X34" s="265"/>
      <c r="Y34" s="265"/>
      <c r="Z34" s="265"/>
      <c r="AA34" s="265"/>
      <c r="AB34" s="265"/>
      <c r="AC34" s="264"/>
    </row>
    <row r="35" spans="1:29" s="141" customFormat="1" x14ac:dyDescent="0.25">
      <c r="A35" s="161"/>
      <c r="B35" s="216">
        <f t="shared" si="7"/>
        <v>47118</v>
      </c>
      <c r="C35" s="149"/>
      <c r="D35" s="149"/>
      <c r="E35" s="265">
        <v>0</v>
      </c>
      <c r="F35" s="276"/>
      <c r="G35" s="265"/>
      <c r="H35" s="265"/>
      <c r="I35" s="265"/>
      <c r="J35" s="265"/>
      <c r="K35" s="265"/>
      <c r="L35" s="265"/>
      <c r="M35" s="265"/>
      <c r="N35" s="265"/>
      <c r="O35" s="265"/>
      <c r="P35" s="295">
        <v>0.67100825696821098</v>
      </c>
      <c r="Q35" s="265"/>
      <c r="R35" s="265"/>
      <c r="S35" s="265"/>
      <c r="T35" s="265"/>
      <c r="U35" s="265"/>
      <c r="V35" s="265"/>
      <c r="W35" s="265"/>
      <c r="X35" s="265"/>
      <c r="Y35" s="265"/>
      <c r="Z35" s="265"/>
      <c r="AA35" s="265"/>
      <c r="AB35" s="265"/>
      <c r="AC35" s="264"/>
    </row>
    <row r="36" spans="1:29" s="141" customFormat="1" x14ac:dyDescent="0.25">
      <c r="A36" s="161"/>
      <c r="B36" s="216">
        <f t="shared" si="7"/>
        <v>47483</v>
      </c>
      <c r="C36" s="149"/>
      <c r="D36" s="149"/>
      <c r="E36" s="265">
        <v>0</v>
      </c>
      <c r="F36" s="276"/>
      <c r="G36" s="265"/>
      <c r="H36" s="265"/>
      <c r="I36" s="265"/>
      <c r="J36" s="265"/>
      <c r="K36" s="265"/>
      <c r="L36" s="265"/>
      <c r="M36" s="265"/>
      <c r="N36" s="265"/>
      <c r="O36" s="265"/>
      <c r="P36" s="295">
        <v>0.57944436441516578</v>
      </c>
      <c r="Q36" s="265"/>
      <c r="R36" s="265"/>
      <c r="S36" s="265"/>
      <c r="T36" s="265"/>
      <c r="U36" s="265"/>
      <c r="V36" s="265"/>
      <c r="W36" s="265"/>
      <c r="X36" s="265"/>
      <c r="Y36" s="265"/>
      <c r="Z36" s="265"/>
      <c r="AA36" s="265"/>
      <c r="AB36" s="265"/>
      <c r="AC36" s="264"/>
    </row>
    <row r="37" spans="1:29" s="141" customFormat="1" x14ac:dyDescent="0.25">
      <c r="A37" s="161"/>
      <c r="B37" s="216">
        <f t="shared" si="7"/>
        <v>47848</v>
      </c>
      <c r="C37" s="149"/>
      <c r="D37" s="149"/>
      <c r="E37" s="265">
        <v>0</v>
      </c>
      <c r="F37" s="276"/>
      <c r="G37" s="265"/>
      <c r="H37" s="265"/>
      <c r="I37" s="265"/>
      <c r="J37" s="265"/>
      <c r="K37" s="265"/>
      <c r="L37" s="265"/>
      <c r="M37" s="265"/>
      <c r="N37" s="265"/>
      <c r="O37" s="265"/>
      <c r="P37" s="295">
        <v>0.47532973158874769</v>
      </c>
      <c r="Q37" s="265"/>
      <c r="R37" s="265"/>
      <c r="S37" s="265"/>
      <c r="T37" s="265"/>
      <c r="U37" s="265"/>
      <c r="V37" s="265"/>
      <c r="W37" s="265"/>
      <c r="X37" s="265"/>
      <c r="Y37" s="265"/>
      <c r="Z37" s="265"/>
      <c r="AA37" s="265"/>
      <c r="AB37" s="265"/>
      <c r="AC37" s="264"/>
    </row>
    <row r="38" spans="1:29" s="141" customFormat="1" x14ac:dyDescent="0.25">
      <c r="A38" s="161"/>
      <c r="B38" s="216">
        <f t="shared" si="7"/>
        <v>48213</v>
      </c>
      <c r="C38" s="149"/>
      <c r="D38" s="149"/>
      <c r="E38" s="265">
        <v>0</v>
      </c>
      <c r="F38" s="276"/>
      <c r="G38" s="265"/>
      <c r="H38" s="265"/>
      <c r="I38" s="265"/>
      <c r="J38" s="265"/>
      <c r="K38" s="265"/>
      <c r="L38" s="265"/>
      <c r="M38" s="265"/>
      <c r="N38" s="265"/>
      <c r="O38" s="265"/>
      <c r="P38" s="295">
        <v>0.36380808770109507</v>
      </c>
      <c r="Q38" s="265"/>
      <c r="R38" s="265"/>
      <c r="S38" s="265"/>
      <c r="T38" s="265"/>
      <c r="U38" s="265"/>
      <c r="V38" s="265"/>
      <c r="W38" s="265"/>
      <c r="X38" s="265"/>
      <c r="Y38" s="265"/>
      <c r="Z38" s="265"/>
      <c r="AA38" s="265"/>
      <c r="AB38" s="265"/>
      <c r="AC38" s="264"/>
    </row>
    <row r="39" spans="1:29" s="141" customFormat="1" x14ac:dyDescent="0.25">
      <c r="A39" s="161"/>
      <c r="B39" s="216">
        <f t="shared" si="7"/>
        <v>48579</v>
      </c>
      <c r="C39" s="149"/>
      <c r="D39" s="149"/>
      <c r="E39" s="265">
        <v>0</v>
      </c>
      <c r="F39" s="276"/>
      <c r="G39" s="265"/>
      <c r="H39" s="265"/>
      <c r="I39" s="265"/>
      <c r="J39" s="265"/>
      <c r="K39" s="265"/>
      <c r="L39" s="265"/>
      <c r="M39" s="265"/>
      <c r="N39" s="265"/>
      <c r="O39" s="265"/>
      <c r="P39" s="295">
        <v>0.25357521262216132</v>
      </c>
      <c r="Q39" s="265"/>
      <c r="R39" s="265"/>
      <c r="S39" s="265"/>
      <c r="T39" s="265"/>
      <c r="U39" s="265"/>
      <c r="V39" s="265"/>
      <c r="W39" s="265"/>
      <c r="X39" s="265"/>
      <c r="Y39" s="265"/>
      <c r="Z39" s="265"/>
      <c r="AA39" s="265"/>
      <c r="AB39" s="265"/>
      <c r="AC39" s="264"/>
    </row>
    <row r="40" spans="1:29" s="141" customFormat="1" x14ac:dyDescent="0.25">
      <c r="A40" s="161"/>
      <c r="B40" s="216">
        <f t="shared" si="7"/>
        <v>48944</v>
      </c>
      <c r="C40" s="149"/>
      <c r="D40" s="149"/>
      <c r="E40" s="265">
        <v>0</v>
      </c>
      <c r="F40" s="276"/>
      <c r="G40" s="265"/>
      <c r="H40" s="265"/>
      <c r="I40" s="265"/>
      <c r="J40" s="265"/>
      <c r="K40" s="265"/>
      <c r="L40" s="265"/>
      <c r="M40" s="265"/>
      <c r="N40" s="265"/>
      <c r="O40" s="265"/>
      <c r="P40" s="295">
        <v>0.15576622834496442</v>
      </c>
      <c r="Q40" s="265"/>
      <c r="R40" s="265"/>
      <c r="S40" s="265"/>
      <c r="T40" s="265"/>
      <c r="U40" s="265"/>
      <c r="V40" s="265"/>
      <c r="W40" s="265"/>
      <c r="X40" s="265"/>
      <c r="Y40" s="265"/>
      <c r="Z40" s="265"/>
      <c r="AA40" s="265"/>
      <c r="AB40" s="265"/>
      <c r="AC40" s="264"/>
    </row>
    <row r="41" spans="1:29" s="141" customFormat="1" x14ac:dyDescent="0.25">
      <c r="A41" s="161"/>
      <c r="B41" s="216">
        <f t="shared" si="7"/>
        <v>49309</v>
      </c>
      <c r="C41" s="149"/>
      <c r="D41" s="149"/>
      <c r="E41" s="265">
        <v>0</v>
      </c>
      <c r="F41" s="276"/>
      <c r="G41" s="265"/>
      <c r="H41" s="265"/>
      <c r="I41" s="265"/>
      <c r="J41" s="265"/>
      <c r="K41" s="265"/>
      <c r="L41" s="265"/>
      <c r="M41" s="265"/>
      <c r="N41" s="265"/>
      <c r="O41" s="265"/>
      <c r="P41" s="295">
        <v>8.0680408262391118E-2</v>
      </c>
      <c r="Q41" s="265"/>
      <c r="R41" s="265"/>
      <c r="S41" s="265"/>
      <c r="T41" s="265"/>
      <c r="U41" s="265"/>
      <c r="V41" s="265"/>
      <c r="W41" s="265"/>
      <c r="X41" s="265"/>
      <c r="Y41" s="265"/>
      <c r="Z41" s="265"/>
      <c r="AA41" s="265"/>
      <c r="AB41" s="265"/>
      <c r="AC41" s="264"/>
    </row>
    <row r="42" spans="1:29" s="141" customFormat="1" x14ac:dyDescent="0.25">
      <c r="A42" s="161"/>
      <c r="B42" s="216">
        <f t="shared" si="7"/>
        <v>49674</v>
      </c>
      <c r="C42" s="149"/>
      <c r="D42" s="149"/>
      <c r="E42" s="265">
        <v>0</v>
      </c>
      <c r="F42" s="276"/>
      <c r="G42" s="265"/>
      <c r="H42" s="265"/>
      <c r="I42" s="265"/>
      <c r="J42" s="265"/>
      <c r="K42" s="265"/>
      <c r="L42" s="265"/>
      <c r="M42" s="265"/>
      <c r="N42" s="265"/>
      <c r="O42" s="265"/>
      <c r="P42" s="295">
        <v>3.3194493336435892E-2</v>
      </c>
      <c r="Q42" s="265"/>
      <c r="R42" s="265"/>
      <c r="S42" s="265"/>
      <c r="T42" s="265"/>
      <c r="U42" s="265"/>
      <c r="V42" s="265"/>
      <c r="W42" s="265"/>
      <c r="X42" s="265"/>
      <c r="Y42" s="265"/>
      <c r="Z42" s="265"/>
      <c r="AA42" s="265"/>
      <c r="AB42" s="265"/>
      <c r="AC42" s="264"/>
    </row>
    <row r="43" spans="1:29" s="141" customFormat="1" x14ac:dyDescent="0.25">
      <c r="A43" s="161"/>
      <c r="B43" s="216">
        <f t="shared" si="7"/>
        <v>50040</v>
      </c>
      <c r="C43" s="149"/>
      <c r="D43" s="149"/>
      <c r="E43" s="265">
        <v>0</v>
      </c>
      <c r="F43" s="276"/>
      <c r="G43" s="265"/>
      <c r="H43" s="265"/>
      <c r="I43" s="265"/>
      <c r="J43" s="265"/>
      <c r="K43" s="265"/>
      <c r="L43" s="265"/>
      <c r="M43" s="265"/>
      <c r="N43" s="265"/>
      <c r="O43" s="265"/>
      <c r="P43" s="295">
        <v>1.0008483698504329E-2</v>
      </c>
      <c r="Q43" s="265"/>
      <c r="R43" s="265"/>
      <c r="S43" s="265"/>
      <c r="T43" s="265"/>
      <c r="U43" s="265"/>
      <c r="V43" s="265"/>
      <c r="W43" s="265"/>
      <c r="X43" s="265"/>
      <c r="Y43" s="265"/>
      <c r="Z43" s="265"/>
      <c r="AA43" s="265"/>
      <c r="AB43" s="265"/>
      <c r="AC43" s="264"/>
    </row>
    <row r="44" spans="1:29" s="141" customFormat="1" x14ac:dyDescent="0.25">
      <c r="A44" s="161"/>
      <c r="B44" s="216">
        <f t="shared" si="7"/>
        <v>50405</v>
      </c>
      <c r="C44" s="149"/>
      <c r="D44" s="149"/>
      <c r="E44" s="265">
        <v>0</v>
      </c>
      <c r="F44" s="276"/>
      <c r="G44" s="265"/>
      <c r="H44" s="265"/>
      <c r="I44" s="265"/>
      <c r="J44" s="265"/>
      <c r="K44" s="265"/>
      <c r="L44" s="265"/>
      <c r="M44" s="265"/>
      <c r="N44" s="265"/>
      <c r="O44" s="265"/>
      <c r="P44" s="295">
        <v>0</v>
      </c>
      <c r="Q44" s="265"/>
      <c r="R44" s="265"/>
      <c r="S44" s="265"/>
      <c r="T44" s="265"/>
      <c r="U44" s="265"/>
      <c r="V44" s="265"/>
      <c r="W44" s="265"/>
      <c r="X44" s="265"/>
      <c r="Y44" s="265"/>
      <c r="Z44" s="265"/>
      <c r="AA44" s="265"/>
      <c r="AB44" s="265"/>
      <c r="AC44" s="264"/>
    </row>
    <row r="45" spans="1:29" s="141" customFormat="1" x14ac:dyDescent="0.25">
      <c r="A45" s="161"/>
      <c r="B45" s="216">
        <f t="shared" si="7"/>
        <v>50770</v>
      </c>
      <c r="C45" s="149"/>
      <c r="D45" s="149"/>
      <c r="E45" s="265">
        <v>0</v>
      </c>
      <c r="F45" s="276"/>
      <c r="G45" s="265"/>
      <c r="H45" s="265"/>
      <c r="I45" s="265"/>
      <c r="J45" s="265"/>
      <c r="K45" s="265"/>
      <c r="L45" s="265"/>
      <c r="M45" s="265"/>
      <c r="N45" s="265"/>
      <c r="O45" s="265"/>
      <c r="P45" s="295">
        <v>0</v>
      </c>
      <c r="Q45" s="265"/>
      <c r="R45" s="265"/>
      <c r="S45" s="265"/>
      <c r="T45" s="265"/>
      <c r="U45" s="265"/>
      <c r="V45" s="265"/>
      <c r="W45" s="265"/>
      <c r="X45" s="265"/>
      <c r="Y45" s="265"/>
      <c r="Z45" s="265"/>
      <c r="AA45" s="265"/>
      <c r="AB45" s="265"/>
      <c r="AC45" s="264"/>
    </row>
    <row r="46" spans="1:29" s="141" customFormat="1" x14ac:dyDescent="0.25">
      <c r="A46" s="161"/>
      <c r="B46" s="216">
        <f t="shared" si="7"/>
        <v>51135</v>
      </c>
      <c r="C46" s="149"/>
      <c r="D46" s="149"/>
      <c r="E46" s="265">
        <v>0</v>
      </c>
      <c r="F46" s="276"/>
      <c r="G46" s="265"/>
      <c r="H46" s="265"/>
      <c r="I46" s="265"/>
      <c r="J46" s="265"/>
      <c r="K46" s="265"/>
      <c r="L46" s="265"/>
      <c r="M46" s="265"/>
      <c r="N46" s="265"/>
      <c r="O46" s="265"/>
      <c r="P46" s="295">
        <v>0</v>
      </c>
      <c r="Q46" s="265"/>
      <c r="R46" s="265"/>
      <c r="S46" s="265"/>
      <c r="T46" s="265"/>
      <c r="U46" s="265"/>
      <c r="V46" s="265"/>
      <c r="W46" s="265"/>
      <c r="X46" s="265"/>
      <c r="Y46" s="265"/>
      <c r="Z46" s="265"/>
      <c r="AA46" s="265"/>
      <c r="AB46" s="265"/>
      <c r="AC46" s="264"/>
    </row>
    <row r="47" spans="1:29" s="141" customFormat="1" x14ac:dyDescent="0.25">
      <c r="A47" s="161"/>
      <c r="B47" s="216">
        <f t="shared" si="7"/>
        <v>51501</v>
      </c>
      <c r="C47" s="149"/>
      <c r="D47" s="149"/>
      <c r="E47" s="265">
        <v>0</v>
      </c>
      <c r="F47" s="276"/>
      <c r="G47" s="265"/>
      <c r="H47" s="265"/>
      <c r="I47" s="265"/>
      <c r="J47" s="265"/>
      <c r="K47" s="265"/>
      <c r="L47" s="265"/>
      <c r="M47" s="265"/>
      <c r="N47" s="265"/>
      <c r="O47" s="265"/>
      <c r="P47" s="295">
        <v>0</v>
      </c>
      <c r="Q47" s="265"/>
      <c r="R47" s="265"/>
      <c r="S47" s="265"/>
      <c r="T47" s="265"/>
      <c r="U47" s="265"/>
      <c r="V47" s="265"/>
      <c r="W47" s="265"/>
      <c r="X47" s="265"/>
      <c r="Y47" s="265"/>
      <c r="Z47" s="265"/>
      <c r="AA47" s="265"/>
      <c r="AB47" s="265"/>
      <c r="AC47" s="264"/>
    </row>
    <row r="48" spans="1:29" s="141" customFormat="1" x14ac:dyDescent="0.25">
      <c r="A48" s="149"/>
      <c r="B48" s="149"/>
      <c r="C48" s="149"/>
      <c r="D48" s="149"/>
      <c r="E48" s="149"/>
      <c r="F48" s="149"/>
      <c r="G48" s="150"/>
      <c r="H48" s="151"/>
      <c r="I48" s="146"/>
      <c r="J48" s="146"/>
      <c r="K48" s="146"/>
      <c r="L48" s="146"/>
      <c r="M48" s="146"/>
      <c r="N48" s="146"/>
      <c r="O48" s="146"/>
      <c r="P48" s="146"/>
      <c r="Q48" s="146"/>
      <c r="R48" s="146"/>
      <c r="S48" s="146"/>
      <c r="T48" s="146"/>
      <c r="U48" s="146"/>
      <c r="V48" s="146"/>
      <c r="W48" s="146"/>
      <c r="X48" s="146"/>
      <c r="Y48" s="146"/>
      <c r="Z48" s="146"/>
      <c r="AA48" s="146"/>
      <c r="AB48" s="146"/>
    </row>
    <row r="49" spans="1:28" s="141" customFormat="1" x14ac:dyDescent="0.25">
      <c r="A49" s="149"/>
      <c r="B49" s="149"/>
      <c r="C49" s="149"/>
      <c r="D49" s="149"/>
      <c r="E49" s="149"/>
      <c r="F49" s="149"/>
      <c r="G49" s="150"/>
      <c r="H49" s="151"/>
      <c r="I49" s="146"/>
      <c r="J49" s="146"/>
      <c r="K49" s="146"/>
      <c r="L49" s="146"/>
      <c r="M49" s="146"/>
      <c r="N49" s="146"/>
      <c r="O49" s="146"/>
      <c r="P49" s="146"/>
      <c r="Q49" s="146"/>
      <c r="R49" s="146"/>
      <c r="S49" s="146"/>
      <c r="T49" s="146"/>
      <c r="U49" s="146"/>
      <c r="V49" s="146"/>
      <c r="W49" s="146"/>
      <c r="X49" s="146"/>
      <c r="Y49" s="146"/>
      <c r="Z49" s="146"/>
      <c r="AA49" s="146"/>
      <c r="AB49" s="146"/>
    </row>
    <row r="50" spans="1:28" s="141" customFormat="1" x14ac:dyDescent="0.25">
      <c r="A50" s="152"/>
      <c r="B50" s="152"/>
      <c r="C50" s="152"/>
      <c r="D50" s="152"/>
      <c r="E50" s="152"/>
      <c r="F50" s="152"/>
      <c r="G50" s="153"/>
      <c r="H50" s="153"/>
      <c r="I50" s="146"/>
      <c r="J50" s="146"/>
      <c r="K50" s="146"/>
      <c r="L50" s="146"/>
      <c r="M50" s="146"/>
      <c r="N50" s="146"/>
      <c r="O50" s="146"/>
      <c r="P50" s="146"/>
      <c r="Q50" s="146"/>
      <c r="R50" s="146"/>
      <c r="S50" s="146"/>
      <c r="T50" s="146"/>
      <c r="U50" s="146"/>
      <c r="V50" s="146"/>
      <c r="W50" s="146"/>
      <c r="X50" s="146"/>
      <c r="Y50" s="146"/>
      <c r="Z50" s="146"/>
      <c r="AA50" s="146"/>
      <c r="AB50" s="146"/>
    </row>
    <row r="51" spans="1:28" s="141" customFormat="1" x14ac:dyDescent="0.25">
      <c r="A51" s="152"/>
      <c r="B51" s="152"/>
      <c r="C51" s="152"/>
      <c r="D51" s="152"/>
      <c r="E51" s="152"/>
      <c r="F51" s="152"/>
      <c r="G51" s="153"/>
      <c r="H51" s="153"/>
      <c r="I51" s="146"/>
      <c r="J51" s="146"/>
      <c r="K51" s="146"/>
      <c r="L51" s="146"/>
      <c r="M51" s="146"/>
      <c r="N51" s="146"/>
      <c r="O51" s="146"/>
      <c r="P51" s="146"/>
      <c r="Q51" s="146"/>
      <c r="R51" s="146"/>
      <c r="S51" s="146"/>
      <c r="T51" s="146"/>
      <c r="U51" s="146"/>
      <c r="V51" s="146"/>
      <c r="W51" s="146"/>
      <c r="X51" s="146"/>
      <c r="Y51" s="146"/>
      <c r="Z51" s="146"/>
      <c r="AA51" s="146"/>
      <c r="AB51" s="146"/>
    </row>
    <row r="52" spans="1:28" s="141" customFormat="1" x14ac:dyDescent="0.25">
      <c r="A52" s="152"/>
      <c r="B52" s="152"/>
      <c r="C52" s="152"/>
      <c r="D52" s="152"/>
      <c r="E52" s="152"/>
      <c r="F52" s="152"/>
      <c r="G52" s="153"/>
      <c r="H52" s="153"/>
      <c r="I52" s="146"/>
      <c r="J52" s="146"/>
      <c r="K52" s="146"/>
      <c r="L52" s="146"/>
      <c r="M52" s="146"/>
      <c r="N52" s="146"/>
      <c r="O52" s="146"/>
      <c r="P52" s="146"/>
      <c r="Q52" s="146"/>
      <c r="R52" s="146"/>
      <c r="S52" s="146"/>
      <c r="T52" s="146"/>
      <c r="U52" s="146"/>
      <c r="V52" s="146"/>
      <c r="W52" s="146"/>
      <c r="X52" s="146"/>
      <c r="Y52" s="146"/>
      <c r="Z52" s="146"/>
      <c r="AA52" s="146"/>
      <c r="AB52" s="146"/>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USD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151000</v>
      </c>
      <c r="E56" s="183">
        <f>+(E$14*E$18+E$15*E$20)*E26</f>
        <v>85000</v>
      </c>
      <c r="F56" s="183">
        <f>+(F$14*F$18+F$15*F$20)*F26</f>
        <v>0</v>
      </c>
      <c r="G56" s="183">
        <f t="shared" ref="G56:AB56"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66000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66">
        <f t="shared" ref="B57:B75" si="10">EDATE(B56,12)</f>
        <v>44561</v>
      </c>
      <c r="D57" s="183">
        <f t="shared" si="8"/>
        <v>109325.28987550344</v>
      </c>
      <c r="E57" s="183">
        <f t="shared" ref="E57:AB57" si="11">+(E$14*E$18+E$15*E$20)*E27</f>
        <v>43998.759263258544</v>
      </c>
      <c r="F57" s="183">
        <f t="shared" si="11"/>
        <v>0</v>
      </c>
      <c r="G57" s="183">
        <f t="shared" si="11"/>
        <v>0</v>
      </c>
      <c r="H57" s="183">
        <f t="shared" si="11"/>
        <v>0</v>
      </c>
      <c r="I57" s="183">
        <f t="shared" si="11"/>
        <v>0</v>
      </c>
      <c r="J57" s="183">
        <f t="shared" si="11"/>
        <v>0</v>
      </c>
      <c r="K57" s="183">
        <f t="shared" si="11"/>
        <v>0</v>
      </c>
      <c r="L57" s="183">
        <f t="shared" si="11"/>
        <v>0</v>
      </c>
      <c r="M57" s="183">
        <f t="shared" si="11"/>
        <v>0</v>
      </c>
      <c r="N57" s="183">
        <f t="shared" si="11"/>
        <v>0</v>
      </c>
      <c r="O57" s="183">
        <f t="shared" si="11"/>
        <v>0</v>
      </c>
      <c r="P57" s="183">
        <f t="shared" si="11"/>
        <v>65326.530612244896</v>
      </c>
      <c r="Q57" s="183">
        <f t="shared" si="11"/>
        <v>0</v>
      </c>
      <c r="R57" s="183">
        <f t="shared" si="11"/>
        <v>0</v>
      </c>
      <c r="S57" s="183">
        <f t="shared" si="11"/>
        <v>0</v>
      </c>
      <c r="T57" s="183">
        <f t="shared" si="11"/>
        <v>0</v>
      </c>
      <c r="U57" s="183">
        <f t="shared" si="11"/>
        <v>0</v>
      </c>
      <c r="V57" s="183">
        <f t="shared" si="11"/>
        <v>0</v>
      </c>
      <c r="W57" s="183">
        <f t="shared" si="11"/>
        <v>0</v>
      </c>
      <c r="X57" s="183">
        <f t="shared" si="11"/>
        <v>0</v>
      </c>
      <c r="Y57" s="183">
        <f t="shared" si="11"/>
        <v>0</v>
      </c>
      <c r="Z57" s="183">
        <f t="shared" si="11"/>
        <v>0</v>
      </c>
      <c r="AA57" s="183">
        <f t="shared" si="11"/>
        <v>0</v>
      </c>
      <c r="AB57" s="183">
        <f t="shared" si="11"/>
        <v>0</v>
      </c>
    </row>
    <row r="58" spans="1:28" x14ac:dyDescent="0.25">
      <c r="B58" s="66">
        <f t="shared" si="10"/>
        <v>44926</v>
      </c>
      <c r="D58" s="183">
        <f t="shared" si="8"/>
        <v>76163.38065790094</v>
      </c>
      <c r="E58" s="183">
        <f t="shared" ref="E58:AB58" si="12">+(E$14*E$18+E$15*E$20)*E28</f>
        <v>12183.788821166248</v>
      </c>
      <c r="F58" s="183">
        <f t="shared" si="12"/>
        <v>0</v>
      </c>
      <c r="G58" s="183">
        <f t="shared" si="12"/>
        <v>0</v>
      </c>
      <c r="H58" s="183">
        <f t="shared" si="12"/>
        <v>0</v>
      </c>
      <c r="I58" s="183">
        <f t="shared" si="12"/>
        <v>0</v>
      </c>
      <c r="J58" s="183">
        <f t="shared" si="12"/>
        <v>0</v>
      </c>
      <c r="K58" s="183">
        <f t="shared" si="12"/>
        <v>0</v>
      </c>
      <c r="L58" s="183">
        <f t="shared" si="12"/>
        <v>0</v>
      </c>
      <c r="M58" s="183">
        <f t="shared" si="12"/>
        <v>0</v>
      </c>
      <c r="N58" s="183">
        <f t="shared" si="12"/>
        <v>0</v>
      </c>
      <c r="O58" s="183">
        <f t="shared" si="12"/>
        <v>0</v>
      </c>
      <c r="P58" s="183">
        <f t="shared" si="12"/>
        <v>63979.591836734689</v>
      </c>
      <c r="Q58" s="183">
        <f t="shared" si="12"/>
        <v>0</v>
      </c>
      <c r="R58" s="183">
        <f t="shared" si="12"/>
        <v>0</v>
      </c>
      <c r="S58" s="183">
        <f t="shared" si="12"/>
        <v>0</v>
      </c>
      <c r="T58" s="183">
        <f t="shared" si="12"/>
        <v>0</v>
      </c>
      <c r="U58" s="183">
        <f t="shared" si="12"/>
        <v>0</v>
      </c>
      <c r="V58" s="183">
        <f t="shared" si="12"/>
        <v>0</v>
      </c>
      <c r="W58" s="183">
        <f t="shared" si="12"/>
        <v>0</v>
      </c>
      <c r="X58" s="183">
        <f t="shared" si="12"/>
        <v>0</v>
      </c>
      <c r="Y58" s="183">
        <f t="shared" si="12"/>
        <v>0</v>
      </c>
      <c r="Z58" s="183">
        <f t="shared" si="12"/>
        <v>0</v>
      </c>
      <c r="AA58" s="183">
        <f t="shared" si="12"/>
        <v>0</v>
      </c>
      <c r="AB58" s="183">
        <f t="shared" si="12"/>
        <v>0</v>
      </c>
    </row>
    <row r="59" spans="1:28" x14ac:dyDescent="0.25">
      <c r="B59" s="66">
        <f t="shared" si="10"/>
        <v>45291</v>
      </c>
      <c r="D59" s="183">
        <f t="shared" si="8"/>
        <v>63837.443191866027</v>
      </c>
      <c r="E59" s="183">
        <f t="shared" ref="E59:AB59" si="13">+(E$14*E$18+E$15*E$20)*E29</f>
        <v>996.20595225180671</v>
      </c>
      <c r="F59" s="183">
        <f t="shared" si="13"/>
        <v>0</v>
      </c>
      <c r="G59" s="183">
        <f t="shared" si="13"/>
        <v>0</v>
      </c>
      <c r="H59" s="183">
        <f t="shared" si="13"/>
        <v>0</v>
      </c>
      <c r="I59" s="183">
        <f t="shared" si="13"/>
        <v>0</v>
      </c>
      <c r="J59" s="183">
        <f t="shared" si="13"/>
        <v>0</v>
      </c>
      <c r="K59" s="183">
        <f t="shared" si="13"/>
        <v>0</v>
      </c>
      <c r="L59" s="183">
        <f t="shared" si="13"/>
        <v>0</v>
      </c>
      <c r="M59" s="183">
        <f t="shared" si="13"/>
        <v>0</v>
      </c>
      <c r="N59" s="183">
        <f t="shared" si="13"/>
        <v>0</v>
      </c>
      <c r="O59" s="183">
        <f t="shared" si="13"/>
        <v>0</v>
      </c>
      <c r="P59" s="183">
        <f t="shared" si="13"/>
        <v>62841.237239614216</v>
      </c>
      <c r="Q59" s="183">
        <f t="shared" si="13"/>
        <v>0</v>
      </c>
      <c r="R59" s="183">
        <f t="shared" si="13"/>
        <v>0</v>
      </c>
      <c r="S59" s="183">
        <f t="shared" si="13"/>
        <v>0</v>
      </c>
      <c r="T59" s="183">
        <f t="shared" si="13"/>
        <v>0</v>
      </c>
      <c r="U59" s="183">
        <f t="shared" si="13"/>
        <v>0</v>
      </c>
      <c r="V59" s="183">
        <f t="shared" si="13"/>
        <v>0</v>
      </c>
      <c r="W59" s="183">
        <f t="shared" si="13"/>
        <v>0</v>
      </c>
      <c r="X59" s="183">
        <f t="shared" si="13"/>
        <v>0</v>
      </c>
      <c r="Y59" s="183">
        <f t="shared" si="13"/>
        <v>0</v>
      </c>
      <c r="Z59" s="183">
        <f t="shared" si="13"/>
        <v>0</v>
      </c>
      <c r="AA59" s="183">
        <f t="shared" si="13"/>
        <v>0</v>
      </c>
      <c r="AB59" s="183">
        <f t="shared" si="13"/>
        <v>0</v>
      </c>
    </row>
    <row r="60" spans="1:28" x14ac:dyDescent="0.25">
      <c r="B60" s="66">
        <f t="shared" si="10"/>
        <v>45657</v>
      </c>
      <c r="D60" s="183">
        <f t="shared" si="8"/>
        <v>61344.068157552108</v>
      </c>
      <c r="E60" s="183">
        <f t="shared" ref="E60:AB60" si="14">+(E$14*E$18+E$15*E$20)*E30</f>
        <v>7.5483900351634645</v>
      </c>
      <c r="F60" s="183">
        <f t="shared" si="14"/>
        <v>0</v>
      </c>
      <c r="G60" s="183">
        <f t="shared" si="14"/>
        <v>0</v>
      </c>
      <c r="H60" s="183">
        <f t="shared" si="14"/>
        <v>0</v>
      </c>
      <c r="I60" s="183">
        <f t="shared" si="14"/>
        <v>0</v>
      </c>
      <c r="J60" s="183">
        <f t="shared" si="14"/>
        <v>0</v>
      </c>
      <c r="K60" s="183">
        <f t="shared" si="14"/>
        <v>0</v>
      </c>
      <c r="L60" s="183">
        <f t="shared" si="14"/>
        <v>0</v>
      </c>
      <c r="M60" s="183">
        <f t="shared" si="14"/>
        <v>0</v>
      </c>
      <c r="N60" s="183">
        <f t="shared" si="14"/>
        <v>0</v>
      </c>
      <c r="O60" s="183">
        <f t="shared" si="14"/>
        <v>0</v>
      </c>
      <c r="P60" s="183">
        <f t="shared" si="14"/>
        <v>61336.519767516947</v>
      </c>
      <c r="Q60" s="183">
        <f t="shared" si="14"/>
        <v>0</v>
      </c>
      <c r="R60" s="183">
        <f t="shared" si="14"/>
        <v>0</v>
      </c>
      <c r="S60" s="183">
        <f t="shared" si="14"/>
        <v>0</v>
      </c>
      <c r="T60" s="183">
        <f t="shared" si="14"/>
        <v>0</v>
      </c>
      <c r="U60" s="183">
        <f t="shared" si="14"/>
        <v>0</v>
      </c>
      <c r="V60" s="183">
        <f t="shared" si="14"/>
        <v>0</v>
      </c>
      <c r="W60" s="183">
        <f t="shared" si="14"/>
        <v>0</v>
      </c>
      <c r="X60" s="183">
        <f t="shared" si="14"/>
        <v>0</v>
      </c>
      <c r="Y60" s="183">
        <f t="shared" si="14"/>
        <v>0</v>
      </c>
      <c r="Z60" s="183">
        <f t="shared" si="14"/>
        <v>0</v>
      </c>
      <c r="AA60" s="183">
        <f t="shared" si="14"/>
        <v>0</v>
      </c>
      <c r="AB60" s="183">
        <f t="shared" si="14"/>
        <v>0</v>
      </c>
    </row>
    <row r="61" spans="1:28" x14ac:dyDescent="0.25">
      <c r="B61" s="66">
        <f t="shared" si="10"/>
        <v>46022</v>
      </c>
      <c r="D61" s="183">
        <f t="shared" si="8"/>
        <v>59362.143605831108</v>
      </c>
      <c r="E61" s="183">
        <f t="shared" ref="E61:AB61" si="15">+(E$14*E$18+E$15*E$20)*E31</f>
        <v>0</v>
      </c>
      <c r="F61" s="183">
        <f t="shared" si="15"/>
        <v>0</v>
      </c>
      <c r="G61" s="183">
        <f t="shared" si="15"/>
        <v>0</v>
      </c>
      <c r="H61" s="183">
        <f t="shared" si="15"/>
        <v>0</v>
      </c>
      <c r="I61" s="183">
        <f t="shared" si="15"/>
        <v>0</v>
      </c>
      <c r="J61" s="183">
        <f t="shared" si="15"/>
        <v>0</v>
      </c>
      <c r="K61" s="183">
        <f t="shared" si="15"/>
        <v>0</v>
      </c>
      <c r="L61" s="183">
        <f t="shared" si="15"/>
        <v>0</v>
      </c>
      <c r="M61" s="183">
        <f t="shared" si="15"/>
        <v>0</v>
      </c>
      <c r="N61" s="183">
        <f t="shared" si="15"/>
        <v>0</v>
      </c>
      <c r="O61" s="183">
        <f t="shared" si="15"/>
        <v>0</v>
      </c>
      <c r="P61" s="183">
        <f t="shared" si="15"/>
        <v>59362.143605831108</v>
      </c>
      <c r="Q61" s="183">
        <f t="shared" si="15"/>
        <v>0</v>
      </c>
      <c r="R61" s="183">
        <f t="shared" si="15"/>
        <v>0</v>
      </c>
      <c r="S61" s="183">
        <f t="shared" si="15"/>
        <v>0</v>
      </c>
      <c r="T61" s="183">
        <f t="shared" si="15"/>
        <v>0</v>
      </c>
      <c r="U61" s="183">
        <f t="shared" si="15"/>
        <v>0</v>
      </c>
      <c r="V61" s="183">
        <f t="shared" si="15"/>
        <v>0</v>
      </c>
      <c r="W61" s="183">
        <f t="shared" si="15"/>
        <v>0</v>
      </c>
      <c r="X61" s="183">
        <f t="shared" si="15"/>
        <v>0</v>
      </c>
      <c r="Y61" s="183">
        <f t="shared" si="15"/>
        <v>0</v>
      </c>
      <c r="Z61" s="183">
        <f t="shared" si="15"/>
        <v>0</v>
      </c>
      <c r="AA61" s="183">
        <f t="shared" si="15"/>
        <v>0</v>
      </c>
      <c r="AB61" s="183">
        <f t="shared" si="15"/>
        <v>0</v>
      </c>
    </row>
    <row r="62" spans="1:28" x14ac:dyDescent="0.25">
      <c r="B62" s="66">
        <f t="shared" si="10"/>
        <v>46387</v>
      </c>
      <c r="D62" s="183">
        <f t="shared" si="8"/>
        <v>56797.167211850618</v>
      </c>
      <c r="E62" s="183">
        <f t="shared" ref="E62:AB62" si="16">+(E$14*E$18+E$15*E$20)*E32</f>
        <v>0</v>
      </c>
      <c r="F62" s="183">
        <f t="shared" si="16"/>
        <v>0</v>
      </c>
      <c r="G62" s="183">
        <f t="shared" si="16"/>
        <v>0</v>
      </c>
      <c r="H62" s="183">
        <f t="shared" si="16"/>
        <v>0</v>
      </c>
      <c r="I62" s="183">
        <f t="shared" si="16"/>
        <v>0</v>
      </c>
      <c r="J62" s="183">
        <f t="shared" si="16"/>
        <v>0</v>
      </c>
      <c r="K62" s="183">
        <f t="shared" si="16"/>
        <v>0</v>
      </c>
      <c r="L62" s="183">
        <f t="shared" si="16"/>
        <v>0</v>
      </c>
      <c r="M62" s="183">
        <f t="shared" si="16"/>
        <v>0</v>
      </c>
      <c r="N62" s="183">
        <f t="shared" si="16"/>
        <v>0</v>
      </c>
      <c r="O62" s="183">
        <f t="shared" si="16"/>
        <v>0</v>
      </c>
      <c r="P62" s="183">
        <f t="shared" si="16"/>
        <v>56797.167211850618</v>
      </c>
      <c r="Q62" s="183">
        <f t="shared" si="16"/>
        <v>0</v>
      </c>
      <c r="R62" s="183">
        <f t="shared" si="16"/>
        <v>0</v>
      </c>
      <c r="S62" s="183">
        <f t="shared" si="16"/>
        <v>0</v>
      </c>
      <c r="T62" s="183">
        <f t="shared" si="16"/>
        <v>0</v>
      </c>
      <c r="U62" s="183">
        <f t="shared" si="16"/>
        <v>0</v>
      </c>
      <c r="V62" s="183">
        <f t="shared" si="16"/>
        <v>0</v>
      </c>
      <c r="W62" s="183">
        <f t="shared" si="16"/>
        <v>0</v>
      </c>
      <c r="X62" s="183">
        <f t="shared" si="16"/>
        <v>0</v>
      </c>
      <c r="Y62" s="183">
        <f t="shared" si="16"/>
        <v>0</v>
      </c>
      <c r="Z62" s="183">
        <f t="shared" si="16"/>
        <v>0</v>
      </c>
      <c r="AA62" s="183">
        <f t="shared" si="16"/>
        <v>0</v>
      </c>
      <c r="AB62" s="183">
        <f t="shared" si="16"/>
        <v>0</v>
      </c>
    </row>
    <row r="63" spans="1:28" x14ac:dyDescent="0.25">
      <c r="B63" s="66">
        <f t="shared" si="10"/>
        <v>46752</v>
      </c>
      <c r="D63" s="183">
        <f t="shared" si="8"/>
        <v>53509.360552226593</v>
      </c>
      <c r="E63" s="183">
        <f t="shared" ref="E63:AB63" si="17">+(E$14*E$18+E$15*E$20)*E33</f>
        <v>0</v>
      </c>
      <c r="F63" s="183">
        <f t="shared" si="17"/>
        <v>0</v>
      </c>
      <c r="G63" s="183">
        <f t="shared" si="17"/>
        <v>0</v>
      </c>
      <c r="H63" s="183">
        <f t="shared" si="17"/>
        <v>0</v>
      </c>
      <c r="I63" s="183">
        <f t="shared" si="17"/>
        <v>0</v>
      </c>
      <c r="J63" s="183">
        <f t="shared" si="17"/>
        <v>0</v>
      </c>
      <c r="K63" s="183">
        <f t="shared" si="17"/>
        <v>0</v>
      </c>
      <c r="L63" s="183">
        <f t="shared" si="17"/>
        <v>0</v>
      </c>
      <c r="M63" s="183">
        <f t="shared" si="17"/>
        <v>0</v>
      </c>
      <c r="N63" s="183">
        <f t="shared" si="17"/>
        <v>0</v>
      </c>
      <c r="O63" s="183">
        <f t="shared" si="17"/>
        <v>0</v>
      </c>
      <c r="P63" s="183">
        <f t="shared" si="17"/>
        <v>53509.360552226593</v>
      </c>
      <c r="Q63" s="183">
        <f t="shared" si="17"/>
        <v>0</v>
      </c>
      <c r="R63" s="183">
        <f t="shared" si="17"/>
        <v>0</v>
      </c>
      <c r="S63" s="183">
        <f t="shared" si="17"/>
        <v>0</v>
      </c>
      <c r="T63" s="183">
        <f t="shared" si="17"/>
        <v>0</v>
      </c>
      <c r="U63" s="183">
        <f t="shared" si="17"/>
        <v>0</v>
      </c>
      <c r="V63" s="183">
        <f t="shared" si="17"/>
        <v>0</v>
      </c>
      <c r="W63" s="183">
        <f t="shared" si="17"/>
        <v>0</v>
      </c>
      <c r="X63" s="183">
        <f t="shared" si="17"/>
        <v>0</v>
      </c>
      <c r="Y63" s="183">
        <f t="shared" si="17"/>
        <v>0</v>
      </c>
      <c r="Z63" s="183">
        <f t="shared" si="17"/>
        <v>0</v>
      </c>
      <c r="AA63" s="183">
        <f t="shared" si="17"/>
        <v>0</v>
      </c>
      <c r="AB63" s="183">
        <f t="shared" si="17"/>
        <v>0</v>
      </c>
    </row>
    <row r="64" spans="1:28" x14ac:dyDescent="0.25">
      <c r="B64" s="66">
        <f t="shared" si="10"/>
        <v>47118</v>
      </c>
      <c r="D64" s="183">
        <f t="shared" si="8"/>
        <v>49370.659262559857</v>
      </c>
      <c r="E64" s="183">
        <f t="shared" ref="E64:AB64" si="18">+(E$14*E$18+E$15*E$20)*E34</f>
        <v>0</v>
      </c>
      <c r="F64" s="183">
        <f t="shared" si="18"/>
        <v>0</v>
      </c>
      <c r="G64" s="183">
        <f t="shared" si="18"/>
        <v>0</v>
      </c>
      <c r="H64" s="183">
        <f t="shared" si="18"/>
        <v>0</v>
      </c>
      <c r="I64" s="183">
        <f t="shared" si="18"/>
        <v>0</v>
      </c>
      <c r="J64" s="183">
        <f t="shared" si="18"/>
        <v>0</v>
      </c>
      <c r="K64" s="183">
        <f t="shared" si="18"/>
        <v>0</v>
      </c>
      <c r="L64" s="183">
        <f t="shared" si="18"/>
        <v>0</v>
      </c>
      <c r="M64" s="183">
        <f t="shared" si="18"/>
        <v>0</v>
      </c>
      <c r="N64" s="183">
        <f t="shared" si="18"/>
        <v>0</v>
      </c>
      <c r="O64" s="183">
        <f t="shared" si="18"/>
        <v>0</v>
      </c>
      <c r="P64" s="183">
        <f t="shared" si="18"/>
        <v>49370.659262559857</v>
      </c>
      <c r="Q64" s="183">
        <f t="shared" si="18"/>
        <v>0</v>
      </c>
      <c r="R64" s="183">
        <f t="shared" si="18"/>
        <v>0</v>
      </c>
      <c r="S64" s="183">
        <f t="shared" si="18"/>
        <v>0</v>
      </c>
      <c r="T64" s="183">
        <f t="shared" si="18"/>
        <v>0</v>
      </c>
      <c r="U64" s="183">
        <f t="shared" si="18"/>
        <v>0</v>
      </c>
      <c r="V64" s="183">
        <f t="shared" si="18"/>
        <v>0</v>
      </c>
      <c r="W64" s="183">
        <f t="shared" si="18"/>
        <v>0</v>
      </c>
      <c r="X64" s="183">
        <f t="shared" si="18"/>
        <v>0</v>
      </c>
      <c r="Y64" s="183">
        <f t="shared" si="18"/>
        <v>0</v>
      </c>
      <c r="Z64" s="183">
        <f t="shared" si="18"/>
        <v>0</v>
      </c>
      <c r="AA64" s="183">
        <f t="shared" si="18"/>
        <v>0</v>
      </c>
      <c r="AB64" s="183">
        <f t="shared" si="18"/>
        <v>0</v>
      </c>
    </row>
    <row r="65" spans="1:31" x14ac:dyDescent="0.25">
      <c r="B65" s="66">
        <f t="shared" si="10"/>
        <v>47483</v>
      </c>
      <c r="D65" s="183">
        <f t="shared" si="8"/>
        <v>44286.544959901927</v>
      </c>
      <c r="E65" s="183">
        <f t="shared" ref="E65:AB65" si="19">+(E$14*E$18+E$15*E$20)*E35</f>
        <v>0</v>
      </c>
      <c r="F65" s="183">
        <f t="shared" si="19"/>
        <v>0</v>
      </c>
      <c r="G65" s="183">
        <f t="shared" si="19"/>
        <v>0</v>
      </c>
      <c r="H65" s="183">
        <f t="shared" si="19"/>
        <v>0</v>
      </c>
      <c r="I65" s="183">
        <f t="shared" si="19"/>
        <v>0</v>
      </c>
      <c r="J65" s="183">
        <f t="shared" si="19"/>
        <v>0</v>
      </c>
      <c r="K65" s="183">
        <f t="shared" si="19"/>
        <v>0</v>
      </c>
      <c r="L65" s="183">
        <f t="shared" si="19"/>
        <v>0</v>
      </c>
      <c r="M65" s="183">
        <f t="shared" si="19"/>
        <v>0</v>
      </c>
      <c r="N65" s="183">
        <f t="shared" si="19"/>
        <v>0</v>
      </c>
      <c r="O65" s="183">
        <f t="shared" si="19"/>
        <v>0</v>
      </c>
      <c r="P65" s="183">
        <f t="shared" si="19"/>
        <v>44286.544959901927</v>
      </c>
      <c r="Q65" s="183">
        <f t="shared" si="19"/>
        <v>0</v>
      </c>
      <c r="R65" s="183">
        <f t="shared" si="19"/>
        <v>0</v>
      </c>
      <c r="S65" s="183">
        <f t="shared" si="19"/>
        <v>0</v>
      </c>
      <c r="T65" s="183">
        <f t="shared" si="19"/>
        <v>0</v>
      </c>
      <c r="U65" s="183">
        <f t="shared" si="19"/>
        <v>0</v>
      </c>
      <c r="V65" s="183">
        <f t="shared" si="19"/>
        <v>0</v>
      </c>
      <c r="W65" s="183">
        <f t="shared" si="19"/>
        <v>0</v>
      </c>
      <c r="X65" s="183">
        <f t="shared" si="19"/>
        <v>0</v>
      </c>
      <c r="Y65" s="183">
        <f t="shared" si="19"/>
        <v>0</v>
      </c>
      <c r="Z65" s="183">
        <f t="shared" si="19"/>
        <v>0</v>
      </c>
      <c r="AA65" s="183">
        <f t="shared" si="19"/>
        <v>0</v>
      </c>
      <c r="AB65" s="183">
        <f t="shared" si="19"/>
        <v>0</v>
      </c>
    </row>
    <row r="66" spans="1:31" x14ac:dyDescent="0.25">
      <c r="B66" s="66">
        <f t="shared" si="10"/>
        <v>47848</v>
      </c>
      <c r="D66" s="183">
        <f t="shared" si="8"/>
        <v>38243.328051400938</v>
      </c>
      <c r="E66" s="183">
        <f t="shared" ref="E66:AB66" si="20">+(E$14*E$18+E$15*E$20)*E36</f>
        <v>0</v>
      </c>
      <c r="F66" s="183">
        <f t="shared" si="20"/>
        <v>0</v>
      </c>
      <c r="G66" s="183">
        <f t="shared" si="20"/>
        <v>0</v>
      </c>
      <c r="H66" s="183">
        <f t="shared" si="20"/>
        <v>0</v>
      </c>
      <c r="I66" s="183">
        <f t="shared" si="20"/>
        <v>0</v>
      </c>
      <c r="J66" s="183">
        <f t="shared" si="20"/>
        <v>0</v>
      </c>
      <c r="K66" s="183">
        <f t="shared" si="20"/>
        <v>0</v>
      </c>
      <c r="L66" s="183">
        <f t="shared" si="20"/>
        <v>0</v>
      </c>
      <c r="M66" s="183">
        <f t="shared" si="20"/>
        <v>0</v>
      </c>
      <c r="N66" s="183">
        <f t="shared" si="20"/>
        <v>0</v>
      </c>
      <c r="O66" s="183">
        <f t="shared" si="20"/>
        <v>0</v>
      </c>
      <c r="P66" s="183">
        <f t="shared" si="20"/>
        <v>38243.328051400938</v>
      </c>
      <c r="Q66" s="183">
        <f t="shared" si="20"/>
        <v>0</v>
      </c>
      <c r="R66" s="183">
        <f t="shared" si="20"/>
        <v>0</v>
      </c>
      <c r="S66" s="183">
        <f t="shared" si="20"/>
        <v>0</v>
      </c>
      <c r="T66" s="183">
        <f t="shared" si="20"/>
        <v>0</v>
      </c>
      <c r="U66" s="183">
        <f t="shared" si="20"/>
        <v>0</v>
      </c>
      <c r="V66" s="183">
        <f t="shared" si="20"/>
        <v>0</v>
      </c>
      <c r="W66" s="183">
        <f t="shared" si="20"/>
        <v>0</v>
      </c>
      <c r="X66" s="183">
        <f t="shared" si="20"/>
        <v>0</v>
      </c>
      <c r="Y66" s="183">
        <f t="shared" si="20"/>
        <v>0</v>
      </c>
      <c r="Z66" s="183">
        <f t="shared" si="20"/>
        <v>0</v>
      </c>
      <c r="AA66" s="183">
        <f t="shared" si="20"/>
        <v>0</v>
      </c>
      <c r="AB66" s="183">
        <f t="shared" si="20"/>
        <v>0</v>
      </c>
    </row>
    <row r="67" spans="1:31" x14ac:dyDescent="0.25">
      <c r="B67" s="66">
        <f t="shared" si="10"/>
        <v>48213</v>
      </c>
      <c r="D67" s="183">
        <f t="shared" si="8"/>
        <v>31371.762284857348</v>
      </c>
      <c r="E67" s="183">
        <f t="shared" ref="E67:AB67" si="21">+(E$14*E$18+E$15*E$20)*E37</f>
        <v>0</v>
      </c>
      <c r="F67" s="183">
        <f t="shared" si="21"/>
        <v>0</v>
      </c>
      <c r="G67" s="183">
        <f t="shared" si="21"/>
        <v>0</v>
      </c>
      <c r="H67" s="183">
        <f t="shared" si="21"/>
        <v>0</v>
      </c>
      <c r="I67" s="183">
        <f t="shared" si="21"/>
        <v>0</v>
      </c>
      <c r="J67" s="183">
        <f t="shared" si="21"/>
        <v>0</v>
      </c>
      <c r="K67" s="183">
        <f t="shared" si="21"/>
        <v>0</v>
      </c>
      <c r="L67" s="183">
        <f t="shared" si="21"/>
        <v>0</v>
      </c>
      <c r="M67" s="183">
        <f t="shared" si="21"/>
        <v>0</v>
      </c>
      <c r="N67" s="183">
        <f t="shared" si="21"/>
        <v>0</v>
      </c>
      <c r="O67" s="183">
        <f t="shared" si="21"/>
        <v>0</v>
      </c>
      <c r="P67" s="183">
        <f t="shared" si="21"/>
        <v>31371.762284857348</v>
      </c>
      <c r="Q67" s="183">
        <f t="shared" si="21"/>
        <v>0</v>
      </c>
      <c r="R67" s="183">
        <f t="shared" si="21"/>
        <v>0</v>
      </c>
      <c r="S67" s="183">
        <f t="shared" si="21"/>
        <v>0</v>
      </c>
      <c r="T67" s="183">
        <f t="shared" si="21"/>
        <v>0</v>
      </c>
      <c r="U67" s="183">
        <f t="shared" si="21"/>
        <v>0</v>
      </c>
      <c r="V67" s="183">
        <f t="shared" si="21"/>
        <v>0</v>
      </c>
      <c r="W67" s="183">
        <f t="shared" si="21"/>
        <v>0</v>
      </c>
      <c r="X67" s="183">
        <f t="shared" si="21"/>
        <v>0</v>
      </c>
      <c r="Y67" s="183">
        <f t="shared" si="21"/>
        <v>0</v>
      </c>
      <c r="Z67" s="183">
        <f t="shared" si="21"/>
        <v>0</v>
      </c>
      <c r="AA67" s="183">
        <f t="shared" si="21"/>
        <v>0</v>
      </c>
      <c r="AB67" s="183">
        <f t="shared" si="21"/>
        <v>0</v>
      </c>
    </row>
    <row r="68" spans="1:31" x14ac:dyDescent="0.25">
      <c r="B68" s="66">
        <f t="shared" si="10"/>
        <v>48579</v>
      </c>
      <c r="D68" s="183">
        <f t="shared" si="8"/>
        <v>24011.333788272274</v>
      </c>
      <c r="E68" s="183">
        <f t="shared" ref="E68:AB68" si="22">+(E$14*E$18+E$15*E$20)*E38</f>
        <v>0</v>
      </c>
      <c r="F68" s="183">
        <f t="shared" si="22"/>
        <v>0</v>
      </c>
      <c r="G68" s="183">
        <f t="shared" si="22"/>
        <v>0</v>
      </c>
      <c r="H68" s="183">
        <f t="shared" si="22"/>
        <v>0</v>
      </c>
      <c r="I68" s="183">
        <f t="shared" si="22"/>
        <v>0</v>
      </c>
      <c r="J68" s="183">
        <f t="shared" si="22"/>
        <v>0</v>
      </c>
      <c r="K68" s="183">
        <f t="shared" si="22"/>
        <v>0</v>
      </c>
      <c r="L68" s="183">
        <f t="shared" si="22"/>
        <v>0</v>
      </c>
      <c r="M68" s="183">
        <f t="shared" si="22"/>
        <v>0</v>
      </c>
      <c r="N68" s="183">
        <f t="shared" si="22"/>
        <v>0</v>
      </c>
      <c r="O68" s="183">
        <f t="shared" si="22"/>
        <v>0</v>
      </c>
      <c r="P68" s="183">
        <f t="shared" si="22"/>
        <v>24011.333788272274</v>
      </c>
      <c r="Q68" s="183">
        <f t="shared" si="22"/>
        <v>0</v>
      </c>
      <c r="R68" s="183">
        <f t="shared" si="22"/>
        <v>0</v>
      </c>
      <c r="S68" s="183">
        <f t="shared" si="22"/>
        <v>0</v>
      </c>
      <c r="T68" s="183">
        <f t="shared" si="22"/>
        <v>0</v>
      </c>
      <c r="U68" s="183">
        <f t="shared" si="22"/>
        <v>0</v>
      </c>
      <c r="V68" s="183">
        <f t="shared" si="22"/>
        <v>0</v>
      </c>
      <c r="W68" s="183">
        <f t="shared" si="22"/>
        <v>0</v>
      </c>
      <c r="X68" s="183">
        <f t="shared" si="22"/>
        <v>0</v>
      </c>
      <c r="Y68" s="183">
        <f t="shared" si="22"/>
        <v>0</v>
      </c>
      <c r="Z68" s="183">
        <f t="shared" si="22"/>
        <v>0</v>
      </c>
      <c r="AA68" s="183">
        <f t="shared" si="22"/>
        <v>0</v>
      </c>
      <c r="AB68" s="183">
        <f t="shared" si="22"/>
        <v>0</v>
      </c>
    </row>
    <row r="69" spans="1:31" x14ac:dyDescent="0.25">
      <c r="B69" s="66">
        <f t="shared" si="10"/>
        <v>48944</v>
      </c>
      <c r="D69" s="183">
        <f t="shared" si="8"/>
        <v>16735.964033062646</v>
      </c>
      <c r="E69" s="183">
        <f t="shared" ref="E69:AB69" si="23">+(E$14*E$18+E$15*E$20)*E39</f>
        <v>0</v>
      </c>
      <c r="F69" s="183">
        <f t="shared" si="23"/>
        <v>0</v>
      </c>
      <c r="G69" s="183">
        <f t="shared" si="23"/>
        <v>0</v>
      </c>
      <c r="H69" s="183">
        <f t="shared" si="23"/>
        <v>0</v>
      </c>
      <c r="I69" s="183">
        <f t="shared" si="23"/>
        <v>0</v>
      </c>
      <c r="J69" s="183">
        <f t="shared" si="23"/>
        <v>0</v>
      </c>
      <c r="K69" s="183">
        <f t="shared" si="23"/>
        <v>0</v>
      </c>
      <c r="L69" s="183">
        <f t="shared" si="23"/>
        <v>0</v>
      </c>
      <c r="M69" s="183">
        <f t="shared" si="23"/>
        <v>0</v>
      </c>
      <c r="N69" s="183">
        <f t="shared" si="23"/>
        <v>0</v>
      </c>
      <c r="O69" s="183">
        <f t="shared" si="23"/>
        <v>0</v>
      </c>
      <c r="P69" s="183">
        <f t="shared" si="23"/>
        <v>16735.964033062646</v>
      </c>
      <c r="Q69" s="183">
        <f t="shared" si="23"/>
        <v>0</v>
      </c>
      <c r="R69" s="183">
        <f t="shared" si="23"/>
        <v>0</v>
      </c>
      <c r="S69" s="183">
        <f t="shared" si="23"/>
        <v>0</v>
      </c>
      <c r="T69" s="183">
        <f t="shared" si="23"/>
        <v>0</v>
      </c>
      <c r="U69" s="183">
        <f t="shared" si="23"/>
        <v>0</v>
      </c>
      <c r="V69" s="183">
        <f t="shared" si="23"/>
        <v>0</v>
      </c>
      <c r="W69" s="183">
        <f t="shared" si="23"/>
        <v>0</v>
      </c>
      <c r="X69" s="183">
        <f t="shared" si="23"/>
        <v>0</v>
      </c>
      <c r="Y69" s="183">
        <f t="shared" si="23"/>
        <v>0</v>
      </c>
      <c r="Z69" s="183">
        <f t="shared" si="23"/>
        <v>0</v>
      </c>
      <c r="AA69" s="183">
        <f t="shared" si="23"/>
        <v>0</v>
      </c>
      <c r="AB69" s="183">
        <f t="shared" si="23"/>
        <v>0</v>
      </c>
    </row>
    <row r="70" spans="1:31" x14ac:dyDescent="0.25">
      <c r="B70" s="66">
        <f t="shared" si="10"/>
        <v>49309</v>
      </c>
      <c r="D70" s="183">
        <f t="shared" si="8"/>
        <v>10280.571070767652</v>
      </c>
      <c r="E70" s="183">
        <f t="shared" ref="E70:AB70" si="24">+(E$14*E$18+E$15*E$20)*E40</f>
        <v>0</v>
      </c>
      <c r="F70" s="183">
        <f t="shared" si="24"/>
        <v>0</v>
      </c>
      <c r="G70" s="183">
        <f t="shared" si="24"/>
        <v>0</v>
      </c>
      <c r="H70" s="183">
        <f t="shared" si="24"/>
        <v>0</v>
      </c>
      <c r="I70" s="183">
        <f t="shared" si="24"/>
        <v>0</v>
      </c>
      <c r="J70" s="183">
        <f t="shared" si="24"/>
        <v>0</v>
      </c>
      <c r="K70" s="183">
        <f t="shared" si="24"/>
        <v>0</v>
      </c>
      <c r="L70" s="183">
        <f t="shared" si="24"/>
        <v>0</v>
      </c>
      <c r="M70" s="183">
        <f t="shared" si="24"/>
        <v>0</v>
      </c>
      <c r="N70" s="183">
        <f t="shared" si="24"/>
        <v>0</v>
      </c>
      <c r="O70" s="183">
        <f t="shared" si="24"/>
        <v>0</v>
      </c>
      <c r="P70" s="183">
        <f t="shared" si="24"/>
        <v>10280.571070767652</v>
      </c>
      <c r="Q70" s="183">
        <f t="shared" si="24"/>
        <v>0</v>
      </c>
      <c r="R70" s="183">
        <f t="shared" si="24"/>
        <v>0</v>
      </c>
      <c r="S70" s="183">
        <f t="shared" si="24"/>
        <v>0</v>
      </c>
      <c r="T70" s="183">
        <f t="shared" si="24"/>
        <v>0</v>
      </c>
      <c r="U70" s="183">
        <f t="shared" si="24"/>
        <v>0</v>
      </c>
      <c r="V70" s="183">
        <f t="shared" si="24"/>
        <v>0</v>
      </c>
      <c r="W70" s="183">
        <f t="shared" si="24"/>
        <v>0</v>
      </c>
      <c r="X70" s="183">
        <f t="shared" si="24"/>
        <v>0</v>
      </c>
      <c r="Y70" s="183">
        <f t="shared" si="24"/>
        <v>0</v>
      </c>
      <c r="Z70" s="183">
        <f t="shared" si="24"/>
        <v>0</v>
      </c>
      <c r="AA70" s="183">
        <f t="shared" si="24"/>
        <v>0</v>
      </c>
      <c r="AB70" s="183">
        <f t="shared" si="24"/>
        <v>0</v>
      </c>
    </row>
    <row r="71" spans="1:31" x14ac:dyDescent="0.25">
      <c r="B71" s="66">
        <f t="shared" si="10"/>
        <v>49674</v>
      </c>
      <c r="D71" s="183">
        <f t="shared" si="8"/>
        <v>5324.9069453178136</v>
      </c>
      <c r="E71" s="183">
        <f t="shared" ref="E71:AB71" si="25">+(E$14*E$18+E$15*E$20)*E41</f>
        <v>0</v>
      </c>
      <c r="F71" s="183">
        <f t="shared" si="25"/>
        <v>0</v>
      </c>
      <c r="G71" s="183">
        <f t="shared" si="25"/>
        <v>0</v>
      </c>
      <c r="H71" s="183">
        <f t="shared" si="25"/>
        <v>0</v>
      </c>
      <c r="I71" s="183">
        <f t="shared" si="25"/>
        <v>0</v>
      </c>
      <c r="J71" s="183">
        <f t="shared" si="25"/>
        <v>0</v>
      </c>
      <c r="K71" s="183">
        <f t="shared" si="25"/>
        <v>0</v>
      </c>
      <c r="L71" s="183">
        <f t="shared" si="25"/>
        <v>0</v>
      </c>
      <c r="M71" s="183">
        <f t="shared" si="25"/>
        <v>0</v>
      </c>
      <c r="N71" s="183">
        <f t="shared" si="25"/>
        <v>0</v>
      </c>
      <c r="O71" s="183">
        <f t="shared" si="25"/>
        <v>0</v>
      </c>
      <c r="P71" s="183">
        <f t="shared" si="25"/>
        <v>5324.9069453178136</v>
      </c>
      <c r="Q71" s="183">
        <f t="shared" si="25"/>
        <v>0</v>
      </c>
      <c r="R71" s="183">
        <f t="shared" si="25"/>
        <v>0</v>
      </c>
      <c r="S71" s="183">
        <f t="shared" si="25"/>
        <v>0</v>
      </c>
      <c r="T71" s="183">
        <f t="shared" si="25"/>
        <v>0</v>
      </c>
      <c r="U71" s="183">
        <f t="shared" si="25"/>
        <v>0</v>
      </c>
      <c r="V71" s="183">
        <f t="shared" si="25"/>
        <v>0</v>
      </c>
      <c r="W71" s="183">
        <f t="shared" si="25"/>
        <v>0</v>
      </c>
      <c r="X71" s="183">
        <f t="shared" si="25"/>
        <v>0</v>
      </c>
      <c r="Y71" s="183">
        <f t="shared" si="25"/>
        <v>0</v>
      </c>
      <c r="Z71" s="183">
        <f t="shared" si="25"/>
        <v>0</v>
      </c>
      <c r="AA71" s="183">
        <f t="shared" si="25"/>
        <v>0</v>
      </c>
      <c r="AB71" s="183">
        <f t="shared" si="25"/>
        <v>0</v>
      </c>
    </row>
    <row r="72" spans="1:31" x14ac:dyDescent="0.25">
      <c r="B72" s="66">
        <f t="shared" si="10"/>
        <v>50040</v>
      </c>
      <c r="D72" s="183">
        <f t="shared" si="8"/>
        <v>2190.8365602047688</v>
      </c>
      <c r="E72" s="183">
        <f t="shared" ref="E72:AB72" si="26">+(E$14*E$18+E$15*E$20)*E42</f>
        <v>0</v>
      </c>
      <c r="F72" s="183">
        <f t="shared" si="26"/>
        <v>0</v>
      </c>
      <c r="G72" s="183">
        <f t="shared" si="26"/>
        <v>0</v>
      </c>
      <c r="H72" s="183">
        <f t="shared" si="26"/>
        <v>0</v>
      </c>
      <c r="I72" s="183">
        <f t="shared" si="26"/>
        <v>0</v>
      </c>
      <c r="J72" s="183">
        <f t="shared" si="26"/>
        <v>0</v>
      </c>
      <c r="K72" s="183">
        <f t="shared" si="26"/>
        <v>0</v>
      </c>
      <c r="L72" s="183">
        <f t="shared" si="26"/>
        <v>0</v>
      </c>
      <c r="M72" s="183">
        <f t="shared" si="26"/>
        <v>0</v>
      </c>
      <c r="N72" s="183">
        <f t="shared" si="26"/>
        <v>0</v>
      </c>
      <c r="O72" s="183">
        <f t="shared" si="26"/>
        <v>0</v>
      </c>
      <c r="P72" s="183">
        <f t="shared" si="26"/>
        <v>2190.8365602047688</v>
      </c>
      <c r="Q72" s="183">
        <f t="shared" si="26"/>
        <v>0</v>
      </c>
      <c r="R72" s="183">
        <f t="shared" si="26"/>
        <v>0</v>
      </c>
      <c r="S72" s="183">
        <f t="shared" si="26"/>
        <v>0</v>
      </c>
      <c r="T72" s="183">
        <f t="shared" si="26"/>
        <v>0</v>
      </c>
      <c r="U72" s="183">
        <f t="shared" si="26"/>
        <v>0</v>
      </c>
      <c r="V72" s="183">
        <f t="shared" si="26"/>
        <v>0</v>
      </c>
      <c r="W72" s="183">
        <f t="shared" si="26"/>
        <v>0</v>
      </c>
      <c r="X72" s="183">
        <f t="shared" si="26"/>
        <v>0</v>
      </c>
      <c r="Y72" s="183">
        <f t="shared" si="26"/>
        <v>0</v>
      </c>
      <c r="Z72" s="183">
        <f t="shared" si="26"/>
        <v>0</v>
      </c>
      <c r="AA72" s="183">
        <f t="shared" si="26"/>
        <v>0</v>
      </c>
      <c r="AB72" s="183">
        <f t="shared" si="26"/>
        <v>0</v>
      </c>
    </row>
    <row r="73" spans="1:31" x14ac:dyDescent="0.25">
      <c r="B73" s="66">
        <f t="shared" si="10"/>
        <v>50405</v>
      </c>
      <c r="D73" s="183">
        <f t="shared" si="8"/>
        <v>660.55992410128579</v>
      </c>
      <c r="E73" s="183">
        <f t="shared" ref="E73:AB73" si="27">+(E$14*E$18+E$15*E$20)*E43</f>
        <v>0</v>
      </c>
      <c r="F73" s="183">
        <f t="shared" si="27"/>
        <v>0</v>
      </c>
      <c r="G73" s="183">
        <f t="shared" si="27"/>
        <v>0</v>
      </c>
      <c r="H73" s="183">
        <f t="shared" si="27"/>
        <v>0</v>
      </c>
      <c r="I73" s="183">
        <f t="shared" si="27"/>
        <v>0</v>
      </c>
      <c r="J73" s="183">
        <f t="shared" si="27"/>
        <v>0</v>
      </c>
      <c r="K73" s="183">
        <f t="shared" si="27"/>
        <v>0</v>
      </c>
      <c r="L73" s="183">
        <f t="shared" si="27"/>
        <v>0</v>
      </c>
      <c r="M73" s="183">
        <f t="shared" si="27"/>
        <v>0</v>
      </c>
      <c r="N73" s="183">
        <f t="shared" si="27"/>
        <v>0</v>
      </c>
      <c r="O73" s="183">
        <f t="shared" si="27"/>
        <v>0</v>
      </c>
      <c r="P73" s="183">
        <f t="shared" si="27"/>
        <v>660.55992410128579</v>
      </c>
      <c r="Q73" s="183">
        <f t="shared" si="27"/>
        <v>0</v>
      </c>
      <c r="R73" s="183">
        <f t="shared" si="27"/>
        <v>0</v>
      </c>
      <c r="S73" s="183">
        <f t="shared" si="27"/>
        <v>0</v>
      </c>
      <c r="T73" s="183">
        <f t="shared" si="27"/>
        <v>0</v>
      </c>
      <c r="U73" s="183">
        <f t="shared" si="27"/>
        <v>0</v>
      </c>
      <c r="V73" s="183">
        <f t="shared" si="27"/>
        <v>0</v>
      </c>
      <c r="W73" s="183">
        <f t="shared" si="27"/>
        <v>0</v>
      </c>
      <c r="X73" s="183">
        <f t="shared" si="27"/>
        <v>0</v>
      </c>
      <c r="Y73" s="183">
        <f t="shared" si="27"/>
        <v>0</v>
      </c>
      <c r="Z73" s="183">
        <f t="shared" si="27"/>
        <v>0</v>
      </c>
      <c r="AA73" s="183">
        <f t="shared" si="27"/>
        <v>0</v>
      </c>
      <c r="AB73" s="183">
        <f t="shared" si="27"/>
        <v>0</v>
      </c>
    </row>
    <row r="74" spans="1:31" x14ac:dyDescent="0.25">
      <c r="B74" s="66">
        <f t="shared" si="10"/>
        <v>50770</v>
      </c>
      <c r="D74" s="183">
        <f t="shared" si="8"/>
        <v>0</v>
      </c>
      <c r="E74" s="183">
        <f t="shared" ref="E74:AB74" si="28">+(E$14*E$18+E$15*E$20)*E44</f>
        <v>0</v>
      </c>
      <c r="F74" s="183">
        <f t="shared" si="28"/>
        <v>0</v>
      </c>
      <c r="G74" s="183">
        <f t="shared" si="28"/>
        <v>0</v>
      </c>
      <c r="H74" s="183">
        <f t="shared" si="28"/>
        <v>0</v>
      </c>
      <c r="I74" s="183">
        <f t="shared" si="28"/>
        <v>0</v>
      </c>
      <c r="J74" s="183">
        <f t="shared" si="28"/>
        <v>0</v>
      </c>
      <c r="K74" s="183">
        <f t="shared" si="28"/>
        <v>0</v>
      </c>
      <c r="L74" s="183">
        <f t="shared" si="28"/>
        <v>0</v>
      </c>
      <c r="M74" s="183">
        <f t="shared" si="28"/>
        <v>0</v>
      </c>
      <c r="N74" s="183">
        <f t="shared" si="28"/>
        <v>0</v>
      </c>
      <c r="O74" s="183">
        <f t="shared" si="28"/>
        <v>0</v>
      </c>
      <c r="P74" s="183">
        <f t="shared" si="28"/>
        <v>0</v>
      </c>
      <c r="Q74" s="183">
        <f t="shared" si="28"/>
        <v>0</v>
      </c>
      <c r="R74" s="183">
        <f t="shared" si="28"/>
        <v>0</v>
      </c>
      <c r="S74" s="183">
        <f t="shared" si="28"/>
        <v>0</v>
      </c>
      <c r="T74" s="183">
        <f t="shared" si="28"/>
        <v>0</v>
      </c>
      <c r="U74" s="183">
        <f t="shared" si="28"/>
        <v>0</v>
      </c>
      <c r="V74" s="183">
        <f t="shared" si="28"/>
        <v>0</v>
      </c>
      <c r="W74" s="183">
        <f t="shared" si="28"/>
        <v>0</v>
      </c>
      <c r="X74" s="183">
        <f t="shared" si="28"/>
        <v>0</v>
      </c>
      <c r="Y74" s="183">
        <f t="shared" si="28"/>
        <v>0</v>
      </c>
      <c r="Z74" s="183">
        <f t="shared" si="28"/>
        <v>0</v>
      </c>
      <c r="AA74" s="183">
        <f t="shared" si="28"/>
        <v>0</v>
      </c>
      <c r="AB74" s="183">
        <f t="shared" si="28"/>
        <v>0</v>
      </c>
    </row>
    <row r="75" spans="1:31" x14ac:dyDescent="0.25">
      <c r="B75" s="66">
        <f t="shared" si="10"/>
        <v>51135</v>
      </c>
      <c r="D75" s="183">
        <f t="shared" si="8"/>
        <v>0</v>
      </c>
      <c r="E75" s="183">
        <f t="shared" ref="E75:AB75" si="29">+(E$14*E$18+E$15*E$20)*E45</f>
        <v>0</v>
      </c>
      <c r="F75" s="183">
        <f t="shared" si="29"/>
        <v>0</v>
      </c>
      <c r="G75" s="183">
        <f t="shared" si="29"/>
        <v>0</v>
      </c>
      <c r="H75" s="183">
        <f t="shared" si="29"/>
        <v>0</v>
      </c>
      <c r="I75" s="183">
        <f t="shared" si="29"/>
        <v>0</v>
      </c>
      <c r="J75" s="183">
        <f t="shared" si="29"/>
        <v>0</v>
      </c>
      <c r="K75" s="183">
        <f t="shared" si="29"/>
        <v>0</v>
      </c>
      <c r="L75" s="183">
        <f t="shared" si="29"/>
        <v>0</v>
      </c>
      <c r="M75" s="183">
        <f t="shared" si="29"/>
        <v>0</v>
      </c>
      <c r="N75" s="183">
        <f t="shared" si="29"/>
        <v>0</v>
      </c>
      <c r="O75" s="183">
        <f t="shared" si="29"/>
        <v>0</v>
      </c>
      <c r="P75" s="183">
        <f t="shared" si="29"/>
        <v>0</v>
      </c>
      <c r="Q75" s="183">
        <f t="shared" si="29"/>
        <v>0</v>
      </c>
      <c r="R75" s="183">
        <f t="shared" si="29"/>
        <v>0</v>
      </c>
      <c r="S75" s="183">
        <f t="shared" si="29"/>
        <v>0</v>
      </c>
      <c r="T75" s="183">
        <f t="shared" si="29"/>
        <v>0</v>
      </c>
      <c r="U75" s="183">
        <f t="shared" si="29"/>
        <v>0</v>
      </c>
      <c r="V75" s="183">
        <f t="shared" si="29"/>
        <v>0</v>
      </c>
      <c r="W75" s="183">
        <f t="shared" si="29"/>
        <v>0</v>
      </c>
      <c r="X75" s="183">
        <f t="shared" si="29"/>
        <v>0</v>
      </c>
      <c r="Y75" s="183">
        <f t="shared" si="29"/>
        <v>0</v>
      </c>
      <c r="Z75" s="183">
        <f t="shared" si="29"/>
        <v>0</v>
      </c>
      <c r="AA75" s="183">
        <f t="shared" si="29"/>
        <v>0</v>
      </c>
      <c r="AB75" s="183">
        <f t="shared" si="29"/>
        <v>0</v>
      </c>
    </row>
    <row r="76" spans="1:31" x14ac:dyDescent="0.25">
      <c r="B76" s="66"/>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4"/>
      <c r="F77" s="4"/>
      <c r="G77" s="4"/>
      <c r="H77" s="4"/>
      <c r="I77" s="4"/>
      <c r="J77" s="4"/>
      <c r="K77" s="4"/>
      <c r="L77" s="4"/>
      <c r="M77" s="4"/>
      <c r="N77" s="4"/>
      <c r="O77" s="4"/>
      <c r="P77" s="4"/>
      <c r="Q77" s="4"/>
      <c r="R77" s="4"/>
      <c r="S77" s="4"/>
      <c r="T77" s="4"/>
      <c r="U77" s="4"/>
      <c r="V77" s="4"/>
      <c r="W77" s="4"/>
      <c r="X77" s="4"/>
      <c r="Y77" s="4"/>
      <c r="Z77" s="4"/>
      <c r="AA77" s="4"/>
      <c r="AB77" s="4"/>
    </row>
    <row r="78" spans="1:31" x14ac:dyDescent="0.25">
      <c r="C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c r="AC78" s="141"/>
      <c r="AE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USD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USD</v>
      </c>
      <c r="AE80" s="186" t="s">
        <v>128</v>
      </c>
    </row>
    <row r="81" spans="1:31" x14ac:dyDescent="0.25">
      <c r="B81" s="145">
        <f>EDATE(+Summary!$C$6,12)</f>
        <v>44196</v>
      </c>
      <c r="D81" s="193">
        <f t="shared" ref="D81:D100" si="30">SUM(E81:AB81)</f>
        <v>41674.71012449656</v>
      </c>
      <c r="E81" s="193">
        <f t="shared" ref="E81" si="31">+E56-E57</f>
        <v>41001.240736741456</v>
      </c>
      <c r="F81" s="193">
        <f>+F56-F57</f>
        <v>0</v>
      </c>
      <c r="G81" s="193">
        <f t="shared" ref="G81:AB81" si="32">+G56-G57</f>
        <v>0</v>
      </c>
      <c r="H81" s="193">
        <f t="shared" si="32"/>
        <v>0</v>
      </c>
      <c r="I81" s="193">
        <f t="shared" si="32"/>
        <v>0</v>
      </c>
      <c r="J81" s="193">
        <f t="shared" si="32"/>
        <v>0</v>
      </c>
      <c r="K81" s="193">
        <f t="shared" si="32"/>
        <v>0</v>
      </c>
      <c r="L81" s="193">
        <f t="shared" si="32"/>
        <v>0</v>
      </c>
      <c r="M81" s="193">
        <f t="shared" si="32"/>
        <v>0</v>
      </c>
      <c r="N81" s="193">
        <f t="shared" si="32"/>
        <v>0</v>
      </c>
      <c r="O81" s="193">
        <f t="shared" si="32"/>
        <v>0</v>
      </c>
      <c r="P81" s="193">
        <f t="shared" si="32"/>
        <v>673.46938775510353</v>
      </c>
      <c r="Q81" s="193">
        <f t="shared" si="32"/>
        <v>0</v>
      </c>
      <c r="R81" s="193">
        <f t="shared" si="32"/>
        <v>0</v>
      </c>
      <c r="S81" s="193">
        <f t="shared" si="32"/>
        <v>0</v>
      </c>
      <c r="T81" s="193">
        <f t="shared" si="32"/>
        <v>0</v>
      </c>
      <c r="U81" s="193">
        <f t="shared" si="32"/>
        <v>0</v>
      </c>
      <c r="V81" s="193">
        <f t="shared" si="32"/>
        <v>0</v>
      </c>
      <c r="W81" s="193">
        <f t="shared" si="32"/>
        <v>0</v>
      </c>
      <c r="X81" s="193">
        <f t="shared" si="32"/>
        <v>0</v>
      </c>
      <c r="Y81" s="193">
        <f t="shared" si="32"/>
        <v>0</v>
      </c>
      <c r="Z81" s="193">
        <f t="shared" si="32"/>
        <v>0</v>
      </c>
      <c r="AA81" s="193">
        <f t="shared" si="32"/>
        <v>0</v>
      </c>
      <c r="AB81" s="193">
        <f t="shared" si="32"/>
        <v>0</v>
      </c>
      <c r="AC81" s="187">
        <f>+AD81*((1+Summary!$D$29)^(AE81))</f>
        <v>0.99194782237239643</v>
      </c>
      <c r="AD81" s="187">
        <f>HLOOKUP($H$4,'Yield Curves &amp; Factor Charges'!$L$41:$S$72,AE81+2.5,FALSE)</f>
        <v>0.99145222013193091</v>
      </c>
      <c r="AE81" s="134">
        <v>0.5</v>
      </c>
    </row>
    <row r="82" spans="1:31" x14ac:dyDescent="0.25">
      <c r="A82" s="88"/>
      <c r="B82" s="66">
        <f t="shared" ref="B82:B88" si="33">EDATE(B81,12)</f>
        <v>44561</v>
      </c>
      <c r="D82" s="193">
        <f t="shared" si="30"/>
        <v>33161.909217602501</v>
      </c>
      <c r="E82" s="193">
        <f t="shared" ref="E82:F100" si="34">+E57-E58</f>
        <v>31814.970442092294</v>
      </c>
      <c r="F82" s="193">
        <f t="shared" si="34"/>
        <v>0</v>
      </c>
      <c r="G82" s="193">
        <f t="shared" ref="G82:AB82" si="35">+G57-G58</f>
        <v>0</v>
      </c>
      <c r="H82" s="193">
        <f t="shared" si="35"/>
        <v>0</v>
      </c>
      <c r="I82" s="193">
        <f t="shared" si="35"/>
        <v>0</v>
      </c>
      <c r="J82" s="193">
        <f t="shared" si="35"/>
        <v>0</v>
      </c>
      <c r="K82" s="193">
        <f t="shared" si="35"/>
        <v>0</v>
      </c>
      <c r="L82" s="193">
        <f t="shared" si="35"/>
        <v>0</v>
      </c>
      <c r="M82" s="193">
        <f t="shared" si="35"/>
        <v>0</v>
      </c>
      <c r="N82" s="193">
        <f t="shared" si="35"/>
        <v>0</v>
      </c>
      <c r="O82" s="193">
        <f t="shared" si="35"/>
        <v>0</v>
      </c>
      <c r="P82" s="193">
        <f t="shared" si="35"/>
        <v>1346.9387755102071</v>
      </c>
      <c r="Q82" s="193">
        <f t="shared" si="35"/>
        <v>0</v>
      </c>
      <c r="R82" s="193">
        <f t="shared" si="35"/>
        <v>0</v>
      </c>
      <c r="S82" s="193">
        <f t="shared" si="35"/>
        <v>0</v>
      </c>
      <c r="T82" s="193">
        <f t="shared" si="35"/>
        <v>0</v>
      </c>
      <c r="U82" s="193">
        <f t="shared" si="35"/>
        <v>0</v>
      </c>
      <c r="V82" s="193">
        <f t="shared" si="35"/>
        <v>0</v>
      </c>
      <c r="W82" s="193">
        <f t="shared" si="35"/>
        <v>0</v>
      </c>
      <c r="X82" s="193">
        <f t="shared" si="35"/>
        <v>0</v>
      </c>
      <c r="Y82" s="193">
        <f t="shared" si="35"/>
        <v>0</v>
      </c>
      <c r="Z82" s="193">
        <f t="shared" si="35"/>
        <v>0</v>
      </c>
      <c r="AA82" s="193">
        <f t="shared" si="35"/>
        <v>0</v>
      </c>
      <c r="AB82" s="193">
        <f t="shared" si="35"/>
        <v>0</v>
      </c>
      <c r="AC82" s="187">
        <f>+AD82*((1+Summary!$D$29)^(AE82))</f>
        <v>0.97543258322831605</v>
      </c>
      <c r="AD82" s="187">
        <f>HLOOKUP($H$4,'Yield Curves &amp; Factor Charges'!$L$41:$S$72,AE82+2.5,FALSE)</f>
        <v>0.97397126115820631</v>
      </c>
      <c r="AE82" s="134">
        <f t="shared" ref="AE82:AE100" si="36">+AE81+1</f>
        <v>1.5</v>
      </c>
    </row>
    <row r="83" spans="1:31" x14ac:dyDescent="0.25">
      <c r="B83" s="66">
        <f t="shared" si="33"/>
        <v>44926</v>
      </c>
      <c r="D83" s="193">
        <f t="shared" si="30"/>
        <v>12325.937466034915</v>
      </c>
      <c r="E83" s="193">
        <f t="shared" si="34"/>
        <v>11187.582868914442</v>
      </c>
      <c r="F83" s="193">
        <f t="shared" si="34"/>
        <v>0</v>
      </c>
      <c r="G83" s="193">
        <f t="shared" ref="G83:AB83" si="37">+G58-G59</f>
        <v>0</v>
      </c>
      <c r="H83" s="193">
        <f t="shared" si="37"/>
        <v>0</v>
      </c>
      <c r="I83" s="193">
        <f t="shared" si="37"/>
        <v>0</v>
      </c>
      <c r="J83" s="193">
        <f t="shared" si="37"/>
        <v>0</v>
      </c>
      <c r="K83" s="193">
        <f t="shared" si="37"/>
        <v>0</v>
      </c>
      <c r="L83" s="193">
        <f t="shared" si="37"/>
        <v>0</v>
      </c>
      <c r="M83" s="193">
        <f t="shared" si="37"/>
        <v>0</v>
      </c>
      <c r="N83" s="193">
        <f t="shared" si="37"/>
        <v>0</v>
      </c>
      <c r="O83" s="193">
        <f t="shared" si="37"/>
        <v>0</v>
      </c>
      <c r="P83" s="193">
        <f t="shared" si="37"/>
        <v>1138.354597120473</v>
      </c>
      <c r="Q83" s="193">
        <f t="shared" si="37"/>
        <v>0</v>
      </c>
      <c r="R83" s="193">
        <f t="shared" si="37"/>
        <v>0</v>
      </c>
      <c r="S83" s="193">
        <f t="shared" si="37"/>
        <v>0</v>
      </c>
      <c r="T83" s="193">
        <f t="shared" si="37"/>
        <v>0</v>
      </c>
      <c r="U83" s="193">
        <f t="shared" si="37"/>
        <v>0</v>
      </c>
      <c r="V83" s="193">
        <f t="shared" si="37"/>
        <v>0</v>
      </c>
      <c r="W83" s="193">
        <f t="shared" si="37"/>
        <v>0</v>
      </c>
      <c r="X83" s="193">
        <f t="shared" si="37"/>
        <v>0</v>
      </c>
      <c r="Y83" s="193">
        <f t="shared" si="37"/>
        <v>0</v>
      </c>
      <c r="Z83" s="193">
        <f t="shared" si="37"/>
        <v>0</v>
      </c>
      <c r="AA83" s="193">
        <f t="shared" si="37"/>
        <v>0</v>
      </c>
      <c r="AB83" s="193">
        <f t="shared" si="37"/>
        <v>0</v>
      </c>
      <c r="AC83" s="187">
        <f>+AD83*((1+Summary!$D$29)^(AE83))</f>
        <v>0.95721709086701867</v>
      </c>
      <c r="AD83" s="187">
        <f>HLOOKUP($H$4,'Yield Curves &amp; Factor Charges'!$L$41:$S$72,AE83+2.5,FALSE)</f>
        <v>0.95482822969151304</v>
      </c>
      <c r="AE83" s="134">
        <f t="shared" si="36"/>
        <v>2.5</v>
      </c>
    </row>
    <row r="84" spans="1:31" x14ac:dyDescent="0.25">
      <c r="B84" s="66">
        <f t="shared" si="33"/>
        <v>45291</v>
      </c>
      <c r="D84" s="193">
        <f t="shared" si="30"/>
        <v>2493.3750343139122</v>
      </c>
      <c r="E84" s="193">
        <f t="shared" si="34"/>
        <v>988.65756221664321</v>
      </c>
      <c r="F84" s="193">
        <f t="shared" si="34"/>
        <v>0</v>
      </c>
      <c r="G84" s="193">
        <f t="shared" ref="G84:AB84" si="38">+G59-G60</f>
        <v>0</v>
      </c>
      <c r="H84" s="193">
        <f t="shared" si="38"/>
        <v>0</v>
      </c>
      <c r="I84" s="193">
        <f t="shared" si="38"/>
        <v>0</v>
      </c>
      <c r="J84" s="193">
        <f t="shared" si="38"/>
        <v>0</v>
      </c>
      <c r="K84" s="193">
        <f t="shared" si="38"/>
        <v>0</v>
      </c>
      <c r="L84" s="193">
        <f t="shared" si="38"/>
        <v>0</v>
      </c>
      <c r="M84" s="193">
        <f t="shared" si="38"/>
        <v>0</v>
      </c>
      <c r="N84" s="193">
        <f t="shared" si="38"/>
        <v>0</v>
      </c>
      <c r="O84" s="193">
        <f t="shared" si="38"/>
        <v>0</v>
      </c>
      <c r="P84" s="193">
        <f t="shared" si="38"/>
        <v>1504.7174720972689</v>
      </c>
      <c r="Q84" s="193">
        <f t="shared" si="38"/>
        <v>0</v>
      </c>
      <c r="R84" s="193">
        <f t="shared" si="38"/>
        <v>0</v>
      </c>
      <c r="S84" s="193">
        <f t="shared" si="38"/>
        <v>0</v>
      </c>
      <c r="T84" s="193">
        <f t="shared" si="38"/>
        <v>0</v>
      </c>
      <c r="U84" s="193">
        <f t="shared" si="38"/>
        <v>0</v>
      </c>
      <c r="V84" s="193">
        <f t="shared" si="38"/>
        <v>0</v>
      </c>
      <c r="W84" s="193">
        <f t="shared" si="38"/>
        <v>0</v>
      </c>
      <c r="X84" s="193">
        <f t="shared" si="38"/>
        <v>0</v>
      </c>
      <c r="Y84" s="193">
        <f t="shared" si="38"/>
        <v>0</v>
      </c>
      <c r="Z84" s="193">
        <f t="shared" si="38"/>
        <v>0</v>
      </c>
      <c r="AA84" s="193">
        <f t="shared" si="38"/>
        <v>0</v>
      </c>
      <c r="AB84" s="193">
        <f t="shared" si="38"/>
        <v>0</v>
      </c>
      <c r="AC84" s="187">
        <f>+AD84*((1+Summary!$D$29)^(AE84))</f>
        <v>0.93579829216588051</v>
      </c>
      <c r="AD84" s="187">
        <f>HLOOKUP($H$4,'Yield Curves &amp; Factor Charges'!$L$41:$S$72,AE84+2.5,FALSE)</f>
        <v>0.93253035406618512</v>
      </c>
      <c r="AE84" s="134">
        <f t="shared" si="36"/>
        <v>3.5</v>
      </c>
    </row>
    <row r="85" spans="1:31" x14ac:dyDescent="0.25">
      <c r="B85" s="66">
        <f t="shared" si="33"/>
        <v>45657</v>
      </c>
      <c r="D85" s="193">
        <f t="shared" si="30"/>
        <v>1981.9245517210027</v>
      </c>
      <c r="E85" s="193">
        <f t="shared" si="34"/>
        <v>7.5483900351634645</v>
      </c>
      <c r="F85" s="193">
        <f t="shared" si="34"/>
        <v>0</v>
      </c>
      <c r="G85" s="193">
        <f t="shared" ref="G85:AB85" si="39">+G60-G61</f>
        <v>0</v>
      </c>
      <c r="H85" s="193">
        <f t="shared" si="39"/>
        <v>0</v>
      </c>
      <c r="I85" s="193">
        <f t="shared" si="39"/>
        <v>0</v>
      </c>
      <c r="J85" s="193">
        <f t="shared" si="39"/>
        <v>0</v>
      </c>
      <c r="K85" s="193">
        <f t="shared" si="39"/>
        <v>0</v>
      </c>
      <c r="L85" s="193">
        <f t="shared" si="39"/>
        <v>0</v>
      </c>
      <c r="M85" s="193">
        <f t="shared" si="39"/>
        <v>0</v>
      </c>
      <c r="N85" s="193">
        <f t="shared" si="39"/>
        <v>0</v>
      </c>
      <c r="O85" s="193">
        <f t="shared" si="39"/>
        <v>0</v>
      </c>
      <c r="P85" s="193">
        <f t="shared" si="39"/>
        <v>1974.3761616858392</v>
      </c>
      <c r="Q85" s="193">
        <f t="shared" si="39"/>
        <v>0</v>
      </c>
      <c r="R85" s="193">
        <f t="shared" si="39"/>
        <v>0</v>
      </c>
      <c r="S85" s="193">
        <f t="shared" si="39"/>
        <v>0</v>
      </c>
      <c r="T85" s="193">
        <f t="shared" si="39"/>
        <v>0</v>
      </c>
      <c r="U85" s="193">
        <f t="shared" si="39"/>
        <v>0</v>
      </c>
      <c r="V85" s="193">
        <f t="shared" si="39"/>
        <v>0</v>
      </c>
      <c r="W85" s="193">
        <f t="shared" si="39"/>
        <v>0</v>
      </c>
      <c r="X85" s="193">
        <f t="shared" si="39"/>
        <v>0</v>
      </c>
      <c r="Y85" s="193">
        <f t="shared" si="39"/>
        <v>0</v>
      </c>
      <c r="Z85" s="193">
        <f t="shared" si="39"/>
        <v>0</v>
      </c>
      <c r="AA85" s="193">
        <f t="shared" si="39"/>
        <v>0</v>
      </c>
      <c r="AB85" s="193">
        <f t="shared" si="39"/>
        <v>0</v>
      </c>
      <c r="AC85" s="187">
        <f>+AD85*((1+Summary!$D$29)^(AE85))</f>
        <v>0.91167179922413266</v>
      </c>
      <c r="AD85" s="187">
        <f>HLOOKUP($H$4,'Yield Curves &amp; Factor Charges'!$L$41:$S$72,AE85+2.5,FALSE)</f>
        <v>0.90758053366769498</v>
      </c>
      <c r="AE85" s="134">
        <f t="shared" si="36"/>
        <v>4.5</v>
      </c>
    </row>
    <row r="86" spans="1:31" x14ac:dyDescent="0.25">
      <c r="B86" s="66">
        <f t="shared" si="33"/>
        <v>46022</v>
      </c>
      <c r="D86" s="193">
        <f t="shared" si="30"/>
        <v>2564.9763939804907</v>
      </c>
      <c r="E86" s="193">
        <f t="shared" si="34"/>
        <v>0</v>
      </c>
      <c r="F86" s="193">
        <f t="shared" si="34"/>
        <v>0</v>
      </c>
      <c r="G86" s="193">
        <f t="shared" ref="G86:AB86" si="40">+G61-G62</f>
        <v>0</v>
      </c>
      <c r="H86" s="193">
        <f t="shared" si="40"/>
        <v>0</v>
      </c>
      <c r="I86" s="193">
        <f t="shared" si="40"/>
        <v>0</v>
      </c>
      <c r="J86" s="193">
        <f t="shared" si="40"/>
        <v>0</v>
      </c>
      <c r="K86" s="193">
        <f t="shared" si="40"/>
        <v>0</v>
      </c>
      <c r="L86" s="193">
        <f t="shared" si="40"/>
        <v>0</v>
      </c>
      <c r="M86" s="193">
        <f t="shared" si="40"/>
        <v>0</v>
      </c>
      <c r="N86" s="193">
        <f t="shared" si="40"/>
        <v>0</v>
      </c>
      <c r="O86" s="193">
        <f t="shared" si="40"/>
        <v>0</v>
      </c>
      <c r="P86" s="193">
        <f t="shared" si="40"/>
        <v>2564.9763939804907</v>
      </c>
      <c r="Q86" s="193">
        <f t="shared" si="40"/>
        <v>0</v>
      </c>
      <c r="R86" s="193">
        <f t="shared" si="40"/>
        <v>0</v>
      </c>
      <c r="S86" s="193">
        <f t="shared" si="40"/>
        <v>0</v>
      </c>
      <c r="T86" s="193">
        <f t="shared" si="40"/>
        <v>0</v>
      </c>
      <c r="U86" s="193">
        <f t="shared" si="40"/>
        <v>0</v>
      </c>
      <c r="V86" s="193">
        <f t="shared" si="40"/>
        <v>0</v>
      </c>
      <c r="W86" s="193">
        <f t="shared" si="40"/>
        <v>0</v>
      </c>
      <c r="X86" s="193">
        <f t="shared" si="40"/>
        <v>0</v>
      </c>
      <c r="Y86" s="193">
        <f t="shared" si="40"/>
        <v>0</v>
      </c>
      <c r="Z86" s="193">
        <f t="shared" si="40"/>
        <v>0</v>
      </c>
      <c r="AA86" s="193">
        <f t="shared" si="40"/>
        <v>0</v>
      </c>
      <c r="AB86" s="193">
        <f t="shared" si="40"/>
        <v>0</v>
      </c>
      <c r="AC86" s="187">
        <f>+AD86*((1+Summary!$D$29)^(AE86))</f>
        <v>0.88527009351870367</v>
      </c>
      <c r="AD86" s="187">
        <f>HLOOKUP($H$4,'Yield Curves &amp; Factor Charges'!$L$41:$S$72,AE86+2.5,FALSE)</f>
        <v>0.88041689273067236</v>
      </c>
      <c r="AE86" s="134">
        <f t="shared" si="36"/>
        <v>5.5</v>
      </c>
    </row>
    <row r="87" spans="1:31" x14ac:dyDescent="0.25">
      <c r="B87" s="66">
        <f t="shared" si="33"/>
        <v>46387</v>
      </c>
      <c r="D87" s="193">
        <f t="shared" si="30"/>
        <v>3287.8066596240242</v>
      </c>
      <c r="E87" s="193">
        <f t="shared" si="34"/>
        <v>0</v>
      </c>
      <c r="F87" s="193">
        <f t="shared" si="34"/>
        <v>0</v>
      </c>
      <c r="G87" s="193">
        <f t="shared" ref="G87:AB87" si="41">+G62-G63</f>
        <v>0</v>
      </c>
      <c r="H87" s="193">
        <f t="shared" si="41"/>
        <v>0</v>
      </c>
      <c r="I87" s="193">
        <f t="shared" si="41"/>
        <v>0</v>
      </c>
      <c r="J87" s="193">
        <f t="shared" si="41"/>
        <v>0</v>
      </c>
      <c r="K87" s="193">
        <f t="shared" si="41"/>
        <v>0</v>
      </c>
      <c r="L87" s="193">
        <f t="shared" si="41"/>
        <v>0</v>
      </c>
      <c r="M87" s="193">
        <f t="shared" si="41"/>
        <v>0</v>
      </c>
      <c r="N87" s="193">
        <f t="shared" si="41"/>
        <v>0</v>
      </c>
      <c r="O87" s="193">
        <f t="shared" si="41"/>
        <v>0</v>
      </c>
      <c r="P87" s="193">
        <f t="shared" si="41"/>
        <v>3287.8066596240242</v>
      </c>
      <c r="Q87" s="193">
        <f t="shared" si="41"/>
        <v>0</v>
      </c>
      <c r="R87" s="193">
        <f t="shared" si="41"/>
        <v>0</v>
      </c>
      <c r="S87" s="193">
        <f t="shared" si="41"/>
        <v>0</v>
      </c>
      <c r="T87" s="193">
        <f t="shared" si="41"/>
        <v>0</v>
      </c>
      <c r="U87" s="193">
        <f t="shared" si="41"/>
        <v>0</v>
      </c>
      <c r="V87" s="193">
        <f t="shared" si="41"/>
        <v>0</v>
      </c>
      <c r="W87" s="193">
        <f t="shared" si="41"/>
        <v>0</v>
      </c>
      <c r="X87" s="193">
        <f t="shared" si="41"/>
        <v>0</v>
      </c>
      <c r="Y87" s="193">
        <f t="shared" si="41"/>
        <v>0</v>
      </c>
      <c r="Z87" s="193">
        <f t="shared" si="41"/>
        <v>0</v>
      </c>
      <c r="AA87" s="193">
        <f t="shared" si="41"/>
        <v>0</v>
      </c>
      <c r="AB87" s="193">
        <f t="shared" si="41"/>
        <v>0</v>
      </c>
      <c r="AC87" s="187">
        <f>+AD87*((1+Summary!$D$29)^(AE87))</f>
        <v>0.85628383574960587</v>
      </c>
      <c r="AD87" s="187">
        <f>HLOOKUP($H$4,'Yield Curves &amp; Factor Charges'!$L$41:$S$72,AE87+2.5,FALSE)</f>
        <v>0.85073880373878419</v>
      </c>
      <c r="AE87" s="134">
        <f t="shared" si="36"/>
        <v>6.5</v>
      </c>
    </row>
    <row r="88" spans="1:31" x14ac:dyDescent="0.25">
      <c r="B88" s="66">
        <f t="shared" si="33"/>
        <v>46752</v>
      </c>
      <c r="C88" s="54"/>
      <c r="D88" s="193">
        <f t="shared" si="30"/>
        <v>4138.7012896667366</v>
      </c>
      <c r="E88" s="193">
        <f t="shared" si="34"/>
        <v>0</v>
      </c>
      <c r="F88" s="193">
        <f t="shared" si="34"/>
        <v>0</v>
      </c>
      <c r="G88" s="193">
        <f t="shared" ref="G88:AB88" si="42">+G63-G64</f>
        <v>0</v>
      </c>
      <c r="H88" s="193">
        <f t="shared" si="42"/>
        <v>0</v>
      </c>
      <c r="I88" s="193">
        <f t="shared" si="42"/>
        <v>0</v>
      </c>
      <c r="J88" s="193">
        <f t="shared" si="42"/>
        <v>0</v>
      </c>
      <c r="K88" s="193">
        <f t="shared" si="42"/>
        <v>0</v>
      </c>
      <c r="L88" s="193">
        <f t="shared" si="42"/>
        <v>0</v>
      </c>
      <c r="M88" s="193">
        <f t="shared" si="42"/>
        <v>0</v>
      </c>
      <c r="N88" s="193">
        <f t="shared" si="42"/>
        <v>0</v>
      </c>
      <c r="O88" s="193">
        <f t="shared" si="42"/>
        <v>0</v>
      </c>
      <c r="P88" s="193">
        <f t="shared" si="42"/>
        <v>4138.7012896667366</v>
      </c>
      <c r="Q88" s="193">
        <f t="shared" si="42"/>
        <v>0</v>
      </c>
      <c r="R88" s="193">
        <f t="shared" si="42"/>
        <v>0</v>
      </c>
      <c r="S88" s="193">
        <f t="shared" si="42"/>
        <v>0</v>
      </c>
      <c r="T88" s="193">
        <f t="shared" si="42"/>
        <v>0</v>
      </c>
      <c r="U88" s="193">
        <f t="shared" si="42"/>
        <v>0</v>
      </c>
      <c r="V88" s="193">
        <f t="shared" si="42"/>
        <v>0</v>
      </c>
      <c r="W88" s="193">
        <f t="shared" si="42"/>
        <v>0</v>
      </c>
      <c r="X88" s="193">
        <f t="shared" si="42"/>
        <v>0</v>
      </c>
      <c r="Y88" s="193">
        <f t="shared" si="42"/>
        <v>0</v>
      </c>
      <c r="Z88" s="193">
        <f t="shared" si="42"/>
        <v>0</v>
      </c>
      <c r="AA88" s="193">
        <f t="shared" si="42"/>
        <v>0</v>
      </c>
      <c r="AB88" s="193">
        <f t="shared" si="42"/>
        <v>0</v>
      </c>
      <c r="AC88" s="187">
        <f>+AD88*((1+Summary!$D$29)^(AE88))</f>
        <v>0.82814960563653606</v>
      </c>
      <c r="AD88" s="187">
        <f>HLOOKUP($H$4,'Yield Curves &amp; Factor Charges'!$L$41:$S$72,AE88+2.5,FALSE)</f>
        <v>0.82196479749051532</v>
      </c>
      <c r="AE88" s="134">
        <f t="shared" si="36"/>
        <v>7.5</v>
      </c>
    </row>
    <row r="89" spans="1:31" x14ac:dyDescent="0.25">
      <c r="B89" s="66">
        <f t="shared" ref="B89:B99" si="43">EDATE(B88,12)</f>
        <v>47118</v>
      </c>
      <c r="C89" s="54"/>
      <c r="D89" s="193">
        <f t="shared" si="30"/>
        <v>5084.1143026579302</v>
      </c>
      <c r="E89" s="193">
        <f t="shared" si="34"/>
        <v>0</v>
      </c>
      <c r="F89" s="193">
        <f t="shared" si="34"/>
        <v>0</v>
      </c>
      <c r="G89" s="193">
        <f t="shared" ref="G89:AB89" si="44">+G64-G65</f>
        <v>0</v>
      </c>
      <c r="H89" s="193">
        <f t="shared" si="44"/>
        <v>0</v>
      </c>
      <c r="I89" s="193">
        <f t="shared" si="44"/>
        <v>0</v>
      </c>
      <c r="J89" s="193">
        <f t="shared" si="44"/>
        <v>0</v>
      </c>
      <c r="K89" s="193">
        <f t="shared" si="44"/>
        <v>0</v>
      </c>
      <c r="L89" s="193">
        <f t="shared" si="44"/>
        <v>0</v>
      </c>
      <c r="M89" s="193">
        <f t="shared" si="44"/>
        <v>0</v>
      </c>
      <c r="N89" s="193">
        <f t="shared" si="44"/>
        <v>0</v>
      </c>
      <c r="O89" s="193">
        <f t="shared" si="44"/>
        <v>0</v>
      </c>
      <c r="P89" s="193">
        <f t="shared" si="44"/>
        <v>5084.1143026579302</v>
      </c>
      <c r="Q89" s="193">
        <f t="shared" si="44"/>
        <v>0</v>
      </c>
      <c r="R89" s="193">
        <f t="shared" si="44"/>
        <v>0</v>
      </c>
      <c r="S89" s="193">
        <f t="shared" si="44"/>
        <v>0</v>
      </c>
      <c r="T89" s="193">
        <f t="shared" si="44"/>
        <v>0</v>
      </c>
      <c r="U89" s="193">
        <f t="shared" si="44"/>
        <v>0</v>
      </c>
      <c r="V89" s="193">
        <f t="shared" si="44"/>
        <v>0</v>
      </c>
      <c r="W89" s="193">
        <f t="shared" si="44"/>
        <v>0</v>
      </c>
      <c r="X89" s="193">
        <f t="shared" si="44"/>
        <v>0</v>
      </c>
      <c r="Y89" s="193">
        <f t="shared" si="44"/>
        <v>0</v>
      </c>
      <c r="Z89" s="193">
        <f t="shared" si="44"/>
        <v>0</v>
      </c>
      <c r="AA89" s="193">
        <f t="shared" si="44"/>
        <v>0</v>
      </c>
      <c r="AB89" s="193">
        <f t="shared" si="44"/>
        <v>0</v>
      </c>
      <c r="AC89" s="187">
        <f>+AD89*((1+Summary!$D$29)^(AE89))</f>
        <v>0.80195103599723128</v>
      </c>
      <c r="AD89" s="187">
        <f>HLOOKUP($H$4,'Yield Curves &amp; Factor Charges'!$L$41:$S$72,AE89+2.5,FALSE)</f>
        <v>0.79516671796362681</v>
      </c>
      <c r="AE89" s="134">
        <f t="shared" si="36"/>
        <v>8.5</v>
      </c>
    </row>
    <row r="90" spans="1:31" x14ac:dyDescent="0.25">
      <c r="B90" s="66">
        <f t="shared" si="43"/>
        <v>47483</v>
      </c>
      <c r="D90" s="193">
        <f t="shared" si="30"/>
        <v>6043.2169085009882</v>
      </c>
      <c r="E90" s="193">
        <f t="shared" si="34"/>
        <v>0</v>
      </c>
      <c r="F90" s="193">
        <f t="shared" si="34"/>
        <v>0</v>
      </c>
      <c r="G90" s="193">
        <f t="shared" ref="G90:AB90" si="45">+G65-G66</f>
        <v>0</v>
      </c>
      <c r="H90" s="193">
        <f t="shared" si="45"/>
        <v>0</v>
      </c>
      <c r="I90" s="193">
        <f t="shared" si="45"/>
        <v>0</v>
      </c>
      <c r="J90" s="193">
        <f t="shared" si="45"/>
        <v>0</v>
      </c>
      <c r="K90" s="193">
        <f t="shared" si="45"/>
        <v>0</v>
      </c>
      <c r="L90" s="193">
        <f t="shared" si="45"/>
        <v>0</v>
      </c>
      <c r="M90" s="193">
        <f t="shared" si="45"/>
        <v>0</v>
      </c>
      <c r="N90" s="193">
        <f t="shared" si="45"/>
        <v>0</v>
      </c>
      <c r="O90" s="193">
        <f t="shared" si="45"/>
        <v>0</v>
      </c>
      <c r="P90" s="193">
        <f t="shared" si="45"/>
        <v>6043.2169085009882</v>
      </c>
      <c r="Q90" s="193">
        <f t="shared" si="45"/>
        <v>0</v>
      </c>
      <c r="R90" s="193">
        <f t="shared" si="45"/>
        <v>0</v>
      </c>
      <c r="S90" s="193">
        <f t="shared" si="45"/>
        <v>0</v>
      </c>
      <c r="T90" s="193">
        <f t="shared" si="45"/>
        <v>0</v>
      </c>
      <c r="U90" s="193">
        <f t="shared" si="45"/>
        <v>0</v>
      </c>
      <c r="V90" s="193">
        <f t="shared" si="45"/>
        <v>0</v>
      </c>
      <c r="W90" s="193">
        <f t="shared" si="45"/>
        <v>0</v>
      </c>
      <c r="X90" s="193">
        <f t="shared" si="45"/>
        <v>0</v>
      </c>
      <c r="Y90" s="193">
        <f t="shared" si="45"/>
        <v>0</v>
      </c>
      <c r="Z90" s="193">
        <f t="shared" si="45"/>
        <v>0</v>
      </c>
      <c r="AA90" s="193">
        <f t="shared" si="45"/>
        <v>0</v>
      </c>
      <c r="AB90" s="193">
        <f t="shared" si="45"/>
        <v>0</v>
      </c>
      <c r="AC90" s="187">
        <f>+AD90*((1+Summary!$D$29)^(AE90))</f>
        <v>0.77391186275265678</v>
      </c>
      <c r="AD90" s="187">
        <f>HLOOKUP($H$4,'Yield Curves &amp; Factor Charges'!$L$41:$S$72,AE90+2.5,FALSE)</f>
        <v>0.76659815140952448</v>
      </c>
      <c r="AE90" s="134">
        <f t="shared" si="36"/>
        <v>9.5</v>
      </c>
    </row>
    <row r="91" spans="1:31" x14ac:dyDescent="0.25">
      <c r="B91" s="66">
        <f t="shared" si="43"/>
        <v>47848</v>
      </c>
      <c r="D91" s="193">
        <f t="shared" si="30"/>
        <v>6871.5657665435901</v>
      </c>
      <c r="E91" s="193">
        <f t="shared" si="34"/>
        <v>0</v>
      </c>
      <c r="F91" s="193">
        <f t="shared" si="34"/>
        <v>0</v>
      </c>
      <c r="G91" s="193">
        <f t="shared" ref="G91:AB91" si="46">+G66-G67</f>
        <v>0</v>
      </c>
      <c r="H91" s="193">
        <f t="shared" si="46"/>
        <v>0</v>
      </c>
      <c r="I91" s="193">
        <f t="shared" si="46"/>
        <v>0</v>
      </c>
      <c r="J91" s="193">
        <f t="shared" si="46"/>
        <v>0</v>
      </c>
      <c r="K91" s="193">
        <f t="shared" si="46"/>
        <v>0</v>
      </c>
      <c r="L91" s="193">
        <f t="shared" si="46"/>
        <v>0</v>
      </c>
      <c r="M91" s="193">
        <f t="shared" si="46"/>
        <v>0</v>
      </c>
      <c r="N91" s="193">
        <f t="shared" si="46"/>
        <v>0</v>
      </c>
      <c r="O91" s="193">
        <f t="shared" si="46"/>
        <v>0</v>
      </c>
      <c r="P91" s="193">
        <f t="shared" si="46"/>
        <v>6871.5657665435901</v>
      </c>
      <c r="Q91" s="193">
        <f t="shared" si="46"/>
        <v>0</v>
      </c>
      <c r="R91" s="193">
        <f t="shared" si="46"/>
        <v>0</v>
      </c>
      <c r="S91" s="193">
        <f t="shared" si="46"/>
        <v>0</v>
      </c>
      <c r="T91" s="193">
        <f t="shared" si="46"/>
        <v>0</v>
      </c>
      <c r="U91" s="193">
        <f t="shared" si="46"/>
        <v>0</v>
      </c>
      <c r="V91" s="193">
        <f t="shared" si="46"/>
        <v>0</v>
      </c>
      <c r="W91" s="193">
        <f t="shared" si="46"/>
        <v>0</v>
      </c>
      <c r="X91" s="193">
        <f t="shared" si="46"/>
        <v>0</v>
      </c>
      <c r="Y91" s="193">
        <f t="shared" si="46"/>
        <v>0</v>
      </c>
      <c r="Z91" s="193">
        <f t="shared" si="46"/>
        <v>0</v>
      </c>
      <c r="AA91" s="193">
        <f t="shared" si="46"/>
        <v>0</v>
      </c>
      <c r="AB91" s="193">
        <f t="shared" si="46"/>
        <v>0</v>
      </c>
      <c r="AC91" s="187">
        <f>+AD91*((1+Summary!$D$29)^(AE91))</f>
        <v>0.74955142457442803</v>
      </c>
      <c r="AD91" s="187">
        <f>HLOOKUP($H$4,'Yield Curves &amp; Factor Charges'!$L$41:$S$72,AE91+2.5,FALSE)</f>
        <v>0.74172620085917185</v>
      </c>
      <c r="AE91" s="134">
        <f t="shared" si="36"/>
        <v>10.5</v>
      </c>
    </row>
    <row r="92" spans="1:31" x14ac:dyDescent="0.25">
      <c r="B92" s="66">
        <f t="shared" si="43"/>
        <v>48213</v>
      </c>
      <c r="D92" s="193">
        <f t="shared" si="30"/>
        <v>7360.4284965850748</v>
      </c>
      <c r="E92" s="193">
        <f t="shared" si="34"/>
        <v>0</v>
      </c>
      <c r="F92" s="193">
        <f t="shared" si="34"/>
        <v>0</v>
      </c>
      <c r="G92" s="193">
        <f t="shared" ref="G92:AB92" si="47">+G67-G68</f>
        <v>0</v>
      </c>
      <c r="H92" s="193">
        <f t="shared" si="47"/>
        <v>0</v>
      </c>
      <c r="I92" s="193">
        <f t="shared" si="47"/>
        <v>0</v>
      </c>
      <c r="J92" s="193">
        <f t="shared" si="47"/>
        <v>0</v>
      </c>
      <c r="K92" s="193">
        <f t="shared" si="47"/>
        <v>0</v>
      </c>
      <c r="L92" s="193">
        <f t="shared" si="47"/>
        <v>0</v>
      </c>
      <c r="M92" s="193">
        <f t="shared" si="47"/>
        <v>0</v>
      </c>
      <c r="N92" s="193">
        <f t="shared" si="47"/>
        <v>0</v>
      </c>
      <c r="O92" s="193">
        <f t="shared" si="47"/>
        <v>0</v>
      </c>
      <c r="P92" s="193">
        <f t="shared" si="47"/>
        <v>7360.4284965850748</v>
      </c>
      <c r="Q92" s="193">
        <f t="shared" si="47"/>
        <v>0</v>
      </c>
      <c r="R92" s="193">
        <f t="shared" si="47"/>
        <v>0</v>
      </c>
      <c r="S92" s="193">
        <f t="shared" si="47"/>
        <v>0</v>
      </c>
      <c r="T92" s="193">
        <f t="shared" si="47"/>
        <v>0</v>
      </c>
      <c r="U92" s="193">
        <f t="shared" si="47"/>
        <v>0</v>
      </c>
      <c r="V92" s="193">
        <f t="shared" si="47"/>
        <v>0</v>
      </c>
      <c r="W92" s="193">
        <f t="shared" si="47"/>
        <v>0</v>
      </c>
      <c r="X92" s="193">
        <f t="shared" si="47"/>
        <v>0</v>
      </c>
      <c r="Y92" s="193">
        <f t="shared" si="47"/>
        <v>0</v>
      </c>
      <c r="Z92" s="193">
        <f t="shared" si="47"/>
        <v>0</v>
      </c>
      <c r="AA92" s="193">
        <f t="shared" si="47"/>
        <v>0</v>
      </c>
      <c r="AB92" s="193">
        <f t="shared" si="47"/>
        <v>0</v>
      </c>
      <c r="AC92" s="187">
        <f>+AD92*((1+Summary!$D$29)^(AE92))</f>
        <v>0.72921377491102646</v>
      </c>
      <c r="AD92" s="187">
        <f>HLOOKUP($H$4,'Yield Curves &amp; Factor Charges'!$L$41:$S$72,AE92+2.5,FALSE)</f>
        <v>0.72087999373687339</v>
      </c>
      <c r="AE92" s="134">
        <f t="shared" si="36"/>
        <v>11.5</v>
      </c>
    </row>
    <row r="93" spans="1:31" x14ac:dyDescent="0.25">
      <c r="B93" s="66">
        <f t="shared" si="43"/>
        <v>48579</v>
      </c>
      <c r="D93" s="193">
        <f t="shared" si="30"/>
        <v>7275.3697552096273</v>
      </c>
      <c r="E93" s="193">
        <f t="shared" si="34"/>
        <v>0</v>
      </c>
      <c r="F93" s="193">
        <f t="shared" si="34"/>
        <v>0</v>
      </c>
      <c r="G93" s="193">
        <f t="shared" ref="G93:AB93" si="48">+G68-G69</f>
        <v>0</v>
      </c>
      <c r="H93" s="193">
        <f t="shared" si="48"/>
        <v>0</v>
      </c>
      <c r="I93" s="193">
        <f t="shared" si="48"/>
        <v>0</v>
      </c>
      <c r="J93" s="193">
        <f t="shared" si="48"/>
        <v>0</v>
      </c>
      <c r="K93" s="193">
        <f t="shared" si="48"/>
        <v>0</v>
      </c>
      <c r="L93" s="193">
        <f t="shared" si="48"/>
        <v>0</v>
      </c>
      <c r="M93" s="193">
        <f t="shared" si="48"/>
        <v>0</v>
      </c>
      <c r="N93" s="193">
        <f t="shared" si="48"/>
        <v>0</v>
      </c>
      <c r="O93" s="193">
        <f t="shared" si="48"/>
        <v>0</v>
      </c>
      <c r="P93" s="193">
        <f t="shared" si="48"/>
        <v>7275.3697552096273</v>
      </c>
      <c r="Q93" s="193">
        <f t="shared" si="48"/>
        <v>0</v>
      </c>
      <c r="R93" s="193">
        <f t="shared" si="48"/>
        <v>0</v>
      </c>
      <c r="S93" s="193">
        <f t="shared" si="48"/>
        <v>0</v>
      </c>
      <c r="T93" s="193">
        <f t="shared" si="48"/>
        <v>0</v>
      </c>
      <c r="U93" s="193">
        <f t="shared" si="48"/>
        <v>0</v>
      </c>
      <c r="V93" s="193">
        <f t="shared" si="48"/>
        <v>0</v>
      </c>
      <c r="W93" s="193">
        <f t="shared" si="48"/>
        <v>0</v>
      </c>
      <c r="X93" s="193">
        <f t="shared" si="48"/>
        <v>0</v>
      </c>
      <c r="Y93" s="193">
        <f t="shared" si="48"/>
        <v>0</v>
      </c>
      <c r="Z93" s="193">
        <f t="shared" si="48"/>
        <v>0</v>
      </c>
      <c r="AA93" s="193">
        <f t="shared" si="48"/>
        <v>0</v>
      </c>
      <c r="AB93" s="193">
        <f t="shared" si="48"/>
        <v>0</v>
      </c>
      <c r="AC93" s="187">
        <f>+AD93*((1+Summary!$D$29)^(AE93))</f>
        <v>0.70878211782562872</v>
      </c>
      <c r="AD93" s="187">
        <f>HLOOKUP($H$4,'Yield Curves &amp; Factor Charges'!$L$41:$S$72,AE93+2.5,FALSE)</f>
        <v>0.69998185691017756</v>
      </c>
      <c r="AE93" s="134">
        <f t="shared" si="36"/>
        <v>12.5</v>
      </c>
    </row>
    <row r="94" spans="1:31" x14ac:dyDescent="0.25">
      <c r="B94" s="66">
        <f t="shared" si="43"/>
        <v>48944</v>
      </c>
      <c r="D94" s="193">
        <f t="shared" si="30"/>
        <v>6455.3929622949945</v>
      </c>
      <c r="E94" s="193">
        <f t="shared" si="34"/>
        <v>0</v>
      </c>
      <c r="F94" s="193">
        <f t="shared" si="34"/>
        <v>0</v>
      </c>
      <c r="G94" s="193">
        <f t="shared" ref="G94:AB94" si="49">+G69-G70</f>
        <v>0</v>
      </c>
      <c r="H94" s="193">
        <f t="shared" si="49"/>
        <v>0</v>
      </c>
      <c r="I94" s="193">
        <f t="shared" si="49"/>
        <v>0</v>
      </c>
      <c r="J94" s="193">
        <f t="shared" si="49"/>
        <v>0</v>
      </c>
      <c r="K94" s="193">
        <f t="shared" si="49"/>
        <v>0</v>
      </c>
      <c r="L94" s="193">
        <f t="shared" si="49"/>
        <v>0</v>
      </c>
      <c r="M94" s="193">
        <f t="shared" si="49"/>
        <v>0</v>
      </c>
      <c r="N94" s="193">
        <f t="shared" si="49"/>
        <v>0</v>
      </c>
      <c r="O94" s="193">
        <f t="shared" si="49"/>
        <v>0</v>
      </c>
      <c r="P94" s="193">
        <f t="shared" si="49"/>
        <v>6455.3929622949945</v>
      </c>
      <c r="Q94" s="193">
        <f t="shared" si="49"/>
        <v>0</v>
      </c>
      <c r="R94" s="193">
        <f t="shared" si="49"/>
        <v>0</v>
      </c>
      <c r="S94" s="193">
        <f t="shared" si="49"/>
        <v>0</v>
      </c>
      <c r="T94" s="193">
        <f t="shared" si="49"/>
        <v>0</v>
      </c>
      <c r="U94" s="193">
        <f t="shared" si="49"/>
        <v>0</v>
      </c>
      <c r="V94" s="193">
        <f t="shared" si="49"/>
        <v>0</v>
      </c>
      <c r="W94" s="193">
        <f t="shared" si="49"/>
        <v>0</v>
      </c>
      <c r="X94" s="193">
        <f t="shared" si="49"/>
        <v>0</v>
      </c>
      <c r="Y94" s="193">
        <f t="shared" si="49"/>
        <v>0</v>
      </c>
      <c r="Z94" s="193">
        <f t="shared" si="49"/>
        <v>0</v>
      </c>
      <c r="AA94" s="193">
        <f t="shared" si="49"/>
        <v>0</v>
      </c>
      <c r="AB94" s="193">
        <f t="shared" si="49"/>
        <v>0</v>
      </c>
      <c r="AC94" s="187">
        <f>+AD94*((1+Summary!$D$29)^(AE94))</f>
        <v>0.68930323237127589</v>
      </c>
      <c r="AD94" s="187">
        <f>HLOOKUP($H$4,'Yield Curves &amp; Factor Charges'!$L$41:$S$72,AE94+2.5,FALSE)</f>
        <v>0.68006475714894721</v>
      </c>
      <c r="AE94" s="134">
        <f t="shared" si="36"/>
        <v>13.5</v>
      </c>
    </row>
    <row r="95" spans="1:31" x14ac:dyDescent="0.25">
      <c r="B95" s="66">
        <f t="shared" si="43"/>
        <v>49309</v>
      </c>
      <c r="D95" s="193">
        <f t="shared" si="30"/>
        <v>4955.6641254498381</v>
      </c>
      <c r="E95" s="193">
        <f t="shared" si="34"/>
        <v>0</v>
      </c>
      <c r="F95" s="193">
        <f t="shared" si="34"/>
        <v>0</v>
      </c>
      <c r="G95" s="193">
        <f t="shared" ref="G95:AB95" si="50">+G70-G71</f>
        <v>0</v>
      </c>
      <c r="H95" s="193">
        <f t="shared" si="50"/>
        <v>0</v>
      </c>
      <c r="I95" s="193">
        <f t="shared" si="50"/>
        <v>0</v>
      </c>
      <c r="J95" s="193">
        <f t="shared" si="50"/>
        <v>0</v>
      </c>
      <c r="K95" s="193">
        <f t="shared" si="50"/>
        <v>0</v>
      </c>
      <c r="L95" s="193">
        <f t="shared" si="50"/>
        <v>0</v>
      </c>
      <c r="M95" s="193">
        <f t="shared" si="50"/>
        <v>0</v>
      </c>
      <c r="N95" s="193">
        <f t="shared" si="50"/>
        <v>0</v>
      </c>
      <c r="O95" s="193">
        <f t="shared" si="50"/>
        <v>0</v>
      </c>
      <c r="P95" s="193">
        <f t="shared" si="50"/>
        <v>4955.6641254498381</v>
      </c>
      <c r="Q95" s="193">
        <f t="shared" si="50"/>
        <v>0</v>
      </c>
      <c r="R95" s="193">
        <f t="shared" si="50"/>
        <v>0</v>
      </c>
      <c r="S95" s="193">
        <f t="shared" si="50"/>
        <v>0</v>
      </c>
      <c r="T95" s="193">
        <f t="shared" si="50"/>
        <v>0</v>
      </c>
      <c r="U95" s="193">
        <f t="shared" si="50"/>
        <v>0</v>
      </c>
      <c r="V95" s="193">
        <f t="shared" si="50"/>
        <v>0</v>
      </c>
      <c r="W95" s="193">
        <f t="shared" si="50"/>
        <v>0</v>
      </c>
      <c r="X95" s="193">
        <f t="shared" si="50"/>
        <v>0</v>
      </c>
      <c r="Y95" s="193">
        <f t="shared" si="50"/>
        <v>0</v>
      </c>
      <c r="Z95" s="193">
        <f t="shared" si="50"/>
        <v>0</v>
      </c>
      <c r="AA95" s="193">
        <f t="shared" si="50"/>
        <v>0</v>
      </c>
      <c r="AB95" s="193">
        <f t="shared" si="50"/>
        <v>0</v>
      </c>
      <c r="AC95" s="187">
        <f>+AD95*((1+Summary!$D$29)^(AE95))</f>
        <v>0.67105705902468682</v>
      </c>
      <c r="AD95" s="187">
        <f>HLOOKUP($H$4,'Yield Curves &amp; Factor Charges'!$L$41:$S$72,AE95+2.5,FALSE)</f>
        <v>0.66140172875849612</v>
      </c>
      <c r="AE95" s="134">
        <f t="shared" si="36"/>
        <v>14.5</v>
      </c>
    </row>
    <row r="96" spans="1:31" x14ac:dyDescent="0.25">
      <c r="B96" s="66">
        <f t="shared" si="43"/>
        <v>49674</v>
      </c>
      <c r="D96" s="193">
        <f t="shared" si="30"/>
        <v>3134.0703851130447</v>
      </c>
      <c r="E96" s="193">
        <f t="shared" si="34"/>
        <v>0</v>
      </c>
      <c r="F96" s="193">
        <f t="shared" si="34"/>
        <v>0</v>
      </c>
      <c r="G96" s="193">
        <f t="shared" ref="G96:AB96" si="51">+G71-G72</f>
        <v>0</v>
      </c>
      <c r="H96" s="193">
        <f t="shared" si="51"/>
        <v>0</v>
      </c>
      <c r="I96" s="193">
        <f t="shared" si="51"/>
        <v>0</v>
      </c>
      <c r="J96" s="193">
        <f t="shared" si="51"/>
        <v>0</v>
      </c>
      <c r="K96" s="193">
        <f t="shared" si="51"/>
        <v>0</v>
      </c>
      <c r="L96" s="193">
        <f t="shared" si="51"/>
        <v>0</v>
      </c>
      <c r="M96" s="193">
        <f t="shared" si="51"/>
        <v>0</v>
      </c>
      <c r="N96" s="193">
        <f t="shared" si="51"/>
        <v>0</v>
      </c>
      <c r="O96" s="193">
        <f t="shared" si="51"/>
        <v>0</v>
      </c>
      <c r="P96" s="193">
        <f t="shared" si="51"/>
        <v>3134.0703851130447</v>
      </c>
      <c r="Q96" s="193">
        <f t="shared" si="51"/>
        <v>0</v>
      </c>
      <c r="R96" s="193">
        <f t="shared" si="51"/>
        <v>0</v>
      </c>
      <c r="S96" s="193">
        <f t="shared" si="51"/>
        <v>0</v>
      </c>
      <c r="T96" s="193">
        <f t="shared" si="51"/>
        <v>0</v>
      </c>
      <c r="U96" s="193">
        <f t="shared" si="51"/>
        <v>0</v>
      </c>
      <c r="V96" s="193">
        <f t="shared" si="51"/>
        <v>0</v>
      </c>
      <c r="W96" s="193">
        <f t="shared" si="51"/>
        <v>0</v>
      </c>
      <c r="X96" s="193">
        <f t="shared" si="51"/>
        <v>0</v>
      </c>
      <c r="Y96" s="193">
        <f t="shared" si="51"/>
        <v>0</v>
      </c>
      <c r="Z96" s="193">
        <f t="shared" si="51"/>
        <v>0</v>
      </c>
      <c r="AA96" s="193">
        <f t="shared" si="51"/>
        <v>0</v>
      </c>
      <c r="AB96" s="193">
        <f t="shared" si="51"/>
        <v>0</v>
      </c>
      <c r="AC96" s="187">
        <f>+AD96*((1+Summary!$D$29)^(AE96))</f>
        <v>0.65350132291705321</v>
      </c>
      <c r="AD96" s="187">
        <f>HLOOKUP($H$4,'Yield Curves &amp; Factor Charges'!$L$41:$S$72,AE96+2.5,FALSE)</f>
        <v>0.6434551336681561</v>
      </c>
      <c r="AE96" s="134">
        <f t="shared" si="36"/>
        <v>15.5</v>
      </c>
    </row>
    <row r="97" spans="1:31" x14ac:dyDescent="0.25">
      <c r="B97" s="66">
        <f t="shared" si="43"/>
        <v>50040</v>
      </c>
      <c r="D97" s="193">
        <f t="shared" si="30"/>
        <v>1530.276636103483</v>
      </c>
      <c r="E97" s="193">
        <f t="shared" si="34"/>
        <v>0</v>
      </c>
      <c r="F97" s="193">
        <f t="shared" si="34"/>
        <v>0</v>
      </c>
      <c r="G97" s="193">
        <f t="shared" ref="G97:AB97" si="52">+G72-G73</f>
        <v>0</v>
      </c>
      <c r="H97" s="193">
        <f t="shared" si="52"/>
        <v>0</v>
      </c>
      <c r="I97" s="193">
        <f t="shared" si="52"/>
        <v>0</v>
      </c>
      <c r="J97" s="193">
        <f t="shared" si="52"/>
        <v>0</v>
      </c>
      <c r="K97" s="193">
        <f t="shared" si="52"/>
        <v>0</v>
      </c>
      <c r="L97" s="193">
        <f t="shared" si="52"/>
        <v>0</v>
      </c>
      <c r="M97" s="193">
        <f t="shared" si="52"/>
        <v>0</v>
      </c>
      <c r="N97" s="193">
        <f t="shared" si="52"/>
        <v>0</v>
      </c>
      <c r="O97" s="193">
        <f t="shared" si="52"/>
        <v>0</v>
      </c>
      <c r="P97" s="193">
        <f t="shared" si="52"/>
        <v>1530.276636103483</v>
      </c>
      <c r="Q97" s="193">
        <f t="shared" si="52"/>
        <v>0</v>
      </c>
      <c r="R97" s="193">
        <f t="shared" si="52"/>
        <v>0</v>
      </c>
      <c r="S97" s="193">
        <f t="shared" si="52"/>
        <v>0</v>
      </c>
      <c r="T97" s="193">
        <f t="shared" si="52"/>
        <v>0</v>
      </c>
      <c r="U97" s="193">
        <f t="shared" si="52"/>
        <v>0</v>
      </c>
      <c r="V97" s="193">
        <f t="shared" si="52"/>
        <v>0</v>
      </c>
      <c r="W97" s="193">
        <f t="shared" si="52"/>
        <v>0</v>
      </c>
      <c r="X97" s="193">
        <f t="shared" si="52"/>
        <v>0</v>
      </c>
      <c r="Y97" s="193">
        <f t="shared" si="52"/>
        <v>0</v>
      </c>
      <c r="Z97" s="193">
        <f t="shared" si="52"/>
        <v>0</v>
      </c>
      <c r="AA97" s="193">
        <f t="shared" si="52"/>
        <v>0</v>
      </c>
      <c r="AB97" s="193">
        <f t="shared" si="52"/>
        <v>0</v>
      </c>
      <c r="AC97" s="187">
        <f>+AD97*((1+Summary!$D$29)^(AE97))</f>
        <v>0.63620972616882532</v>
      </c>
      <c r="AD97" s="187">
        <f>HLOOKUP($H$4,'Yield Curves &amp; Factor Charges'!$L$41:$S$72,AE97+2.5,FALSE)</f>
        <v>0.62580355479082783</v>
      </c>
      <c r="AE97" s="134">
        <f t="shared" si="36"/>
        <v>16.5</v>
      </c>
    </row>
    <row r="98" spans="1:31" x14ac:dyDescent="0.25">
      <c r="B98" s="66">
        <f t="shared" si="43"/>
        <v>50405</v>
      </c>
      <c r="D98" s="193">
        <f t="shared" si="30"/>
        <v>660.55992410128579</v>
      </c>
      <c r="E98" s="193">
        <f t="shared" si="34"/>
        <v>0</v>
      </c>
      <c r="F98" s="193">
        <f t="shared" si="34"/>
        <v>0</v>
      </c>
      <c r="G98" s="193">
        <f t="shared" ref="G98:AB98" si="53">+G73-G74</f>
        <v>0</v>
      </c>
      <c r="H98" s="193">
        <f t="shared" si="53"/>
        <v>0</v>
      </c>
      <c r="I98" s="193">
        <f t="shared" si="53"/>
        <v>0</v>
      </c>
      <c r="J98" s="193">
        <f t="shared" si="53"/>
        <v>0</v>
      </c>
      <c r="K98" s="193">
        <f t="shared" si="53"/>
        <v>0</v>
      </c>
      <c r="L98" s="193">
        <f t="shared" si="53"/>
        <v>0</v>
      </c>
      <c r="M98" s="193">
        <f t="shared" si="53"/>
        <v>0</v>
      </c>
      <c r="N98" s="193">
        <f t="shared" si="53"/>
        <v>0</v>
      </c>
      <c r="O98" s="193">
        <f t="shared" si="53"/>
        <v>0</v>
      </c>
      <c r="P98" s="193">
        <f t="shared" si="53"/>
        <v>660.55992410128579</v>
      </c>
      <c r="Q98" s="193">
        <f t="shared" si="53"/>
        <v>0</v>
      </c>
      <c r="R98" s="193">
        <f t="shared" si="53"/>
        <v>0</v>
      </c>
      <c r="S98" s="193">
        <f t="shared" si="53"/>
        <v>0</v>
      </c>
      <c r="T98" s="193">
        <f t="shared" si="53"/>
        <v>0</v>
      </c>
      <c r="U98" s="193">
        <f t="shared" si="53"/>
        <v>0</v>
      </c>
      <c r="V98" s="193">
        <f t="shared" si="53"/>
        <v>0</v>
      </c>
      <c r="W98" s="193">
        <f t="shared" si="53"/>
        <v>0</v>
      </c>
      <c r="X98" s="193">
        <f t="shared" si="53"/>
        <v>0</v>
      </c>
      <c r="Y98" s="193">
        <f t="shared" si="53"/>
        <v>0</v>
      </c>
      <c r="Z98" s="193">
        <f t="shared" si="53"/>
        <v>0</v>
      </c>
      <c r="AA98" s="193">
        <f t="shared" si="53"/>
        <v>0</v>
      </c>
      <c r="AB98" s="193">
        <f t="shared" si="53"/>
        <v>0</v>
      </c>
      <c r="AC98" s="187">
        <f>+AD98*((1+Summary!$D$29)^(AE98))</f>
        <v>0.62032728465569653</v>
      </c>
      <c r="AD98" s="187">
        <f>HLOOKUP($H$4,'Yield Curves &amp; Factor Charges'!$L$41:$S$72,AE98+2.5,FALSE)</f>
        <v>0.60957132328357233</v>
      </c>
      <c r="AE98" s="134">
        <f t="shared" si="36"/>
        <v>17.5</v>
      </c>
    </row>
    <row r="99" spans="1:31" x14ac:dyDescent="0.25">
      <c r="B99" s="66">
        <f t="shared" si="43"/>
        <v>50770</v>
      </c>
      <c r="D99" s="193">
        <f t="shared" si="30"/>
        <v>0</v>
      </c>
      <c r="E99" s="193">
        <f t="shared" si="34"/>
        <v>0</v>
      </c>
      <c r="F99" s="193">
        <f t="shared" si="34"/>
        <v>0</v>
      </c>
      <c r="G99" s="193">
        <f t="shared" ref="G99:AB99" si="54">+G74-G75</f>
        <v>0</v>
      </c>
      <c r="H99" s="193">
        <f t="shared" si="54"/>
        <v>0</v>
      </c>
      <c r="I99" s="193">
        <f t="shared" si="54"/>
        <v>0</v>
      </c>
      <c r="J99" s="193">
        <f t="shared" si="54"/>
        <v>0</v>
      </c>
      <c r="K99" s="193">
        <f t="shared" si="54"/>
        <v>0</v>
      </c>
      <c r="L99" s="193">
        <f t="shared" si="54"/>
        <v>0</v>
      </c>
      <c r="M99" s="193">
        <f t="shared" si="54"/>
        <v>0</v>
      </c>
      <c r="N99" s="193">
        <f t="shared" si="54"/>
        <v>0</v>
      </c>
      <c r="O99" s="193">
        <f t="shared" si="54"/>
        <v>0</v>
      </c>
      <c r="P99" s="193">
        <f t="shared" si="54"/>
        <v>0</v>
      </c>
      <c r="Q99" s="193">
        <f t="shared" si="54"/>
        <v>0</v>
      </c>
      <c r="R99" s="193">
        <f t="shared" si="54"/>
        <v>0</v>
      </c>
      <c r="S99" s="193">
        <f t="shared" si="54"/>
        <v>0</v>
      </c>
      <c r="T99" s="193">
        <f t="shared" si="54"/>
        <v>0</v>
      </c>
      <c r="U99" s="193">
        <f t="shared" si="54"/>
        <v>0</v>
      </c>
      <c r="V99" s="193">
        <f t="shared" si="54"/>
        <v>0</v>
      </c>
      <c r="W99" s="193">
        <f t="shared" si="54"/>
        <v>0</v>
      </c>
      <c r="X99" s="193">
        <f t="shared" si="54"/>
        <v>0</v>
      </c>
      <c r="Y99" s="193">
        <f t="shared" si="54"/>
        <v>0</v>
      </c>
      <c r="Z99" s="193">
        <f t="shared" si="54"/>
        <v>0</v>
      </c>
      <c r="AA99" s="193">
        <f t="shared" si="54"/>
        <v>0</v>
      </c>
      <c r="AB99" s="193">
        <f t="shared" si="54"/>
        <v>0</v>
      </c>
      <c r="AC99" s="187">
        <f>+AD99*((1+Summary!$D$29)^(AE99))</f>
        <v>0.60548908753880348</v>
      </c>
      <c r="AD99" s="187">
        <f>HLOOKUP($H$4,'Yield Curves &amp; Factor Charges'!$L$41:$S$72,AE99+2.5,FALSE)</f>
        <v>0.59439601220375682</v>
      </c>
      <c r="AE99" s="134">
        <f t="shared" si="36"/>
        <v>18.5</v>
      </c>
    </row>
    <row r="100" spans="1:31" x14ac:dyDescent="0.25">
      <c r="B100" s="66">
        <f>EDATE(B99,12)</f>
        <v>51135</v>
      </c>
      <c r="D100" s="193">
        <f t="shared" si="30"/>
        <v>0</v>
      </c>
      <c r="E100" s="193">
        <f t="shared" si="34"/>
        <v>0</v>
      </c>
      <c r="F100" s="193">
        <f t="shared" si="34"/>
        <v>0</v>
      </c>
      <c r="G100" s="193">
        <f t="shared" ref="G100:AB100" si="55">+G75-G76</f>
        <v>0</v>
      </c>
      <c r="H100" s="193">
        <f t="shared" si="55"/>
        <v>0</v>
      </c>
      <c r="I100" s="193">
        <f t="shared" si="55"/>
        <v>0</v>
      </c>
      <c r="J100" s="193">
        <f t="shared" si="55"/>
        <v>0</v>
      </c>
      <c r="K100" s="193">
        <f t="shared" si="55"/>
        <v>0</v>
      </c>
      <c r="L100" s="193">
        <f t="shared" si="55"/>
        <v>0</v>
      </c>
      <c r="M100" s="193">
        <f t="shared" si="55"/>
        <v>0</v>
      </c>
      <c r="N100" s="193">
        <f t="shared" si="55"/>
        <v>0</v>
      </c>
      <c r="O100" s="193">
        <f t="shared" si="55"/>
        <v>0</v>
      </c>
      <c r="P100" s="193">
        <f t="shared" si="55"/>
        <v>0</v>
      </c>
      <c r="Q100" s="193">
        <f t="shared" si="55"/>
        <v>0</v>
      </c>
      <c r="R100" s="193">
        <f t="shared" si="55"/>
        <v>0</v>
      </c>
      <c r="S100" s="193">
        <f t="shared" si="55"/>
        <v>0</v>
      </c>
      <c r="T100" s="193">
        <f t="shared" si="55"/>
        <v>0</v>
      </c>
      <c r="U100" s="193">
        <f t="shared" si="55"/>
        <v>0</v>
      </c>
      <c r="V100" s="193">
        <f t="shared" si="55"/>
        <v>0</v>
      </c>
      <c r="W100" s="193">
        <f t="shared" si="55"/>
        <v>0</v>
      </c>
      <c r="X100" s="193">
        <f t="shared" si="55"/>
        <v>0</v>
      </c>
      <c r="Y100" s="193">
        <f t="shared" si="55"/>
        <v>0</v>
      </c>
      <c r="Z100" s="193">
        <f t="shared" si="55"/>
        <v>0</v>
      </c>
      <c r="AA100" s="193">
        <f t="shared" si="55"/>
        <v>0</v>
      </c>
      <c r="AB100" s="193">
        <f t="shared" si="55"/>
        <v>0</v>
      </c>
      <c r="AC100" s="187">
        <f>+AD100*((1+Summary!$D$29)^(AE100))</f>
        <v>0.59171106287795705</v>
      </c>
      <c r="AD100" s="187">
        <f>HLOOKUP($H$4,'Yield Curves &amp; Factor Charges'!$L$41:$S$72,AE100+2.5,FALSE)</f>
        <v>0.58029012255678702</v>
      </c>
      <c r="AE100" s="134">
        <f t="shared" si="36"/>
        <v>19.5</v>
      </c>
    </row>
    <row r="101" spans="1:31" x14ac:dyDescent="0.25">
      <c r="E101" s="4"/>
      <c r="F101" s="4"/>
      <c r="G101" s="4"/>
      <c r="H101" s="4"/>
      <c r="I101" s="4"/>
      <c r="J101" s="4"/>
      <c r="K101" s="4"/>
      <c r="L101" s="4"/>
      <c r="M101" s="4"/>
      <c r="N101" s="4"/>
      <c r="O101" s="4"/>
      <c r="P101" s="4"/>
      <c r="Q101" s="4"/>
      <c r="R101" s="4"/>
      <c r="S101" s="4"/>
      <c r="T101" s="4"/>
      <c r="U101" s="4"/>
      <c r="V101" s="4"/>
      <c r="W101" s="4"/>
      <c r="X101" s="4"/>
      <c r="Y101" s="4"/>
      <c r="Z101" s="4"/>
      <c r="AA101" s="4"/>
      <c r="AB101" s="4"/>
      <c r="AC101" s="200"/>
      <c r="AE101" s="141"/>
    </row>
    <row r="102" spans="1:31" s="141" customFormat="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s="141" customFormat="1" x14ac:dyDescent="0.25"/>
    <row r="104" spans="1:31" s="141" customFormat="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USD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s="141" customFormat="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s="141" customFormat="1" x14ac:dyDescent="0.25">
      <c r="A106" s="141" t="s">
        <v>158</v>
      </c>
      <c r="B106" s="145">
        <f>EDATE(+Summary!$C$6,12)</f>
        <v>44196</v>
      </c>
      <c r="D106" s="193">
        <f>SUM(E106:AB106)</f>
        <v>10360</v>
      </c>
      <c r="E106" s="193">
        <f t="shared" ref="E106" si="56">E14*E19+E15*E21</f>
        <v>10360</v>
      </c>
      <c r="F106" s="193">
        <f>F14*F19+F15*F21</f>
        <v>0</v>
      </c>
      <c r="G106" s="193">
        <f t="shared" ref="G106:AB106" si="57">G14*G19+G15*G21</f>
        <v>0</v>
      </c>
      <c r="H106" s="193">
        <f t="shared" si="57"/>
        <v>0</v>
      </c>
      <c r="I106" s="193">
        <f t="shared" si="57"/>
        <v>0</v>
      </c>
      <c r="J106" s="193">
        <f t="shared" si="57"/>
        <v>0</v>
      </c>
      <c r="K106" s="193">
        <f t="shared" si="57"/>
        <v>0</v>
      </c>
      <c r="L106" s="193">
        <f t="shared" si="57"/>
        <v>0</v>
      </c>
      <c r="M106" s="193">
        <f t="shared" si="57"/>
        <v>0</v>
      </c>
      <c r="N106" s="193">
        <f t="shared" si="57"/>
        <v>0</v>
      </c>
      <c r="O106" s="193">
        <f t="shared" si="57"/>
        <v>0</v>
      </c>
      <c r="P106" s="193">
        <f t="shared" si="57"/>
        <v>0</v>
      </c>
      <c r="Q106" s="193">
        <f t="shared" si="57"/>
        <v>0</v>
      </c>
      <c r="R106" s="193">
        <f t="shared" si="57"/>
        <v>0</v>
      </c>
      <c r="S106" s="193">
        <f t="shared" si="57"/>
        <v>0</v>
      </c>
      <c r="T106" s="193">
        <f t="shared" si="57"/>
        <v>0</v>
      </c>
      <c r="U106" s="193">
        <f t="shared" si="57"/>
        <v>0</v>
      </c>
      <c r="V106" s="193">
        <f t="shared" si="57"/>
        <v>0</v>
      </c>
      <c r="W106" s="193">
        <f t="shared" si="57"/>
        <v>0</v>
      </c>
      <c r="X106" s="193">
        <f t="shared" si="57"/>
        <v>0</v>
      </c>
      <c r="Y106" s="193">
        <f t="shared" si="57"/>
        <v>0</v>
      </c>
      <c r="Z106" s="193">
        <f t="shared" si="57"/>
        <v>0</v>
      </c>
      <c r="AA106" s="193">
        <f t="shared" si="57"/>
        <v>0</v>
      </c>
      <c r="AB106" s="193">
        <f t="shared" si="57"/>
        <v>0</v>
      </c>
    </row>
    <row r="107" spans="1:31" s="141" customFormat="1" x14ac:dyDescent="0.25">
      <c r="A107" s="141" t="s">
        <v>159</v>
      </c>
      <c r="B107" s="145">
        <f>EDATE(+Summary!$C$6,12)</f>
        <v>44196</v>
      </c>
      <c r="D107" s="193">
        <f>SUM(E107:AB107)</f>
        <v>10276.579439778026</v>
      </c>
      <c r="E107" s="193">
        <f>+E106*$AC$81</f>
        <v>10276.579439778026</v>
      </c>
      <c r="F107" s="193">
        <f>+F106*$AC$81</f>
        <v>0</v>
      </c>
      <c r="G107" s="193">
        <f t="shared" ref="G107:AB107" si="58">+G106*$AC$81</f>
        <v>0</v>
      </c>
      <c r="H107" s="193">
        <f t="shared" si="58"/>
        <v>0</v>
      </c>
      <c r="I107" s="193">
        <f t="shared" si="58"/>
        <v>0</v>
      </c>
      <c r="J107" s="193">
        <f t="shared" si="58"/>
        <v>0</v>
      </c>
      <c r="K107" s="193">
        <f t="shared" si="58"/>
        <v>0</v>
      </c>
      <c r="L107" s="193">
        <f t="shared" si="58"/>
        <v>0</v>
      </c>
      <c r="M107" s="193">
        <f t="shared" si="58"/>
        <v>0</v>
      </c>
      <c r="N107" s="193">
        <f t="shared" si="58"/>
        <v>0</v>
      </c>
      <c r="O107" s="193">
        <f t="shared" si="58"/>
        <v>0</v>
      </c>
      <c r="P107" s="193">
        <f t="shared" si="58"/>
        <v>0</v>
      </c>
      <c r="Q107" s="193">
        <f t="shared" si="58"/>
        <v>0</v>
      </c>
      <c r="R107" s="193">
        <f t="shared" si="58"/>
        <v>0</v>
      </c>
      <c r="S107" s="193">
        <f t="shared" si="58"/>
        <v>0</v>
      </c>
      <c r="T107" s="193">
        <f t="shared" si="58"/>
        <v>0</v>
      </c>
      <c r="U107" s="193">
        <f t="shared" si="58"/>
        <v>0</v>
      </c>
      <c r="V107" s="193">
        <f t="shared" si="58"/>
        <v>0</v>
      </c>
      <c r="W107" s="193">
        <f t="shared" si="58"/>
        <v>0</v>
      </c>
      <c r="X107" s="193">
        <f t="shared" si="58"/>
        <v>0</v>
      </c>
      <c r="Y107" s="193">
        <f t="shared" si="58"/>
        <v>0</v>
      </c>
      <c r="Z107" s="193">
        <f t="shared" si="58"/>
        <v>0</v>
      </c>
      <c r="AA107" s="193">
        <f t="shared" si="58"/>
        <v>0</v>
      </c>
      <c r="AB107" s="193">
        <f t="shared" si="58"/>
        <v>0</v>
      </c>
    </row>
    <row r="108" spans="1:31" s="141" customFormat="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s="141" customFormat="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USD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9" x14ac:dyDescent="0.25">
      <c r="B113" s="66">
        <f>+Summary!$C$6</f>
        <v>43830</v>
      </c>
      <c r="D113" s="173">
        <f t="shared" ref="D113:D133" si="59">SUM(E113:AB113)</f>
        <v>133773.97370730829</v>
      </c>
      <c r="E113" s="190">
        <f>SUMPRODUCT($AC$81:$AC100,E81:E$100)</f>
        <v>83345.461507239481</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50428.512200068813</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c r="AC113" s="141"/>
    </row>
    <row r="114" spans="2:29" x14ac:dyDescent="0.25">
      <c r="B114" s="66">
        <f t="shared" ref="B114:B133" si="60">EDATE(B113,12)</f>
        <v>44196</v>
      </c>
      <c r="D114" s="173">
        <f t="shared" si="59"/>
        <v>94664.236024504498</v>
      </c>
      <c r="E114" s="190">
        <f>SUMPRODUCT($AC$81:$AC99,E82:E$100)</f>
        <v>43424.947192853884</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51239.288831650621</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9" x14ac:dyDescent="0.25">
      <c r="B115" s="66">
        <f t="shared" si="60"/>
        <v>44561</v>
      </c>
      <c r="D115" s="173">
        <f t="shared" si="59"/>
        <v>63474.638481044036</v>
      </c>
      <c r="E115" s="190">
        <f>SUMPRODUCT($AC$81:$AC98,E83:E$100)</f>
        <v>12069.092712221785</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51405.545768822252</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9" x14ac:dyDescent="0.25">
      <c r="B116" s="66">
        <f t="shared" si="60"/>
        <v>44926</v>
      </c>
      <c r="D116" s="173">
        <f t="shared" si="59"/>
        <v>52782.896679168043</v>
      </c>
      <c r="E116" s="190">
        <f>SUMPRODUCT($AC$81:$AC97,E84:E$100)</f>
        <v>988.05966150401571</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51794.837017664031</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9" x14ac:dyDescent="0.25">
      <c r="B117" s="66">
        <f t="shared" si="60"/>
        <v>45291</v>
      </c>
      <c r="D117" s="173">
        <f t="shared" si="59"/>
        <v>51822.817810118002</v>
      </c>
      <c r="E117" s="190">
        <f>SUMPRODUCT($AC$81:$AC96,E85:E$100)</f>
        <v>7.4876090577978953</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51815.330201060206</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9" x14ac:dyDescent="0.25">
      <c r="B118" s="66">
        <f t="shared" si="60"/>
        <v>45657</v>
      </c>
      <c r="D118" s="173">
        <f t="shared" si="59"/>
        <v>51336.425336649365</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51336.425336649365</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9" x14ac:dyDescent="0.25">
      <c r="B119" s="66">
        <f t="shared" si="60"/>
        <v>46022</v>
      </c>
      <c r="D119" s="173">
        <f t="shared" si="59"/>
        <v>50204.987174589478</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50204.987174589478</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9" x14ac:dyDescent="0.25">
      <c r="B120" s="66">
        <f t="shared" si="60"/>
        <v>46387</v>
      </c>
      <c r="D120" s="173">
        <f t="shared" si="59"/>
        <v>48255.092655508619</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48255.092655508619</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9" x14ac:dyDescent="0.25">
      <c r="B121" s="66">
        <f t="shared" si="60"/>
        <v>46752</v>
      </c>
      <c r="D121" s="173">
        <f t="shared" si="59"/>
        <v>45328.255501433297</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45328.255501433297</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9" x14ac:dyDescent="0.25">
      <c r="B122" s="66">
        <f t="shared" si="60"/>
        <v>47118</v>
      </c>
      <c r="D122" s="173">
        <f t="shared" si="59"/>
        <v>41304.101023298383</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41304.101023298383</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9" x14ac:dyDescent="0.25">
      <c r="B123" s="66">
        <f t="shared" si="60"/>
        <v>47483</v>
      </c>
      <c r="D123" s="173">
        <f t="shared" si="59"/>
        <v>36150.722062828907</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36150.722062828907</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9" x14ac:dyDescent="0.25">
      <c r="B124" s="66">
        <f t="shared" si="60"/>
        <v>47848</v>
      </c>
      <c r="D124" s="173">
        <f t="shared" si="59"/>
        <v>29992.086743291518</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29992.086743291518</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9" x14ac:dyDescent="0.25">
      <c r="B125" s="66">
        <f t="shared" si="60"/>
        <v>48213</v>
      </c>
      <c r="D125" s="173">
        <f t="shared" si="59"/>
        <v>23169.975929924047</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23169.975929924047</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9" x14ac:dyDescent="0.25">
      <c r="B126" s="66">
        <f t="shared" si="60"/>
        <v>48579</v>
      </c>
      <c r="D126" s="173">
        <f t="shared" si="59"/>
        <v>16271.559104724192</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16271.559104724192</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9" x14ac:dyDescent="0.25">
      <c r="B127" s="66">
        <f t="shared" si="60"/>
        <v>48944</v>
      </c>
      <c r="D127" s="173">
        <f t="shared" si="59"/>
        <v>10055.792408099103</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10055.792408099103</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9" x14ac:dyDescent="0.25">
      <c r="B128" s="66">
        <f t="shared" si="60"/>
        <v>49309</v>
      </c>
      <c r="D128" s="173">
        <f t="shared" si="59"/>
        <v>5233.8152347746327</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5233.8152347746327</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66">
        <f t="shared" si="60"/>
        <v>49674</v>
      </c>
      <c r="D129" s="173">
        <f t="shared" si="59"/>
        <v>2162.286249953424</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2162.286249953424</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66">
        <f t="shared" si="60"/>
        <v>50040</v>
      </c>
      <c r="D130" s="173">
        <f t="shared" si="59"/>
        <v>655.24097825874594</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655.24097825874594</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66">
        <f t="shared" si="60"/>
        <v>50405</v>
      </c>
      <c r="D131" s="173">
        <f t="shared" si="59"/>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66">
        <f t="shared" si="60"/>
        <v>50770</v>
      </c>
      <c r="D132" s="173">
        <f t="shared" si="59"/>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66">
        <f t="shared" si="60"/>
        <v>51135</v>
      </c>
      <c r="D133" s="173">
        <f t="shared" si="59"/>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4"/>
      <c r="W135" s="4"/>
      <c r="X135" s="4"/>
      <c r="Y135" s="4"/>
      <c r="Z135" s="4"/>
      <c r="AA135" s="4"/>
      <c r="AB135" s="4"/>
    </row>
    <row r="136" spans="1:28" x14ac:dyDescent="0.25">
      <c r="V136" s="4"/>
      <c r="W136" s="4"/>
      <c r="X136" s="4"/>
      <c r="Y136" s="4"/>
      <c r="Z136" s="4"/>
      <c r="AA136" s="4"/>
      <c r="AB136" s="4"/>
    </row>
    <row r="137" spans="1:28" s="141" customFormat="1"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USD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s="141" customFormat="1"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s="141" customFormat="1"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s="141" customFormat="1" x14ac:dyDescent="0.25">
      <c r="B140" s="145">
        <f>EDATE(+Summary!$C$6,12)</f>
        <v>44196</v>
      </c>
      <c r="D140" s="183">
        <f t="shared" ref="D140:D159" si="61">SUM(E140:AB140)</f>
        <v>55000.000000000007</v>
      </c>
      <c r="E140" s="183">
        <f>+(E$15*E$20)*E26</f>
        <v>55000.000000000007</v>
      </c>
      <c r="F140" s="183">
        <f>+(F$15*F$20)*F26</f>
        <v>0</v>
      </c>
      <c r="G140" s="183">
        <f t="shared" ref="G140:AB140" si="62">+(G$15*G$20)*G26</f>
        <v>0</v>
      </c>
      <c r="H140" s="183">
        <f t="shared" si="62"/>
        <v>0</v>
      </c>
      <c r="I140" s="183">
        <f t="shared" si="62"/>
        <v>0</v>
      </c>
      <c r="J140" s="183">
        <f t="shared" si="62"/>
        <v>0</v>
      </c>
      <c r="K140" s="183">
        <f t="shared" si="62"/>
        <v>0</v>
      </c>
      <c r="L140" s="183">
        <f t="shared" si="62"/>
        <v>0</v>
      </c>
      <c r="M140" s="183">
        <f t="shared" si="62"/>
        <v>0</v>
      </c>
      <c r="N140" s="183">
        <f t="shared" si="62"/>
        <v>0</v>
      </c>
      <c r="O140" s="183">
        <f t="shared" si="62"/>
        <v>0</v>
      </c>
      <c r="P140" s="183">
        <f t="shared" si="62"/>
        <v>0</v>
      </c>
      <c r="Q140" s="183">
        <f t="shared" si="62"/>
        <v>0</v>
      </c>
      <c r="R140" s="183">
        <f t="shared" si="62"/>
        <v>0</v>
      </c>
      <c r="S140" s="183">
        <f t="shared" si="62"/>
        <v>0</v>
      </c>
      <c r="T140" s="183">
        <f t="shared" si="62"/>
        <v>0</v>
      </c>
      <c r="U140" s="183">
        <f t="shared" si="62"/>
        <v>0</v>
      </c>
      <c r="V140" s="183">
        <f t="shared" si="62"/>
        <v>0</v>
      </c>
      <c r="W140" s="183">
        <f t="shared" si="62"/>
        <v>0</v>
      </c>
      <c r="X140" s="183">
        <f t="shared" si="62"/>
        <v>0</v>
      </c>
      <c r="Y140" s="183">
        <f t="shared" si="62"/>
        <v>0</v>
      </c>
      <c r="Z140" s="183">
        <f t="shared" si="62"/>
        <v>0</v>
      </c>
      <c r="AA140" s="183">
        <f t="shared" si="62"/>
        <v>0</v>
      </c>
      <c r="AB140" s="183">
        <f t="shared" si="62"/>
        <v>0</v>
      </c>
    </row>
    <row r="141" spans="1:28" s="141" customFormat="1" x14ac:dyDescent="0.25">
      <c r="B141" s="145">
        <f t="shared" ref="B141:B159" si="63">EDATE(B140,12)</f>
        <v>44561</v>
      </c>
      <c r="D141" s="183">
        <f t="shared" si="61"/>
        <v>28469.785405637886</v>
      </c>
      <c r="E141" s="183">
        <f t="shared" ref="E141:AB141" si="64">+(E$15*E$20)*E27</f>
        <v>28469.785405637886</v>
      </c>
      <c r="F141" s="183">
        <f t="shared" si="64"/>
        <v>0</v>
      </c>
      <c r="G141" s="183">
        <f t="shared" si="64"/>
        <v>0</v>
      </c>
      <c r="H141" s="183">
        <f t="shared" si="64"/>
        <v>0</v>
      </c>
      <c r="I141" s="183">
        <f t="shared" si="64"/>
        <v>0</v>
      </c>
      <c r="J141" s="183">
        <f t="shared" si="64"/>
        <v>0</v>
      </c>
      <c r="K141" s="183">
        <f t="shared" si="64"/>
        <v>0</v>
      </c>
      <c r="L141" s="183">
        <f t="shared" si="64"/>
        <v>0</v>
      </c>
      <c r="M141" s="183">
        <f t="shared" si="64"/>
        <v>0</v>
      </c>
      <c r="N141" s="183">
        <f t="shared" si="64"/>
        <v>0</v>
      </c>
      <c r="O141" s="183">
        <f t="shared" si="64"/>
        <v>0</v>
      </c>
      <c r="P141" s="183">
        <f t="shared" si="64"/>
        <v>0</v>
      </c>
      <c r="Q141" s="183">
        <f t="shared" si="64"/>
        <v>0</v>
      </c>
      <c r="R141" s="183">
        <f t="shared" si="64"/>
        <v>0</v>
      </c>
      <c r="S141" s="183">
        <f t="shared" si="64"/>
        <v>0</v>
      </c>
      <c r="T141" s="183">
        <f t="shared" si="64"/>
        <v>0</v>
      </c>
      <c r="U141" s="183">
        <f t="shared" si="64"/>
        <v>0</v>
      </c>
      <c r="V141" s="183">
        <f t="shared" si="64"/>
        <v>0</v>
      </c>
      <c r="W141" s="183">
        <f t="shared" si="64"/>
        <v>0</v>
      </c>
      <c r="X141" s="183">
        <f t="shared" si="64"/>
        <v>0</v>
      </c>
      <c r="Y141" s="183">
        <f t="shared" si="64"/>
        <v>0</v>
      </c>
      <c r="Z141" s="183">
        <f t="shared" si="64"/>
        <v>0</v>
      </c>
      <c r="AA141" s="183">
        <f t="shared" si="64"/>
        <v>0</v>
      </c>
      <c r="AB141" s="183">
        <f t="shared" si="64"/>
        <v>0</v>
      </c>
    </row>
    <row r="142" spans="1:28" s="141" customFormat="1" x14ac:dyDescent="0.25">
      <c r="B142" s="145">
        <f t="shared" si="63"/>
        <v>44926</v>
      </c>
      <c r="D142" s="183">
        <f t="shared" si="61"/>
        <v>7883.6280607546323</v>
      </c>
      <c r="E142" s="183">
        <f t="shared" ref="E142:AB142" si="65">+(E$15*E$20)*E28</f>
        <v>7883.6280607546323</v>
      </c>
      <c r="F142" s="183">
        <f t="shared" si="65"/>
        <v>0</v>
      </c>
      <c r="G142" s="183">
        <f t="shared" si="65"/>
        <v>0</v>
      </c>
      <c r="H142" s="183">
        <f t="shared" si="65"/>
        <v>0</v>
      </c>
      <c r="I142" s="183">
        <f t="shared" si="65"/>
        <v>0</v>
      </c>
      <c r="J142" s="183">
        <f t="shared" si="65"/>
        <v>0</v>
      </c>
      <c r="K142" s="183">
        <f t="shared" si="65"/>
        <v>0</v>
      </c>
      <c r="L142" s="183">
        <f t="shared" si="65"/>
        <v>0</v>
      </c>
      <c r="M142" s="183">
        <f t="shared" si="65"/>
        <v>0</v>
      </c>
      <c r="N142" s="183">
        <f t="shared" si="65"/>
        <v>0</v>
      </c>
      <c r="O142" s="183">
        <f t="shared" si="65"/>
        <v>0</v>
      </c>
      <c r="P142" s="183">
        <f t="shared" si="65"/>
        <v>0</v>
      </c>
      <c r="Q142" s="183">
        <f t="shared" si="65"/>
        <v>0</v>
      </c>
      <c r="R142" s="183">
        <f t="shared" si="65"/>
        <v>0</v>
      </c>
      <c r="S142" s="183">
        <f t="shared" si="65"/>
        <v>0</v>
      </c>
      <c r="T142" s="183">
        <f t="shared" si="65"/>
        <v>0</v>
      </c>
      <c r="U142" s="183">
        <f t="shared" si="65"/>
        <v>0</v>
      </c>
      <c r="V142" s="183">
        <f t="shared" si="65"/>
        <v>0</v>
      </c>
      <c r="W142" s="183">
        <f t="shared" si="65"/>
        <v>0</v>
      </c>
      <c r="X142" s="183">
        <f t="shared" si="65"/>
        <v>0</v>
      </c>
      <c r="Y142" s="183">
        <f t="shared" si="65"/>
        <v>0</v>
      </c>
      <c r="Z142" s="183">
        <f t="shared" si="65"/>
        <v>0</v>
      </c>
      <c r="AA142" s="183">
        <f t="shared" si="65"/>
        <v>0</v>
      </c>
      <c r="AB142" s="183">
        <f t="shared" si="65"/>
        <v>0</v>
      </c>
    </row>
    <row r="143" spans="1:28" s="141" customFormat="1" x14ac:dyDescent="0.25">
      <c r="B143" s="145">
        <f t="shared" si="63"/>
        <v>45291</v>
      </c>
      <c r="D143" s="183">
        <f t="shared" si="61"/>
        <v>644.60385145705152</v>
      </c>
      <c r="E143" s="183">
        <f t="shared" ref="E143:AB143" si="66">+(E$15*E$20)*E29</f>
        <v>644.60385145705152</v>
      </c>
      <c r="F143" s="183">
        <f t="shared" si="66"/>
        <v>0</v>
      </c>
      <c r="G143" s="183">
        <f t="shared" si="66"/>
        <v>0</v>
      </c>
      <c r="H143" s="183">
        <f t="shared" si="66"/>
        <v>0</v>
      </c>
      <c r="I143" s="183">
        <f t="shared" si="66"/>
        <v>0</v>
      </c>
      <c r="J143" s="183">
        <f t="shared" si="66"/>
        <v>0</v>
      </c>
      <c r="K143" s="183">
        <f t="shared" si="66"/>
        <v>0</v>
      </c>
      <c r="L143" s="183">
        <f t="shared" si="66"/>
        <v>0</v>
      </c>
      <c r="M143" s="183">
        <f t="shared" si="66"/>
        <v>0</v>
      </c>
      <c r="N143" s="183">
        <f t="shared" si="66"/>
        <v>0</v>
      </c>
      <c r="O143" s="183">
        <f t="shared" si="66"/>
        <v>0</v>
      </c>
      <c r="P143" s="183">
        <f t="shared" si="66"/>
        <v>0</v>
      </c>
      <c r="Q143" s="183">
        <f t="shared" si="66"/>
        <v>0</v>
      </c>
      <c r="R143" s="183">
        <f t="shared" si="66"/>
        <v>0</v>
      </c>
      <c r="S143" s="183">
        <f t="shared" si="66"/>
        <v>0</v>
      </c>
      <c r="T143" s="183">
        <f t="shared" si="66"/>
        <v>0</v>
      </c>
      <c r="U143" s="183">
        <f t="shared" si="66"/>
        <v>0</v>
      </c>
      <c r="V143" s="183">
        <f t="shared" si="66"/>
        <v>0</v>
      </c>
      <c r="W143" s="183">
        <f t="shared" si="66"/>
        <v>0</v>
      </c>
      <c r="X143" s="183">
        <f t="shared" si="66"/>
        <v>0</v>
      </c>
      <c r="Y143" s="183">
        <f t="shared" si="66"/>
        <v>0</v>
      </c>
      <c r="Z143" s="183">
        <f t="shared" si="66"/>
        <v>0</v>
      </c>
      <c r="AA143" s="183">
        <f t="shared" si="66"/>
        <v>0</v>
      </c>
      <c r="AB143" s="183">
        <f t="shared" si="66"/>
        <v>0</v>
      </c>
    </row>
    <row r="144" spans="1:28" s="141" customFormat="1" x14ac:dyDescent="0.25">
      <c r="B144" s="145">
        <f t="shared" si="63"/>
        <v>45657</v>
      </c>
      <c r="D144" s="183">
        <f t="shared" si="61"/>
        <v>4.8842523756940066</v>
      </c>
      <c r="E144" s="183">
        <f t="shared" ref="E144:AB144" si="67">+(E$15*E$20)*E30</f>
        <v>4.8842523756940066</v>
      </c>
      <c r="F144" s="183">
        <f t="shared" si="67"/>
        <v>0</v>
      </c>
      <c r="G144" s="183">
        <f t="shared" si="67"/>
        <v>0</v>
      </c>
      <c r="H144" s="183">
        <f t="shared" si="67"/>
        <v>0</v>
      </c>
      <c r="I144" s="183">
        <f t="shared" si="67"/>
        <v>0</v>
      </c>
      <c r="J144" s="183">
        <f t="shared" si="67"/>
        <v>0</v>
      </c>
      <c r="K144" s="183">
        <f t="shared" si="67"/>
        <v>0</v>
      </c>
      <c r="L144" s="183">
        <f t="shared" si="67"/>
        <v>0</v>
      </c>
      <c r="M144" s="183">
        <f t="shared" si="67"/>
        <v>0</v>
      </c>
      <c r="N144" s="183">
        <f t="shared" si="67"/>
        <v>0</v>
      </c>
      <c r="O144" s="183">
        <f t="shared" si="67"/>
        <v>0</v>
      </c>
      <c r="P144" s="183">
        <f t="shared" si="67"/>
        <v>0</v>
      </c>
      <c r="Q144" s="183">
        <f t="shared" si="67"/>
        <v>0</v>
      </c>
      <c r="R144" s="183">
        <f t="shared" si="67"/>
        <v>0</v>
      </c>
      <c r="S144" s="183">
        <f t="shared" si="67"/>
        <v>0</v>
      </c>
      <c r="T144" s="183">
        <f t="shared" si="67"/>
        <v>0</v>
      </c>
      <c r="U144" s="183">
        <f t="shared" si="67"/>
        <v>0</v>
      </c>
      <c r="V144" s="183">
        <f t="shared" si="67"/>
        <v>0</v>
      </c>
      <c r="W144" s="183">
        <f t="shared" si="67"/>
        <v>0</v>
      </c>
      <c r="X144" s="183">
        <f t="shared" si="67"/>
        <v>0</v>
      </c>
      <c r="Y144" s="183">
        <f t="shared" si="67"/>
        <v>0</v>
      </c>
      <c r="Z144" s="183">
        <f t="shared" si="67"/>
        <v>0</v>
      </c>
      <c r="AA144" s="183">
        <f t="shared" si="67"/>
        <v>0</v>
      </c>
      <c r="AB144" s="183">
        <f t="shared" si="67"/>
        <v>0</v>
      </c>
    </row>
    <row r="145" spans="2:28" s="141" customFormat="1" x14ac:dyDescent="0.25">
      <c r="B145" s="145">
        <f t="shared" si="63"/>
        <v>46022</v>
      </c>
      <c r="D145" s="183">
        <f t="shared" si="61"/>
        <v>0</v>
      </c>
      <c r="E145" s="183">
        <f t="shared" ref="E145:AB145" si="68">+(E$15*E$20)*E31</f>
        <v>0</v>
      </c>
      <c r="F145" s="183">
        <f t="shared" si="68"/>
        <v>0</v>
      </c>
      <c r="G145" s="183">
        <f t="shared" si="68"/>
        <v>0</v>
      </c>
      <c r="H145" s="183">
        <f t="shared" si="68"/>
        <v>0</v>
      </c>
      <c r="I145" s="183">
        <f t="shared" si="68"/>
        <v>0</v>
      </c>
      <c r="J145" s="183">
        <f t="shared" si="68"/>
        <v>0</v>
      </c>
      <c r="K145" s="183">
        <f t="shared" si="68"/>
        <v>0</v>
      </c>
      <c r="L145" s="183">
        <f t="shared" si="68"/>
        <v>0</v>
      </c>
      <c r="M145" s="183">
        <f t="shared" si="68"/>
        <v>0</v>
      </c>
      <c r="N145" s="183">
        <f t="shared" si="68"/>
        <v>0</v>
      </c>
      <c r="O145" s="183">
        <f t="shared" si="68"/>
        <v>0</v>
      </c>
      <c r="P145" s="183">
        <f t="shared" si="68"/>
        <v>0</v>
      </c>
      <c r="Q145" s="183">
        <f t="shared" si="68"/>
        <v>0</v>
      </c>
      <c r="R145" s="183">
        <f t="shared" si="68"/>
        <v>0</v>
      </c>
      <c r="S145" s="183">
        <f t="shared" si="68"/>
        <v>0</v>
      </c>
      <c r="T145" s="183">
        <f t="shared" si="68"/>
        <v>0</v>
      </c>
      <c r="U145" s="183">
        <f t="shared" si="68"/>
        <v>0</v>
      </c>
      <c r="V145" s="183">
        <f t="shared" si="68"/>
        <v>0</v>
      </c>
      <c r="W145" s="183">
        <f t="shared" si="68"/>
        <v>0</v>
      </c>
      <c r="X145" s="183">
        <f t="shared" si="68"/>
        <v>0</v>
      </c>
      <c r="Y145" s="183">
        <f t="shared" si="68"/>
        <v>0</v>
      </c>
      <c r="Z145" s="183">
        <f t="shared" si="68"/>
        <v>0</v>
      </c>
      <c r="AA145" s="183">
        <f t="shared" si="68"/>
        <v>0</v>
      </c>
      <c r="AB145" s="183">
        <f t="shared" si="68"/>
        <v>0</v>
      </c>
    </row>
    <row r="146" spans="2:28" s="141" customFormat="1" x14ac:dyDescent="0.25">
      <c r="B146" s="145">
        <f t="shared" si="63"/>
        <v>46387</v>
      </c>
      <c r="D146" s="183">
        <f t="shared" si="61"/>
        <v>0</v>
      </c>
      <c r="E146" s="183">
        <f t="shared" ref="E146:AB146" si="69">+(E$15*E$20)*E32</f>
        <v>0</v>
      </c>
      <c r="F146" s="183">
        <f t="shared" si="69"/>
        <v>0</v>
      </c>
      <c r="G146" s="183">
        <f t="shared" si="69"/>
        <v>0</v>
      </c>
      <c r="H146" s="183">
        <f t="shared" si="69"/>
        <v>0</v>
      </c>
      <c r="I146" s="183">
        <f t="shared" si="69"/>
        <v>0</v>
      </c>
      <c r="J146" s="183">
        <f t="shared" si="69"/>
        <v>0</v>
      </c>
      <c r="K146" s="183">
        <f t="shared" si="69"/>
        <v>0</v>
      </c>
      <c r="L146" s="183">
        <f t="shared" si="69"/>
        <v>0</v>
      </c>
      <c r="M146" s="183">
        <f t="shared" si="69"/>
        <v>0</v>
      </c>
      <c r="N146" s="183">
        <f t="shared" si="69"/>
        <v>0</v>
      </c>
      <c r="O146" s="183">
        <f t="shared" si="69"/>
        <v>0</v>
      </c>
      <c r="P146" s="183">
        <f t="shared" si="69"/>
        <v>0</v>
      </c>
      <c r="Q146" s="183">
        <f t="shared" si="69"/>
        <v>0</v>
      </c>
      <c r="R146" s="183">
        <f t="shared" si="69"/>
        <v>0</v>
      </c>
      <c r="S146" s="183">
        <f t="shared" si="69"/>
        <v>0</v>
      </c>
      <c r="T146" s="183">
        <f t="shared" si="69"/>
        <v>0</v>
      </c>
      <c r="U146" s="183">
        <f t="shared" si="69"/>
        <v>0</v>
      </c>
      <c r="V146" s="183">
        <f t="shared" si="69"/>
        <v>0</v>
      </c>
      <c r="W146" s="183">
        <f t="shared" si="69"/>
        <v>0</v>
      </c>
      <c r="X146" s="183">
        <f t="shared" si="69"/>
        <v>0</v>
      </c>
      <c r="Y146" s="183">
        <f t="shared" si="69"/>
        <v>0</v>
      </c>
      <c r="Z146" s="183">
        <f t="shared" si="69"/>
        <v>0</v>
      </c>
      <c r="AA146" s="183">
        <f t="shared" si="69"/>
        <v>0</v>
      </c>
      <c r="AB146" s="183">
        <f t="shared" si="69"/>
        <v>0</v>
      </c>
    </row>
    <row r="147" spans="2:28" s="141" customFormat="1" x14ac:dyDescent="0.25">
      <c r="B147" s="145">
        <f t="shared" si="63"/>
        <v>46752</v>
      </c>
      <c r="D147" s="183">
        <f t="shared" si="61"/>
        <v>0</v>
      </c>
      <c r="E147" s="183">
        <f t="shared" ref="E147:AB147" si="70">+(E$15*E$20)*E33</f>
        <v>0</v>
      </c>
      <c r="F147" s="183">
        <f t="shared" si="70"/>
        <v>0</v>
      </c>
      <c r="G147" s="183">
        <f t="shared" si="70"/>
        <v>0</v>
      </c>
      <c r="H147" s="183">
        <f t="shared" si="70"/>
        <v>0</v>
      </c>
      <c r="I147" s="183">
        <f t="shared" si="70"/>
        <v>0</v>
      </c>
      <c r="J147" s="183">
        <f t="shared" si="70"/>
        <v>0</v>
      </c>
      <c r="K147" s="183">
        <f t="shared" si="70"/>
        <v>0</v>
      </c>
      <c r="L147" s="183">
        <f t="shared" si="70"/>
        <v>0</v>
      </c>
      <c r="M147" s="183">
        <f t="shared" si="70"/>
        <v>0</v>
      </c>
      <c r="N147" s="183">
        <f t="shared" si="70"/>
        <v>0</v>
      </c>
      <c r="O147" s="183">
        <f t="shared" si="70"/>
        <v>0</v>
      </c>
      <c r="P147" s="183">
        <f t="shared" si="70"/>
        <v>0</v>
      </c>
      <c r="Q147" s="183">
        <f t="shared" si="70"/>
        <v>0</v>
      </c>
      <c r="R147" s="183">
        <f t="shared" si="70"/>
        <v>0</v>
      </c>
      <c r="S147" s="183">
        <f t="shared" si="70"/>
        <v>0</v>
      </c>
      <c r="T147" s="183">
        <f t="shared" si="70"/>
        <v>0</v>
      </c>
      <c r="U147" s="183">
        <f t="shared" si="70"/>
        <v>0</v>
      </c>
      <c r="V147" s="183">
        <f t="shared" si="70"/>
        <v>0</v>
      </c>
      <c r="W147" s="183">
        <f t="shared" si="70"/>
        <v>0</v>
      </c>
      <c r="X147" s="183">
        <f t="shared" si="70"/>
        <v>0</v>
      </c>
      <c r="Y147" s="183">
        <f t="shared" si="70"/>
        <v>0</v>
      </c>
      <c r="Z147" s="183">
        <f t="shared" si="70"/>
        <v>0</v>
      </c>
      <c r="AA147" s="183">
        <f t="shared" si="70"/>
        <v>0</v>
      </c>
      <c r="AB147" s="183">
        <f t="shared" si="70"/>
        <v>0</v>
      </c>
    </row>
    <row r="148" spans="2:28" s="141" customFormat="1" x14ac:dyDescent="0.25">
      <c r="B148" s="145">
        <f t="shared" si="63"/>
        <v>47118</v>
      </c>
      <c r="D148" s="183">
        <f t="shared" si="61"/>
        <v>0</v>
      </c>
      <c r="E148" s="183">
        <f t="shared" ref="E148:AB148" si="71">+(E$15*E$20)*E34</f>
        <v>0</v>
      </c>
      <c r="F148" s="183">
        <f t="shared" si="71"/>
        <v>0</v>
      </c>
      <c r="G148" s="183">
        <f t="shared" si="71"/>
        <v>0</v>
      </c>
      <c r="H148" s="183">
        <f t="shared" si="71"/>
        <v>0</v>
      </c>
      <c r="I148" s="183">
        <f t="shared" si="71"/>
        <v>0</v>
      </c>
      <c r="J148" s="183">
        <f t="shared" si="71"/>
        <v>0</v>
      </c>
      <c r="K148" s="183">
        <f t="shared" si="71"/>
        <v>0</v>
      </c>
      <c r="L148" s="183">
        <f t="shared" si="71"/>
        <v>0</v>
      </c>
      <c r="M148" s="183">
        <f t="shared" si="71"/>
        <v>0</v>
      </c>
      <c r="N148" s="183">
        <f t="shared" si="71"/>
        <v>0</v>
      </c>
      <c r="O148" s="183">
        <f t="shared" si="71"/>
        <v>0</v>
      </c>
      <c r="P148" s="183">
        <f t="shared" si="71"/>
        <v>0</v>
      </c>
      <c r="Q148" s="183">
        <f t="shared" si="71"/>
        <v>0</v>
      </c>
      <c r="R148" s="183">
        <f t="shared" si="71"/>
        <v>0</v>
      </c>
      <c r="S148" s="183">
        <f t="shared" si="71"/>
        <v>0</v>
      </c>
      <c r="T148" s="183">
        <f t="shared" si="71"/>
        <v>0</v>
      </c>
      <c r="U148" s="183">
        <f t="shared" si="71"/>
        <v>0</v>
      </c>
      <c r="V148" s="183">
        <f t="shared" si="71"/>
        <v>0</v>
      </c>
      <c r="W148" s="183">
        <f t="shared" si="71"/>
        <v>0</v>
      </c>
      <c r="X148" s="183">
        <f t="shared" si="71"/>
        <v>0</v>
      </c>
      <c r="Y148" s="183">
        <f t="shared" si="71"/>
        <v>0</v>
      </c>
      <c r="Z148" s="183">
        <f t="shared" si="71"/>
        <v>0</v>
      </c>
      <c r="AA148" s="183">
        <f t="shared" si="71"/>
        <v>0</v>
      </c>
      <c r="AB148" s="183">
        <f t="shared" si="71"/>
        <v>0</v>
      </c>
    </row>
    <row r="149" spans="2:28" s="141" customFormat="1" x14ac:dyDescent="0.25">
      <c r="B149" s="145">
        <f t="shared" si="63"/>
        <v>47483</v>
      </c>
      <c r="D149" s="183">
        <f t="shared" si="61"/>
        <v>0</v>
      </c>
      <c r="E149" s="183">
        <f t="shared" ref="E149:AB149" si="72">+(E$15*E$20)*E35</f>
        <v>0</v>
      </c>
      <c r="F149" s="183">
        <f t="shared" si="72"/>
        <v>0</v>
      </c>
      <c r="G149" s="183">
        <f t="shared" si="72"/>
        <v>0</v>
      </c>
      <c r="H149" s="183">
        <f t="shared" si="72"/>
        <v>0</v>
      </c>
      <c r="I149" s="183">
        <f t="shared" si="72"/>
        <v>0</v>
      </c>
      <c r="J149" s="183">
        <f t="shared" si="72"/>
        <v>0</v>
      </c>
      <c r="K149" s="183">
        <f t="shared" si="72"/>
        <v>0</v>
      </c>
      <c r="L149" s="183">
        <f t="shared" si="72"/>
        <v>0</v>
      </c>
      <c r="M149" s="183">
        <f t="shared" si="72"/>
        <v>0</v>
      </c>
      <c r="N149" s="183">
        <f t="shared" si="72"/>
        <v>0</v>
      </c>
      <c r="O149" s="183">
        <f t="shared" si="72"/>
        <v>0</v>
      </c>
      <c r="P149" s="183">
        <f t="shared" si="72"/>
        <v>0</v>
      </c>
      <c r="Q149" s="183">
        <f t="shared" si="72"/>
        <v>0</v>
      </c>
      <c r="R149" s="183">
        <f t="shared" si="72"/>
        <v>0</v>
      </c>
      <c r="S149" s="183">
        <f t="shared" si="72"/>
        <v>0</v>
      </c>
      <c r="T149" s="183">
        <f t="shared" si="72"/>
        <v>0</v>
      </c>
      <c r="U149" s="183">
        <f t="shared" si="72"/>
        <v>0</v>
      </c>
      <c r="V149" s="183">
        <f t="shared" si="72"/>
        <v>0</v>
      </c>
      <c r="W149" s="183">
        <f t="shared" si="72"/>
        <v>0</v>
      </c>
      <c r="X149" s="183">
        <f t="shared" si="72"/>
        <v>0</v>
      </c>
      <c r="Y149" s="183">
        <f t="shared" si="72"/>
        <v>0</v>
      </c>
      <c r="Z149" s="183">
        <f t="shared" si="72"/>
        <v>0</v>
      </c>
      <c r="AA149" s="183">
        <f t="shared" si="72"/>
        <v>0</v>
      </c>
      <c r="AB149" s="183">
        <f t="shared" si="72"/>
        <v>0</v>
      </c>
    </row>
    <row r="150" spans="2:28" s="141" customFormat="1" x14ac:dyDescent="0.25">
      <c r="B150" s="145">
        <f t="shared" si="63"/>
        <v>47848</v>
      </c>
      <c r="D150" s="183">
        <f t="shared" si="61"/>
        <v>0</v>
      </c>
      <c r="E150" s="183">
        <f t="shared" ref="E150:AB150" si="73">+(E$15*E$20)*E36</f>
        <v>0</v>
      </c>
      <c r="F150" s="183">
        <f t="shared" si="73"/>
        <v>0</v>
      </c>
      <c r="G150" s="183">
        <f t="shared" si="73"/>
        <v>0</v>
      </c>
      <c r="H150" s="183">
        <f t="shared" si="73"/>
        <v>0</v>
      </c>
      <c r="I150" s="183">
        <f t="shared" si="73"/>
        <v>0</v>
      </c>
      <c r="J150" s="183">
        <f t="shared" si="73"/>
        <v>0</v>
      </c>
      <c r="K150" s="183">
        <f t="shared" si="73"/>
        <v>0</v>
      </c>
      <c r="L150" s="183">
        <f t="shared" si="73"/>
        <v>0</v>
      </c>
      <c r="M150" s="183">
        <f t="shared" si="73"/>
        <v>0</v>
      </c>
      <c r="N150" s="183">
        <f t="shared" si="73"/>
        <v>0</v>
      </c>
      <c r="O150" s="183">
        <f t="shared" si="73"/>
        <v>0</v>
      </c>
      <c r="P150" s="183">
        <f t="shared" si="73"/>
        <v>0</v>
      </c>
      <c r="Q150" s="183">
        <f t="shared" si="73"/>
        <v>0</v>
      </c>
      <c r="R150" s="183">
        <f t="shared" si="73"/>
        <v>0</v>
      </c>
      <c r="S150" s="183">
        <f t="shared" si="73"/>
        <v>0</v>
      </c>
      <c r="T150" s="183">
        <f t="shared" si="73"/>
        <v>0</v>
      </c>
      <c r="U150" s="183">
        <f t="shared" si="73"/>
        <v>0</v>
      </c>
      <c r="V150" s="183">
        <f t="shared" si="73"/>
        <v>0</v>
      </c>
      <c r="W150" s="183">
        <f t="shared" si="73"/>
        <v>0</v>
      </c>
      <c r="X150" s="183">
        <f t="shared" si="73"/>
        <v>0</v>
      </c>
      <c r="Y150" s="183">
        <f t="shared" si="73"/>
        <v>0</v>
      </c>
      <c r="Z150" s="183">
        <f t="shared" si="73"/>
        <v>0</v>
      </c>
      <c r="AA150" s="183">
        <f t="shared" si="73"/>
        <v>0</v>
      </c>
      <c r="AB150" s="183">
        <f t="shared" si="73"/>
        <v>0</v>
      </c>
    </row>
    <row r="151" spans="2:28" s="141" customFormat="1" x14ac:dyDescent="0.25">
      <c r="B151" s="145">
        <f t="shared" si="63"/>
        <v>48213</v>
      </c>
      <c r="D151" s="183">
        <f t="shared" si="61"/>
        <v>0</v>
      </c>
      <c r="E151" s="183">
        <f t="shared" ref="E151:AB151" si="74">+(E$15*E$20)*E37</f>
        <v>0</v>
      </c>
      <c r="F151" s="183">
        <f t="shared" si="74"/>
        <v>0</v>
      </c>
      <c r="G151" s="183">
        <f t="shared" si="74"/>
        <v>0</v>
      </c>
      <c r="H151" s="183">
        <f t="shared" si="74"/>
        <v>0</v>
      </c>
      <c r="I151" s="183">
        <f t="shared" si="74"/>
        <v>0</v>
      </c>
      <c r="J151" s="183">
        <f t="shared" si="74"/>
        <v>0</v>
      </c>
      <c r="K151" s="183">
        <f t="shared" si="74"/>
        <v>0</v>
      </c>
      <c r="L151" s="183">
        <f t="shared" si="74"/>
        <v>0</v>
      </c>
      <c r="M151" s="183">
        <f t="shared" si="74"/>
        <v>0</v>
      </c>
      <c r="N151" s="183">
        <f t="shared" si="74"/>
        <v>0</v>
      </c>
      <c r="O151" s="183">
        <f t="shared" si="74"/>
        <v>0</v>
      </c>
      <c r="P151" s="183">
        <f t="shared" si="74"/>
        <v>0</v>
      </c>
      <c r="Q151" s="183">
        <f t="shared" si="74"/>
        <v>0</v>
      </c>
      <c r="R151" s="183">
        <f t="shared" si="74"/>
        <v>0</v>
      </c>
      <c r="S151" s="183">
        <f t="shared" si="74"/>
        <v>0</v>
      </c>
      <c r="T151" s="183">
        <f t="shared" si="74"/>
        <v>0</v>
      </c>
      <c r="U151" s="183">
        <f t="shared" si="74"/>
        <v>0</v>
      </c>
      <c r="V151" s="183">
        <f t="shared" si="74"/>
        <v>0</v>
      </c>
      <c r="W151" s="183">
        <f t="shared" si="74"/>
        <v>0</v>
      </c>
      <c r="X151" s="183">
        <f t="shared" si="74"/>
        <v>0</v>
      </c>
      <c r="Y151" s="183">
        <f t="shared" si="74"/>
        <v>0</v>
      </c>
      <c r="Z151" s="183">
        <f t="shared" si="74"/>
        <v>0</v>
      </c>
      <c r="AA151" s="183">
        <f t="shared" si="74"/>
        <v>0</v>
      </c>
      <c r="AB151" s="183">
        <f t="shared" si="74"/>
        <v>0</v>
      </c>
    </row>
    <row r="152" spans="2:28" s="141" customFormat="1" x14ac:dyDescent="0.25">
      <c r="B152" s="145">
        <f t="shared" si="63"/>
        <v>48579</v>
      </c>
      <c r="D152" s="183">
        <f t="shared" si="61"/>
        <v>0</v>
      </c>
      <c r="E152" s="183">
        <f t="shared" ref="E152:AB152" si="75">+(E$15*E$20)*E38</f>
        <v>0</v>
      </c>
      <c r="F152" s="183">
        <f t="shared" si="75"/>
        <v>0</v>
      </c>
      <c r="G152" s="183">
        <f t="shared" si="75"/>
        <v>0</v>
      </c>
      <c r="H152" s="183">
        <f t="shared" si="75"/>
        <v>0</v>
      </c>
      <c r="I152" s="183">
        <f t="shared" si="75"/>
        <v>0</v>
      </c>
      <c r="J152" s="183">
        <f t="shared" si="75"/>
        <v>0</v>
      </c>
      <c r="K152" s="183">
        <f t="shared" si="75"/>
        <v>0</v>
      </c>
      <c r="L152" s="183">
        <f t="shared" si="75"/>
        <v>0</v>
      </c>
      <c r="M152" s="183">
        <f t="shared" si="75"/>
        <v>0</v>
      </c>
      <c r="N152" s="183">
        <f t="shared" si="75"/>
        <v>0</v>
      </c>
      <c r="O152" s="183">
        <f t="shared" si="75"/>
        <v>0</v>
      </c>
      <c r="P152" s="183">
        <f t="shared" si="75"/>
        <v>0</v>
      </c>
      <c r="Q152" s="183">
        <f t="shared" si="75"/>
        <v>0</v>
      </c>
      <c r="R152" s="183">
        <f t="shared" si="75"/>
        <v>0</v>
      </c>
      <c r="S152" s="183">
        <f t="shared" si="75"/>
        <v>0</v>
      </c>
      <c r="T152" s="183">
        <f t="shared" si="75"/>
        <v>0</v>
      </c>
      <c r="U152" s="183">
        <f t="shared" si="75"/>
        <v>0</v>
      </c>
      <c r="V152" s="183">
        <f t="shared" si="75"/>
        <v>0</v>
      </c>
      <c r="W152" s="183">
        <f t="shared" si="75"/>
        <v>0</v>
      </c>
      <c r="X152" s="183">
        <f t="shared" si="75"/>
        <v>0</v>
      </c>
      <c r="Y152" s="183">
        <f t="shared" si="75"/>
        <v>0</v>
      </c>
      <c r="Z152" s="183">
        <f t="shared" si="75"/>
        <v>0</v>
      </c>
      <c r="AA152" s="183">
        <f t="shared" si="75"/>
        <v>0</v>
      </c>
      <c r="AB152" s="183">
        <f t="shared" si="75"/>
        <v>0</v>
      </c>
    </row>
    <row r="153" spans="2:28" s="141" customFormat="1" x14ac:dyDescent="0.25">
      <c r="B153" s="145">
        <f t="shared" si="63"/>
        <v>48944</v>
      </c>
      <c r="D153" s="183">
        <f t="shared" si="61"/>
        <v>0</v>
      </c>
      <c r="E153" s="183">
        <f t="shared" ref="E153:AB153" si="76">+(E$15*E$20)*E39</f>
        <v>0</v>
      </c>
      <c r="F153" s="183">
        <f t="shared" si="76"/>
        <v>0</v>
      </c>
      <c r="G153" s="183">
        <f t="shared" si="76"/>
        <v>0</v>
      </c>
      <c r="H153" s="183">
        <f t="shared" si="76"/>
        <v>0</v>
      </c>
      <c r="I153" s="183">
        <f t="shared" si="76"/>
        <v>0</v>
      </c>
      <c r="J153" s="183">
        <f t="shared" si="76"/>
        <v>0</v>
      </c>
      <c r="K153" s="183">
        <f t="shared" si="76"/>
        <v>0</v>
      </c>
      <c r="L153" s="183">
        <f t="shared" si="76"/>
        <v>0</v>
      </c>
      <c r="M153" s="183">
        <f t="shared" si="76"/>
        <v>0</v>
      </c>
      <c r="N153" s="183">
        <f t="shared" si="76"/>
        <v>0</v>
      </c>
      <c r="O153" s="183">
        <f t="shared" si="76"/>
        <v>0</v>
      </c>
      <c r="P153" s="183">
        <f t="shared" si="76"/>
        <v>0</v>
      </c>
      <c r="Q153" s="183">
        <f t="shared" si="76"/>
        <v>0</v>
      </c>
      <c r="R153" s="183">
        <f t="shared" si="76"/>
        <v>0</v>
      </c>
      <c r="S153" s="183">
        <f t="shared" si="76"/>
        <v>0</v>
      </c>
      <c r="T153" s="183">
        <f t="shared" si="76"/>
        <v>0</v>
      </c>
      <c r="U153" s="183">
        <f t="shared" si="76"/>
        <v>0</v>
      </c>
      <c r="V153" s="183">
        <f t="shared" si="76"/>
        <v>0</v>
      </c>
      <c r="W153" s="183">
        <f t="shared" si="76"/>
        <v>0</v>
      </c>
      <c r="X153" s="183">
        <f t="shared" si="76"/>
        <v>0</v>
      </c>
      <c r="Y153" s="183">
        <f t="shared" si="76"/>
        <v>0</v>
      </c>
      <c r="Z153" s="183">
        <f t="shared" si="76"/>
        <v>0</v>
      </c>
      <c r="AA153" s="183">
        <f t="shared" si="76"/>
        <v>0</v>
      </c>
      <c r="AB153" s="183">
        <f t="shared" si="76"/>
        <v>0</v>
      </c>
    </row>
    <row r="154" spans="2:28" s="141" customFormat="1" x14ac:dyDescent="0.25">
      <c r="B154" s="145">
        <f t="shared" si="63"/>
        <v>49309</v>
      </c>
      <c r="D154" s="183">
        <f t="shared" si="61"/>
        <v>0</v>
      </c>
      <c r="E154" s="183">
        <f t="shared" ref="E154:AB154" si="77">+(E$15*E$20)*E40</f>
        <v>0</v>
      </c>
      <c r="F154" s="183">
        <f t="shared" si="77"/>
        <v>0</v>
      </c>
      <c r="G154" s="183">
        <f t="shared" si="77"/>
        <v>0</v>
      </c>
      <c r="H154" s="183">
        <f t="shared" si="77"/>
        <v>0</v>
      </c>
      <c r="I154" s="183">
        <f t="shared" si="77"/>
        <v>0</v>
      </c>
      <c r="J154" s="183">
        <f t="shared" si="77"/>
        <v>0</v>
      </c>
      <c r="K154" s="183">
        <f t="shared" si="77"/>
        <v>0</v>
      </c>
      <c r="L154" s="183">
        <f t="shared" si="77"/>
        <v>0</v>
      </c>
      <c r="M154" s="183">
        <f t="shared" si="77"/>
        <v>0</v>
      </c>
      <c r="N154" s="183">
        <f t="shared" si="77"/>
        <v>0</v>
      </c>
      <c r="O154" s="183">
        <f t="shared" si="77"/>
        <v>0</v>
      </c>
      <c r="P154" s="183">
        <f t="shared" si="77"/>
        <v>0</v>
      </c>
      <c r="Q154" s="183">
        <f t="shared" si="77"/>
        <v>0</v>
      </c>
      <c r="R154" s="183">
        <f t="shared" si="77"/>
        <v>0</v>
      </c>
      <c r="S154" s="183">
        <f t="shared" si="77"/>
        <v>0</v>
      </c>
      <c r="T154" s="183">
        <f t="shared" si="77"/>
        <v>0</v>
      </c>
      <c r="U154" s="183">
        <f t="shared" si="77"/>
        <v>0</v>
      </c>
      <c r="V154" s="183">
        <f t="shared" si="77"/>
        <v>0</v>
      </c>
      <c r="W154" s="183">
        <f t="shared" si="77"/>
        <v>0</v>
      </c>
      <c r="X154" s="183">
        <f t="shared" si="77"/>
        <v>0</v>
      </c>
      <c r="Y154" s="183">
        <f t="shared" si="77"/>
        <v>0</v>
      </c>
      <c r="Z154" s="183">
        <f t="shared" si="77"/>
        <v>0</v>
      </c>
      <c r="AA154" s="183">
        <f t="shared" si="77"/>
        <v>0</v>
      </c>
      <c r="AB154" s="183">
        <f t="shared" si="77"/>
        <v>0</v>
      </c>
    </row>
    <row r="155" spans="2:28" s="141" customFormat="1" x14ac:dyDescent="0.25">
      <c r="B155" s="145">
        <f t="shared" si="63"/>
        <v>49674</v>
      </c>
      <c r="D155" s="183">
        <f t="shared" si="61"/>
        <v>0</v>
      </c>
      <c r="E155" s="183">
        <f t="shared" ref="E155:AB155" si="78">+(E$15*E$20)*E41</f>
        <v>0</v>
      </c>
      <c r="F155" s="183">
        <f t="shared" si="78"/>
        <v>0</v>
      </c>
      <c r="G155" s="183">
        <f t="shared" si="78"/>
        <v>0</v>
      </c>
      <c r="H155" s="183">
        <f t="shared" si="78"/>
        <v>0</v>
      </c>
      <c r="I155" s="183">
        <f t="shared" si="78"/>
        <v>0</v>
      </c>
      <c r="J155" s="183">
        <f t="shared" si="78"/>
        <v>0</v>
      </c>
      <c r="K155" s="183">
        <f t="shared" si="78"/>
        <v>0</v>
      </c>
      <c r="L155" s="183">
        <f t="shared" si="78"/>
        <v>0</v>
      </c>
      <c r="M155" s="183">
        <f t="shared" si="78"/>
        <v>0</v>
      </c>
      <c r="N155" s="183">
        <f t="shared" si="78"/>
        <v>0</v>
      </c>
      <c r="O155" s="183">
        <f t="shared" si="78"/>
        <v>0</v>
      </c>
      <c r="P155" s="183">
        <f t="shared" si="78"/>
        <v>0</v>
      </c>
      <c r="Q155" s="183">
        <f t="shared" si="78"/>
        <v>0</v>
      </c>
      <c r="R155" s="183">
        <f t="shared" si="78"/>
        <v>0</v>
      </c>
      <c r="S155" s="183">
        <f t="shared" si="78"/>
        <v>0</v>
      </c>
      <c r="T155" s="183">
        <f t="shared" si="78"/>
        <v>0</v>
      </c>
      <c r="U155" s="183">
        <f t="shared" si="78"/>
        <v>0</v>
      </c>
      <c r="V155" s="183">
        <f t="shared" si="78"/>
        <v>0</v>
      </c>
      <c r="W155" s="183">
        <f t="shared" si="78"/>
        <v>0</v>
      </c>
      <c r="X155" s="183">
        <f t="shared" si="78"/>
        <v>0</v>
      </c>
      <c r="Y155" s="183">
        <f t="shared" si="78"/>
        <v>0</v>
      </c>
      <c r="Z155" s="183">
        <f t="shared" si="78"/>
        <v>0</v>
      </c>
      <c r="AA155" s="183">
        <f t="shared" si="78"/>
        <v>0</v>
      </c>
      <c r="AB155" s="183">
        <f t="shared" si="78"/>
        <v>0</v>
      </c>
    </row>
    <row r="156" spans="2:28" s="141" customFormat="1" x14ac:dyDescent="0.25">
      <c r="B156" s="145">
        <f t="shared" si="63"/>
        <v>50040</v>
      </c>
      <c r="D156" s="183">
        <f t="shared" si="61"/>
        <v>0</v>
      </c>
      <c r="E156" s="183">
        <f t="shared" ref="E156:AB156" si="79">+(E$15*E$20)*E42</f>
        <v>0</v>
      </c>
      <c r="F156" s="183">
        <f t="shared" si="79"/>
        <v>0</v>
      </c>
      <c r="G156" s="183">
        <f t="shared" si="79"/>
        <v>0</v>
      </c>
      <c r="H156" s="183">
        <f t="shared" si="79"/>
        <v>0</v>
      </c>
      <c r="I156" s="183">
        <f t="shared" si="79"/>
        <v>0</v>
      </c>
      <c r="J156" s="183">
        <f t="shared" si="79"/>
        <v>0</v>
      </c>
      <c r="K156" s="183">
        <f t="shared" si="79"/>
        <v>0</v>
      </c>
      <c r="L156" s="183">
        <f t="shared" si="79"/>
        <v>0</v>
      </c>
      <c r="M156" s="183">
        <f t="shared" si="79"/>
        <v>0</v>
      </c>
      <c r="N156" s="183">
        <f t="shared" si="79"/>
        <v>0</v>
      </c>
      <c r="O156" s="183">
        <f t="shared" si="79"/>
        <v>0</v>
      </c>
      <c r="P156" s="183">
        <f t="shared" si="79"/>
        <v>0</v>
      </c>
      <c r="Q156" s="183">
        <f t="shared" si="79"/>
        <v>0</v>
      </c>
      <c r="R156" s="183">
        <f t="shared" si="79"/>
        <v>0</v>
      </c>
      <c r="S156" s="183">
        <f t="shared" si="79"/>
        <v>0</v>
      </c>
      <c r="T156" s="183">
        <f t="shared" si="79"/>
        <v>0</v>
      </c>
      <c r="U156" s="183">
        <f t="shared" si="79"/>
        <v>0</v>
      </c>
      <c r="V156" s="183">
        <f t="shared" si="79"/>
        <v>0</v>
      </c>
      <c r="W156" s="183">
        <f t="shared" si="79"/>
        <v>0</v>
      </c>
      <c r="X156" s="183">
        <f t="shared" si="79"/>
        <v>0</v>
      </c>
      <c r="Y156" s="183">
        <f t="shared" si="79"/>
        <v>0</v>
      </c>
      <c r="Z156" s="183">
        <f t="shared" si="79"/>
        <v>0</v>
      </c>
      <c r="AA156" s="183">
        <f t="shared" si="79"/>
        <v>0</v>
      </c>
      <c r="AB156" s="183">
        <f t="shared" si="79"/>
        <v>0</v>
      </c>
    </row>
    <row r="157" spans="2:28" s="141" customFormat="1" x14ac:dyDescent="0.25">
      <c r="B157" s="145">
        <f t="shared" si="63"/>
        <v>50405</v>
      </c>
      <c r="D157" s="183">
        <f t="shared" si="61"/>
        <v>0</v>
      </c>
      <c r="E157" s="183">
        <f t="shared" ref="E157:AB157" si="80">+(E$15*E$20)*E43</f>
        <v>0</v>
      </c>
      <c r="F157" s="183">
        <f t="shared" si="80"/>
        <v>0</v>
      </c>
      <c r="G157" s="183">
        <f t="shared" si="80"/>
        <v>0</v>
      </c>
      <c r="H157" s="183">
        <f t="shared" si="80"/>
        <v>0</v>
      </c>
      <c r="I157" s="183">
        <f t="shared" si="80"/>
        <v>0</v>
      </c>
      <c r="J157" s="183">
        <f t="shared" si="80"/>
        <v>0</v>
      </c>
      <c r="K157" s="183">
        <f t="shared" si="80"/>
        <v>0</v>
      </c>
      <c r="L157" s="183">
        <f t="shared" si="80"/>
        <v>0</v>
      </c>
      <c r="M157" s="183">
        <f t="shared" si="80"/>
        <v>0</v>
      </c>
      <c r="N157" s="183">
        <f t="shared" si="80"/>
        <v>0</v>
      </c>
      <c r="O157" s="183">
        <f t="shared" si="80"/>
        <v>0</v>
      </c>
      <c r="P157" s="183">
        <f t="shared" si="80"/>
        <v>0</v>
      </c>
      <c r="Q157" s="183">
        <f t="shared" si="80"/>
        <v>0</v>
      </c>
      <c r="R157" s="183">
        <f t="shared" si="80"/>
        <v>0</v>
      </c>
      <c r="S157" s="183">
        <f t="shared" si="80"/>
        <v>0</v>
      </c>
      <c r="T157" s="183">
        <f t="shared" si="80"/>
        <v>0</v>
      </c>
      <c r="U157" s="183">
        <f t="shared" si="80"/>
        <v>0</v>
      </c>
      <c r="V157" s="183">
        <f t="shared" si="80"/>
        <v>0</v>
      </c>
      <c r="W157" s="183">
        <f t="shared" si="80"/>
        <v>0</v>
      </c>
      <c r="X157" s="183">
        <f t="shared" si="80"/>
        <v>0</v>
      </c>
      <c r="Y157" s="183">
        <f t="shared" si="80"/>
        <v>0</v>
      </c>
      <c r="Z157" s="183">
        <f t="shared" si="80"/>
        <v>0</v>
      </c>
      <c r="AA157" s="183">
        <f t="shared" si="80"/>
        <v>0</v>
      </c>
      <c r="AB157" s="183">
        <f t="shared" si="80"/>
        <v>0</v>
      </c>
    </row>
    <row r="158" spans="2:28" s="141" customFormat="1" x14ac:dyDescent="0.25">
      <c r="B158" s="145">
        <f t="shared" si="63"/>
        <v>50770</v>
      </c>
      <c r="D158" s="183">
        <f t="shared" si="61"/>
        <v>0</v>
      </c>
      <c r="E158" s="183">
        <f t="shared" ref="E158:AB158" si="81">+(E$15*E$20)*E44</f>
        <v>0</v>
      </c>
      <c r="F158" s="183">
        <f t="shared" si="81"/>
        <v>0</v>
      </c>
      <c r="G158" s="183">
        <f t="shared" si="81"/>
        <v>0</v>
      </c>
      <c r="H158" s="183">
        <f t="shared" si="81"/>
        <v>0</v>
      </c>
      <c r="I158" s="183">
        <f t="shared" si="81"/>
        <v>0</v>
      </c>
      <c r="J158" s="183">
        <f t="shared" si="81"/>
        <v>0</v>
      </c>
      <c r="K158" s="183">
        <f t="shared" si="81"/>
        <v>0</v>
      </c>
      <c r="L158" s="183">
        <f t="shared" si="81"/>
        <v>0</v>
      </c>
      <c r="M158" s="183">
        <f t="shared" si="81"/>
        <v>0</v>
      </c>
      <c r="N158" s="183">
        <f t="shared" si="81"/>
        <v>0</v>
      </c>
      <c r="O158" s="183">
        <f t="shared" si="81"/>
        <v>0</v>
      </c>
      <c r="P158" s="183">
        <f t="shared" si="81"/>
        <v>0</v>
      </c>
      <c r="Q158" s="183">
        <f t="shared" si="81"/>
        <v>0</v>
      </c>
      <c r="R158" s="183">
        <f t="shared" si="81"/>
        <v>0</v>
      </c>
      <c r="S158" s="183">
        <f t="shared" si="81"/>
        <v>0</v>
      </c>
      <c r="T158" s="183">
        <f t="shared" si="81"/>
        <v>0</v>
      </c>
      <c r="U158" s="183">
        <f t="shared" si="81"/>
        <v>0</v>
      </c>
      <c r="V158" s="183">
        <f t="shared" si="81"/>
        <v>0</v>
      </c>
      <c r="W158" s="183">
        <f t="shared" si="81"/>
        <v>0</v>
      </c>
      <c r="X158" s="183">
        <f t="shared" si="81"/>
        <v>0</v>
      </c>
      <c r="Y158" s="183">
        <f t="shared" si="81"/>
        <v>0</v>
      </c>
      <c r="Z158" s="183">
        <f t="shared" si="81"/>
        <v>0</v>
      </c>
      <c r="AA158" s="183">
        <f t="shared" si="81"/>
        <v>0</v>
      </c>
      <c r="AB158" s="183">
        <f t="shared" si="81"/>
        <v>0</v>
      </c>
    </row>
    <row r="159" spans="2:28" s="141" customFormat="1" x14ac:dyDescent="0.25">
      <c r="B159" s="145">
        <f t="shared" si="63"/>
        <v>51135</v>
      </c>
      <c r="D159" s="183">
        <f t="shared" si="61"/>
        <v>0</v>
      </c>
      <c r="E159" s="183">
        <f t="shared" ref="E159:AB159" si="82">+(E$15*E$20)*E45</f>
        <v>0</v>
      </c>
      <c r="F159" s="183">
        <f t="shared" si="82"/>
        <v>0</v>
      </c>
      <c r="G159" s="183">
        <f t="shared" si="82"/>
        <v>0</v>
      </c>
      <c r="H159" s="183">
        <f t="shared" si="82"/>
        <v>0</v>
      </c>
      <c r="I159" s="183">
        <f t="shared" si="82"/>
        <v>0</v>
      </c>
      <c r="J159" s="183">
        <f t="shared" si="82"/>
        <v>0</v>
      </c>
      <c r="K159" s="183">
        <f t="shared" si="82"/>
        <v>0</v>
      </c>
      <c r="L159" s="183">
        <f t="shared" si="82"/>
        <v>0</v>
      </c>
      <c r="M159" s="183">
        <f t="shared" si="82"/>
        <v>0</v>
      </c>
      <c r="N159" s="183">
        <f t="shared" si="82"/>
        <v>0</v>
      </c>
      <c r="O159" s="183">
        <f t="shared" si="82"/>
        <v>0</v>
      </c>
      <c r="P159" s="183">
        <f t="shared" si="82"/>
        <v>0</v>
      </c>
      <c r="Q159" s="183">
        <f t="shared" si="82"/>
        <v>0</v>
      </c>
      <c r="R159" s="183">
        <f t="shared" si="82"/>
        <v>0</v>
      </c>
      <c r="S159" s="183">
        <f t="shared" si="82"/>
        <v>0</v>
      </c>
      <c r="T159" s="183">
        <f t="shared" si="82"/>
        <v>0</v>
      </c>
      <c r="U159" s="183">
        <f t="shared" si="82"/>
        <v>0</v>
      </c>
      <c r="V159" s="183">
        <f t="shared" si="82"/>
        <v>0</v>
      </c>
      <c r="W159" s="183">
        <f t="shared" si="82"/>
        <v>0</v>
      </c>
      <c r="X159" s="183">
        <f t="shared" si="82"/>
        <v>0</v>
      </c>
      <c r="Y159" s="183">
        <f t="shared" si="82"/>
        <v>0</v>
      </c>
      <c r="Z159" s="183">
        <f t="shared" si="82"/>
        <v>0</v>
      </c>
      <c r="AA159" s="183">
        <f t="shared" si="82"/>
        <v>0</v>
      </c>
      <c r="AB159" s="183">
        <f t="shared" si="82"/>
        <v>0</v>
      </c>
    </row>
    <row r="163" spans="1:31" s="141" customFormat="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USD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s="141" customFormat="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s="141" customFormat="1" x14ac:dyDescent="0.25">
      <c r="B165" s="145">
        <f>EDATE(+Summary!$C$6,12)</f>
        <v>44196</v>
      </c>
      <c r="D165" s="193">
        <f t="shared" ref="D165:D184" si="83">SUM(E165:AB165)</f>
        <v>26530.214594362122</v>
      </c>
      <c r="E165" s="193">
        <f t="shared" ref="E165" si="84">+E140-E141</f>
        <v>26530.214594362122</v>
      </c>
      <c r="F165" s="193">
        <f>+F140-F141</f>
        <v>0</v>
      </c>
      <c r="G165" s="193">
        <f t="shared" ref="G165:AB165" si="85">+G140-G141</f>
        <v>0</v>
      </c>
      <c r="H165" s="193">
        <f t="shared" si="85"/>
        <v>0</v>
      </c>
      <c r="I165" s="193">
        <f t="shared" si="85"/>
        <v>0</v>
      </c>
      <c r="J165" s="193">
        <f t="shared" si="85"/>
        <v>0</v>
      </c>
      <c r="K165" s="193">
        <f t="shared" si="85"/>
        <v>0</v>
      </c>
      <c r="L165" s="193">
        <f t="shared" si="85"/>
        <v>0</v>
      </c>
      <c r="M165" s="193">
        <f t="shared" si="85"/>
        <v>0</v>
      </c>
      <c r="N165" s="193">
        <f t="shared" si="85"/>
        <v>0</v>
      </c>
      <c r="O165" s="193">
        <f t="shared" si="85"/>
        <v>0</v>
      </c>
      <c r="P165" s="193">
        <f t="shared" si="85"/>
        <v>0</v>
      </c>
      <c r="Q165" s="193">
        <f t="shared" si="85"/>
        <v>0</v>
      </c>
      <c r="R165" s="193">
        <f t="shared" si="85"/>
        <v>0</v>
      </c>
      <c r="S165" s="193">
        <f t="shared" si="85"/>
        <v>0</v>
      </c>
      <c r="T165" s="193">
        <f t="shared" si="85"/>
        <v>0</v>
      </c>
      <c r="U165" s="193">
        <f t="shared" si="85"/>
        <v>0</v>
      </c>
      <c r="V165" s="193">
        <f t="shared" si="85"/>
        <v>0</v>
      </c>
      <c r="W165" s="193">
        <f t="shared" si="85"/>
        <v>0</v>
      </c>
      <c r="X165" s="193">
        <f t="shared" si="85"/>
        <v>0</v>
      </c>
      <c r="Y165" s="193">
        <f t="shared" si="85"/>
        <v>0</v>
      </c>
      <c r="Z165" s="193">
        <f t="shared" si="85"/>
        <v>0</v>
      </c>
      <c r="AA165" s="193">
        <f t="shared" si="85"/>
        <v>0</v>
      </c>
      <c r="AB165" s="193">
        <f t="shared" si="85"/>
        <v>0</v>
      </c>
      <c r="AC165" s="187">
        <f>+AD165*((1+Summary!$D$29)^(AE165))</f>
        <v>0.99194782237239643</v>
      </c>
      <c r="AD165" s="187">
        <f>HLOOKUP($H$4,'Yield Curves &amp; Factor Charges'!$L$41:$S$72,AE165+2.5,FALSE)</f>
        <v>0.99145222013193091</v>
      </c>
      <c r="AE165" s="134">
        <v>0.5</v>
      </c>
    </row>
    <row r="166" spans="1:31" s="141" customFormat="1" x14ac:dyDescent="0.25">
      <c r="A166" s="88"/>
      <c r="B166" s="145">
        <f t="shared" ref="B166:B183" si="86">EDATE(B165,12)</f>
        <v>44561</v>
      </c>
      <c r="D166" s="193">
        <f t="shared" si="83"/>
        <v>20586.157344883253</v>
      </c>
      <c r="E166" s="193">
        <f t="shared" ref="E166:AB166" si="87">+E141-E142</f>
        <v>20586.157344883253</v>
      </c>
      <c r="F166" s="193">
        <f t="shared" si="87"/>
        <v>0</v>
      </c>
      <c r="G166" s="193">
        <f t="shared" si="87"/>
        <v>0</v>
      </c>
      <c r="H166" s="193">
        <f t="shared" si="87"/>
        <v>0</v>
      </c>
      <c r="I166" s="193">
        <f t="shared" si="87"/>
        <v>0</v>
      </c>
      <c r="J166" s="193">
        <f t="shared" si="87"/>
        <v>0</v>
      </c>
      <c r="K166" s="193">
        <f t="shared" si="87"/>
        <v>0</v>
      </c>
      <c r="L166" s="193">
        <f t="shared" si="87"/>
        <v>0</v>
      </c>
      <c r="M166" s="193">
        <f t="shared" si="87"/>
        <v>0</v>
      </c>
      <c r="N166" s="193">
        <f t="shared" si="87"/>
        <v>0</v>
      </c>
      <c r="O166" s="193">
        <f t="shared" si="87"/>
        <v>0</v>
      </c>
      <c r="P166" s="193">
        <f t="shared" si="87"/>
        <v>0</v>
      </c>
      <c r="Q166" s="193">
        <f t="shared" si="87"/>
        <v>0</v>
      </c>
      <c r="R166" s="193">
        <f t="shared" si="87"/>
        <v>0</v>
      </c>
      <c r="S166" s="193">
        <f t="shared" si="87"/>
        <v>0</v>
      </c>
      <c r="T166" s="193">
        <f t="shared" si="87"/>
        <v>0</v>
      </c>
      <c r="U166" s="193">
        <f t="shared" si="87"/>
        <v>0</v>
      </c>
      <c r="V166" s="193">
        <f t="shared" si="87"/>
        <v>0</v>
      </c>
      <c r="W166" s="193">
        <f t="shared" si="87"/>
        <v>0</v>
      </c>
      <c r="X166" s="193">
        <f t="shared" si="87"/>
        <v>0</v>
      </c>
      <c r="Y166" s="193">
        <f t="shared" si="87"/>
        <v>0</v>
      </c>
      <c r="Z166" s="193">
        <f t="shared" si="87"/>
        <v>0</v>
      </c>
      <c r="AA166" s="193">
        <f t="shared" si="87"/>
        <v>0</v>
      </c>
      <c r="AB166" s="193">
        <f t="shared" si="87"/>
        <v>0</v>
      </c>
      <c r="AC166" s="187">
        <f>+AD166*((1+Summary!$D$29)^(AE166))</f>
        <v>0.97543258322831605</v>
      </c>
      <c r="AD166" s="187">
        <f>HLOOKUP($H$4,'Yield Curves &amp; Factor Charges'!$L$41:$S$72,AE166+2.5,FALSE)</f>
        <v>0.97397126115820631</v>
      </c>
      <c r="AE166" s="134">
        <f t="shared" ref="AE166:AE184" si="88">+AE165+1</f>
        <v>1.5</v>
      </c>
    </row>
    <row r="167" spans="1:31" s="141" customFormat="1" x14ac:dyDescent="0.25">
      <c r="B167" s="145">
        <f t="shared" si="86"/>
        <v>44926</v>
      </c>
      <c r="D167" s="193">
        <f t="shared" si="83"/>
        <v>7239.0242092975805</v>
      </c>
      <c r="E167" s="193">
        <f t="shared" ref="E167:AB167" si="89">+E142-E143</f>
        <v>7239.0242092975805</v>
      </c>
      <c r="F167" s="193">
        <f t="shared" si="89"/>
        <v>0</v>
      </c>
      <c r="G167" s="193">
        <f t="shared" si="89"/>
        <v>0</v>
      </c>
      <c r="H167" s="193">
        <f t="shared" si="89"/>
        <v>0</v>
      </c>
      <c r="I167" s="193">
        <f t="shared" si="89"/>
        <v>0</v>
      </c>
      <c r="J167" s="193">
        <f t="shared" si="89"/>
        <v>0</v>
      </c>
      <c r="K167" s="193">
        <f t="shared" si="89"/>
        <v>0</v>
      </c>
      <c r="L167" s="193">
        <f t="shared" si="89"/>
        <v>0</v>
      </c>
      <c r="M167" s="193">
        <f t="shared" si="89"/>
        <v>0</v>
      </c>
      <c r="N167" s="193">
        <f t="shared" si="89"/>
        <v>0</v>
      </c>
      <c r="O167" s="193">
        <f t="shared" si="89"/>
        <v>0</v>
      </c>
      <c r="P167" s="193">
        <f t="shared" si="89"/>
        <v>0</v>
      </c>
      <c r="Q167" s="193">
        <f t="shared" si="89"/>
        <v>0</v>
      </c>
      <c r="R167" s="193">
        <f t="shared" si="89"/>
        <v>0</v>
      </c>
      <c r="S167" s="193">
        <f t="shared" si="89"/>
        <v>0</v>
      </c>
      <c r="T167" s="193">
        <f t="shared" si="89"/>
        <v>0</v>
      </c>
      <c r="U167" s="193">
        <f t="shared" si="89"/>
        <v>0</v>
      </c>
      <c r="V167" s="193">
        <f t="shared" si="89"/>
        <v>0</v>
      </c>
      <c r="W167" s="193">
        <f t="shared" si="89"/>
        <v>0</v>
      </c>
      <c r="X167" s="193">
        <f t="shared" si="89"/>
        <v>0</v>
      </c>
      <c r="Y167" s="193">
        <f t="shared" si="89"/>
        <v>0</v>
      </c>
      <c r="Z167" s="193">
        <f t="shared" si="89"/>
        <v>0</v>
      </c>
      <c r="AA167" s="193">
        <f t="shared" si="89"/>
        <v>0</v>
      </c>
      <c r="AB167" s="193">
        <f t="shared" si="89"/>
        <v>0</v>
      </c>
      <c r="AC167" s="187">
        <f>+AD167*((1+Summary!$D$29)^(AE167))</f>
        <v>0.95721709086701867</v>
      </c>
      <c r="AD167" s="187">
        <f>HLOOKUP($H$4,'Yield Curves &amp; Factor Charges'!$L$41:$S$72,AE167+2.5,FALSE)</f>
        <v>0.95482822969151304</v>
      </c>
      <c r="AE167" s="134">
        <f t="shared" si="88"/>
        <v>2.5</v>
      </c>
    </row>
    <row r="168" spans="1:31" s="141" customFormat="1" x14ac:dyDescent="0.25">
      <c r="B168" s="145">
        <f t="shared" si="86"/>
        <v>45291</v>
      </c>
      <c r="D168" s="193">
        <f t="shared" si="83"/>
        <v>639.7195990813575</v>
      </c>
      <c r="E168" s="193">
        <f t="shared" ref="E168:AB168" si="90">+E143-E144</f>
        <v>639.7195990813575</v>
      </c>
      <c r="F168" s="193">
        <f t="shared" si="90"/>
        <v>0</v>
      </c>
      <c r="G168" s="193">
        <f t="shared" si="90"/>
        <v>0</v>
      </c>
      <c r="H168" s="193">
        <f t="shared" si="90"/>
        <v>0</v>
      </c>
      <c r="I168" s="193">
        <f t="shared" si="90"/>
        <v>0</v>
      </c>
      <c r="J168" s="193">
        <f t="shared" si="90"/>
        <v>0</v>
      </c>
      <c r="K168" s="193">
        <f t="shared" si="90"/>
        <v>0</v>
      </c>
      <c r="L168" s="193">
        <f t="shared" si="90"/>
        <v>0</v>
      </c>
      <c r="M168" s="193">
        <f t="shared" si="90"/>
        <v>0</v>
      </c>
      <c r="N168" s="193">
        <f t="shared" si="90"/>
        <v>0</v>
      </c>
      <c r="O168" s="193">
        <f t="shared" si="90"/>
        <v>0</v>
      </c>
      <c r="P168" s="193">
        <f t="shared" si="90"/>
        <v>0</v>
      </c>
      <c r="Q168" s="193">
        <f t="shared" si="90"/>
        <v>0</v>
      </c>
      <c r="R168" s="193">
        <f t="shared" si="90"/>
        <v>0</v>
      </c>
      <c r="S168" s="193">
        <f t="shared" si="90"/>
        <v>0</v>
      </c>
      <c r="T168" s="193">
        <f t="shared" si="90"/>
        <v>0</v>
      </c>
      <c r="U168" s="193">
        <f t="shared" si="90"/>
        <v>0</v>
      </c>
      <c r="V168" s="193">
        <f t="shared" si="90"/>
        <v>0</v>
      </c>
      <c r="W168" s="193">
        <f t="shared" si="90"/>
        <v>0</v>
      </c>
      <c r="X168" s="193">
        <f t="shared" si="90"/>
        <v>0</v>
      </c>
      <c r="Y168" s="193">
        <f t="shared" si="90"/>
        <v>0</v>
      </c>
      <c r="Z168" s="193">
        <f t="shared" si="90"/>
        <v>0</v>
      </c>
      <c r="AA168" s="193">
        <f t="shared" si="90"/>
        <v>0</v>
      </c>
      <c r="AB168" s="193">
        <f t="shared" si="90"/>
        <v>0</v>
      </c>
      <c r="AC168" s="187">
        <f>+AD168*((1+Summary!$D$29)^(AE168))</f>
        <v>0.93579829216588051</v>
      </c>
      <c r="AD168" s="187">
        <f>HLOOKUP($H$4,'Yield Curves &amp; Factor Charges'!$L$41:$S$72,AE168+2.5,FALSE)</f>
        <v>0.93253035406618512</v>
      </c>
      <c r="AE168" s="134">
        <f t="shared" si="88"/>
        <v>3.5</v>
      </c>
    </row>
    <row r="169" spans="1:31" s="141" customFormat="1" x14ac:dyDescent="0.25">
      <c r="B169" s="145">
        <f t="shared" si="86"/>
        <v>45657</v>
      </c>
      <c r="D169" s="193">
        <f t="shared" si="83"/>
        <v>4.8842523756940066</v>
      </c>
      <c r="E169" s="193">
        <f t="shared" ref="E169:AB169" si="91">+E144-E145</f>
        <v>4.8842523756940066</v>
      </c>
      <c r="F169" s="193">
        <f t="shared" si="91"/>
        <v>0</v>
      </c>
      <c r="G169" s="193">
        <f t="shared" si="91"/>
        <v>0</v>
      </c>
      <c r="H169" s="193">
        <f t="shared" si="91"/>
        <v>0</v>
      </c>
      <c r="I169" s="193">
        <f t="shared" si="91"/>
        <v>0</v>
      </c>
      <c r="J169" s="193">
        <f t="shared" si="91"/>
        <v>0</v>
      </c>
      <c r="K169" s="193">
        <f t="shared" si="91"/>
        <v>0</v>
      </c>
      <c r="L169" s="193">
        <f t="shared" si="91"/>
        <v>0</v>
      </c>
      <c r="M169" s="193">
        <f t="shared" si="91"/>
        <v>0</v>
      </c>
      <c r="N169" s="193">
        <f t="shared" si="91"/>
        <v>0</v>
      </c>
      <c r="O169" s="193">
        <f t="shared" si="91"/>
        <v>0</v>
      </c>
      <c r="P169" s="193">
        <f t="shared" si="91"/>
        <v>0</v>
      </c>
      <c r="Q169" s="193">
        <f t="shared" si="91"/>
        <v>0</v>
      </c>
      <c r="R169" s="193">
        <f t="shared" si="91"/>
        <v>0</v>
      </c>
      <c r="S169" s="193">
        <f t="shared" si="91"/>
        <v>0</v>
      </c>
      <c r="T169" s="193">
        <f t="shared" si="91"/>
        <v>0</v>
      </c>
      <c r="U169" s="193">
        <f t="shared" si="91"/>
        <v>0</v>
      </c>
      <c r="V169" s="193">
        <f t="shared" si="91"/>
        <v>0</v>
      </c>
      <c r="W169" s="193">
        <f t="shared" si="91"/>
        <v>0</v>
      </c>
      <c r="X169" s="193">
        <f t="shared" si="91"/>
        <v>0</v>
      </c>
      <c r="Y169" s="193">
        <f t="shared" si="91"/>
        <v>0</v>
      </c>
      <c r="Z169" s="193">
        <f t="shared" si="91"/>
        <v>0</v>
      </c>
      <c r="AA169" s="193">
        <f t="shared" si="91"/>
        <v>0</v>
      </c>
      <c r="AB169" s="193">
        <f t="shared" si="91"/>
        <v>0</v>
      </c>
      <c r="AC169" s="187">
        <f>+AD169*((1+Summary!$D$29)^(AE169))</f>
        <v>0.91167179922413266</v>
      </c>
      <c r="AD169" s="187">
        <f>HLOOKUP($H$4,'Yield Curves &amp; Factor Charges'!$L$41:$S$72,AE169+2.5,FALSE)</f>
        <v>0.90758053366769498</v>
      </c>
      <c r="AE169" s="134">
        <f t="shared" si="88"/>
        <v>4.5</v>
      </c>
    </row>
    <row r="170" spans="1:31" s="141" customFormat="1" x14ac:dyDescent="0.25">
      <c r="B170" s="145">
        <f t="shared" si="86"/>
        <v>46022</v>
      </c>
      <c r="D170" s="193">
        <f t="shared" si="83"/>
        <v>0</v>
      </c>
      <c r="E170" s="193">
        <f t="shared" ref="E170:AB170" si="92">+E145-E146</f>
        <v>0</v>
      </c>
      <c r="F170" s="193">
        <f t="shared" si="92"/>
        <v>0</v>
      </c>
      <c r="G170" s="193">
        <f t="shared" si="92"/>
        <v>0</v>
      </c>
      <c r="H170" s="193">
        <f t="shared" si="92"/>
        <v>0</v>
      </c>
      <c r="I170" s="193">
        <f t="shared" si="92"/>
        <v>0</v>
      </c>
      <c r="J170" s="193">
        <f t="shared" si="92"/>
        <v>0</v>
      </c>
      <c r="K170" s="193">
        <f t="shared" si="92"/>
        <v>0</v>
      </c>
      <c r="L170" s="193">
        <f t="shared" si="92"/>
        <v>0</v>
      </c>
      <c r="M170" s="193">
        <f t="shared" si="92"/>
        <v>0</v>
      </c>
      <c r="N170" s="193">
        <f t="shared" si="92"/>
        <v>0</v>
      </c>
      <c r="O170" s="193">
        <f t="shared" si="92"/>
        <v>0</v>
      </c>
      <c r="P170" s="193">
        <f t="shared" si="92"/>
        <v>0</v>
      </c>
      <c r="Q170" s="193">
        <f t="shared" si="92"/>
        <v>0</v>
      </c>
      <c r="R170" s="193">
        <f t="shared" si="92"/>
        <v>0</v>
      </c>
      <c r="S170" s="193">
        <f t="shared" si="92"/>
        <v>0</v>
      </c>
      <c r="T170" s="193">
        <f t="shared" si="92"/>
        <v>0</v>
      </c>
      <c r="U170" s="193">
        <f t="shared" si="92"/>
        <v>0</v>
      </c>
      <c r="V170" s="193">
        <f t="shared" si="92"/>
        <v>0</v>
      </c>
      <c r="W170" s="193">
        <f t="shared" si="92"/>
        <v>0</v>
      </c>
      <c r="X170" s="193">
        <f t="shared" si="92"/>
        <v>0</v>
      </c>
      <c r="Y170" s="193">
        <f t="shared" si="92"/>
        <v>0</v>
      </c>
      <c r="Z170" s="193">
        <f t="shared" si="92"/>
        <v>0</v>
      </c>
      <c r="AA170" s="193">
        <f t="shared" si="92"/>
        <v>0</v>
      </c>
      <c r="AB170" s="193">
        <f t="shared" si="92"/>
        <v>0</v>
      </c>
      <c r="AC170" s="187">
        <f>+AD170*((1+Summary!$D$29)^(AE170))</f>
        <v>0.88527009351870367</v>
      </c>
      <c r="AD170" s="187">
        <f>HLOOKUP($H$4,'Yield Curves &amp; Factor Charges'!$L$41:$S$72,AE170+2.5,FALSE)</f>
        <v>0.88041689273067236</v>
      </c>
      <c r="AE170" s="134">
        <f t="shared" si="88"/>
        <v>5.5</v>
      </c>
    </row>
    <row r="171" spans="1:31" s="141" customFormat="1" x14ac:dyDescent="0.25">
      <c r="B171" s="145">
        <f t="shared" si="86"/>
        <v>46387</v>
      </c>
      <c r="D171" s="193">
        <f t="shared" si="83"/>
        <v>0</v>
      </c>
      <c r="E171" s="193">
        <f t="shared" ref="E171:AB171" si="93">+E146-E147</f>
        <v>0</v>
      </c>
      <c r="F171" s="193">
        <f t="shared" si="93"/>
        <v>0</v>
      </c>
      <c r="G171" s="193">
        <f t="shared" si="93"/>
        <v>0</v>
      </c>
      <c r="H171" s="193">
        <f t="shared" si="93"/>
        <v>0</v>
      </c>
      <c r="I171" s="193">
        <f t="shared" si="93"/>
        <v>0</v>
      </c>
      <c r="J171" s="193">
        <f t="shared" si="93"/>
        <v>0</v>
      </c>
      <c r="K171" s="193">
        <f t="shared" si="93"/>
        <v>0</v>
      </c>
      <c r="L171" s="193">
        <f t="shared" si="93"/>
        <v>0</v>
      </c>
      <c r="M171" s="193">
        <f t="shared" si="93"/>
        <v>0</v>
      </c>
      <c r="N171" s="193">
        <f t="shared" si="93"/>
        <v>0</v>
      </c>
      <c r="O171" s="193">
        <f t="shared" si="93"/>
        <v>0</v>
      </c>
      <c r="P171" s="193">
        <f t="shared" si="93"/>
        <v>0</v>
      </c>
      <c r="Q171" s="193">
        <f t="shared" si="93"/>
        <v>0</v>
      </c>
      <c r="R171" s="193">
        <f t="shared" si="93"/>
        <v>0</v>
      </c>
      <c r="S171" s="193">
        <f t="shared" si="93"/>
        <v>0</v>
      </c>
      <c r="T171" s="193">
        <f t="shared" si="93"/>
        <v>0</v>
      </c>
      <c r="U171" s="193">
        <f t="shared" si="93"/>
        <v>0</v>
      </c>
      <c r="V171" s="193">
        <f t="shared" si="93"/>
        <v>0</v>
      </c>
      <c r="W171" s="193">
        <f t="shared" si="93"/>
        <v>0</v>
      </c>
      <c r="X171" s="193">
        <f t="shared" si="93"/>
        <v>0</v>
      </c>
      <c r="Y171" s="193">
        <f t="shared" si="93"/>
        <v>0</v>
      </c>
      <c r="Z171" s="193">
        <f t="shared" si="93"/>
        <v>0</v>
      </c>
      <c r="AA171" s="193">
        <f t="shared" si="93"/>
        <v>0</v>
      </c>
      <c r="AB171" s="193">
        <f t="shared" si="93"/>
        <v>0</v>
      </c>
      <c r="AC171" s="187">
        <f>+AD171*((1+Summary!$D$29)^(AE171))</f>
        <v>0.85628383574960587</v>
      </c>
      <c r="AD171" s="187">
        <f>HLOOKUP($H$4,'Yield Curves &amp; Factor Charges'!$L$41:$S$72,AE171+2.5,FALSE)</f>
        <v>0.85073880373878419</v>
      </c>
      <c r="AE171" s="134">
        <f t="shared" si="88"/>
        <v>6.5</v>
      </c>
    </row>
    <row r="172" spans="1:31" s="141" customFormat="1" x14ac:dyDescent="0.25">
      <c r="B172" s="145">
        <f t="shared" si="86"/>
        <v>46752</v>
      </c>
      <c r="C172" s="54"/>
      <c r="D172" s="193">
        <f t="shared" si="83"/>
        <v>0</v>
      </c>
      <c r="E172" s="193">
        <f t="shared" ref="E172:AB172" si="94">+E147-E148</f>
        <v>0</v>
      </c>
      <c r="F172" s="193">
        <f t="shared" si="94"/>
        <v>0</v>
      </c>
      <c r="G172" s="193">
        <f t="shared" si="94"/>
        <v>0</v>
      </c>
      <c r="H172" s="193">
        <f t="shared" si="94"/>
        <v>0</v>
      </c>
      <c r="I172" s="193">
        <f t="shared" si="94"/>
        <v>0</v>
      </c>
      <c r="J172" s="193">
        <f t="shared" si="94"/>
        <v>0</v>
      </c>
      <c r="K172" s="193">
        <f t="shared" si="94"/>
        <v>0</v>
      </c>
      <c r="L172" s="193">
        <f t="shared" si="94"/>
        <v>0</v>
      </c>
      <c r="M172" s="193">
        <f t="shared" si="94"/>
        <v>0</v>
      </c>
      <c r="N172" s="193">
        <f t="shared" si="94"/>
        <v>0</v>
      </c>
      <c r="O172" s="193">
        <f t="shared" si="94"/>
        <v>0</v>
      </c>
      <c r="P172" s="193">
        <f t="shared" si="94"/>
        <v>0</v>
      </c>
      <c r="Q172" s="193">
        <f t="shared" si="94"/>
        <v>0</v>
      </c>
      <c r="R172" s="193">
        <f t="shared" si="94"/>
        <v>0</v>
      </c>
      <c r="S172" s="193">
        <f t="shared" si="94"/>
        <v>0</v>
      </c>
      <c r="T172" s="193">
        <f t="shared" si="94"/>
        <v>0</v>
      </c>
      <c r="U172" s="193">
        <f t="shared" si="94"/>
        <v>0</v>
      </c>
      <c r="V172" s="193">
        <f t="shared" si="94"/>
        <v>0</v>
      </c>
      <c r="W172" s="193">
        <f t="shared" si="94"/>
        <v>0</v>
      </c>
      <c r="X172" s="193">
        <f t="shared" si="94"/>
        <v>0</v>
      </c>
      <c r="Y172" s="193">
        <f t="shared" si="94"/>
        <v>0</v>
      </c>
      <c r="Z172" s="193">
        <f t="shared" si="94"/>
        <v>0</v>
      </c>
      <c r="AA172" s="193">
        <f t="shared" si="94"/>
        <v>0</v>
      </c>
      <c r="AB172" s="193">
        <f t="shared" si="94"/>
        <v>0</v>
      </c>
      <c r="AC172" s="187">
        <f>+AD172*((1+Summary!$D$29)^(AE172))</f>
        <v>0.82814960563653606</v>
      </c>
      <c r="AD172" s="187">
        <f>HLOOKUP($H$4,'Yield Curves &amp; Factor Charges'!$L$41:$S$72,AE172+2.5,FALSE)</f>
        <v>0.82196479749051532</v>
      </c>
      <c r="AE172" s="134">
        <f t="shared" si="88"/>
        <v>7.5</v>
      </c>
    </row>
    <row r="173" spans="1:31" s="141" customFormat="1" x14ac:dyDescent="0.25">
      <c r="B173" s="145">
        <f t="shared" si="86"/>
        <v>47118</v>
      </c>
      <c r="C173" s="54"/>
      <c r="D173" s="193">
        <f t="shared" si="83"/>
        <v>0</v>
      </c>
      <c r="E173" s="193">
        <f t="shared" ref="E173:AB173" si="95">+E148-E149</f>
        <v>0</v>
      </c>
      <c r="F173" s="193">
        <f t="shared" si="95"/>
        <v>0</v>
      </c>
      <c r="G173" s="193">
        <f t="shared" si="95"/>
        <v>0</v>
      </c>
      <c r="H173" s="193">
        <f t="shared" si="95"/>
        <v>0</v>
      </c>
      <c r="I173" s="193">
        <f t="shared" si="95"/>
        <v>0</v>
      </c>
      <c r="J173" s="193">
        <f t="shared" si="95"/>
        <v>0</v>
      </c>
      <c r="K173" s="193">
        <f t="shared" si="95"/>
        <v>0</v>
      </c>
      <c r="L173" s="193">
        <f t="shared" si="95"/>
        <v>0</v>
      </c>
      <c r="M173" s="193">
        <f t="shared" si="95"/>
        <v>0</v>
      </c>
      <c r="N173" s="193">
        <f t="shared" si="95"/>
        <v>0</v>
      </c>
      <c r="O173" s="193">
        <f t="shared" si="95"/>
        <v>0</v>
      </c>
      <c r="P173" s="193">
        <f t="shared" si="95"/>
        <v>0</v>
      </c>
      <c r="Q173" s="193">
        <f t="shared" si="95"/>
        <v>0</v>
      </c>
      <c r="R173" s="193">
        <f t="shared" si="95"/>
        <v>0</v>
      </c>
      <c r="S173" s="193">
        <f t="shared" si="95"/>
        <v>0</v>
      </c>
      <c r="T173" s="193">
        <f t="shared" si="95"/>
        <v>0</v>
      </c>
      <c r="U173" s="193">
        <f t="shared" si="95"/>
        <v>0</v>
      </c>
      <c r="V173" s="193">
        <f t="shared" si="95"/>
        <v>0</v>
      </c>
      <c r="W173" s="193">
        <f t="shared" si="95"/>
        <v>0</v>
      </c>
      <c r="X173" s="193">
        <f t="shared" si="95"/>
        <v>0</v>
      </c>
      <c r="Y173" s="193">
        <f t="shared" si="95"/>
        <v>0</v>
      </c>
      <c r="Z173" s="193">
        <f t="shared" si="95"/>
        <v>0</v>
      </c>
      <c r="AA173" s="193">
        <f t="shared" si="95"/>
        <v>0</v>
      </c>
      <c r="AB173" s="193">
        <f t="shared" si="95"/>
        <v>0</v>
      </c>
      <c r="AC173" s="187">
        <f>+AD173*((1+Summary!$D$29)^(AE173))</f>
        <v>0.80195103599723128</v>
      </c>
      <c r="AD173" s="187">
        <f>HLOOKUP($H$4,'Yield Curves &amp; Factor Charges'!$L$41:$S$72,AE173+2.5,FALSE)</f>
        <v>0.79516671796362681</v>
      </c>
      <c r="AE173" s="134">
        <f t="shared" si="88"/>
        <v>8.5</v>
      </c>
    </row>
    <row r="174" spans="1:31" s="141" customFormat="1" x14ac:dyDescent="0.25">
      <c r="B174" s="145">
        <f t="shared" si="86"/>
        <v>47483</v>
      </c>
      <c r="D174" s="193">
        <f t="shared" si="83"/>
        <v>0</v>
      </c>
      <c r="E174" s="193">
        <f t="shared" ref="E174:AB174" si="96">+E149-E150</f>
        <v>0</v>
      </c>
      <c r="F174" s="193">
        <f t="shared" si="96"/>
        <v>0</v>
      </c>
      <c r="G174" s="193">
        <f t="shared" si="96"/>
        <v>0</v>
      </c>
      <c r="H174" s="193">
        <f t="shared" si="96"/>
        <v>0</v>
      </c>
      <c r="I174" s="193">
        <f t="shared" si="96"/>
        <v>0</v>
      </c>
      <c r="J174" s="193">
        <f t="shared" si="96"/>
        <v>0</v>
      </c>
      <c r="K174" s="193">
        <f t="shared" si="96"/>
        <v>0</v>
      </c>
      <c r="L174" s="193">
        <f t="shared" si="96"/>
        <v>0</v>
      </c>
      <c r="M174" s="193">
        <f t="shared" si="96"/>
        <v>0</v>
      </c>
      <c r="N174" s="193">
        <f t="shared" si="96"/>
        <v>0</v>
      </c>
      <c r="O174" s="193">
        <f t="shared" si="96"/>
        <v>0</v>
      </c>
      <c r="P174" s="193">
        <f t="shared" si="96"/>
        <v>0</v>
      </c>
      <c r="Q174" s="193">
        <f t="shared" si="96"/>
        <v>0</v>
      </c>
      <c r="R174" s="193">
        <f t="shared" si="96"/>
        <v>0</v>
      </c>
      <c r="S174" s="193">
        <f t="shared" si="96"/>
        <v>0</v>
      </c>
      <c r="T174" s="193">
        <f t="shared" si="96"/>
        <v>0</v>
      </c>
      <c r="U174" s="193">
        <f t="shared" si="96"/>
        <v>0</v>
      </c>
      <c r="V174" s="193">
        <f t="shared" si="96"/>
        <v>0</v>
      </c>
      <c r="W174" s="193">
        <f t="shared" si="96"/>
        <v>0</v>
      </c>
      <c r="X174" s="193">
        <f t="shared" si="96"/>
        <v>0</v>
      </c>
      <c r="Y174" s="193">
        <f t="shared" si="96"/>
        <v>0</v>
      </c>
      <c r="Z174" s="193">
        <f t="shared" si="96"/>
        <v>0</v>
      </c>
      <c r="AA174" s="193">
        <f t="shared" si="96"/>
        <v>0</v>
      </c>
      <c r="AB174" s="193">
        <f t="shared" si="96"/>
        <v>0</v>
      </c>
      <c r="AC174" s="187">
        <f>+AD174*((1+Summary!$D$29)^(AE174))</f>
        <v>0.77391186275265678</v>
      </c>
      <c r="AD174" s="187">
        <f>HLOOKUP($H$4,'Yield Curves &amp; Factor Charges'!$L$41:$S$72,AE174+2.5,FALSE)</f>
        <v>0.76659815140952448</v>
      </c>
      <c r="AE174" s="134">
        <f t="shared" si="88"/>
        <v>9.5</v>
      </c>
    </row>
    <row r="175" spans="1:31" s="141" customFormat="1" x14ac:dyDescent="0.25">
      <c r="B175" s="145">
        <f t="shared" si="86"/>
        <v>47848</v>
      </c>
      <c r="D175" s="193">
        <f t="shared" si="83"/>
        <v>0</v>
      </c>
      <c r="E175" s="193">
        <f t="shared" ref="E175:AB175" si="97">+E150-E151</f>
        <v>0</v>
      </c>
      <c r="F175" s="193">
        <f t="shared" si="97"/>
        <v>0</v>
      </c>
      <c r="G175" s="193">
        <f t="shared" si="97"/>
        <v>0</v>
      </c>
      <c r="H175" s="193">
        <f t="shared" si="97"/>
        <v>0</v>
      </c>
      <c r="I175" s="193">
        <f t="shared" si="97"/>
        <v>0</v>
      </c>
      <c r="J175" s="193">
        <f t="shared" si="97"/>
        <v>0</v>
      </c>
      <c r="K175" s="193">
        <f t="shared" si="97"/>
        <v>0</v>
      </c>
      <c r="L175" s="193">
        <f t="shared" si="97"/>
        <v>0</v>
      </c>
      <c r="M175" s="193">
        <f t="shared" si="97"/>
        <v>0</v>
      </c>
      <c r="N175" s="193">
        <f t="shared" si="97"/>
        <v>0</v>
      </c>
      <c r="O175" s="193">
        <f t="shared" si="97"/>
        <v>0</v>
      </c>
      <c r="P175" s="193">
        <f t="shared" si="97"/>
        <v>0</v>
      </c>
      <c r="Q175" s="193">
        <f t="shared" si="97"/>
        <v>0</v>
      </c>
      <c r="R175" s="193">
        <f t="shared" si="97"/>
        <v>0</v>
      </c>
      <c r="S175" s="193">
        <f t="shared" si="97"/>
        <v>0</v>
      </c>
      <c r="T175" s="193">
        <f t="shared" si="97"/>
        <v>0</v>
      </c>
      <c r="U175" s="193">
        <f t="shared" si="97"/>
        <v>0</v>
      </c>
      <c r="V175" s="193">
        <f t="shared" si="97"/>
        <v>0</v>
      </c>
      <c r="W175" s="193">
        <f t="shared" si="97"/>
        <v>0</v>
      </c>
      <c r="X175" s="193">
        <f t="shared" si="97"/>
        <v>0</v>
      </c>
      <c r="Y175" s="193">
        <f t="shared" si="97"/>
        <v>0</v>
      </c>
      <c r="Z175" s="193">
        <f t="shared" si="97"/>
        <v>0</v>
      </c>
      <c r="AA175" s="193">
        <f t="shared" si="97"/>
        <v>0</v>
      </c>
      <c r="AB175" s="193">
        <f t="shared" si="97"/>
        <v>0</v>
      </c>
      <c r="AC175" s="187">
        <f>+AD175*((1+Summary!$D$29)^(AE175))</f>
        <v>0.74955142457442803</v>
      </c>
      <c r="AD175" s="187">
        <f>HLOOKUP($H$4,'Yield Curves &amp; Factor Charges'!$L$41:$S$72,AE175+2.5,FALSE)</f>
        <v>0.74172620085917185</v>
      </c>
      <c r="AE175" s="134">
        <f t="shared" si="88"/>
        <v>10.5</v>
      </c>
    </row>
    <row r="176" spans="1:31" s="141" customFormat="1" x14ac:dyDescent="0.25">
      <c r="B176" s="145">
        <f t="shared" si="86"/>
        <v>48213</v>
      </c>
      <c r="D176" s="193">
        <f t="shared" si="83"/>
        <v>0</v>
      </c>
      <c r="E176" s="193">
        <f t="shared" ref="E176:AB176" si="98">+E151-E152</f>
        <v>0</v>
      </c>
      <c r="F176" s="193">
        <f t="shared" si="98"/>
        <v>0</v>
      </c>
      <c r="G176" s="193">
        <f t="shared" si="98"/>
        <v>0</v>
      </c>
      <c r="H176" s="193">
        <f t="shared" si="98"/>
        <v>0</v>
      </c>
      <c r="I176" s="193">
        <f t="shared" si="98"/>
        <v>0</v>
      </c>
      <c r="J176" s="193">
        <f t="shared" si="98"/>
        <v>0</v>
      </c>
      <c r="K176" s="193">
        <f t="shared" si="98"/>
        <v>0</v>
      </c>
      <c r="L176" s="193">
        <f t="shared" si="98"/>
        <v>0</v>
      </c>
      <c r="M176" s="193">
        <f t="shared" si="98"/>
        <v>0</v>
      </c>
      <c r="N176" s="193">
        <f t="shared" si="98"/>
        <v>0</v>
      </c>
      <c r="O176" s="193">
        <f t="shared" si="98"/>
        <v>0</v>
      </c>
      <c r="P176" s="193">
        <f t="shared" si="98"/>
        <v>0</v>
      </c>
      <c r="Q176" s="193">
        <f t="shared" si="98"/>
        <v>0</v>
      </c>
      <c r="R176" s="193">
        <f t="shared" si="98"/>
        <v>0</v>
      </c>
      <c r="S176" s="193">
        <f t="shared" si="98"/>
        <v>0</v>
      </c>
      <c r="T176" s="193">
        <f t="shared" si="98"/>
        <v>0</v>
      </c>
      <c r="U176" s="193">
        <f t="shared" si="98"/>
        <v>0</v>
      </c>
      <c r="V176" s="193">
        <f t="shared" si="98"/>
        <v>0</v>
      </c>
      <c r="W176" s="193">
        <f t="shared" si="98"/>
        <v>0</v>
      </c>
      <c r="X176" s="193">
        <f t="shared" si="98"/>
        <v>0</v>
      </c>
      <c r="Y176" s="193">
        <f t="shared" si="98"/>
        <v>0</v>
      </c>
      <c r="Z176" s="193">
        <f t="shared" si="98"/>
        <v>0</v>
      </c>
      <c r="AA176" s="193">
        <f t="shared" si="98"/>
        <v>0</v>
      </c>
      <c r="AB176" s="193">
        <f t="shared" si="98"/>
        <v>0</v>
      </c>
      <c r="AC176" s="187">
        <f>+AD176*((1+Summary!$D$29)^(AE176))</f>
        <v>0.72921377491102646</v>
      </c>
      <c r="AD176" s="187">
        <f>HLOOKUP($H$4,'Yield Curves &amp; Factor Charges'!$L$41:$S$72,AE176+2.5,FALSE)</f>
        <v>0.72087999373687339</v>
      </c>
      <c r="AE176" s="134">
        <f t="shared" si="88"/>
        <v>11.5</v>
      </c>
    </row>
    <row r="177" spans="1:31" s="141" customFormat="1" x14ac:dyDescent="0.25">
      <c r="B177" s="145">
        <f t="shared" si="86"/>
        <v>48579</v>
      </c>
      <c r="D177" s="193">
        <f t="shared" si="83"/>
        <v>0</v>
      </c>
      <c r="E177" s="193">
        <f t="shared" ref="E177:AB177" si="99">+E152-E153</f>
        <v>0</v>
      </c>
      <c r="F177" s="193">
        <f t="shared" si="99"/>
        <v>0</v>
      </c>
      <c r="G177" s="193">
        <f t="shared" si="99"/>
        <v>0</v>
      </c>
      <c r="H177" s="193">
        <f t="shared" si="99"/>
        <v>0</v>
      </c>
      <c r="I177" s="193">
        <f t="shared" si="99"/>
        <v>0</v>
      </c>
      <c r="J177" s="193">
        <f t="shared" si="99"/>
        <v>0</v>
      </c>
      <c r="K177" s="193">
        <f t="shared" si="99"/>
        <v>0</v>
      </c>
      <c r="L177" s="193">
        <f t="shared" si="99"/>
        <v>0</v>
      </c>
      <c r="M177" s="193">
        <f t="shared" si="99"/>
        <v>0</v>
      </c>
      <c r="N177" s="193">
        <f t="shared" si="99"/>
        <v>0</v>
      </c>
      <c r="O177" s="193">
        <f t="shared" si="99"/>
        <v>0</v>
      </c>
      <c r="P177" s="193">
        <f t="shared" si="99"/>
        <v>0</v>
      </c>
      <c r="Q177" s="193">
        <f t="shared" si="99"/>
        <v>0</v>
      </c>
      <c r="R177" s="193">
        <f t="shared" si="99"/>
        <v>0</v>
      </c>
      <c r="S177" s="193">
        <f t="shared" si="99"/>
        <v>0</v>
      </c>
      <c r="T177" s="193">
        <f t="shared" si="99"/>
        <v>0</v>
      </c>
      <c r="U177" s="193">
        <f t="shared" si="99"/>
        <v>0</v>
      </c>
      <c r="V177" s="193">
        <f t="shared" si="99"/>
        <v>0</v>
      </c>
      <c r="W177" s="193">
        <f t="shared" si="99"/>
        <v>0</v>
      </c>
      <c r="X177" s="193">
        <f t="shared" si="99"/>
        <v>0</v>
      </c>
      <c r="Y177" s="193">
        <f t="shared" si="99"/>
        <v>0</v>
      </c>
      <c r="Z177" s="193">
        <f t="shared" si="99"/>
        <v>0</v>
      </c>
      <c r="AA177" s="193">
        <f t="shared" si="99"/>
        <v>0</v>
      </c>
      <c r="AB177" s="193">
        <f t="shared" si="99"/>
        <v>0</v>
      </c>
      <c r="AC177" s="187">
        <f>+AD177*((1+Summary!$D$29)^(AE177))</f>
        <v>0.70878211782562872</v>
      </c>
      <c r="AD177" s="187">
        <f>HLOOKUP($H$4,'Yield Curves &amp; Factor Charges'!$L$41:$S$72,AE177+2.5,FALSE)</f>
        <v>0.69998185691017756</v>
      </c>
      <c r="AE177" s="134">
        <f t="shared" si="88"/>
        <v>12.5</v>
      </c>
    </row>
    <row r="178" spans="1:31" s="141" customFormat="1" x14ac:dyDescent="0.25">
      <c r="B178" s="145">
        <f t="shared" si="86"/>
        <v>48944</v>
      </c>
      <c r="D178" s="193">
        <f t="shared" si="83"/>
        <v>0</v>
      </c>
      <c r="E178" s="193">
        <f t="shared" ref="E178:AB178" si="100">+E153-E154</f>
        <v>0</v>
      </c>
      <c r="F178" s="193">
        <f t="shared" si="100"/>
        <v>0</v>
      </c>
      <c r="G178" s="193">
        <f t="shared" si="100"/>
        <v>0</v>
      </c>
      <c r="H178" s="193">
        <f t="shared" si="100"/>
        <v>0</v>
      </c>
      <c r="I178" s="193">
        <f t="shared" si="100"/>
        <v>0</v>
      </c>
      <c r="J178" s="193">
        <f t="shared" si="100"/>
        <v>0</v>
      </c>
      <c r="K178" s="193">
        <f t="shared" si="100"/>
        <v>0</v>
      </c>
      <c r="L178" s="193">
        <f t="shared" si="100"/>
        <v>0</v>
      </c>
      <c r="M178" s="193">
        <f t="shared" si="100"/>
        <v>0</v>
      </c>
      <c r="N178" s="193">
        <f t="shared" si="100"/>
        <v>0</v>
      </c>
      <c r="O178" s="193">
        <f t="shared" si="100"/>
        <v>0</v>
      </c>
      <c r="P178" s="193">
        <f t="shared" si="100"/>
        <v>0</v>
      </c>
      <c r="Q178" s="193">
        <f t="shared" si="100"/>
        <v>0</v>
      </c>
      <c r="R178" s="193">
        <f t="shared" si="100"/>
        <v>0</v>
      </c>
      <c r="S178" s="193">
        <f t="shared" si="100"/>
        <v>0</v>
      </c>
      <c r="T178" s="193">
        <f t="shared" si="100"/>
        <v>0</v>
      </c>
      <c r="U178" s="193">
        <f t="shared" si="100"/>
        <v>0</v>
      </c>
      <c r="V178" s="193">
        <f t="shared" si="100"/>
        <v>0</v>
      </c>
      <c r="W178" s="193">
        <f t="shared" si="100"/>
        <v>0</v>
      </c>
      <c r="X178" s="193">
        <f t="shared" si="100"/>
        <v>0</v>
      </c>
      <c r="Y178" s="193">
        <f t="shared" si="100"/>
        <v>0</v>
      </c>
      <c r="Z178" s="193">
        <f t="shared" si="100"/>
        <v>0</v>
      </c>
      <c r="AA178" s="193">
        <f t="shared" si="100"/>
        <v>0</v>
      </c>
      <c r="AB178" s="193">
        <f t="shared" si="100"/>
        <v>0</v>
      </c>
      <c r="AC178" s="187">
        <f>+AD178*((1+Summary!$D$29)^(AE178))</f>
        <v>0.68930323237127589</v>
      </c>
      <c r="AD178" s="187">
        <f>HLOOKUP($H$4,'Yield Curves &amp; Factor Charges'!$L$41:$S$72,AE178+2.5,FALSE)</f>
        <v>0.68006475714894721</v>
      </c>
      <c r="AE178" s="134">
        <f t="shared" si="88"/>
        <v>13.5</v>
      </c>
    </row>
    <row r="179" spans="1:31" s="141" customFormat="1" x14ac:dyDescent="0.25">
      <c r="B179" s="145">
        <f t="shared" si="86"/>
        <v>49309</v>
      </c>
      <c r="D179" s="193">
        <f t="shared" si="83"/>
        <v>0</v>
      </c>
      <c r="E179" s="193">
        <f t="shared" ref="E179:AB179" si="101">+E154-E155</f>
        <v>0</v>
      </c>
      <c r="F179" s="193">
        <f t="shared" si="101"/>
        <v>0</v>
      </c>
      <c r="G179" s="193">
        <f t="shared" si="101"/>
        <v>0</v>
      </c>
      <c r="H179" s="193">
        <f t="shared" si="101"/>
        <v>0</v>
      </c>
      <c r="I179" s="193">
        <f t="shared" si="101"/>
        <v>0</v>
      </c>
      <c r="J179" s="193">
        <f t="shared" si="101"/>
        <v>0</v>
      </c>
      <c r="K179" s="193">
        <f t="shared" si="101"/>
        <v>0</v>
      </c>
      <c r="L179" s="193">
        <f t="shared" si="101"/>
        <v>0</v>
      </c>
      <c r="M179" s="193">
        <f t="shared" si="101"/>
        <v>0</v>
      </c>
      <c r="N179" s="193">
        <f t="shared" si="101"/>
        <v>0</v>
      </c>
      <c r="O179" s="193">
        <f t="shared" si="101"/>
        <v>0</v>
      </c>
      <c r="P179" s="193">
        <f t="shared" si="101"/>
        <v>0</v>
      </c>
      <c r="Q179" s="193">
        <f t="shared" si="101"/>
        <v>0</v>
      </c>
      <c r="R179" s="193">
        <f t="shared" si="101"/>
        <v>0</v>
      </c>
      <c r="S179" s="193">
        <f t="shared" si="101"/>
        <v>0</v>
      </c>
      <c r="T179" s="193">
        <f t="shared" si="101"/>
        <v>0</v>
      </c>
      <c r="U179" s="193">
        <f t="shared" si="101"/>
        <v>0</v>
      </c>
      <c r="V179" s="193">
        <f t="shared" si="101"/>
        <v>0</v>
      </c>
      <c r="W179" s="193">
        <f t="shared" si="101"/>
        <v>0</v>
      </c>
      <c r="X179" s="193">
        <f t="shared" si="101"/>
        <v>0</v>
      </c>
      <c r="Y179" s="193">
        <f t="shared" si="101"/>
        <v>0</v>
      </c>
      <c r="Z179" s="193">
        <f t="shared" si="101"/>
        <v>0</v>
      </c>
      <c r="AA179" s="193">
        <f t="shared" si="101"/>
        <v>0</v>
      </c>
      <c r="AB179" s="193">
        <f t="shared" si="101"/>
        <v>0</v>
      </c>
      <c r="AC179" s="187">
        <f>+AD179*((1+Summary!$D$29)^(AE179))</f>
        <v>0.67105705902468682</v>
      </c>
      <c r="AD179" s="187">
        <f>HLOOKUP($H$4,'Yield Curves &amp; Factor Charges'!$L$41:$S$72,AE179+2.5,FALSE)</f>
        <v>0.66140172875849612</v>
      </c>
      <c r="AE179" s="134">
        <f t="shared" si="88"/>
        <v>14.5</v>
      </c>
    </row>
    <row r="180" spans="1:31" s="141" customFormat="1" x14ac:dyDescent="0.25">
      <c r="B180" s="145">
        <f t="shared" si="86"/>
        <v>49674</v>
      </c>
      <c r="D180" s="193">
        <f t="shared" si="83"/>
        <v>0</v>
      </c>
      <c r="E180" s="193">
        <f t="shared" ref="E180:AB180" si="102">+E155-E156</f>
        <v>0</v>
      </c>
      <c r="F180" s="193">
        <f t="shared" si="102"/>
        <v>0</v>
      </c>
      <c r="G180" s="193">
        <f t="shared" si="102"/>
        <v>0</v>
      </c>
      <c r="H180" s="193">
        <f t="shared" si="102"/>
        <v>0</v>
      </c>
      <c r="I180" s="193">
        <f t="shared" si="102"/>
        <v>0</v>
      </c>
      <c r="J180" s="193">
        <f t="shared" si="102"/>
        <v>0</v>
      </c>
      <c r="K180" s="193">
        <f t="shared" si="102"/>
        <v>0</v>
      </c>
      <c r="L180" s="193">
        <f t="shared" si="102"/>
        <v>0</v>
      </c>
      <c r="M180" s="193">
        <f t="shared" si="102"/>
        <v>0</v>
      </c>
      <c r="N180" s="193">
        <f t="shared" si="102"/>
        <v>0</v>
      </c>
      <c r="O180" s="193">
        <f t="shared" si="102"/>
        <v>0</v>
      </c>
      <c r="P180" s="193">
        <f t="shared" si="102"/>
        <v>0</v>
      </c>
      <c r="Q180" s="193">
        <f t="shared" si="102"/>
        <v>0</v>
      </c>
      <c r="R180" s="193">
        <f t="shared" si="102"/>
        <v>0</v>
      </c>
      <c r="S180" s="193">
        <f t="shared" si="102"/>
        <v>0</v>
      </c>
      <c r="T180" s="193">
        <f t="shared" si="102"/>
        <v>0</v>
      </c>
      <c r="U180" s="193">
        <f t="shared" si="102"/>
        <v>0</v>
      </c>
      <c r="V180" s="193">
        <f t="shared" si="102"/>
        <v>0</v>
      </c>
      <c r="W180" s="193">
        <f t="shared" si="102"/>
        <v>0</v>
      </c>
      <c r="X180" s="193">
        <f t="shared" si="102"/>
        <v>0</v>
      </c>
      <c r="Y180" s="193">
        <f t="shared" si="102"/>
        <v>0</v>
      </c>
      <c r="Z180" s="193">
        <f t="shared" si="102"/>
        <v>0</v>
      </c>
      <c r="AA180" s="193">
        <f t="shared" si="102"/>
        <v>0</v>
      </c>
      <c r="AB180" s="193">
        <f t="shared" si="102"/>
        <v>0</v>
      </c>
      <c r="AC180" s="187">
        <f>+AD180*((1+Summary!$D$29)^(AE180))</f>
        <v>0.65350132291705321</v>
      </c>
      <c r="AD180" s="187">
        <f>HLOOKUP($H$4,'Yield Curves &amp; Factor Charges'!$L$41:$S$72,AE180+2.5,FALSE)</f>
        <v>0.6434551336681561</v>
      </c>
      <c r="AE180" s="134">
        <f t="shared" si="88"/>
        <v>15.5</v>
      </c>
    </row>
    <row r="181" spans="1:31" s="141" customFormat="1" x14ac:dyDescent="0.25">
      <c r="B181" s="145">
        <f t="shared" si="86"/>
        <v>50040</v>
      </c>
      <c r="D181" s="193">
        <f t="shared" si="83"/>
        <v>0</v>
      </c>
      <c r="E181" s="193">
        <f t="shared" ref="E181:AB181" si="103">+E156-E157</f>
        <v>0</v>
      </c>
      <c r="F181" s="193">
        <f t="shared" si="103"/>
        <v>0</v>
      </c>
      <c r="G181" s="193">
        <f t="shared" si="103"/>
        <v>0</v>
      </c>
      <c r="H181" s="193">
        <f t="shared" si="103"/>
        <v>0</v>
      </c>
      <c r="I181" s="193">
        <f t="shared" si="103"/>
        <v>0</v>
      </c>
      <c r="J181" s="193">
        <f t="shared" si="103"/>
        <v>0</v>
      </c>
      <c r="K181" s="193">
        <f t="shared" si="103"/>
        <v>0</v>
      </c>
      <c r="L181" s="193">
        <f t="shared" si="103"/>
        <v>0</v>
      </c>
      <c r="M181" s="193">
        <f t="shared" si="103"/>
        <v>0</v>
      </c>
      <c r="N181" s="193">
        <f t="shared" si="103"/>
        <v>0</v>
      </c>
      <c r="O181" s="193">
        <f t="shared" si="103"/>
        <v>0</v>
      </c>
      <c r="P181" s="193">
        <f t="shared" si="103"/>
        <v>0</v>
      </c>
      <c r="Q181" s="193">
        <f t="shared" si="103"/>
        <v>0</v>
      </c>
      <c r="R181" s="193">
        <f t="shared" si="103"/>
        <v>0</v>
      </c>
      <c r="S181" s="193">
        <f t="shared" si="103"/>
        <v>0</v>
      </c>
      <c r="T181" s="193">
        <f t="shared" si="103"/>
        <v>0</v>
      </c>
      <c r="U181" s="193">
        <f t="shared" si="103"/>
        <v>0</v>
      </c>
      <c r="V181" s="193">
        <f t="shared" si="103"/>
        <v>0</v>
      </c>
      <c r="W181" s="193">
        <f t="shared" si="103"/>
        <v>0</v>
      </c>
      <c r="X181" s="193">
        <f t="shared" si="103"/>
        <v>0</v>
      </c>
      <c r="Y181" s="193">
        <f t="shared" si="103"/>
        <v>0</v>
      </c>
      <c r="Z181" s="193">
        <f t="shared" si="103"/>
        <v>0</v>
      </c>
      <c r="AA181" s="193">
        <f t="shared" si="103"/>
        <v>0</v>
      </c>
      <c r="AB181" s="193">
        <f t="shared" si="103"/>
        <v>0</v>
      </c>
      <c r="AC181" s="187">
        <f>+AD181*((1+Summary!$D$29)^(AE181))</f>
        <v>0.63620972616882532</v>
      </c>
      <c r="AD181" s="187">
        <f>HLOOKUP($H$4,'Yield Curves &amp; Factor Charges'!$L$41:$S$72,AE181+2.5,FALSE)</f>
        <v>0.62580355479082783</v>
      </c>
      <c r="AE181" s="134">
        <f t="shared" si="88"/>
        <v>16.5</v>
      </c>
    </row>
    <row r="182" spans="1:31" s="141" customFormat="1" x14ac:dyDescent="0.25">
      <c r="B182" s="145">
        <f t="shared" si="86"/>
        <v>50405</v>
      </c>
      <c r="D182" s="193">
        <f t="shared" si="83"/>
        <v>0</v>
      </c>
      <c r="E182" s="193">
        <f t="shared" ref="E182:AB182" si="104">+E157-E158</f>
        <v>0</v>
      </c>
      <c r="F182" s="193">
        <f t="shared" si="104"/>
        <v>0</v>
      </c>
      <c r="G182" s="193">
        <f t="shared" si="104"/>
        <v>0</v>
      </c>
      <c r="H182" s="193">
        <f t="shared" si="104"/>
        <v>0</v>
      </c>
      <c r="I182" s="193">
        <f t="shared" si="104"/>
        <v>0</v>
      </c>
      <c r="J182" s="193">
        <f t="shared" si="104"/>
        <v>0</v>
      </c>
      <c r="K182" s="193">
        <f t="shared" si="104"/>
        <v>0</v>
      </c>
      <c r="L182" s="193">
        <f t="shared" si="104"/>
        <v>0</v>
      </c>
      <c r="M182" s="193">
        <f t="shared" si="104"/>
        <v>0</v>
      </c>
      <c r="N182" s="193">
        <f t="shared" si="104"/>
        <v>0</v>
      </c>
      <c r="O182" s="193">
        <f t="shared" si="104"/>
        <v>0</v>
      </c>
      <c r="P182" s="193">
        <f t="shared" si="104"/>
        <v>0</v>
      </c>
      <c r="Q182" s="193">
        <f t="shared" si="104"/>
        <v>0</v>
      </c>
      <c r="R182" s="193">
        <f t="shared" si="104"/>
        <v>0</v>
      </c>
      <c r="S182" s="193">
        <f t="shared" si="104"/>
        <v>0</v>
      </c>
      <c r="T182" s="193">
        <f t="shared" si="104"/>
        <v>0</v>
      </c>
      <c r="U182" s="193">
        <f t="shared" si="104"/>
        <v>0</v>
      </c>
      <c r="V182" s="193">
        <f t="shared" si="104"/>
        <v>0</v>
      </c>
      <c r="W182" s="193">
        <f t="shared" si="104"/>
        <v>0</v>
      </c>
      <c r="X182" s="193">
        <f t="shared" si="104"/>
        <v>0</v>
      </c>
      <c r="Y182" s="193">
        <f t="shared" si="104"/>
        <v>0</v>
      </c>
      <c r="Z182" s="193">
        <f t="shared" si="104"/>
        <v>0</v>
      </c>
      <c r="AA182" s="193">
        <f t="shared" si="104"/>
        <v>0</v>
      </c>
      <c r="AB182" s="193">
        <f t="shared" si="104"/>
        <v>0</v>
      </c>
      <c r="AC182" s="187">
        <f>+AD182*((1+Summary!$D$29)^(AE182))</f>
        <v>0.62032728465569653</v>
      </c>
      <c r="AD182" s="187">
        <f>HLOOKUP($H$4,'Yield Curves &amp; Factor Charges'!$L$41:$S$72,AE182+2.5,FALSE)</f>
        <v>0.60957132328357233</v>
      </c>
      <c r="AE182" s="134">
        <f t="shared" si="88"/>
        <v>17.5</v>
      </c>
    </row>
    <row r="183" spans="1:31" s="141" customFormat="1" x14ac:dyDescent="0.25">
      <c r="B183" s="145">
        <f t="shared" si="86"/>
        <v>50770</v>
      </c>
      <c r="D183" s="193">
        <f t="shared" si="83"/>
        <v>0</v>
      </c>
      <c r="E183" s="193">
        <f t="shared" ref="E183:AB183" si="105">+E158-E159</f>
        <v>0</v>
      </c>
      <c r="F183" s="193">
        <f t="shared" si="105"/>
        <v>0</v>
      </c>
      <c r="G183" s="193">
        <f t="shared" si="105"/>
        <v>0</v>
      </c>
      <c r="H183" s="193">
        <f t="shared" si="105"/>
        <v>0</v>
      </c>
      <c r="I183" s="193">
        <f t="shared" si="105"/>
        <v>0</v>
      </c>
      <c r="J183" s="193">
        <f t="shared" si="105"/>
        <v>0</v>
      </c>
      <c r="K183" s="193">
        <f t="shared" si="105"/>
        <v>0</v>
      </c>
      <c r="L183" s="193">
        <f t="shared" si="105"/>
        <v>0</v>
      </c>
      <c r="M183" s="193">
        <f t="shared" si="105"/>
        <v>0</v>
      </c>
      <c r="N183" s="193">
        <f t="shared" si="105"/>
        <v>0</v>
      </c>
      <c r="O183" s="193">
        <f t="shared" si="105"/>
        <v>0</v>
      </c>
      <c r="P183" s="193">
        <f t="shared" si="105"/>
        <v>0</v>
      </c>
      <c r="Q183" s="193">
        <f t="shared" si="105"/>
        <v>0</v>
      </c>
      <c r="R183" s="193">
        <f t="shared" si="105"/>
        <v>0</v>
      </c>
      <c r="S183" s="193">
        <f t="shared" si="105"/>
        <v>0</v>
      </c>
      <c r="T183" s="193">
        <f t="shared" si="105"/>
        <v>0</v>
      </c>
      <c r="U183" s="193">
        <f t="shared" si="105"/>
        <v>0</v>
      </c>
      <c r="V183" s="193">
        <f t="shared" si="105"/>
        <v>0</v>
      </c>
      <c r="W183" s="193">
        <f t="shared" si="105"/>
        <v>0</v>
      </c>
      <c r="X183" s="193">
        <f t="shared" si="105"/>
        <v>0</v>
      </c>
      <c r="Y183" s="193">
        <f t="shared" si="105"/>
        <v>0</v>
      </c>
      <c r="Z183" s="193">
        <f t="shared" si="105"/>
        <v>0</v>
      </c>
      <c r="AA183" s="193">
        <f t="shared" si="105"/>
        <v>0</v>
      </c>
      <c r="AB183" s="193">
        <f t="shared" si="105"/>
        <v>0</v>
      </c>
      <c r="AC183" s="187">
        <f>+AD183*((1+Summary!$D$29)^(AE183))</f>
        <v>0.60548908753880348</v>
      </c>
      <c r="AD183" s="187">
        <f>HLOOKUP($H$4,'Yield Curves &amp; Factor Charges'!$L$41:$S$72,AE183+2.5,FALSE)</f>
        <v>0.59439601220375682</v>
      </c>
      <c r="AE183" s="134">
        <f t="shared" si="88"/>
        <v>18.5</v>
      </c>
    </row>
    <row r="184" spans="1:31" s="141" customFormat="1" x14ac:dyDescent="0.25">
      <c r="B184" s="145">
        <f>EDATE(B183,12)</f>
        <v>51135</v>
      </c>
      <c r="D184" s="193">
        <f t="shared" si="83"/>
        <v>0</v>
      </c>
      <c r="E184" s="193">
        <f t="shared" ref="E184:AB184" si="106">+E159-E160</f>
        <v>0</v>
      </c>
      <c r="F184" s="193">
        <f t="shared" si="106"/>
        <v>0</v>
      </c>
      <c r="G184" s="193">
        <f t="shared" si="106"/>
        <v>0</v>
      </c>
      <c r="H184" s="193">
        <f t="shared" si="106"/>
        <v>0</v>
      </c>
      <c r="I184" s="193">
        <f t="shared" si="106"/>
        <v>0</v>
      </c>
      <c r="J184" s="193">
        <f t="shared" si="106"/>
        <v>0</v>
      </c>
      <c r="K184" s="193">
        <f t="shared" si="106"/>
        <v>0</v>
      </c>
      <c r="L184" s="193">
        <f t="shared" si="106"/>
        <v>0</v>
      </c>
      <c r="M184" s="193">
        <f t="shared" si="106"/>
        <v>0</v>
      </c>
      <c r="N184" s="193">
        <f t="shared" si="106"/>
        <v>0</v>
      </c>
      <c r="O184" s="193">
        <f t="shared" si="106"/>
        <v>0</v>
      </c>
      <c r="P184" s="193">
        <f t="shared" si="106"/>
        <v>0</v>
      </c>
      <c r="Q184" s="193">
        <f t="shared" si="106"/>
        <v>0</v>
      </c>
      <c r="R184" s="193">
        <f t="shared" si="106"/>
        <v>0</v>
      </c>
      <c r="S184" s="193">
        <f t="shared" si="106"/>
        <v>0</v>
      </c>
      <c r="T184" s="193">
        <f t="shared" si="106"/>
        <v>0</v>
      </c>
      <c r="U184" s="193">
        <f t="shared" si="106"/>
        <v>0</v>
      </c>
      <c r="V184" s="193">
        <f t="shared" si="106"/>
        <v>0</v>
      </c>
      <c r="W184" s="193">
        <f t="shared" si="106"/>
        <v>0</v>
      </c>
      <c r="X184" s="193">
        <f t="shared" si="106"/>
        <v>0</v>
      </c>
      <c r="Y184" s="193">
        <f t="shared" si="106"/>
        <v>0</v>
      </c>
      <c r="Z184" s="193">
        <f t="shared" si="106"/>
        <v>0</v>
      </c>
      <c r="AA184" s="193">
        <f t="shared" si="106"/>
        <v>0</v>
      </c>
      <c r="AB184" s="193">
        <f t="shared" si="106"/>
        <v>0</v>
      </c>
      <c r="AC184" s="187">
        <f>+AD184*((1+Summary!$D$29)^(AE184))</f>
        <v>0.59171106287795705</v>
      </c>
      <c r="AD184" s="187">
        <f>HLOOKUP($H$4,'Yield Curves &amp; Factor Charges'!$L$41:$S$72,AE184+2.5,FALSE)</f>
        <v>0.58029012255678702</v>
      </c>
      <c r="AE184" s="134">
        <f t="shared" si="88"/>
        <v>19.5</v>
      </c>
    </row>
    <row r="188" spans="1:31" s="141" customFormat="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USD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s="141" customFormat="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s="141" customFormat="1" x14ac:dyDescent="0.25">
      <c r="A190" s="141" t="s">
        <v>158</v>
      </c>
      <c r="B190" s="145">
        <f>EDATE(+Summary!$C$6,12)</f>
        <v>44196</v>
      </c>
      <c r="D190" s="193">
        <f>SUM(E190:AB190)</f>
        <v>10000</v>
      </c>
      <c r="E190" s="193">
        <f>E17*E21</f>
        <v>10000</v>
      </c>
      <c r="F190" s="193">
        <f>F17*F21</f>
        <v>0</v>
      </c>
      <c r="G190" s="193">
        <f t="shared" ref="G190:AB190" si="107">G17*G21</f>
        <v>0</v>
      </c>
      <c r="H190" s="193">
        <f t="shared" si="107"/>
        <v>0</v>
      </c>
      <c r="I190" s="193">
        <f t="shared" si="107"/>
        <v>0</v>
      </c>
      <c r="J190" s="193">
        <f t="shared" si="107"/>
        <v>0</v>
      </c>
      <c r="K190" s="193">
        <f t="shared" si="107"/>
        <v>0</v>
      </c>
      <c r="L190" s="193">
        <f t="shared" si="107"/>
        <v>0</v>
      </c>
      <c r="M190" s="193">
        <f t="shared" si="107"/>
        <v>0</v>
      </c>
      <c r="N190" s="193">
        <f t="shared" si="107"/>
        <v>0</v>
      </c>
      <c r="O190" s="193">
        <f t="shared" si="107"/>
        <v>0</v>
      </c>
      <c r="P190" s="193">
        <f t="shared" si="107"/>
        <v>0</v>
      </c>
      <c r="Q190" s="193">
        <f t="shared" si="107"/>
        <v>0</v>
      </c>
      <c r="R190" s="193">
        <f t="shared" si="107"/>
        <v>0</v>
      </c>
      <c r="S190" s="193">
        <f t="shared" si="107"/>
        <v>0</v>
      </c>
      <c r="T190" s="193">
        <f t="shared" si="107"/>
        <v>0</v>
      </c>
      <c r="U190" s="193">
        <f t="shared" si="107"/>
        <v>0</v>
      </c>
      <c r="V190" s="193">
        <f t="shared" si="107"/>
        <v>0</v>
      </c>
      <c r="W190" s="193">
        <f t="shared" si="107"/>
        <v>0</v>
      </c>
      <c r="X190" s="193">
        <f t="shared" si="107"/>
        <v>0</v>
      </c>
      <c r="Y190" s="193">
        <f t="shared" si="107"/>
        <v>0</v>
      </c>
      <c r="Z190" s="193">
        <f t="shared" si="107"/>
        <v>0</v>
      </c>
      <c r="AA190" s="193">
        <f t="shared" si="107"/>
        <v>0</v>
      </c>
      <c r="AB190" s="193">
        <f t="shared" si="107"/>
        <v>0</v>
      </c>
    </row>
    <row r="191" spans="1:31" s="141" customFormat="1" x14ac:dyDescent="0.25">
      <c r="A191" s="141" t="s">
        <v>159</v>
      </c>
      <c r="B191" s="145">
        <f>EDATE(+Summary!$C$6,12)</f>
        <v>44196</v>
      </c>
      <c r="D191" s="193">
        <f>SUM(E191:AB191)</f>
        <v>9919.4782237239651</v>
      </c>
      <c r="E191" s="193">
        <f>+E190*$AC$81</f>
        <v>9919.4782237239651</v>
      </c>
      <c r="F191" s="193">
        <f>+F190*$AC$81</f>
        <v>0</v>
      </c>
      <c r="G191" s="193">
        <f t="shared" ref="G191:AB191" si="108">+G190*$AC$81</f>
        <v>0</v>
      </c>
      <c r="H191" s="193">
        <f t="shared" si="108"/>
        <v>0</v>
      </c>
      <c r="I191" s="193">
        <f t="shared" si="108"/>
        <v>0</v>
      </c>
      <c r="J191" s="193">
        <f t="shared" si="108"/>
        <v>0</v>
      </c>
      <c r="K191" s="193">
        <f t="shared" si="108"/>
        <v>0</v>
      </c>
      <c r="L191" s="193">
        <f t="shared" si="108"/>
        <v>0</v>
      </c>
      <c r="M191" s="193">
        <f t="shared" si="108"/>
        <v>0</v>
      </c>
      <c r="N191" s="193">
        <f t="shared" si="108"/>
        <v>0</v>
      </c>
      <c r="O191" s="193">
        <f t="shared" si="108"/>
        <v>0</v>
      </c>
      <c r="P191" s="193">
        <f t="shared" si="108"/>
        <v>0</v>
      </c>
      <c r="Q191" s="193">
        <f t="shared" si="108"/>
        <v>0</v>
      </c>
      <c r="R191" s="193">
        <f t="shared" si="108"/>
        <v>0</v>
      </c>
      <c r="S191" s="193">
        <f t="shared" si="108"/>
        <v>0</v>
      </c>
      <c r="T191" s="193">
        <f t="shared" si="108"/>
        <v>0</v>
      </c>
      <c r="U191" s="193">
        <f t="shared" si="108"/>
        <v>0</v>
      </c>
      <c r="V191" s="193">
        <f t="shared" si="108"/>
        <v>0</v>
      </c>
      <c r="W191" s="193">
        <f t="shared" si="108"/>
        <v>0</v>
      </c>
      <c r="X191" s="193">
        <f t="shared" si="108"/>
        <v>0</v>
      </c>
      <c r="Y191" s="193">
        <f t="shared" si="108"/>
        <v>0</v>
      </c>
      <c r="Z191" s="193">
        <f t="shared" si="108"/>
        <v>0</v>
      </c>
      <c r="AA191" s="193">
        <f t="shared" si="108"/>
        <v>0</v>
      </c>
      <c r="AB191" s="193">
        <f t="shared" si="108"/>
        <v>0</v>
      </c>
    </row>
    <row r="194" spans="1:28" ht="13.8" thickBot="1" x14ac:dyDescent="0.3"/>
    <row r="195" spans="1:28" s="141" customFormat="1"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USD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s="141" customFormat="1"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s="141" customFormat="1" x14ac:dyDescent="0.25">
      <c r="B197" s="145">
        <f>+Summary!$C$6</f>
        <v>43830</v>
      </c>
      <c r="D197" s="173">
        <f t="shared" ref="D197" si="109">SUM(E197:AB197)</f>
        <v>53929.416269390254</v>
      </c>
      <c r="E197" s="190">
        <f>SUMPRODUCT($AC$165:$AC184,E$165:E184)</f>
        <v>53929.416269390254</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A111:C111"/>
    <mergeCell ref="E53:AB53"/>
    <mergeCell ref="E79:AB79"/>
    <mergeCell ref="E111:AB111"/>
    <mergeCell ref="B19:C19"/>
    <mergeCell ref="A110:C110"/>
    <mergeCell ref="A104:C104"/>
    <mergeCell ref="E104:AB104"/>
    <mergeCell ref="A53:C53"/>
    <mergeCell ref="A79:C79"/>
    <mergeCell ref="B14:C14"/>
    <mergeCell ref="B24:C24"/>
    <mergeCell ref="B15:C15"/>
    <mergeCell ref="B20:C20"/>
    <mergeCell ref="A7:C7"/>
    <mergeCell ref="A8:C8"/>
    <mergeCell ref="A9:C9"/>
    <mergeCell ref="A10:C10"/>
    <mergeCell ref="B16:C16"/>
    <mergeCell ref="B17:C17"/>
    <mergeCell ref="B18:C18"/>
    <mergeCell ref="B21:C21"/>
    <mergeCell ref="A11:C11"/>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L197"/>
  <sheetViews>
    <sheetView workbookViewId="0">
      <pane xSplit="1" topLeftCell="B1" activePane="topRight" state="frozen"/>
      <selection activeCell="C44" sqref="C44:L45"/>
      <selection pane="topRight" activeCell="C44" sqref="C44:L45"/>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9"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9"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9"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9" x14ac:dyDescent="0.25">
      <c r="A4" s="117"/>
      <c r="B4" s="117"/>
      <c r="C4" s="117"/>
      <c r="D4" s="117"/>
      <c r="E4" s="117"/>
      <c r="F4" s="117"/>
      <c r="G4" s="153" t="s">
        <v>51</v>
      </c>
      <c r="H4" s="109" t="s">
        <v>58</v>
      </c>
    </row>
    <row r="5" spans="1:29" x14ac:dyDescent="0.25">
      <c r="A5" s="149" t="s">
        <v>129</v>
      </c>
      <c r="B5" s="149"/>
      <c r="C5" s="149"/>
      <c r="D5" s="149"/>
      <c r="E5" s="149"/>
      <c r="F5" s="149"/>
      <c r="G5" s="153" t="s">
        <v>101</v>
      </c>
      <c r="H5" s="151">
        <f>HLOOKUP($H$4,'Yield Curves &amp; Factor Charges'!$C$6:$J$7,2,FALSE)</f>
        <v>2</v>
      </c>
    </row>
    <row r="6" spans="1:29" ht="12.75" customHeight="1" x14ac:dyDescent="0.25">
      <c r="A6" s="149"/>
      <c r="B6" s="149"/>
      <c r="C6" s="149"/>
      <c r="D6" s="149"/>
      <c r="E6" s="149"/>
      <c r="F6" s="149"/>
      <c r="G6" s="153"/>
      <c r="H6" s="151"/>
    </row>
    <row r="7" spans="1:29" ht="12.75" customHeight="1" x14ac:dyDescent="0.3">
      <c r="A7" s="401" t="s">
        <v>147</v>
      </c>
      <c r="B7" s="401"/>
      <c r="C7" s="401"/>
      <c r="D7" s="168">
        <f>SUM(E7:AB7)</f>
        <v>3993.40692374949</v>
      </c>
      <c r="E7" s="168">
        <f t="shared" ref="E7:AB7" si="0">+E113+E107</f>
        <v>0</v>
      </c>
      <c r="F7" s="168">
        <f t="shared" si="0"/>
        <v>0</v>
      </c>
      <c r="G7" s="168">
        <f t="shared" si="0"/>
        <v>0</v>
      </c>
      <c r="H7" s="168">
        <f t="shared" si="0"/>
        <v>3993.40692374949</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9" ht="12.75" customHeight="1" x14ac:dyDescent="0.3">
      <c r="A8" s="410" t="s">
        <v>148</v>
      </c>
      <c r="B8" s="409"/>
      <c r="C8" s="409"/>
      <c r="D8" s="168">
        <f t="shared" ref="D8:D10" si="1">SUM(E8:AB8)</f>
        <v>720</v>
      </c>
      <c r="E8" s="168">
        <f>+E16+E17</f>
        <v>0</v>
      </c>
      <c r="F8" s="168">
        <f t="shared" ref="F8:AB8" si="2">+F16+F17</f>
        <v>0</v>
      </c>
      <c r="G8" s="168">
        <f t="shared" si="2"/>
        <v>0</v>
      </c>
      <c r="H8" s="168">
        <f t="shared" si="2"/>
        <v>720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9" ht="12.75" customHeight="1" x14ac:dyDescent="0.3">
      <c r="A9" s="410" t="s">
        <v>149</v>
      </c>
      <c r="B9" s="409"/>
      <c r="C9" s="409"/>
      <c r="D9" s="168">
        <f t="shared" si="1"/>
        <v>720.35740110003769</v>
      </c>
      <c r="E9" s="168">
        <f>+E8*$AC$81</f>
        <v>0</v>
      </c>
      <c r="F9" s="168">
        <f t="shared" ref="F9:AB9" si="3">+F8*$AC$81</f>
        <v>0</v>
      </c>
      <c r="G9" s="168">
        <f t="shared" si="3"/>
        <v>0</v>
      </c>
      <c r="H9" s="168">
        <f t="shared" si="3"/>
        <v>720.35740110003769</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9" ht="12.75" customHeight="1" x14ac:dyDescent="0.3">
      <c r="A10" s="401" t="s">
        <v>132</v>
      </c>
      <c r="B10" s="401"/>
      <c r="C10" s="401"/>
      <c r="D10" s="168">
        <f t="shared" si="1"/>
        <v>3273.0495226494522</v>
      </c>
      <c r="E10" s="168">
        <f t="shared" ref="E10:AB10" si="4">+E7-E9</f>
        <v>0</v>
      </c>
      <c r="F10" s="168">
        <f t="shared" si="4"/>
        <v>0</v>
      </c>
      <c r="G10" s="168">
        <f t="shared" si="4"/>
        <v>0</v>
      </c>
      <c r="H10" s="168">
        <f t="shared" si="4"/>
        <v>3273.0495226494522</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9" s="267" customFormat="1" ht="12.75" customHeight="1" x14ac:dyDescent="0.3">
      <c r="A11" s="408" t="s">
        <v>212</v>
      </c>
      <c r="B11" s="401"/>
      <c r="C11" s="401"/>
      <c r="D11" s="168">
        <f t="shared" ref="D11" si="5">SUM(E11:AB11)</f>
        <v>0</v>
      </c>
      <c r="E11" s="168">
        <f t="shared" ref="E11:AB11" si="6">E197+E191-E17*$AC$81</f>
        <v>0</v>
      </c>
      <c r="F11" s="168">
        <f t="shared" si="6"/>
        <v>0</v>
      </c>
      <c r="G11" s="168">
        <f t="shared" si="6"/>
        <v>0</v>
      </c>
      <c r="H11" s="168">
        <f t="shared" si="6"/>
        <v>0</v>
      </c>
      <c r="I11" s="168">
        <f t="shared" si="6"/>
        <v>0</v>
      </c>
      <c r="J11" s="168">
        <f t="shared" si="6"/>
        <v>0</v>
      </c>
      <c r="K11" s="168">
        <f t="shared" si="6"/>
        <v>0</v>
      </c>
      <c r="L11" s="168">
        <f t="shared" si="6"/>
        <v>0</v>
      </c>
      <c r="M11" s="168">
        <f t="shared" si="6"/>
        <v>0</v>
      </c>
      <c r="N11" s="168">
        <f t="shared" si="6"/>
        <v>0</v>
      </c>
      <c r="O11" s="168">
        <f t="shared" si="6"/>
        <v>0</v>
      </c>
      <c r="P11" s="168">
        <f t="shared" si="6"/>
        <v>0</v>
      </c>
      <c r="Q11" s="168">
        <f t="shared" si="6"/>
        <v>0</v>
      </c>
      <c r="R11" s="168">
        <f t="shared" si="6"/>
        <v>0</v>
      </c>
      <c r="S11" s="168">
        <f t="shared" si="6"/>
        <v>0</v>
      </c>
      <c r="T11" s="168">
        <f t="shared" si="6"/>
        <v>0</v>
      </c>
      <c r="U11" s="168">
        <f t="shared" si="6"/>
        <v>0</v>
      </c>
      <c r="V11" s="168">
        <f t="shared" si="6"/>
        <v>0</v>
      </c>
      <c r="W11" s="168">
        <f t="shared" si="6"/>
        <v>0</v>
      </c>
      <c r="X11" s="168">
        <f t="shared" si="6"/>
        <v>0</v>
      </c>
      <c r="Y11" s="168">
        <f t="shared" si="6"/>
        <v>0</v>
      </c>
      <c r="Z11" s="168">
        <f t="shared" si="6"/>
        <v>0</v>
      </c>
      <c r="AA11" s="168">
        <f t="shared" si="6"/>
        <v>0</v>
      </c>
      <c r="AB11" s="168">
        <f t="shared" si="6"/>
        <v>0</v>
      </c>
    </row>
    <row r="12" spans="1:29"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9"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9" x14ac:dyDescent="0.25">
      <c r="A14" s="149"/>
      <c r="B14" s="411" t="s">
        <v>47</v>
      </c>
      <c r="C14" s="411"/>
      <c r="D14" s="231">
        <f>SUM(E14:AB14)</f>
        <v>6000</v>
      </c>
      <c r="E14" s="280"/>
      <c r="F14" s="280"/>
      <c r="G14" s="280"/>
      <c r="H14" s="280">
        <v>6000</v>
      </c>
      <c r="I14" s="280"/>
      <c r="J14" s="280"/>
      <c r="K14" s="280"/>
      <c r="L14" s="280"/>
      <c r="M14" s="280"/>
      <c r="N14" s="280"/>
      <c r="O14" s="280"/>
      <c r="P14" s="280"/>
      <c r="Q14" s="280"/>
      <c r="R14" s="280"/>
      <c r="S14" s="280"/>
      <c r="T14" s="280"/>
      <c r="U14" s="280"/>
      <c r="V14" s="280"/>
      <c r="W14" s="280"/>
      <c r="X14" s="279"/>
      <c r="Y14" s="279"/>
      <c r="Z14" s="279"/>
      <c r="AA14" s="279"/>
      <c r="AB14" s="279"/>
      <c r="AC14" s="267"/>
    </row>
    <row r="15" spans="1:29" x14ac:dyDescent="0.25">
      <c r="A15" s="149"/>
      <c r="B15" s="411" t="s">
        <v>112</v>
      </c>
      <c r="C15" s="411"/>
      <c r="D15" s="231">
        <f t="shared" ref="D15:D17" si="7">SUM(E15:AB15)</f>
        <v>0</v>
      </c>
      <c r="E15" s="280"/>
      <c r="F15" s="280"/>
      <c r="G15" s="279"/>
      <c r="H15" s="279">
        <v>0</v>
      </c>
      <c r="I15" s="279"/>
      <c r="J15" s="279"/>
      <c r="K15" s="279"/>
      <c r="L15" s="279"/>
      <c r="M15" s="279"/>
      <c r="N15" s="279"/>
      <c r="O15" s="279"/>
      <c r="P15" s="280"/>
      <c r="Q15" s="279"/>
      <c r="R15" s="279"/>
      <c r="S15" s="279"/>
      <c r="T15" s="279"/>
      <c r="U15" s="279"/>
      <c r="V15" s="279"/>
      <c r="W15" s="279"/>
      <c r="X15" s="279"/>
      <c r="Y15" s="279"/>
      <c r="Z15" s="279"/>
      <c r="AA15" s="279"/>
      <c r="AB15" s="279"/>
      <c r="AC15" s="267"/>
    </row>
    <row r="16" spans="1:29" ht="13.5" customHeight="1" x14ac:dyDescent="0.25">
      <c r="A16" s="149"/>
      <c r="B16" s="411" t="s">
        <v>142</v>
      </c>
      <c r="C16" s="411"/>
      <c r="D16" s="231">
        <f t="shared" si="7"/>
        <v>720</v>
      </c>
      <c r="E16" s="280"/>
      <c r="F16" s="280"/>
      <c r="G16" s="279"/>
      <c r="H16" s="279">
        <v>720</v>
      </c>
      <c r="I16" s="279"/>
      <c r="J16" s="279"/>
      <c r="K16" s="279"/>
      <c r="L16" s="279"/>
      <c r="M16" s="279"/>
      <c r="N16" s="279"/>
      <c r="O16" s="279"/>
      <c r="P16" s="280"/>
      <c r="Q16" s="279"/>
      <c r="R16" s="279"/>
      <c r="S16" s="279"/>
      <c r="T16" s="279"/>
      <c r="U16" s="279"/>
      <c r="V16" s="279"/>
      <c r="W16" s="279"/>
      <c r="X16" s="279"/>
      <c r="Y16" s="279"/>
      <c r="Z16" s="279"/>
      <c r="AA16" s="279"/>
      <c r="AB16" s="279"/>
      <c r="AC16" s="267"/>
    </row>
    <row r="17" spans="1:29" ht="13.5" customHeight="1" x14ac:dyDescent="0.25">
      <c r="A17" s="149"/>
      <c r="B17" s="411" t="s">
        <v>143</v>
      </c>
      <c r="C17" s="411"/>
      <c r="D17" s="231">
        <f t="shared" si="7"/>
        <v>0</v>
      </c>
      <c r="E17" s="280"/>
      <c r="F17" s="280"/>
      <c r="G17" s="279"/>
      <c r="H17" s="279">
        <v>0</v>
      </c>
      <c r="I17" s="279"/>
      <c r="J17" s="279"/>
      <c r="K17" s="279"/>
      <c r="L17" s="279"/>
      <c r="M17" s="279"/>
      <c r="N17" s="279"/>
      <c r="O17" s="279"/>
      <c r="P17" s="280"/>
      <c r="Q17" s="279"/>
      <c r="R17" s="279"/>
      <c r="S17" s="279"/>
      <c r="T17" s="279"/>
      <c r="U17" s="279"/>
      <c r="V17" s="279"/>
      <c r="W17" s="279"/>
      <c r="X17" s="279"/>
      <c r="Y17" s="279"/>
      <c r="Z17" s="279"/>
      <c r="AA17" s="279"/>
      <c r="AB17" s="279"/>
      <c r="AC17" s="267"/>
    </row>
    <row r="18" spans="1:29" ht="12.75" customHeight="1" x14ac:dyDescent="0.25">
      <c r="A18" s="149"/>
      <c r="B18" s="412" t="s">
        <v>152</v>
      </c>
      <c r="C18" s="412"/>
      <c r="D18" s="232"/>
      <c r="E18" s="276"/>
      <c r="F18" s="276"/>
      <c r="G18" s="276"/>
      <c r="H18" s="276">
        <v>0.65</v>
      </c>
      <c r="I18" s="276"/>
      <c r="J18" s="276"/>
      <c r="K18" s="276"/>
      <c r="L18" s="276"/>
      <c r="M18" s="276"/>
      <c r="N18" s="276"/>
      <c r="O18" s="276"/>
      <c r="P18" s="276"/>
      <c r="Q18" s="276"/>
      <c r="R18" s="276"/>
      <c r="S18" s="276"/>
      <c r="T18" s="276"/>
      <c r="U18" s="276"/>
      <c r="V18" s="276"/>
      <c r="W18" s="276"/>
      <c r="X18" s="276"/>
      <c r="Y18" s="276"/>
      <c r="Z18" s="276"/>
      <c r="AA18" s="276"/>
      <c r="AB18" s="276"/>
      <c r="AC18" s="267"/>
    </row>
    <row r="19" spans="1:29" ht="25.5" customHeight="1" x14ac:dyDescent="0.25">
      <c r="A19" s="149"/>
      <c r="B19" s="412" t="s">
        <v>153</v>
      </c>
      <c r="C19" s="412"/>
      <c r="D19" s="232"/>
      <c r="E19" s="276"/>
      <c r="F19" s="276"/>
      <c r="G19" s="276"/>
      <c r="H19" s="276">
        <v>1.4399999999999998E-2</v>
      </c>
      <c r="I19" s="276"/>
      <c r="J19" s="276"/>
      <c r="K19" s="276"/>
      <c r="L19" s="276"/>
      <c r="M19" s="276"/>
      <c r="N19" s="276"/>
      <c r="O19" s="276"/>
      <c r="P19" s="276"/>
      <c r="Q19" s="276"/>
      <c r="R19" s="276"/>
      <c r="S19" s="276"/>
      <c r="T19" s="276"/>
      <c r="U19" s="276"/>
      <c r="V19" s="276"/>
      <c r="W19" s="276"/>
      <c r="X19" s="276"/>
      <c r="Y19" s="276"/>
      <c r="Z19" s="276"/>
      <c r="AA19" s="276"/>
      <c r="AB19" s="276"/>
      <c r="AC19" s="267"/>
    </row>
    <row r="20" spans="1:29" ht="12.75" customHeight="1" x14ac:dyDescent="0.25">
      <c r="A20" s="149"/>
      <c r="B20" s="412" t="s">
        <v>151</v>
      </c>
      <c r="C20" s="412"/>
      <c r="D20" s="232"/>
      <c r="E20" s="276"/>
      <c r="F20" s="276"/>
      <c r="G20" s="276"/>
      <c r="H20" s="276">
        <v>0</v>
      </c>
      <c r="I20" s="276"/>
      <c r="J20" s="276"/>
      <c r="K20" s="276"/>
      <c r="L20" s="276"/>
      <c r="M20" s="276"/>
      <c r="N20" s="276"/>
      <c r="O20" s="276"/>
      <c r="P20" s="276"/>
      <c r="Q20" s="276"/>
      <c r="R20" s="276"/>
      <c r="S20" s="276"/>
      <c r="T20" s="276"/>
      <c r="U20" s="276"/>
      <c r="V20" s="276"/>
      <c r="W20" s="276"/>
      <c r="X20" s="276"/>
      <c r="Y20" s="276"/>
      <c r="Z20" s="276"/>
      <c r="AA20" s="276"/>
      <c r="AB20" s="276"/>
      <c r="AC20" s="267"/>
    </row>
    <row r="21" spans="1:29" ht="27.6" customHeight="1" x14ac:dyDescent="0.25">
      <c r="A21" s="149"/>
      <c r="B21" s="412" t="s">
        <v>150</v>
      </c>
      <c r="C21" s="412"/>
      <c r="D21" s="232"/>
      <c r="E21" s="276"/>
      <c r="F21" s="276"/>
      <c r="G21" s="276"/>
      <c r="H21" s="276">
        <v>0</v>
      </c>
      <c r="I21" s="276"/>
      <c r="J21" s="276"/>
      <c r="K21" s="276"/>
      <c r="L21" s="276"/>
      <c r="M21" s="276"/>
      <c r="N21" s="276"/>
      <c r="O21" s="276"/>
      <c r="P21" s="276"/>
      <c r="Q21" s="276"/>
      <c r="R21" s="276"/>
      <c r="S21" s="276"/>
      <c r="T21" s="276"/>
      <c r="U21" s="276"/>
      <c r="V21" s="276"/>
      <c r="W21" s="276"/>
      <c r="X21" s="276"/>
      <c r="Y21" s="276"/>
      <c r="Z21" s="276"/>
      <c r="AA21" s="276"/>
      <c r="AB21" s="276"/>
      <c r="AC21" s="267"/>
    </row>
    <row r="22" spans="1:29" ht="26.4" customHeight="1" x14ac:dyDescent="0.25">
      <c r="A22" s="149"/>
      <c r="E22" s="266"/>
      <c r="F22" s="266"/>
      <c r="G22" s="266"/>
      <c r="H22" s="266"/>
      <c r="I22" s="266"/>
      <c r="J22" s="266"/>
      <c r="K22" s="266"/>
      <c r="L22" s="266"/>
      <c r="M22" s="266"/>
      <c r="N22" s="266"/>
      <c r="O22" s="266"/>
      <c r="P22" s="266"/>
      <c r="Q22" s="266"/>
      <c r="R22" s="266"/>
      <c r="S22" s="266"/>
      <c r="T22" s="266"/>
      <c r="U22" s="266"/>
      <c r="V22" s="266"/>
      <c r="W22" s="266"/>
      <c r="X22" s="266"/>
      <c r="Y22" s="266"/>
      <c r="Z22" s="266"/>
      <c r="AA22" s="266"/>
      <c r="AB22" s="266"/>
      <c r="AC22" s="267"/>
    </row>
    <row r="23" spans="1:29" x14ac:dyDescent="0.25">
      <c r="A23" s="143" t="s">
        <v>54</v>
      </c>
      <c r="B23" s="149"/>
      <c r="C23" s="149"/>
      <c r="D23" s="149"/>
      <c r="E23" s="266"/>
      <c r="F23" s="266"/>
      <c r="G23" s="266"/>
      <c r="H23" s="266"/>
      <c r="I23" s="266"/>
      <c r="J23" s="266"/>
      <c r="K23" s="266"/>
      <c r="L23" s="266"/>
      <c r="M23" s="266"/>
      <c r="N23" s="266"/>
      <c r="O23" s="266"/>
      <c r="P23" s="266"/>
      <c r="Q23" s="266"/>
      <c r="R23" s="266"/>
      <c r="S23" s="266"/>
      <c r="T23" s="266"/>
      <c r="U23" s="266"/>
      <c r="V23" s="266"/>
      <c r="W23" s="266"/>
      <c r="X23" s="266"/>
      <c r="Y23" s="266"/>
      <c r="Z23" s="266"/>
      <c r="AA23" s="266"/>
      <c r="AB23" s="266"/>
      <c r="AC23" s="267"/>
    </row>
    <row r="24" spans="1:29" x14ac:dyDescent="0.25">
      <c r="A24" s="149"/>
      <c r="B24" s="406" t="s">
        <v>156</v>
      </c>
      <c r="C24" s="407"/>
      <c r="D24" s="191"/>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c r="AC24" s="267"/>
    </row>
    <row r="25" spans="1:29" x14ac:dyDescent="0.25">
      <c r="A25" s="149"/>
      <c r="B25" s="149"/>
      <c r="C25" s="149"/>
      <c r="D25" s="149"/>
      <c r="E25" s="276"/>
      <c r="F25" s="277"/>
      <c r="G25" s="276"/>
      <c r="H25" s="276"/>
      <c r="I25" s="276"/>
      <c r="J25" s="276"/>
      <c r="K25" s="276"/>
      <c r="L25" s="276"/>
      <c r="M25" s="276"/>
      <c r="N25" s="276"/>
      <c r="O25" s="276"/>
      <c r="P25" s="276"/>
      <c r="Q25" s="276"/>
      <c r="R25" s="276"/>
      <c r="S25" s="276"/>
      <c r="T25" s="276"/>
      <c r="U25" s="276"/>
      <c r="V25" s="276"/>
      <c r="W25" s="276"/>
      <c r="X25" s="276"/>
      <c r="Y25" s="276"/>
      <c r="Z25" s="276"/>
      <c r="AA25" s="276"/>
      <c r="AB25" s="276"/>
      <c r="AC25" s="267"/>
    </row>
    <row r="26" spans="1:29" x14ac:dyDescent="0.25">
      <c r="A26" s="161"/>
      <c r="B26" s="145">
        <f>+Summary!$C$6</f>
        <v>43830</v>
      </c>
      <c r="C26" s="149"/>
      <c r="D26" s="149"/>
      <c r="E26" s="276"/>
      <c r="F26" s="276"/>
      <c r="G26" s="276"/>
      <c r="H26" s="276">
        <v>1</v>
      </c>
      <c r="I26" s="276"/>
      <c r="J26" s="276"/>
      <c r="K26" s="276"/>
      <c r="L26" s="276"/>
      <c r="M26" s="276"/>
      <c r="N26" s="276"/>
      <c r="O26" s="276"/>
      <c r="P26" s="276"/>
      <c r="Q26" s="276"/>
      <c r="R26" s="276"/>
      <c r="S26" s="276"/>
      <c r="T26" s="276"/>
      <c r="U26" s="276"/>
      <c r="V26" s="276"/>
      <c r="W26" s="276"/>
      <c r="X26" s="276"/>
      <c r="Y26" s="276"/>
      <c r="Z26" s="276"/>
      <c r="AA26" s="276"/>
      <c r="AB26" s="276"/>
      <c r="AC26" s="267"/>
    </row>
    <row r="27" spans="1:29" x14ac:dyDescent="0.25">
      <c r="A27" s="161"/>
      <c r="B27" s="145">
        <f t="shared" ref="B27:B47" si="8">EDATE(B26,12)</f>
        <v>44196</v>
      </c>
      <c r="C27" s="149"/>
      <c r="D27" s="149"/>
      <c r="E27" s="276"/>
      <c r="F27" s="276"/>
      <c r="G27" s="276"/>
      <c r="H27" s="276">
        <v>0.7745966692414834</v>
      </c>
      <c r="I27" s="276"/>
      <c r="J27" s="276"/>
      <c r="K27" s="276"/>
      <c r="L27" s="276"/>
      <c r="M27" s="276"/>
      <c r="N27" s="276"/>
      <c r="O27" s="276"/>
      <c r="P27" s="276"/>
      <c r="Q27" s="276"/>
      <c r="R27" s="276"/>
      <c r="S27" s="276"/>
      <c r="T27" s="276"/>
      <c r="U27" s="276"/>
      <c r="V27" s="276"/>
      <c r="W27" s="276"/>
      <c r="X27" s="276"/>
      <c r="Y27" s="276"/>
      <c r="Z27" s="276"/>
      <c r="AA27" s="276"/>
      <c r="AB27" s="276"/>
      <c r="AC27" s="267"/>
    </row>
    <row r="28" spans="1:29" x14ac:dyDescent="0.25">
      <c r="A28" s="161"/>
      <c r="B28" s="145">
        <f t="shared" si="8"/>
        <v>44561</v>
      </c>
      <c r="C28" s="149"/>
      <c r="D28" s="149"/>
      <c r="E28" s="276"/>
      <c r="F28" s="276"/>
      <c r="G28" s="276"/>
      <c r="H28" s="276">
        <v>0.52806704207603605</v>
      </c>
      <c r="I28" s="276"/>
      <c r="J28" s="276"/>
      <c r="K28" s="276"/>
      <c r="L28" s="276"/>
      <c r="M28" s="276"/>
      <c r="N28" s="276"/>
      <c r="O28" s="276"/>
      <c r="P28" s="276"/>
      <c r="Q28" s="276"/>
      <c r="R28" s="276"/>
      <c r="S28" s="276"/>
      <c r="T28" s="276"/>
      <c r="U28" s="276"/>
      <c r="V28" s="276"/>
      <c r="W28" s="276"/>
      <c r="X28" s="276"/>
      <c r="Y28" s="276"/>
      <c r="Z28" s="276"/>
      <c r="AA28" s="276"/>
      <c r="AB28" s="276"/>
      <c r="AC28" s="267"/>
    </row>
    <row r="29" spans="1:29" x14ac:dyDescent="0.25">
      <c r="A29" s="161"/>
      <c r="B29" s="145">
        <f t="shared" si="8"/>
        <v>44926</v>
      </c>
      <c r="C29" s="149"/>
      <c r="D29" s="149"/>
      <c r="E29" s="276"/>
      <c r="F29" s="276"/>
      <c r="G29" s="276"/>
      <c r="H29" s="276">
        <v>0.29724134627691479</v>
      </c>
      <c r="I29" s="276"/>
      <c r="J29" s="276"/>
      <c r="K29" s="276"/>
      <c r="L29" s="276"/>
      <c r="M29" s="276"/>
      <c r="N29" s="276"/>
      <c r="O29" s="276"/>
      <c r="P29" s="276"/>
      <c r="Q29" s="276"/>
      <c r="R29" s="276"/>
      <c r="S29" s="276"/>
      <c r="T29" s="276"/>
      <c r="U29" s="276"/>
      <c r="V29" s="276"/>
      <c r="W29" s="276"/>
      <c r="X29" s="276"/>
      <c r="Y29" s="276"/>
      <c r="Z29" s="276"/>
      <c r="AA29" s="276"/>
      <c r="AB29" s="276"/>
      <c r="AC29" s="267"/>
    </row>
    <row r="30" spans="1:29" x14ac:dyDescent="0.25">
      <c r="A30" s="161"/>
      <c r="B30" s="145">
        <f t="shared" si="8"/>
        <v>45291</v>
      </c>
      <c r="C30" s="149"/>
      <c r="D30" s="149"/>
      <c r="E30" s="276"/>
      <c r="F30" s="276"/>
      <c r="G30" s="276"/>
      <c r="H30" s="276">
        <v>0.12552766624358871</v>
      </c>
      <c r="I30" s="276"/>
      <c r="J30" s="276"/>
      <c r="K30" s="276"/>
      <c r="L30" s="276"/>
      <c r="M30" s="276"/>
      <c r="N30" s="276"/>
      <c r="O30" s="276"/>
      <c r="P30" s="276"/>
      <c r="Q30" s="276"/>
      <c r="R30" s="276"/>
      <c r="S30" s="276"/>
      <c r="T30" s="276"/>
      <c r="U30" s="276"/>
      <c r="V30" s="276"/>
      <c r="W30" s="276"/>
      <c r="X30" s="276"/>
      <c r="Y30" s="276"/>
      <c r="Z30" s="276"/>
      <c r="AA30" s="276"/>
      <c r="AB30" s="276"/>
      <c r="AC30" s="267"/>
    </row>
    <row r="31" spans="1:29" x14ac:dyDescent="0.25">
      <c r="A31" s="161"/>
      <c r="B31" s="145">
        <f t="shared" si="8"/>
        <v>45657</v>
      </c>
      <c r="C31" s="149"/>
      <c r="D31" s="149"/>
      <c r="E31" s="276"/>
      <c r="F31" s="276"/>
      <c r="G31" s="276"/>
      <c r="H31" s="276">
        <v>3.4449649466676245E-2</v>
      </c>
      <c r="I31" s="276"/>
      <c r="J31" s="276"/>
      <c r="K31" s="276"/>
      <c r="L31" s="276"/>
      <c r="M31" s="276"/>
      <c r="N31" s="276"/>
      <c r="O31" s="276"/>
      <c r="P31" s="276"/>
      <c r="Q31" s="276"/>
      <c r="R31" s="276"/>
      <c r="S31" s="276"/>
      <c r="T31" s="276"/>
      <c r="U31" s="276"/>
      <c r="V31" s="276"/>
      <c r="W31" s="276"/>
      <c r="X31" s="276"/>
      <c r="Y31" s="276"/>
      <c r="Z31" s="276"/>
      <c r="AA31" s="276"/>
      <c r="AB31" s="276"/>
      <c r="AC31" s="267"/>
    </row>
    <row r="32" spans="1:29" x14ac:dyDescent="0.25">
      <c r="A32" s="161"/>
      <c r="B32" s="145">
        <f t="shared" si="8"/>
        <v>46022</v>
      </c>
      <c r="C32" s="149"/>
      <c r="D32" s="149"/>
      <c r="E32" s="276"/>
      <c r="F32" s="276"/>
      <c r="G32" s="276"/>
      <c r="H32" s="276">
        <v>4.952823321877577E-3</v>
      </c>
      <c r="I32" s="276"/>
      <c r="J32" s="276"/>
      <c r="K32" s="276"/>
      <c r="L32" s="276"/>
      <c r="M32" s="276"/>
      <c r="N32" s="276"/>
      <c r="O32" s="276"/>
      <c r="P32" s="276"/>
      <c r="Q32" s="276"/>
      <c r="R32" s="276"/>
      <c r="S32" s="276"/>
      <c r="T32" s="276"/>
      <c r="U32" s="276"/>
      <c r="V32" s="276"/>
      <c r="W32" s="276"/>
      <c r="X32" s="276"/>
      <c r="Y32" s="276"/>
      <c r="Z32" s="276"/>
      <c r="AA32" s="276"/>
      <c r="AB32" s="276"/>
      <c r="AC32" s="267"/>
    </row>
    <row r="33" spans="1:30" x14ac:dyDescent="0.25">
      <c r="A33" s="161"/>
      <c r="B33" s="145">
        <f t="shared" si="8"/>
        <v>46387</v>
      </c>
      <c r="C33" s="149"/>
      <c r="D33" s="149"/>
      <c r="E33" s="276"/>
      <c r="F33" s="276"/>
      <c r="G33" s="276"/>
      <c r="H33" s="276">
        <v>2.6999447630677063E-4</v>
      </c>
      <c r="I33" s="276"/>
      <c r="J33" s="276"/>
      <c r="K33" s="276"/>
      <c r="L33" s="276"/>
      <c r="M33" s="276"/>
      <c r="N33" s="276"/>
      <c r="O33" s="276"/>
      <c r="P33" s="276"/>
      <c r="Q33" s="276"/>
      <c r="R33" s="276"/>
      <c r="S33" s="276"/>
      <c r="T33" s="276"/>
      <c r="U33" s="276"/>
      <c r="V33" s="276"/>
      <c r="W33" s="276"/>
      <c r="X33" s="276"/>
      <c r="Y33" s="276"/>
      <c r="Z33" s="276"/>
      <c r="AA33" s="276"/>
      <c r="AB33" s="276"/>
      <c r="AC33" s="267"/>
    </row>
    <row r="34" spans="1:30" x14ac:dyDescent="0.25">
      <c r="A34" s="161"/>
      <c r="B34" s="145">
        <f t="shared" si="8"/>
        <v>46752</v>
      </c>
      <c r="C34" s="149"/>
      <c r="D34" s="149"/>
      <c r="E34" s="276"/>
      <c r="F34" s="276"/>
      <c r="G34" s="276"/>
      <c r="H34" s="276">
        <v>0</v>
      </c>
      <c r="I34" s="276"/>
      <c r="J34" s="276"/>
      <c r="K34" s="276"/>
      <c r="L34" s="276"/>
      <c r="M34" s="276"/>
      <c r="N34" s="276"/>
      <c r="O34" s="276"/>
      <c r="P34" s="276"/>
      <c r="Q34" s="276"/>
      <c r="R34" s="276"/>
      <c r="S34" s="276"/>
      <c r="T34" s="276"/>
      <c r="U34" s="276"/>
      <c r="V34" s="276"/>
      <c r="W34" s="276"/>
      <c r="X34" s="276"/>
      <c r="Y34" s="276"/>
      <c r="Z34" s="276"/>
      <c r="AA34" s="276"/>
      <c r="AB34" s="276"/>
      <c r="AC34" s="267"/>
    </row>
    <row r="35" spans="1:30" x14ac:dyDescent="0.25">
      <c r="A35" s="161"/>
      <c r="B35" s="145">
        <f t="shared" si="8"/>
        <v>47118</v>
      </c>
      <c r="C35" s="149"/>
      <c r="D35" s="149"/>
      <c r="E35" s="276"/>
      <c r="F35" s="276"/>
      <c r="G35" s="276"/>
      <c r="H35" s="276">
        <v>0</v>
      </c>
      <c r="I35" s="276"/>
      <c r="J35" s="276"/>
      <c r="K35" s="276"/>
      <c r="L35" s="276"/>
      <c r="M35" s="276"/>
      <c r="N35" s="276"/>
      <c r="O35" s="276"/>
      <c r="P35" s="276"/>
      <c r="Q35" s="276"/>
      <c r="R35" s="276"/>
      <c r="S35" s="276"/>
      <c r="T35" s="276"/>
      <c r="U35" s="276"/>
      <c r="V35" s="276"/>
      <c r="W35" s="276"/>
      <c r="X35" s="276"/>
      <c r="Y35" s="276"/>
      <c r="Z35" s="276"/>
      <c r="AA35" s="276"/>
      <c r="AB35" s="276"/>
      <c r="AC35" s="267"/>
    </row>
    <row r="36" spans="1:30" x14ac:dyDescent="0.25">
      <c r="A36" s="161"/>
      <c r="B36" s="145">
        <f t="shared" si="8"/>
        <v>47483</v>
      </c>
      <c r="C36" s="149"/>
      <c r="D36" s="149"/>
      <c r="E36" s="276"/>
      <c r="F36" s="276"/>
      <c r="G36" s="276"/>
      <c r="H36" s="276">
        <v>0</v>
      </c>
      <c r="I36" s="276"/>
      <c r="J36" s="276"/>
      <c r="K36" s="276"/>
      <c r="L36" s="276"/>
      <c r="M36" s="276"/>
      <c r="N36" s="276"/>
      <c r="O36" s="276"/>
      <c r="P36" s="276"/>
      <c r="Q36" s="276"/>
      <c r="R36" s="276"/>
      <c r="S36" s="276"/>
      <c r="T36" s="276"/>
      <c r="U36" s="276"/>
      <c r="V36" s="276"/>
      <c r="W36" s="276"/>
      <c r="X36" s="276"/>
      <c r="Y36" s="276"/>
      <c r="Z36" s="276"/>
      <c r="AA36" s="276"/>
      <c r="AB36" s="276"/>
      <c r="AC36" s="267"/>
    </row>
    <row r="37" spans="1:30" x14ac:dyDescent="0.25">
      <c r="A37" s="161"/>
      <c r="B37" s="145">
        <f t="shared" si="8"/>
        <v>47848</v>
      </c>
      <c r="C37" s="149"/>
      <c r="D37" s="149"/>
      <c r="E37" s="276"/>
      <c r="F37" s="276"/>
      <c r="G37" s="276"/>
      <c r="H37" s="276">
        <v>0</v>
      </c>
      <c r="I37" s="276"/>
      <c r="J37" s="276"/>
      <c r="K37" s="276"/>
      <c r="L37" s="276"/>
      <c r="M37" s="276"/>
      <c r="N37" s="276"/>
      <c r="O37" s="276"/>
      <c r="P37" s="276"/>
      <c r="Q37" s="276"/>
      <c r="R37" s="276"/>
      <c r="S37" s="276"/>
      <c r="T37" s="276"/>
      <c r="U37" s="276"/>
      <c r="V37" s="276"/>
      <c r="W37" s="276"/>
      <c r="X37" s="276"/>
      <c r="Y37" s="276"/>
      <c r="Z37" s="276"/>
      <c r="AA37" s="276"/>
      <c r="AB37" s="276"/>
      <c r="AC37" s="267"/>
    </row>
    <row r="38" spans="1:30" x14ac:dyDescent="0.25">
      <c r="A38" s="161"/>
      <c r="B38" s="145">
        <f t="shared" si="8"/>
        <v>48213</v>
      </c>
      <c r="C38" s="149"/>
      <c r="D38" s="149"/>
      <c r="E38" s="276"/>
      <c r="F38" s="276"/>
      <c r="G38" s="276"/>
      <c r="H38" s="276">
        <v>0</v>
      </c>
      <c r="I38" s="276"/>
      <c r="J38" s="276"/>
      <c r="K38" s="276"/>
      <c r="L38" s="276"/>
      <c r="M38" s="276"/>
      <c r="N38" s="276"/>
      <c r="O38" s="276"/>
      <c r="P38" s="276"/>
      <c r="Q38" s="276"/>
      <c r="R38" s="276"/>
      <c r="S38" s="276"/>
      <c r="T38" s="276"/>
      <c r="U38" s="276"/>
      <c r="V38" s="276"/>
      <c r="W38" s="276"/>
      <c r="X38" s="276"/>
      <c r="Y38" s="276"/>
      <c r="Z38" s="276"/>
      <c r="AA38" s="276"/>
      <c r="AB38" s="276"/>
      <c r="AC38" s="267"/>
    </row>
    <row r="39" spans="1:30" x14ac:dyDescent="0.25">
      <c r="A39" s="161"/>
      <c r="B39" s="145">
        <f t="shared" si="8"/>
        <v>48579</v>
      </c>
      <c r="C39" s="149"/>
      <c r="D39" s="149"/>
      <c r="E39" s="276"/>
      <c r="F39" s="276"/>
      <c r="G39" s="276"/>
      <c r="H39" s="276">
        <v>0</v>
      </c>
      <c r="I39" s="276"/>
      <c r="J39" s="276"/>
      <c r="K39" s="276"/>
      <c r="L39" s="276"/>
      <c r="M39" s="276"/>
      <c r="N39" s="276"/>
      <c r="O39" s="276"/>
      <c r="P39" s="276"/>
      <c r="Q39" s="276"/>
      <c r="R39" s="276"/>
      <c r="S39" s="276"/>
      <c r="T39" s="276"/>
      <c r="U39" s="276"/>
      <c r="V39" s="276"/>
      <c r="W39" s="276"/>
      <c r="X39" s="276"/>
      <c r="Y39" s="276"/>
      <c r="Z39" s="276"/>
      <c r="AA39" s="276"/>
      <c r="AB39" s="276"/>
      <c r="AC39" s="267"/>
    </row>
    <row r="40" spans="1:30" x14ac:dyDescent="0.25">
      <c r="A40" s="161"/>
      <c r="B40" s="145">
        <f t="shared" si="8"/>
        <v>48944</v>
      </c>
      <c r="C40" s="149"/>
      <c r="D40" s="149"/>
      <c r="E40" s="276"/>
      <c r="F40" s="276"/>
      <c r="G40" s="276"/>
      <c r="H40" s="276">
        <v>0</v>
      </c>
      <c r="I40" s="276"/>
      <c r="J40" s="276"/>
      <c r="K40" s="276"/>
      <c r="L40" s="276"/>
      <c r="M40" s="276"/>
      <c r="N40" s="276"/>
      <c r="O40" s="276"/>
      <c r="P40" s="276"/>
      <c r="Q40" s="276"/>
      <c r="R40" s="276"/>
      <c r="S40" s="276"/>
      <c r="T40" s="276"/>
      <c r="U40" s="276"/>
      <c r="V40" s="276"/>
      <c r="W40" s="276"/>
      <c r="X40" s="276"/>
      <c r="Y40" s="276"/>
      <c r="Z40" s="276"/>
      <c r="AA40" s="276"/>
      <c r="AB40" s="276"/>
      <c r="AC40" s="267"/>
    </row>
    <row r="41" spans="1:30" x14ac:dyDescent="0.25">
      <c r="A41" s="161"/>
      <c r="B41" s="145">
        <f t="shared" si="8"/>
        <v>49309</v>
      </c>
      <c r="C41" s="149"/>
      <c r="D41" s="149"/>
      <c r="E41" s="276"/>
      <c r="F41" s="276"/>
      <c r="G41" s="276"/>
      <c r="H41" s="276">
        <v>0</v>
      </c>
      <c r="I41" s="276"/>
      <c r="J41" s="276"/>
      <c r="K41" s="276"/>
      <c r="L41" s="276"/>
      <c r="M41" s="276"/>
      <c r="N41" s="276"/>
      <c r="O41" s="276"/>
      <c r="P41" s="276"/>
      <c r="Q41" s="276"/>
      <c r="R41" s="276"/>
      <c r="S41" s="276"/>
      <c r="T41" s="276"/>
      <c r="U41" s="276"/>
      <c r="V41" s="276"/>
      <c r="W41" s="276"/>
      <c r="X41" s="276"/>
      <c r="Y41" s="276"/>
      <c r="Z41" s="276"/>
      <c r="AA41" s="276"/>
      <c r="AB41" s="276"/>
      <c r="AC41" s="267"/>
    </row>
    <row r="42" spans="1:30" x14ac:dyDescent="0.25">
      <c r="A42" s="161"/>
      <c r="B42" s="145">
        <f t="shared" si="8"/>
        <v>49674</v>
      </c>
      <c r="C42" s="149"/>
      <c r="D42" s="149"/>
      <c r="E42" s="276"/>
      <c r="F42" s="276"/>
      <c r="G42" s="276"/>
      <c r="H42" s="276">
        <v>0</v>
      </c>
      <c r="I42" s="276"/>
      <c r="J42" s="276"/>
      <c r="K42" s="276"/>
      <c r="L42" s="276"/>
      <c r="M42" s="276"/>
      <c r="N42" s="276"/>
      <c r="O42" s="276"/>
      <c r="P42" s="276"/>
      <c r="Q42" s="276"/>
      <c r="R42" s="276"/>
      <c r="S42" s="276"/>
      <c r="T42" s="276"/>
      <c r="U42" s="276"/>
      <c r="V42" s="276"/>
      <c r="W42" s="276"/>
      <c r="X42" s="276"/>
      <c r="Y42" s="276"/>
      <c r="Z42" s="276"/>
      <c r="AA42" s="276"/>
      <c r="AB42" s="276"/>
      <c r="AC42" s="267"/>
    </row>
    <row r="43" spans="1:30" x14ac:dyDescent="0.25">
      <c r="A43" s="161"/>
      <c r="B43" s="145">
        <f t="shared" si="8"/>
        <v>50040</v>
      </c>
      <c r="C43" s="149"/>
      <c r="D43" s="149"/>
      <c r="E43" s="276"/>
      <c r="F43" s="276"/>
      <c r="G43" s="276"/>
      <c r="H43" s="276">
        <v>0</v>
      </c>
      <c r="I43" s="276"/>
      <c r="J43" s="276"/>
      <c r="K43" s="276"/>
      <c r="L43" s="276"/>
      <c r="M43" s="276"/>
      <c r="N43" s="276"/>
      <c r="O43" s="276"/>
      <c r="P43" s="276"/>
      <c r="Q43" s="276"/>
      <c r="R43" s="276"/>
      <c r="S43" s="276"/>
      <c r="T43" s="276"/>
      <c r="U43" s="276"/>
      <c r="V43" s="276"/>
      <c r="W43" s="276"/>
      <c r="X43" s="276"/>
      <c r="Y43" s="276"/>
      <c r="Z43" s="276"/>
      <c r="AA43" s="276"/>
      <c r="AB43" s="276"/>
      <c r="AC43" s="267"/>
    </row>
    <row r="44" spans="1:30" x14ac:dyDescent="0.25">
      <c r="A44" s="161"/>
      <c r="B44" s="145">
        <f t="shared" si="8"/>
        <v>50405</v>
      </c>
      <c r="C44" s="149"/>
      <c r="D44" s="149"/>
      <c r="E44" s="276"/>
      <c r="F44" s="276"/>
      <c r="G44" s="276"/>
      <c r="H44" s="276">
        <v>0</v>
      </c>
      <c r="I44" s="276"/>
      <c r="J44" s="276"/>
      <c r="K44" s="276"/>
      <c r="L44" s="276"/>
      <c r="M44" s="276"/>
      <c r="N44" s="276"/>
      <c r="O44" s="276"/>
      <c r="P44" s="276"/>
      <c r="Q44" s="276"/>
      <c r="R44" s="276"/>
      <c r="S44" s="276"/>
      <c r="T44" s="276"/>
      <c r="U44" s="276"/>
      <c r="V44" s="276"/>
      <c r="W44" s="276"/>
      <c r="X44" s="276"/>
      <c r="Y44" s="276"/>
      <c r="Z44" s="276"/>
      <c r="AA44" s="276"/>
      <c r="AB44" s="276"/>
      <c r="AC44" s="267"/>
    </row>
    <row r="45" spans="1:30" x14ac:dyDescent="0.25">
      <c r="A45" s="161"/>
      <c r="B45" s="145">
        <f t="shared" si="8"/>
        <v>50770</v>
      </c>
      <c r="C45" s="149"/>
      <c r="D45" s="149"/>
      <c r="E45" s="276"/>
      <c r="F45" s="276"/>
      <c r="G45" s="276"/>
      <c r="H45" s="276">
        <v>0</v>
      </c>
      <c r="I45" s="276"/>
      <c r="J45" s="276"/>
      <c r="K45" s="276"/>
      <c r="L45" s="276"/>
      <c r="M45" s="276"/>
      <c r="N45" s="276"/>
      <c r="O45" s="276"/>
      <c r="P45" s="276"/>
      <c r="Q45" s="276"/>
      <c r="R45" s="276"/>
      <c r="S45" s="276"/>
      <c r="T45" s="276"/>
      <c r="U45" s="276"/>
      <c r="V45" s="276"/>
      <c r="W45" s="276"/>
      <c r="X45" s="276"/>
      <c r="Y45" s="276"/>
      <c r="Z45" s="276"/>
      <c r="AA45" s="276"/>
      <c r="AB45" s="276"/>
      <c r="AC45" s="267"/>
    </row>
    <row r="46" spans="1:30" x14ac:dyDescent="0.25">
      <c r="A46" s="161"/>
      <c r="B46" s="145">
        <f t="shared" si="8"/>
        <v>51135</v>
      </c>
      <c r="C46" s="149"/>
      <c r="D46" s="149"/>
      <c r="E46" s="276"/>
      <c r="F46" s="276"/>
      <c r="G46" s="276"/>
      <c r="H46" s="276">
        <v>0</v>
      </c>
      <c r="I46" s="276"/>
      <c r="J46" s="276"/>
      <c r="K46" s="276"/>
      <c r="L46" s="276"/>
      <c r="M46" s="276"/>
      <c r="N46" s="276"/>
      <c r="O46" s="276"/>
      <c r="P46" s="276"/>
      <c r="Q46" s="276"/>
      <c r="R46" s="276"/>
      <c r="S46" s="276"/>
      <c r="T46" s="276"/>
      <c r="U46" s="276"/>
      <c r="V46" s="276"/>
      <c r="W46" s="276"/>
      <c r="X46" s="276"/>
      <c r="Y46" s="276"/>
      <c r="Z46" s="276"/>
      <c r="AA46" s="276"/>
      <c r="AB46" s="276"/>
      <c r="AC46" s="267"/>
      <c r="AD46" s="267"/>
    </row>
    <row r="47" spans="1:30" x14ac:dyDescent="0.25">
      <c r="A47" s="161"/>
      <c r="B47" s="145">
        <f t="shared" si="8"/>
        <v>51501</v>
      </c>
      <c r="C47" s="149"/>
      <c r="D47" s="149"/>
      <c r="E47" s="276"/>
      <c r="F47" s="276"/>
      <c r="G47" s="276"/>
      <c r="H47" s="276">
        <v>0</v>
      </c>
      <c r="I47" s="276"/>
      <c r="J47" s="276"/>
      <c r="K47" s="276"/>
      <c r="L47" s="276"/>
      <c r="M47" s="276"/>
      <c r="N47" s="276"/>
      <c r="O47" s="276"/>
      <c r="P47" s="276"/>
      <c r="Q47" s="276"/>
      <c r="R47" s="276"/>
      <c r="S47" s="276"/>
      <c r="T47" s="276"/>
      <c r="U47" s="276"/>
      <c r="V47" s="276"/>
      <c r="W47" s="276"/>
      <c r="X47" s="276"/>
      <c r="Y47" s="276"/>
      <c r="Z47" s="276"/>
      <c r="AA47" s="276"/>
      <c r="AB47" s="276"/>
      <c r="AC47" s="267"/>
      <c r="AD47" s="267"/>
    </row>
    <row r="48" spans="1:30" x14ac:dyDescent="0.25">
      <c r="A48" s="149"/>
      <c r="B48" s="149"/>
      <c r="C48" s="149"/>
      <c r="D48" s="149"/>
      <c r="E48" s="276"/>
      <c r="F48" s="276"/>
      <c r="G48" s="276"/>
      <c r="H48" s="276">
        <v>0</v>
      </c>
      <c r="I48" s="276"/>
      <c r="J48" s="276"/>
      <c r="K48" s="276"/>
      <c r="L48" s="276"/>
      <c r="M48" s="276"/>
      <c r="N48" s="276"/>
      <c r="O48" s="276"/>
      <c r="P48" s="276"/>
      <c r="Q48" s="276"/>
      <c r="R48" s="276"/>
      <c r="S48" s="276"/>
      <c r="T48" s="276"/>
      <c r="U48" s="276"/>
      <c r="V48" s="276"/>
      <c r="W48" s="276"/>
      <c r="X48" s="276"/>
      <c r="Y48" s="276"/>
      <c r="Z48" s="276"/>
      <c r="AA48" s="276"/>
      <c r="AB48" s="276"/>
      <c r="AC48" s="267"/>
      <c r="AD48" s="267"/>
    </row>
    <row r="49" spans="1:38" x14ac:dyDescent="0.25">
      <c r="A49" s="149"/>
      <c r="B49" s="149"/>
      <c r="C49" s="149"/>
      <c r="D49" s="149"/>
      <c r="E49" s="270"/>
      <c r="F49" s="270"/>
      <c r="G49" s="270"/>
      <c r="H49" s="270"/>
      <c r="I49" s="270"/>
      <c r="J49" s="270"/>
      <c r="K49" s="270"/>
      <c r="L49" s="270"/>
      <c r="M49" s="270"/>
      <c r="N49" s="270"/>
      <c r="O49" s="270"/>
      <c r="P49" s="270"/>
      <c r="Q49" s="270"/>
      <c r="R49" s="270"/>
      <c r="S49" s="270"/>
      <c r="T49" s="270"/>
      <c r="U49" s="270"/>
      <c r="V49" s="270"/>
      <c r="W49" s="270"/>
      <c r="X49" s="270"/>
      <c r="Y49" s="270"/>
      <c r="Z49" s="270"/>
      <c r="AA49" s="270"/>
      <c r="AB49" s="270"/>
      <c r="AC49" s="270"/>
      <c r="AD49" s="270"/>
      <c r="AE49" s="270"/>
      <c r="AF49" s="270"/>
      <c r="AG49" s="270"/>
      <c r="AH49" s="270"/>
      <c r="AI49" s="270"/>
      <c r="AJ49" s="270"/>
      <c r="AK49" s="270"/>
      <c r="AL49" s="270"/>
    </row>
    <row r="50" spans="1:38" x14ac:dyDescent="0.25">
      <c r="A50" s="152"/>
      <c r="B50" s="152"/>
      <c r="C50" s="152"/>
      <c r="D50" s="152"/>
      <c r="E50" s="152"/>
      <c r="F50" s="152"/>
      <c r="G50" s="153"/>
      <c r="H50" s="153"/>
    </row>
    <row r="51" spans="1:38" x14ac:dyDescent="0.25">
      <c r="A51" s="152"/>
      <c r="B51" s="152"/>
      <c r="C51" s="152"/>
      <c r="D51" s="152"/>
      <c r="E51" s="152"/>
      <c r="F51" s="152"/>
      <c r="G51" s="153"/>
      <c r="H51" s="153"/>
    </row>
    <row r="52" spans="1:38" x14ac:dyDescent="0.25">
      <c r="A52" s="152"/>
      <c r="B52" s="152"/>
      <c r="C52" s="152"/>
      <c r="D52" s="152"/>
      <c r="E52" s="152"/>
      <c r="F52" s="152"/>
      <c r="G52" s="153"/>
      <c r="H52" s="153"/>
    </row>
    <row r="53" spans="1:3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EUR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3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3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38" x14ac:dyDescent="0.25">
      <c r="B56" s="145">
        <f>EDATE(+Summary!$C$6,12)</f>
        <v>44196</v>
      </c>
      <c r="D56" s="183">
        <f t="shared" ref="D56:D75" si="9">SUM(E56:AB56)</f>
        <v>3900</v>
      </c>
      <c r="E56" s="183">
        <f>+((E$14)*(E$18)+E$15*E$20)*E26</f>
        <v>0</v>
      </c>
      <c r="F56" s="183">
        <f>+((F$14)*(F$18)+F$15*F$20)*F26</f>
        <v>0</v>
      </c>
      <c r="G56" s="183">
        <f t="shared" ref="G56:AB67" si="10">+((G$14)*(G$18)+G$15*G$20)*G26</f>
        <v>0</v>
      </c>
      <c r="H56" s="183">
        <f t="shared" si="10"/>
        <v>3900</v>
      </c>
      <c r="I56" s="183">
        <f t="shared" si="10"/>
        <v>0</v>
      </c>
      <c r="J56" s="183">
        <f t="shared" si="10"/>
        <v>0</v>
      </c>
      <c r="K56" s="183">
        <f t="shared" si="10"/>
        <v>0</v>
      </c>
      <c r="L56" s="183">
        <f t="shared" si="10"/>
        <v>0</v>
      </c>
      <c r="M56" s="183">
        <f t="shared" si="10"/>
        <v>0</v>
      </c>
      <c r="N56" s="183">
        <f t="shared" si="10"/>
        <v>0</v>
      </c>
      <c r="O56" s="183">
        <f t="shared" si="10"/>
        <v>0</v>
      </c>
      <c r="P56" s="183">
        <f t="shared" si="10"/>
        <v>0</v>
      </c>
      <c r="Q56" s="183">
        <f t="shared" si="10"/>
        <v>0</v>
      </c>
      <c r="R56" s="183">
        <f t="shared" si="10"/>
        <v>0</v>
      </c>
      <c r="S56" s="183">
        <f t="shared" si="10"/>
        <v>0</v>
      </c>
      <c r="T56" s="183">
        <f t="shared" si="10"/>
        <v>0</v>
      </c>
      <c r="U56" s="183">
        <f t="shared" si="10"/>
        <v>0</v>
      </c>
      <c r="V56" s="183">
        <f t="shared" si="10"/>
        <v>0</v>
      </c>
      <c r="W56" s="183">
        <f t="shared" si="10"/>
        <v>0</v>
      </c>
      <c r="X56" s="183">
        <f t="shared" si="10"/>
        <v>0</v>
      </c>
      <c r="Y56" s="183">
        <f t="shared" si="10"/>
        <v>0</v>
      </c>
      <c r="Z56" s="183">
        <f t="shared" si="10"/>
        <v>0</v>
      </c>
      <c r="AA56" s="183">
        <f t="shared" si="10"/>
        <v>0</v>
      </c>
      <c r="AB56" s="183">
        <f t="shared" si="10"/>
        <v>0</v>
      </c>
    </row>
    <row r="57" spans="1:38" x14ac:dyDescent="0.25">
      <c r="B57" s="145">
        <f t="shared" ref="B57:B75" si="11">EDATE(B56,12)</f>
        <v>44561</v>
      </c>
      <c r="D57" s="183">
        <f t="shared" si="9"/>
        <v>3020.9270100417853</v>
      </c>
      <c r="E57" s="183">
        <f t="shared" ref="E57:T72" si="12">+((E$14)*(E$18)+E$15*E$20)*E27</f>
        <v>0</v>
      </c>
      <c r="F57" s="183">
        <f>+((F$14)*(F$18)+F$15*F$20)*F27</f>
        <v>0</v>
      </c>
      <c r="G57" s="183">
        <f t="shared" si="10"/>
        <v>0</v>
      </c>
      <c r="H57" s="183">
        <f t="shared" si="10"/>
        <v>3020.9270100417853</v>
      </c>
      <c r="I57" s="183">
        <f t="shared" si="10"/>
        <v>0</v>
      </c>
      <c r="J57" s="183">
        <f t="shared" si="10"/>
        <v>0</v>
      </c>
      <c r="K57" s="183">
        <f t="shared" si="10"/>
        <v>0</v>
      </c>
      <c r="L57" s="183">
        <f t="shared" si="10"/>
        <v>0</v>
      </c>
      <c r="M57" s="183">
        <f t="shared" si="10"/>
        <v>0</v>
      </c>
      <c r="N57" s="183">
        <f t="shared" si="10"/>
        <v>0</v>
      </c>
      <c r="O57" s="183">
        <f t="shared" si="10"/>
        <v>0</v>
      </c>
      <c r="P57" s="183">
        <f t="shared" si="10"/>
        <v>0</v>
      </c>
      <c r="Q57" s="183">
        <f t="shared" si="10"/>
        <v>0</v>
      </c>
      <c r="R57" s="183">
        <f t="shared" si="10"/>
        <v>0</v>
      </c>
      <c r="S57" s="183">
        <f t="shared" si="10"/>
        <v>0</v>
      </c>
      <c r="T57" s="183">
        <f t="shared" si="10"/>
        <v>0</v>
      </c>
      <c r="U57" s="183">
        <f t="shared" si="10"/>
        <v>0</v>
      </c>
      <c r="V57" s="183">
        <f t="shared" si="10"/>
        <v>0</v>
      </c>
      <c r="W57" s="183">
        <f t="shared" si="10"/>
        <v>0</v>
      </c>
      <c r="X57" s="183">
        <f t="shared" si="10"/>
        <v>0</v>
      </c>
      <c r="Y57" s="183">
        <f t="shared" si="10"/>
        <v>0</v>
      </c>
      <c r="Z57" s="183">
        <f t="shared" si="10"/>
        <v>0</v>
      </c>
      <c r="AA57" s="183">
        <f t="shared" si="10"/>
        <v>0</v>
      </c>
      <c r="AB57" s="183">
        <f t="shared" si="10"/>
        <v>0</v>
      </c>
    </row>
    <row r="58" spans="1:38" x14ac:dyDescent="0.25">
      <c r="B58" s="145">
        <f t="shared" si="11"/>
        <v>44926</v>
      </c>
      <c r="D58" s="183">
        <f t="shared" si="9"/>
        <v>2059.4614640965406</v>
      </c>
      <c r="E58" s="183">
        <f t="shared" si="12"/>
        <v>0</v>
      </c>
      <c r="F58" s="183">
        <f t="shared" si="12"/>
        <v>0</v>
      </c>
      <c r="G58" s="183">
        <f t="shared" si="10"/>
        <v>0</v>
      </c>
      <c r="H58" s="183">
        <f t="shared" si="10"/>
        <v>2059.4614640965406</v>
      </c>
      <c r="I58" s="183">
        <f t="shared" si="10"/>
        <v>0</v>
      </c>
      <c r="J58" s="183">
        <f t="shared" si="10"/>
        <v>0</v>
      </c>
      <c r="K58" s="183">
        <f t="shared" si="10"/>
        <v>0</v>
      </c>
      <c r="L58" s="183">
        <f t="shared" si="10"/>
        <v>0</v>
      </c>
      <c r="M58" s="183">
        <f t="shared" si="10"/>
        <v>0</v>
      </c>
      <c r="N58" s="183">
        <f t="shared" si="10"/>
        <v>0</v>
      </c>
      <c r="O58" s="183">
        <f t="shared" si="10"/>
        <v>0</v>
      </c>
      <c r="P58" s="183">
        <f t="shared" si="10"/>
        <v>0</v>
      </c>
      <c r="Q58" s="183">
        <f t="shared" si="10"/>
        <v>0</v>
      </c>
      <c r="R58" s="183">
        <f t="shared" si="10"/>
        <v>0</v>
      </c>
      <c r="S58" s="183">
        <f t="shared" si="10"/>
        <v>0</v>
      </c>
      <c r="T58" s="183">
        <f t="shared" si="10"/>
        <v>0</v>
      </c>
      <c r="U58" s="183">
        <f t="shared" si="10"/>
        <v>0</v>
      </c>
      <c r="V58" s="183">
        <f t="shared" si="10"/>
        <v>0</v>
      </c>
      <c r="W58" s="183">
        <f t="shared" si="10"/>
        <v>0</v>
      </c>
      <c r="X58" s="183">
        <f t="shared" si="10"/>
        <v>0</v>
      </c>
      <c r="Y58" s="183">
        <f t="shared" si="10"/>
        <v>0</v>
      </c>
      <c r="Z58" s="183">
        <f t="shared" si="10"/>
        <v>0</v>
      </c>
      <c r="AA58" s="183">
        <f t="shared" si="10"/>
        <v>0</v>
      </c>
      <c r="AB58" s="183">
        <f t="shared" si="10"/>
        <v>0</v>
      </c>
    </row>
    <row r="59" spans="1:38" x14ac:dyDescent="0.25">
      <c r="B59" s="145">
        <f t="shared" si="11"/>
        <v>45291</v>
      </c>
      <c r="D59" s="183">
        <f t="shared" si="9"/>
        <v>1159.2412504799677</v>
      </c>
      <c r="E59" s="183">
        <f t="shared" si="12"/>
        <v>0</v>
      </c>
      <c r="F59" s="183">
        <f t="shared" si="12"/>
        <v>0</v>
      </c>
      <c r="G59" s="183">
        <f t="shared" si="10"/>
        <v>0</v>
      </c>
      <c r="H59" s="183">
        <f t="shared" si="10"/>
        <v>1159.2412504799677</v>
      </c>
      <c r="I59" s="183">
        <f t="shared" si="10"/>
        <v>0</v>
      </c>
      <c r="J59" s="183">
        <f t="shared" si="10"/>
        <v>0</v>
      </c>
      <c r="K59" s="183">
        <f t="shared" si="10"/>
        <v>0</v>
      </c>
      <c r="L59" s="183">
        <f t="shared" si="10"/>
        <v>0</v>
      </c>
      <c r="M59" s="183">
        <f t="shared" si="10"/>
        <v>0</v>
      </c>
      <c r="N59" s="183">
        <f t="shared" si="10"/>
        <v>0</v>
      </c>
      <c r="O59" s="183">
        <f t="shared" si="10"/>
        <v>0</v>
      </c>
      <c r="P59" s="183">
        <f t="shared" si="10"/>
        <v>0</v>
      </c>
      <c r="Q59" s="183">
        <f t="shared" si="10"/>
        <v>0</v>
      </c>
      <c r="R59" s="183">
        <f t="shared" si="10"/>
        <v>0</v>
      </c>
      <c r="S59" s="183">
        <f t="shared" si="10"/>
        <v>0</v>
      </c>
      <c r="T59" s="183">
        <f t="shared" si="10"/>
        <v>0</v>
      </c>
      <c r="U59" s="183">
        <f t="shared" si="10"/>
        <v>0</v>
      </c>
      <c r="V59" s="183">
        <f t="shared" si="10"/>
        <v>0</v>
      </c>
      <c r="W59" s="183">
        <f t="shared" si="10"/>
        <v>0</v>
      </c>
      <c r="X59" s="183">
        <f t="shared" si="10"/>
        <v>0</v>
      </c>
      <c r="Y59" s="183">
        <f t="shared" si="10"/>
        <v>0</v>
      </c>
      <c r="Z59" s="183">
        <f t="shared" si="10"/>
        <v>0</v>
      </c>
      <c r="AA59" s="183">
        <f t="shared" si="10"/>
        <v>0</v>
      </c>
      <c r="AB59" s="183">
        <f t="shared" si="10"/>
        <v>0</v>
      </c>
    </row>
    <row r="60" spans="1:38" x14ac:dyDescent="0.25">
      <c r="B60" s="145">
        <f t="shared" si="11"/>
        <v>45657</v>
      </c>
      <c r="D60" s="183">
        <f t="shared" si="9"/>
        <v>489.55789834999598</v>
      </c>
      <c r="E60" s="183">
        <f t="shared" si="12"/>
        <v>0</v>
      </c>
      <c r="F60" s="183">
        <f t="shared" si="12"/>
        <v>0</v>
      </c>
      <c r="G60" s="183">
        <f t="shared" si="10"/>
        <v>0</v>
      </c>
      <c r="H60" s="183">
        <f t="shared" si="10"/>
        <v>489.55789834999598</v>
      </c>
      <c r="I60" s="183">
        <f t="shared" si="10"/>
        <v>0</v>
      </c>
      <c r="J60" s="183">
        <f t="shared" si="10"/>
        <v>0</v>
      </c>
      <c r="K60" s="183">
        <f t="shared" si="10"/>
        <v>0</v>
      </c>
      <c r="L60" s="183">
        <f t="shared" si="10"/>
        <v>0</v>
      </c>
      <c r="M60" s="183">
        <f t="shared" si="10"/>
        <v>0</v>
      </c>
      <c r="N60" s="183">
        <f t="shared" si="10"/>
        <v>0</v>
      </c>
      <c r="O60" s="183">
        <f t="shared" si="10"/>
        <v>0</v>
      </c>
      <c r="P60" s="183">
        <f t="shared" si="10"/>
        <v>0</v>
      </c>
      <c r="Q60" s="183">
        <f t="shared" si="10"/>
        <v>0</v>
      </c>
      <c r="R60" s="183">
        <f t="shared" si="10"/>
        <v>0</v>
      </c>
      <c r="S60" s="183">
        <f t="shared" si="10"/>
        <v>0</v>
      </c>
      <c r="T60" s="183">
        <f t="shared" si="10"/>
        <v>0</v>
      </c>
      <c r="U60" s="183">
        <f t="shared" si="10"/>
        <v>0</v>
      </c>
      <c r="V60" s="183">
        <f t="shared" si="10"/>
        <v>0</v>
      </c>
      <c r="W60" s="183">
        <f t="shared" si="10"/>
        <v>0</v>
      </c>
      <c r="X60" s="183">
        <f t="shared" si="10"/>
        <v>0</v>
      </c>
      <c r="Y60" s="183">
        <f t="shared" si="10"/>
        <v>0</v>
      </c>
      <c r="Z60" s="183">
        <f t="shared" si="10"/>
        <v>0</v>
      </c>
      <c r="AA60" s="183">
        <f t="shared" si="10"/>
        <v>0</v>
      </c>
      <c r="AB60" s="183">
        <f t="shared" si="10"/>
        <v>0</v>
      </c>
    </row>
    <row r="61" spans="1:38" x14ac:dyDescent="0.25">
      <c r="B61" s="145">
        <f t="shared" si="11"/>
        <v>46022</v>
      </c>
      <c r="D61" s="183">
        <f t="shared" si="9"/>
        <v>134.35363292003737</v>
      </c>
      <c r="E61" s="183">
        <f t="shared" si="12"/>
        <v>0</v>
      </c>
      <c r="F61" s="183">
        <f t="shared" si="12"/>
        <v>0</v>
      </c>
      <c r="G61" s="183">
        <f t="shared" si="10"/>
        <v>0</v>
      </c>
      <c r="H61" s="183">
        <f t="shared" si="10"/>
        <v>134.35363292003737</v>
      </c>
      <c r="I61" s="183">
        <f t="shared" si="10"/>
        <v>0</v>
      </c>
      <c r="J61" s="183">
        <f t="shared" si="10"/>
        <v>0</v>
      </c>
      <c r="K61" s="183">
        <f t="shared" si="10"/>
        <v>0</v>
      </c>
      <c r="L61" s="183">
        <f t="shared" si="10"/>
        <v>0</v>
      </c>
      <c r="M61" s="183">
        <f t="shared" si="10"/>
        <v>0</v>
      </c>
      <c r="N61" s="183">
        <f t="shared" si="10"/>
        <v>0</v>
      </c>
      <c r="O61" s="183">
        <f t="shared" si="10"/>
        <v>0</v>
      </c>
      <c r="P61" s="183">
        <f t="shared" si="10"/>
        <v>0</v>
      </c>
      <c r="Q61" s="183">
        <f t="shared" si="10"/>
        <v>0</v>
      </c>
      <c r="R61" s="183">
        <f t="shared" si="10"/>
        <v>0</v>
      </c>
      <c r="S61" s="183">
        <f t="shared" si="10"/>
        <v>0</v>
      </c>
      <c r="T61" s="183">
        <f t="shared" si="10"/>
        <v>0</v>
      </c>
      <c r="U61" s="183">
        <f t="shared" si="10"/>
        <v>0</v>
      </c>
      <c r="V61" s="183">
        <f t="shared" si="10"/>
        <v>0</v>
      </c>
      <c r="W61" s="183">
        <f t="shared" si="10"/>
        <v>0</v>
      </c>
      <c r="X61" s="183">
        <f t="shared" si="10"/>
        <v>0</v>
      </c>
      <c r="Y61" s="183">
        <f t="shared" si="10"/>
        <v>0</v>
      </c>
      <c r="Z61" s="183">
        <f t="shared" si="10"/>
        <v>0</v>
      </c>
      <c r="AA61" s="183">
        <f t="shared" si="10"/>
        <v>0</v>
      </c>
      <c r="AB61" s="183">
        <f t="shared" si="10"/>
        <v>0</v>
      </c>
    </row>
    <row r="62" spans="1:38" x14ac:dyDescent="0.25">
      <c r="B62" s="145">
        <f t="shared" si="11"/>
        <v>46387</v>
      </c>
      <c r="D62" s="183">
        <f t="shared" si="9"/>
        <v>19.31601095532255</v>
      </c>
      <c r="E62" s="183">
        <f t="shared" si="12"/>
        <v>0</v>
      </c>
      <c r="F62" s="183">
        <f t="shared" si="12"/>
        <v>0</v>
      </c>
      <c r="G62" s="183">
        <f t="shared" si="10"/>
        <v>0</v>
      </c>
      <c r="H62" s="183">
        <f t="shared" si="10"/>
        <v>19.31601095532255</v>
      </c>
      <c r="I62" s="183">
        <f t="shared" si="10"/>
        <v>0</v>
      </c>
      <c r="J62" s="183">
        <f t="shared" si="10"/>
        <v>0</v>
      </c>
      <c r="K62" s="183">
        <f t="shared" si="10"/>
        <v>0</v>
      </c>
      <c r="L62" s="183">
        <f t="shared" si="10"/>
        <v>0</v>
      </c>
      <c r="M62" s="183">
        <f t="shared" si="10"/>
        <v>0</v>
      </c>
      <c r="N62" s="183">
        <f t="shared" si="10"/>
        <v>0</v>
      </c>
      <c r="O62" s="183">
        <f t="shared" si="10"/>
        <v>0</v>
      </c>
      <c r="P62" s="183">
        <f t="shared" si="10"/>
        <v>0</v>
      </c>
      <c r="Q62" s="183">
        <f t="shared" si="10"/>
        <v>0</v>
      </c>
      <c r="R62" s="183">
        <f t="shared" si="10"/>
        <v>0</v>
      </c>
      <c r="S62" s="183">
        <f t="shared" si="10"/>
        <v>0</v>
      </c>
      <c r="T62" s="183">
        <f t="shared" si="10"/>
        <v>0</v>
      </c>
      <c r="U62" s="183">
        <f t="shared" si="10"/>
        <v>0</v>
      </c>
      <c r="V62" s="183">
        <f t="shared" si="10"/>
        <v>0</v>
      </c>
      <c r="W62" s="183">
        <f t="shared" si="10"/>
        <v>0</v>
      </c>
      <c r="X62" s="183">
        <f t="shared" si="10"/>
        <v>0</v>
      </c>
      <c r="Y62" s="183">
        <f t="shared" si="10"/>
        <v>0</v>
      </c>
      <c r="Z62" s="183">
        <f t="shared" si="10"/>
        <v>0</v>
      </c>
      <c r="AA62" s="183">
        <f t="shared" si="10"/>
        <v>0</v>
      </c>
      <c r="AB62" s="183">
        <f t="shared" si="10"/>
        <v>0</v>
      </c>
    </row>
    <row r="63" spans="1:38" x14ac:dyDescent="0.25">
      <c r="B63" s="145">
        <f t="shared" si="11"/>
        <v>46752</v>
      </c>
      <c r="D63" s="183">
        <f t="shared" si="9"/>
        <v>1.0529784575964054</v>
      </c>
      <c r="E63" s="183">
        <f t="shared" si="12"/>
        <v>0</v>
      </c>
      <c r="F63" s="183">
        <f t="shared" si="12"/>
        <v>0</v>
      </c>
      <c r="G63" s="183">
        <f t="shared" si="10"/>
        <v>0</v>
      </c>
      <c r="H63" s="183">
        <f t="shared" si="10"/>
        <v>1.0529784575964054</v>
      </c>
      <c r="I63" s="183">
        <f t="shared" si="10"/>
        <v>0</v>
      </c>
      <c r="J63" s="183">
        <f t="shared" si="10"/>
        <v>0</v>
      </c>
      <c r="K63" s="183">
        <f t="shared" si="10"/>
        <v>0</v>
      </c>
      <c r="L63" s="183">
        <f t="shared" si="10"/>
        <v>0</v>
      </c>
      <c r="M63" s="183">
        <f t="shared" si="10"/>
        <v>0</v>
      </c>
      <c r="N63" s="183">
        <f t="shared" si="10"/>
        <v>0</v>
      </c>
      <c r="O63" s="183">
        <f t="shared" si="10"/>
        <v>0</v>
      </c>
      <c r="P63" s="183">
        <f t="shared" si="10"/>
        <v>0</v>
      </c>
      <c r="Q63" s="183">
        <f t="shared" si="10"/>
        <v>0</v>
      </c>
      <c r="R63" s="183">
        <f t="shared" si="10"/>
        <v>0</v>
      </c>
      <c r="S63" s="183">
        <f t="shared" si="10"/>
        <v>0</v>
      </c>
      <c r="T63" s="183">
        <f t="shared" si="10"/>
        <v>0</v>
      </c>
      <c r="U63" s="183">
        <f t="shared" si="10"/>
        <v>0</v>
      </c>
      <c r="V63" s="183">
        <f t="shared" si="10"/>
        <v>0</v>
      </c>
      <c r="W63" s="183">
        <f t="shared" si="10"/>
        <v>0</v>
      </c>
      <c r="X63" s="183">
        <f t="shared" si="10"/>
        <v>0</v>
      </c>
      <c r="Y63" s="183">
        <f t="shared" si="10"/>
        <v>0</v>
      </c>
      <c r="Z63" s="183">
        <f t="shared" si="10"/>
        <v>0</v>
      </c>
      <c r="AA63" s="183">
        <f t="shared" si="10"/>
        <v>0</v>
      </c>
      <c r="AB63" s="183">
        <f t="shared" si="10"/>
        <v>0</v>
      </c>
    </row>
    <row r="64" spans="1:38" x14ac:dyDescent="0.25">
      <c r="B64" s="145">
        <f t="shared" si="11"/>
        <v>47118</v>
      </c>
      <c r="D64" s="183">
        <f t="shared" si="9"/>
        <v>0</v>
      </c>
      <c r="E64" s="183">
        <f t="shared" si="12"/>
        <v>0</v>
      </c>
      <c r="F64" s="183">
        <f t="shared" si="12"/>
        <v>0</v>
      </c>
      <c r="G64" s="183">
        <f t="shared" si="10"/>
        <v>0</v>
      </c>
      <c r="H64" s="183">
        <f t="shared" si="10"/>
        <v>0</v>
      </c>
      <c r="I64" s="183">
        <f t="shared" si="10"/>
        <v>0</v>
      </c>
      <c r="J64" s="183">
        <f t="shared" si="10"/>
        <v>0</v>
      </c>
      <c r="K64" s="183">
        <f t="shared" si="10"/>
        <v>0</v>
      </c>
      <c r="L64" s="183">
        <f t="shared" si="10"/>
        <v>0</v>
      </c>
      <c r="M64" s="183">
        <f t="shared" si="10"/>
        <v>0</v>
      </c>
      <c r="N64" s="183">
        <f t="shared" si="10"/>
        <v>0</v>
      </c>
      <c r="O64" s="183">
        <f t="shared" si="10"/>
        <v>0</v>
      </c>
      <c r="P64" s="183">
        <f t="shared" si="10"/>
        <v>0</v>
      </c>
      <c r="Q64" s="183">
        <f t="shared" si="10"/>
        <v>0</v>
      </c>
      <c r="R64" s="183">
        <f t="shared" si="10"/>
        <v>0</v>
      </c>
      <c r="S64" s="183">
        <f t="shared" si="10"/>
        <v>0</v>
      </c>
      <c r="T64" s="183">
        <f t="shared" si="10"/>
        <v>0</v>
      </c>
      <c r="U64" s="183">
        <f t="shared" si="10"/>
        <v>0</v>
      </c>
      <c r="V64" s="183">
        <f t="shared" si="10"/>
        <v>0</v>
      </c>
      <c r="W64" s="183">
        <f t="shared" si="10"/>
        <v>0</v>
      </c>
      <c r="X64" s="183">
        <f t="shared" si="10"/>
        <v>0</v>
      </c>
      <c r="Y64" s="183">
        <f t="shared" si="10"/>
        <v>0</v>
      </c>
      <c r="Z64" s="183">
        <f t="shared" si="10"/>
        <v>0</v>
      </c>
      <c r="AA64" s="183">
        <f t="shared" si="10"/>
        <v>0</v>
      </c>
      <c r="AB64" s="183">
        <f t="shared" si="10"/>
        <v>0</v>
      </c>
    </row>
    <row r="65" spans="1:31" x14ac:dyDescent="0.25">
      <c r="B65" s="145">
        <f t="shared" si="11"/>
        <v>47483</v>
      </c>
      <c r="D65" s="183">
        <f t="shared" si="9"/>
        <v>0</v>
      </c>
      <c r="E65" s="183">
        <f t="shared" si="12"/>
        <v>0</v>
      </c>
      <c r="F65" s="183">
        <f t="shared" si="12"/>
        <v>0</v>
      </c>
      <c r="G65" s="183">
        <f t="shared" si="10"/>
        <v>0</v>
      </c>
      <c r="H65" s="183">
        <f t="shared" si="10"/>
        <v>0</v>
      </c>
      <c r="I65" s="183">
        <f t="shared" si="10"/>
        <v>0</v>
      </c>
      <c r="J65" s="183">
        <f t="shared" si="10"/>
        <v>0</v>
      </c>
      <c r="K65" s="183">
        <f t="shared" si="10"/>
        <v>0</v>
      </c>
      <c r="L65" s="183">
        <f t="shared" si="10"/>
        <v>0</v>
      </c>
      <c r="M65" s="183">
        <f t="shared" si="10"/>
        <v>0</v>
      </c>
      <c r="N65" s="183">
        <f t="shared" si="10"/>
        <v>0</v>
      </c>
      <c r="O65" s="183">
        <f t="shared" si="10"/>
        <v>0</v>
      </c>
      <c r="P65" s="183">
        <f t="shared" si="10"/>
        <v>0</v>
      </c>
      <c r="Q65" s="183">
        <f t="shared" si="10"/>
        <v>0</v>
      </c>
      <c r="R65" s="183">
        <f t="shared" si="10"/>
        <v>0</v>
      </c>
      <c r="S65" s="183">
        <f t="shared" si="10"/>
        <v>0</v>
      </c>
      <c r="T65" s="183">
        <f t="shared" si="10"/>
        <v>0</v>
      </c>
      <c r="U65" s="183">
        <f t="shared" si="10"/>
        <v>0</v>
      </c>
      <c r="V65" s="183">
        <f t="shared" si="10"/>
        <v>0</v>
      </c>
      <c r="W65" s="183">
        <f t="shared" si="10"/>
        <v>0</v>
      </c>
      <c r="X65" s="183">
        <f t="shared" si="10"/>
        <v>0</v>
      </c>
      <c r="Y65" s="183">
        <f t="shared" si="10"/>
        <v>0</v>
      </c>
      <c r="Z65" s="183">
        <f t="shared" si="10"/>
        <v>0</v>
      </c>
      <c r="AA65" s="183">
        <f t="shared" si="10"/>
        <v>0</v>
      </c>
      <c r="AB65" s="183">
        <f t="shared" si="10"/>
        <v>0</v>
      </c>
    </row>
    <row r="66" spans="1:31" x14ac:dyDescent="0.25">
      <c r="B66" s="145">
        <f t="shared" si="11"/>
        <v>47848</v>
      </c>
      <c r="D66" s="183">
        <f t="shared" si="9"/>
        <v>0</v>
      </c>
      <c r="E66" s="183">
        <f t="shared" si="12"/>
        <v>0</v>
      </c>
      <c r="F66" s="183">
        <f t="shared" si="12"/>
        <v>0</v>
      </c>
      <c r="G66" s="183">
        <f t="shared" si="10"/>
        <v>0</v>
      </c>
      <c r="H66" s="183">
        <f t="shared" si="10"/>
        <v>0</v>
      </c>
      <c r="I66" s="183">
        <f t="shared" si="10"/>
        <v>0</v>
      </c>
      <c r="J66" s="183">
        <f t="shared" si="10"/>
        <v>0</v>
      </c>
      <c r="K66" s="183">
        <f t="shared" si="10"/>
        <v>0</v>
      </c>
      <c r="L66" s="183">
        <f t="shared" si="10"/>
        <v>0</v>
      </c>
      <c r="M66" s="183">
        <f t="shared" si="10"/>
        <v>0</v>
      </c>
      <c r="N66" s="183">
        <f t="shared" si="10"/>
        <v>0</v>
      </c>
      <c r="O66" s="183">
        <f t="shared" si="10"/>
        <v>0</v>
      </c>
      <c r="P66" s="183">
        <f t="shared" si="10"/>
        <v>0</v>
      </c>
      <c r="Q66" s="183">
        <f t="shared" si="10"/>
        <v>0</v>
      </c>
      <c r="R66" s="183">
        <f t="shared" si="10"/>
        <v>0</v>
      </c>
      <c r="S66" s="183">
        <f t="shared" si="10"/>
        <v>0</v>
      </c>
      <c r="T66" s="183">
        <f t="shared" si="10"/>
        <v>0</v>
      </c>
      <c r="U66" s="183">
        <f t="shared" si="10"/>
        <v>0</v>
      </c>
      <c r="V66" s="183">
        <f t="shared" si="10"/>
        <v>0</v>
      </c>
      <c r="W66" s="183">
        <f t="shared" si="10"/>
        <v>0</v>
      </c>
      <c r="X66" s="183">
        <f t="shared" si="10"/>
        <v>0</v>
      </c>
      <c r="Y66" s="183">
        <f t="shared" si="10"/>
        <v>0</v>
      </c>
      <c r="Z66" s="183">
        <f t="shared" si="10"/>
        <v>0</v>
      </c>
      <c r="AA66" s="183">
        <f t="shared" si="10"/>
        <v>0</v>
      </c>
      <c r="AB66" s="183">
        <f t="shared" si="10"/>
        <v>0</v>
      </c>
    </row>
    <row r="67" spans="1:31" x14ac:dyDescent="0.25">
      <c r="B67" s="145">
        <f t="shared" si="11"/>
        <v>48213</v>
      </c>
      <c r="D67" s="183">
        <f t="shared" si="9"/>
        <v>0</v>
      </c>
      <c r="E67" s="183">
        <f t="shared" si="12"/>
        <v>0</v>
      </c>
      <c r="F67" s="183">
        <f t="shared" si="12"/>
        <v>0</v>
      </c>
      <c r="G67" s="183">
        <f t="shared" si="10"/>
        <v>0</v>
      </c>
      <c r="H67" s="183">
        <f t="shared" si="10"/>
        <v>0</v>
      </c>
      <c r="I67" s="183">
        <f t="shared" si="10"/>
        <v>0</v>
      </c>
      <c r="J67" s="183">
        <f t="shared" si="10"/>
        <v>0</v>
      </c>
      <c r="K67" s="183">
        <f t="shared" si="10"/>
        <v>0</v>
      </c>
      <c r="L67" s="183">
        <f t="shared" si="10"/>
        <v>0</v>
      </c>
      <c r="M67" s="183">
        <f t="shared" si="10"/>
        <v>0</v>
      </c>
      <c r="N67" s="183">
        <f t="shared" si="10"/>
        <v>0</v>
      </c>
      <c r="O67" s="183">
        <f t="shared" si="10"/>
        <v>0</v>
      </c>
      <c r="P67" s="183">
        <f t="shared" si="10"/>
        <v>0</v>
      </c>
      <c r="Q67" s="183">
        <f t="shared" si="10"/>
        <v>0</v>
      </c>
      <c r="R67" s="183">
        <f t="shared" si="10"/>
        <v>0</v>
      </c>
      <c r="S67" s="183">
        <f t="shared" si="10"/>
        <v>0</v>
      </c>
      <c r="T67" s="183">
        <f t="shared" ref="T67:AB72" si="13">+((T$14)*(T$18)+T$15*T$20)*T37</f>
        <v>0</v>
      </c>
      <c r="U67" s="183">
        <f t="shared" si="13"/>
        <v>0</v>
      </c>
      <c r="V67" s="183">
        <f t="shared" si="13"/>
        <v>0</v>
      </c>
      <c r="W67" s="183">
        <f t="shared" si="13"/>
        <v>0</v>
      </c>
      <c r="X67" s="183">
        <f t="shared" si="13"/>
        <v>0</v>
      </c>
      <c r="Y67" s="183">
        <f t="shared" si="13"/>
        <v>0</v>
      </c>
      <c r="Z67" s="183">
        <f t="shared" si="13"/>
        <v>0</v>
      </c>
      <c r="AA67" s="183">
        <f t="shared" si="13"/>
        <v>0</v>
      </c>
      <c r="AB67" s="183">
        <f t="shared" si="13"/>
        <v>0</v>
      </c>
    </row>
    <row r="68" spans="1:31" x14ac:dyDescent="0.25">
      <c r="B68" s="145">
        <f t="shared" si="11"/>
        <v>48579</v>
      </c>
      <c r="D68" s="183">
        <f t="shared" si="9"/>
        <v>0</v>
      </c>
      <c r="E68" s="183">
        <f t="shared" si="12"/>
        <v>0</v>
      </c>
      <c r="F68" s="183">
        <f t="shared" si="12"/>
        <v>0</v>
      </c>
      <c r="G68" s="183">
        <f t="shared" si="12"/>
        <v>0</v>
      </c>
      <c r="H68" s="183">
        <f t="shared" si="12"/>
        <v>0</v>
      </c>
      <c r="I68" s="183">
        <f t="shared" si="12"/>
        <v>0</v>
      </c>
      <c r="J68" s="183">
        <f t="shared" si="12"/>
        <v>0</v>
      </c>
      <c r="K68" s="183">
        <f t="shared" si="12"/>
        <v>0</v>
      </c>
      <c r="L68" s="183">
        <f t="shared" si="12"/>
        <v>0</v>
      </c>
      <c r="M68" s="183">
        <f t="shared" si="12"/>
        <v>0</v>
      </c>
      <c r="N68" s="183">
        <f t="shared" si="12"/>
        <v>0</v>
      </c>
      <c r="O68" s="183">
        <f t="shared" si="12"/>
        <v>0</v>
      </c>
      <c r="P68" s="183">
        <f t="shared" si="12"/>
        <v>0</v>
      </c>
      <c r="Q68" s="183">
        <f t="shared" si="12"/>
        <v>0</v>
      </c>
      <c r="R68" s="183">
        <f t="shared" si="12"/>
        <v>0</v>
      </c>
      <c r="S68" s="183">
        <f t="shared" si="12"/>
        <v>0</v>
      </c>
      <c r="T68" s="183">
        <f t="shared" si="12"/>
        <v>0</v>
      </c>
      <c r="U68" s="183">
        <f t="shared" si="13"/>
        <v>0</v>
      </c>
      <c r="V68" s="183">
        <f t="shared" si="13"/>
        <v>0</v>
      </c>
      <c r="W68" s="183">
        <f t="shared" si="13"/>
        <v>0</v>
      </c>
      <c r="X68" s="183">
        <f t="shared" si="13"/>
        <v>0</v>
      </c>
      <c r="Y68" s="183">
        <f t="shared" si="13"/>
        <v>0</v>
      </c>
      <c r="Z68" s="183">
        <f t="shared" si="13"/>
        <v>0</v>
      </c>
      <c r="AA68" s="183">
        <f t="shared" si="13"/>
        <v>0</v>
      </c>
      <c r="AB68" s="183">
        <f t="shared" si="13"/>
        <v>0</v>
      </c>
    </row>
    <row r="69" spans="1:31" x14ac:dyDescent="0.25">
      <c r="B69" s="145">
        <f t="shared" si="11"/>
        <v>48944</v>
      </c>
      <c r="D69" s="183">
        <f t="shared" si="9"/>
        <v>0</v>
      </c>
      <c r="E69" s="183">
        <f t="shared" si="12"/>
        <v>0</v>
      </c>
      <c r="F69" s="183">
        <f t="shared" si="12"/>
        <v>0</v>
      </c>
      <c r="G69" s="183">
        <f t="shared" si="12"/>
        <v>0</v>
      </c>
      <c r="H69" s="183">
        <f t="shared" si="12"/>
        <v>0</v>
      </c>
      <c r="I69" s="183">
        <f t="shared" si="12"/>
        <v>0</v>
      </c>
      <c r="J69" s="183">
        <f t="shared" si="12"/>
        <v>0</v>
      </c>
      <c r="K69" s="183">
        <f t="shared" si="12"/>
        <v>0</v>
      </c>
      <c r="L69" s="183">
        <f t="shared" si="12"/>
        <v>0</v>
      </c>
      <c r="M69" s="183">
        <f t="shared" si="12"/>
        <v>0</v>
      </c>
      <c r="N69" s="183">
        <f t="shared" si="12"/>
        <v>0</v>
      </c>
      <c r="O69" s="183">
        <f t="shared" si="12"/>
        <v>0</v>
      </c>
      <c r="P69" s="183">
        <f t="shared" si="12"/>
        <v>0</v>
      </c>
      <c r="Q69" s="183">
        <f t="shared" si="12"/>
        <v>0</v>
      </c>
      <c r="R69" s="183">
        <f t="shared" si="12"/>
        <v>0</v>
      </c>
      <c r="S69" s="183">
        <f t="shared" si="12"/>
        <v>0</v>
      </c>
      <c r="T69" s="183">
        <f t="shared" si="12"/>
        <v>0</v>
      </c>
      <c r="U69" s="183">
        <f t="shared" si="13"/>
        <v>0</v>
      </c>
      <c r="V69" s="183">
        <f t="shared" si="13"/>
        <v>0</v>
      </c>
      <c r="W69" s="183">
        <f t="shared" si="13"/>
        <v>0</v>
      </c>
      <c r="X69" s="183">
        <f t="shared" si="13"/>
        <v>0</v>
      </c>
      <c r="Y69" s="183">
        <f t="shared" si="13"/>
        <v>0</v>
      </c>
      <c r="Z69" s="183">
        <f t="shared" si="13"/>
        <v>0</v>
      </c>
      <c r="AA69" s="183">
        <f t="shared" si="13"/>
        <v>0</v>
      </c>
      <c r="AB69" s="183">
        <f t="shared" si="13"/>
        <v>0</v>
      </c>
    </row>
    <row r="70" spans="1:31" x14ac:dyDescent="0.25">
      <c r="B70" s="145">
        <f t="shared" si="11"/>
        <v>49309</v>
      </c>
      <c r="D70" s="183">
        <f t="shared" si="9"/>
        <v>0</v>
      </c>
      <c r="E70" s="183">
        <f t="shared" si="12"/>
        <v>0</v>
      </c>
      <c r="F70" s="183">
        <f t="shared" si="12"/>
        <v>0</v>
      </c>
      <c r="G70" s="183">
        <f t="shared" si="12"/>
        <v>0</v>
      </c>
      <c r="H70" s="183">
        <f t="shared" si="12"/>
        <v>0</v>
      </c>
      <c r="I70" s="183">
        <f t="shared" si="12"/>
        <v>0</v>
      </c>
      <c r="J70" s="183">
        <f t="shared" si="12"/>
        <v>0</v>
      </c>
      <c r="K70" s="183">
        <f t="shared" si="12"/>
        <v>0</v>
      </c>
      <c r="L70" s="183">
        <f t="shared" si="12"/>
        <v>0</v>
      </c>
      <c r="M70" s="183">
        <f t="shared" si="12"/>
        <v>0</v>
      </c>
      <c r="N70" s="183">
        <f t="shared" si="12"/>
        <v>0</v>
      </c>
      <c r="O70" s="183">
        <f t="shared" si="12"/>
        <v>0</v>
      </c>
      <c r="P70" s="183">
        <f t="shared" si="12"/>
        <v>0</v>
      </c>
      <c r="Q70" s="183">
        <f t="shared" si="12"/>
        <v>0</v>
      </c>
      <c r="R70" s="183">
        <f t="shared" si="12"/>
        <v>0</v>
      </c>
      <c r="S70" s="183">
        <f t="shared" si="12"/>
        <v>0</v>
      </c>
      <c r="T70" s="183">
        <f t="shared" si="12"/>
        <v>0</v>
      </c>
      <c r="U70" s="183">
        <f t="shared" si="13"/>
        <v>0</v>
      </c>
      <c r="V70" s="183">
        <f t="shared" si="13"/>
        <v>0</v>
      </c>
      <c r="W70" s="183">
        <f t="shared" si="13"/>
        <v>0</v>
      </c>
      <c r="X70" s="183">
        <f t="shared" si="13"/>
        <v>0</v>
      </c>
      <c r="Y70" s="183">
        <f t="shared" si="13"/>
        <v>0</v>
      </c>
      <c r="Z70" s="183">
        <f t="shared" si="13"/>
        <v>0</v>
      </c>
      <c r="AA70" s="183">
        <f t="shared" si="13"/>
        <v>0</v>
      </c>
      <c r="AB70" s="183">
        <f t="shared" si="13"/>
        <v>0</v>
      </c>
    </row>
    <row r="71" spans="1:31" x14ac:dyDescent="0.25">
      <c r="B71" s="145">
        <f t="shared" si="11"/>
        <v>49674</v>
      </c>
      <c r="D71" s="183">
        <f t="shared" si="9"/>
        <v>0</v>
      </c>
      <c r="E71" s="183">
        <f t="shared" si="12"/>
        <v>0</v>
      </c>
      <c r="F71" s="183">
        <f t="shared" si="12"/>
        <v>0</v>
      </c>
      <c r="G71" s="183">
        <f t="shared" si="12"/>
        <v>0</v>
      </c>
      <c r="H71" s="183">
        <f t="shared" si="12"/>
        <v>0</v>
      </c>
      <c r="I71" s="183">
        <f t="shared" si="12"/>
        <v>0</v>
      </c>
      <c r="J71" s="183">
        <f t="shared" si="12"/>
        <v>0</v>
      </c>
      <c r="K71" s="183">
        <f t="shared" si="12"/>
        <v>0</v>
      </c>
      <c r="L71" s="183">
        <f t="shared" si="12"/>
        <v>0</v>
      </c>
      <c r="M71" s="183">
        <f t="shared" si="12"/>
        <v>0</v>
      </c>
      <c r="N71" s="183">
        <f t="shared" si="12"/>
        <v>0</v>
      </c>
      <c r="O71" s="183">
        <f t="shared" si="12"/>
        <v>0</v>
      </c>
      <c r="P71" s="183">
        <f t="shared" si="12"/>
        <v>0</v>
      </c>
      <c r="Q71" s="183">
        <f t="shared" si="12"/>
        <v>0</v>
      </c>
      <c r="R71" s="183">
        <f t="shared" si="12"/>
        <v>0</v>
      </c>
      <c r="S71" s="183">
        <f t="shared" si="12"/>
        <v>0</v>
      </c>
      <c r="T71" s="183">
        <f t="shared" si="12"/>
        <v>0</v>
      </c>
      <c r="U71" s="183">
        <f t="shared" si="13"/>
        <v>0</v>
      </c>
      <c r="V71" s="183">
        <f t="shared" si="13"/>
        <v>0</v>
      </c>
      <c r="W71" s="183">
        <f t="shared" si="13"/>
        <v>0</v>
      </c>
      <c r="X71" s="183">
        <f t="shared" si="13"/>
        <v>0</v>
      </c>
      <c r="Y71" s="183">
        <f t="shared" si="13"/>
        <v>0</v>
      </c>
      <c r="Z71" s="183">
        <f t="shared" si="13"/>
        <v>0</v>
      </c>
      <c r="AA71" s="183">
        <f t="shared" si="13"/>
        <v>0</v>
      </c>
      <c r="AB71" s="183">
        <f t="shared" si="13"/>
        <v>0</v>
      </c>
    </row>
    <row r="72" spans="1:31" x14ac:dyDescent="0.25">
      <c r="B72" s="145">
        <f t="shared" si="11"/>
        <v>50040</v>
      </c>
      <c r="D72" s="183">
        <f t="shared" si="9"/>
        <v>0</v>
      </c>
      <c r="E72" s="183">
        <f t="shared" si="12"/>
        <v>0</v>
      </c>
      <c r="F72" s="183">
        <f t="shared" si="12"/>
        <v>0</v>
      </c>
      <c r="G72" s="183">
        <f t="shared" si="12"/>
        <v>0</v>
      </c>
      <c r="H72" s="183">
        <f t="shared" si="12"/>
        <v>0</v>
      </c>
      <c r="I72" s="183">
        <f t="shared" si="12"/>
        <v>0</v>
      </c>
      <c r="J72" s="183">
        <f t="shared" si="12"/>
        <v>0</v>
      </c>
      <c r="K72" s="183">
        <f t="shared" si="12"/>
        <v>0</v>
      </c>
      <c r="L72" s="183">
        <f t="shared" si="12"/>
        <v>0</v>
      </c>
      <c r="M72" s="183">
        <f t="shared" si="12"/>
        <v>0</v>
      </c>
      <c r="N72" s="183">
        <f t="shared" si="12"/>
        <v>0</v>
      </c>
      <c r="O72" s="183">
        <f t="shared" si="12"/>
        <v>0</v>
      </c>
      <c r="P72" s="183">
        <f t="shared" si="12"/>
        <v>0</v>
      </c>
      <c r="Q72" s="183">
        <f t="shared" si="12"/>
        <v>0</v>
      </c>
      <c r="R72" s="183">
        <f t="shared" si="12"/>
        <v>0</v>
      </c>
      <c r="S72" s="183">
        <f t="shared" si="12"/>
        <v>0</v>
      </c>
      <c r="T72" s="183">
        <f t="shared" si="12"/>
        <v>0</v>
      </c>
      <c r="U72" s="183">
        <f t="shared" si="13"/>
        <v>0</v>
      </c>
      <c r="V72" s="183">
        <f t="shared" si="13"/>
        <v>0</v>
      </c>
      <c r="W72" s="183">
        <f t="shared" si="13"/>
        <v>0</v>
      </c>
      <c r="X72" s="183">
        <f t="shared" si="13"/>
        <v>0</v>
      </c>
      <c r="Y72" s="183">
        <f t="shared" si="13"/>
        <v>0</v>
      </c>
      <c r="Z72" s="183">
        <f t="shared" si="13"/>
        <v>0</v>
      </c>
      <c r="AA72" s="183">
        <f t="shared" si="13"/>
        <v>0</v>
      </c>
      <c r="AB72" s="183">
        <f t="shared" si="13"/>
        <v>0</v>
      </c>
    </row>
    <row r="73" spans="1:31" x14ac:dyDescent="0.25">
      <c r="B73" s="145">
        <f t="shared" si="11"/>
        <v>50405</v>
      </c>
      <c r="D73" s="183">
        <f t="shared" si="9"/>
        <v>0</v>
      </c>
      <c r="E73" s="183">
        <f t="shared" ref="E73:AB75" si="14">+((E$14)*(E$18)+E$15*E$20)*E43</f>
        <v>0</v>
      </c>
      <c r="F73" s="183">
        <f t="shared" si="14"/>
        <v>0</v>
      </c>
      <c r="G73" s="183">
        <f t="shared" si="14"/>
        <v>0</v>
      </c>
      <c r="H73" s="183">
        <f t="shared" si="14"/>
        <v>0</v>
      </c>
      <c r="I73" s="183">
        <f t="shared" si="14"/>
        <v>0</v>
      </c>
      <c r="J73" s="183">
        <f t="shared" si="14"/>
        <v>0</v>
      </c>
      <c r="K73" s="183">
        <f t="shared" si="14"/>
        <v>0</v>
      </c>
      <c r="L73" s="183">
        <f t="shared" si="14"/>
        <v>0</v>
      </c>
      <c r="M73" s="183">
        <f t="shared" si="14"/>
        <v>0</v>
      </c>
      <c r="N73" s="183">
        <f t="shared" si="14"/>
        <v>0</v>
      </c>
      <c r="O73" s="183">
        <f t="shared" si="14"/>
        <v>0</v>
      </c>
      <c r="P73" s="183">
        <f t="shared" si="14"/>
        <v>0</v>
      </c>
      <c r="Q73" s="183">
        <f t="shared" si="14"/>
        <v>0</v>
      </c>
      <c r="R73" s="183">
        <f t="shared" si="14"/>
        <v>0</v>
      </c>
      <c r="S73" s="183">
        <f t="shared" si="14"/>
        <v>0</v>
      </c>
      <c r="T73" s="183">
        <f t="shared" si="14"/>
        <v>0</v>
      </c>
      <c r="U73" s="183">
        <f t="shared" si="14"/>
        <v>0</v>
      </c>
      <c r="V73" s="183">
        <f t="shared" si="14"/>
        <v>0</v>
      </c>
      <c r="W73" s="183">
        <f t="shared" si="14"/>
        <v>0</v>
      </c>
      <c r="X73" s="183">
        <f t="shared" si="14"/>
        <v>0</v>
      </c>
      <c r="Y73" s="183">
        <f t="shared" si="14"/>
        <v>0</v>
      </c>
      <c r="Z73" s="183">
        <f t="shared" si="14"/>
        <v>0</v>
      </c>
      <c r="AA73" s="183">
        <f t="shared" si="14"/>
        <v>0</v>
      </c>
      <c r="AB73" s="183">
        <f t="shared" si="14"/>
        <v>0</v>
      </c>
    </row>
    <row r="74" spans="1:31" x14ac:dyDescent="0.25">
      <c r="B74" s="145">
        <f t="shared" si="11"/>
        <v>50770</v>
      </c>
      <c r="D74" s="183">
        <f t="shared" si="9"/>
        <v>0</v>
      </c>
      <c r="E74" s="183">
        <f t="shared" si="14"/>
        <v>0</v>
      </c>
      <c r="F74" s="183">
        <f t="shared" si="14"/>
        <v>0</v>
      </c>
      <c r="G74" s="183">
        <f t="shared" si="14"/>
        <v>0</v>
      </c>
      <c r="H74" s="183">
        <f t="shared" si="14"/>
        <v>0</v>
      </c>
      <c r="I74" s="183">
        <f t="shared" si="14"/>
        <v>0</v>
      </c>
      <c r="J74" s="183">
        <f t="shared" si="14"/>
        <v>0</v>
      </c>
      <c r="K74" s="183">
        <f t="shared" si="14"/>
        <v>0</v>
      </c>
      <c r="L74" s="183">
        <f t="shared" si="14"/>
        <v>0</v>
      </c>
      <c r="M74" s="183">
        <f t="shared" si="14"/>
        <v>0</v>
      </c>
      <c r="N74" s="183">
        <f t="shared" si="14"/>
        <v>0</v>
      </c>
      <c r="O74" s="183">
        <f t="shared" si="14"/>
        <v>0</v>
      </c>
      <c r="P74" s="183">
        <f t="shared" si="14"/>
        <v>0</v>
      </c>
      <c r="Q74" s="183">
        <f t="shared" si="14"/>
        <v>0</v>
      </c>
      <c r="R74" s="183">
        <f t="shared" si="14"/>
        <v>0</v>
      </c>
      <c r="S74" s="183">
        <f t="shared" si="14"/>
        <v>0</v>
      </c>
      <c r="T74" s="183">
        <f t="shared" si="14"/>
        <v>0</v>
      </c>
      <c r="U74" s="183">
        <f t="shared" si="14"/>
        <v>0</v>
      </c>
      <c r="V74" s="183">
        <f t="shared" si="14"/>
        <v>0</v>
      </c>
      <c r="W74" s="183">
        <f t="shared" si="14"/>
        <v>0</v>
      </c>
      <c r="X74" s="183">
        <f t="shared" si="14"/>
        <v>0</v>
      </c>
      <c r="Y74" s="183">
        <f t="shared" si="14"/>
        <v>0</v>
      </c>
      <c r="Z74" s="183">
        <f t="shared" si="14"/>
        <v>0</v>
      </c>
      <c r="AA74" s="183">
        <f t="shared" si="14"/>
        <v>0</v>
      </c>
      <c r="AB74" s="183">
        <f t="shared" si="14"/>
        <v>0</v>
      </c>
    </row>
    <row r="75" spans="1:31" x14ac:dyDescent="0.25">
      <c r="B75" s="145">
        <f t="shared" si="11"/>
        <v>51135</v>
      </c>
      <c r="D75" s="183">
        <f t="shared" si="9"/>
        <v>0</v>
      </c>
      <c r="E75" s="183">
        <f t="shared" si="14"/>
        <v>0</v>
      </c>
      <c r="F75" s="183">
        <f t="shared" si="14"/>
        <v>0</v>
      </c>
      <c r="G75" s="183">
        <f t="shared" si="14"/>
        <v>0</v>
      </c>
      <c r="H75" s="183">
        <f t="shared" si="14"/>
        <v>0</v>
      </c>
      <c r="I75" s="183">
        <f t="shared" si="14"/>
        <v>0</v>
      </c>
      <c r="J75" s="183">
        <f t="shared" si="14"/>
        <v>0</v>
      </c>
      <c r="K75" s="183">
        <f t="shared" si="14"/>
        <v>0</v>
      </c>
      <c r="L75" s="183">
        <f t="shared" si="14"/>
        <v>0</v>
      </c>
      <c r="M75" s="183">
        <f t="shared" si="14"/>
        <v>0</v>
      </c>
      <c r="N75" s="183">
        <f t="shared" si="14"/>
        <v>0</v>
      </c>
      <c r="O75" s="183">
        <f t="shared" si="14"/>
        <v>0</v>
      </c>
      <c r="P75" s="183">
        <f t="shared" si="14"/>
        <v>0</v>
      </c>
      <c r="Q75" s="183">
        <f t="shared" si="14"/>
        <v>0</v>
      </c>
      <c r="R75" s="183">
        <f t="shared" si="14"/>
        <v>0</v>
      </c>
      <c r="S75" s="183">
        <f t="shared" si="14"/>
        <v>0</v>
      </c>
      <c r="T75" s="183">
        <f t="shared" si="14"/>
        <v>0</v>
      </c>
      <c r="U75" s="183">
        <f t="shared" si="14"/>
        <v>0</v>
      </c>
      <c r="V75" s="183">
        <f t="shared" si="14"/>
        <v>0</v>
      </c>
      <c r="W75" s="183">
        <f t="shared" si="14"/>
        <v>0</v>
      </c>
      <c r="X75" s="183">
        <f t="shared" si="14"/>
        <v>0</v>
      </c>
      <c r="Y75" s="183">
        <f t="shared" si="14"/>
        <v>0</v>
      </c>
      <c r="Z75" s="183">
        <f t="shared" si="14"/>
        <v>0</v>
      </c>
      <c r="AA75" s="183">
        <f t="shared" si="14"/>
        <v>0</v>
      </c>
      <c r="AB75" s="183">
        <f t="shared" si="14"/>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EUR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EUR</v>
      </c>
      <c r="AE80" s="186" t="s">
        <v>128</v>
      </c>
    </row>
    <row r="81" spans="1:31" x14ac:dyDescent="0.25">
      <c r="B81" s="145">
        <f>EDATE(+Summary!$C$6,12)</f>
        <v>44196</v>
      </c>
      <c r="D81" s="193">
        <f t="shared" ref="D81:D100" si="15">SUM(E81:AB81)</f>
        <v>879.07298995821475</v>
      </c>
      <c r="E81" s="193">
        <f t="shared" ref="E81:T96" si="16">+E56-E57</f>
        <v>0</v>
      </c>
      <c r="F81" s="193">
        <f>+F56-F57</f>
        <v>0</v>
      </c>
      <c r="G81" s="193">
        <f t="shared" ref="G81:AB92" si="17">+G56-G57</f>
        <v>0</v>
      </c>
      <c r="H81" s="193">
        <f t="shared" si="17"/>
        <v>879.07298995821475</v>
      </c>
      <c r="I81" s="193">
        <f t="shared" si="17"/>
        <v>0</v>
      </c>
      <c r="J81" s="193">
        <f t="shared" si="17"/>
        <v>0</v>
      </c>
      <c r="K81" s="193">
        <f t="shared" si="17"/>
        <v>0</v>
      </c>
      <c r="L81" s="193">
        <f t="shared" si="17"/>
        <v>0</v>
      </c>
      <c r="M81" s="193">
        <f t="shared" si="17"/>
        <v>0</v>
      </c>
      <c r="N81" s="193">
        <f t="shared" si="17"/>
        <v>0</v>
      </c>
      <c r="O81" s="193">
        <f t="shared" si="17"/>
        <v>0</v>
      </c>
      <c r="P81" s="193">
        <f t="shared" si="17"/>
        <v>0</v>
      </c>
      <c r="Q81" s="193">
        <f t="shared" si="17"/>
        <v>0</v>
      </c>
      <c r="R81" s="193">
        <f t="shared" si="17"/>
        <v>0</v>
      </c>
      <c r="S81" s="193">
        <f t="shared" si="17"/>
        <v>0</v>
      </c>
      <c r="T81" s="193">
        <f t="shared" si="17"/>
        <v>0</v>
      </c>
      <c r="U81" s="193">
        <f t="shared" si="17"/>
        <v>0</v>
      </c>
      <c r="V81" s="193">
        <f t="shared" si="17"/>
        <v>0</v>
      </c>
      <c r="W81" s="193">
        <f t="shared" si="17"/>
        <v>0</v>
      </c>
      <c r="X81" s="193">
        <f t="shared" si="17"/>
        <v>0</v>
      </c>
      <c r="Y81" s="193">
        <f t="shared" si="17"/>
        <v>0</v>
      </c>
      <c r="Z81" s="193">
        <f t="shared" si="17"/>
        <v>0</v>
      </c>
      <c r="AA81" s="193">
        <f t="shared" si="17"/>
        <v>0</v>
      </c>
      <c r="AB81" s="193">
        <f t="shared" si="17"/>
        <v>0</v>
      </c>
      <c r="AC81" s="187">
        <f>+AD81*((1+Summary!$D$29)^(AE81))</f>
        <v>1.000496390416719</v>
      </c>
      <c r="AD81" s="187">
        <f>HLOOKUP($H$4,'Yield Curves &amp; Factor Charges'!$L$41:$S$72,AE81+2.5,FALSE)</f>
        <v>0.99999651709527526</v>
      </c>
      <c r="AE81" s="134">
        <v>0.5</v>
      </c>
    </row>
    <row r="82" spans="1:31" x14ac:dyDescent="0.25">
      <c r="A82" s="88"/>
      <c r="B82" s="145">
        <f t="shared" ref="B82:B99" si="18">EDATE(B81,12)</f>
        <v>44561</v>
      </c>
      <c r="D82" s="193">
        <f t="shared" si="15"/>
        <v>961.46554594524468</v>
      </c>
      <c r="E82" s="193">
        <f t="shared" si="16"/>
        <v>0</v>
      </c>
      <c r="F82" s="193">
        <f t="shared" si="16"/>
        <v>0</v>
      </c>
      <c r="G82" s="193">
        <f t="shared" si="17"/>
        <v>0</v>
      </c>
      <c r="H82" s="193">
        <f t="shared" si="17"/>
        <v>961.46554594524468</v>
      </c>
      <c r="I82" s="193">
        <f t="shared" si="17"/>
        <v>0</v>
      </c>
      <c r="J82" s="193">
        <f t="shared" si="17"/>
        <v>0</v>
      </c>
      <c r="K82" s="193">
        <f t="shared" si="17"/>
        <v>0</v>
      </c>
      <c r="L82" s="193">
        <f t="shared" si="17"/>
        <v>0</v>
      </c>
      <c r="M82" s="193">
        <f t="shared" si="17"/>
        <v>0</v>
      </c>
      <c r="N82" s="193">
        <f t="shared" si="17"/>
        <v>0</v>
      </c>
      <c r="O82" s="193">
        <f t="shared" si="17"/>
        <v>0</v>
      </c>
      <c r="P82" s="193">
        <f t="shared" si="17"/>
        <v>0</v>
      </c>
      <c r="Q82" s="193">
        <f t="shared" si="17"/>
        <v>0</v>
      </c>
      <c r="R82" s="193">
        <f t="shared" si="17"/>
        <v>0</v>
      </c>
      <c r="S82" s="193">
        <f t="shared" si="17"/>
        <v>0</v>
      </c>
      <c r="T82" s="193">
        <f t="shared" si="17"/>
        <v>0</v>
      </c>
      <c r="U82" s="193">
        <f t="shared" si="17"/>
        <v>0</v>
      </c>
      <c r="V82" s="193">
        <f t="shared" si="17"/>
        <v>0</v>
      </c>
      <c r="W82" s="193">
        <f t="shared" si="17"/>
        <v>0</v>
      </c>
      <c r="X82" s="193">
        <f t="shared" si="17"/>
        <v>0</v>
      </c>
      <c r="Y82" s="193">
        <f t="shared" si="17"/>
        <v>0</v>
      </c>
      <c r="Z82" s="193">
        <f t="shared" si="17"/>
        <v>0</v>
      </c>
      <c r="AA82" s="193">
        <f t="shared" si="17"/>
        <v>0</v>
      </c>
      <c r="AB82" s="193">
        <f t="shared" si="17"/>
        <v>0</v>
      </c>
      <c r="AC82" s="187">
        <f>+AD82*((1+Summary!$D$29)^(AE82))</f>
        <v>1.0015108394744743</v>
      </c>
      <c r="AD82" s="187">
        <f>HLOOKUP($H$4,'Yield Curves &amp; Factor Charges'!$L$41:$S$72,AE82+2.5,FALSE)</f>
        <v>1.0000104488597437</v>
      </c>
      <c r="AE82" s="134">
        <f t="shared" ref="AE82:AE100" si="19">+AE81+1</f>
        <v>1.5</v>
      </c>
    </row>
    <row r="83" spans="1:31" x14ac:dyDescent="0.25">
      <c r="B83" s="145">
        <f t="shared" si="18"/>
        <v>44926</v>
      </c>
      <c r="D83" s="193">
        <f t="shared" si="15"/>
        <v>900.22021361657289</v>
      </c>
      <c r="E83" s="193">
        <f t="shared" si="16"/>
        <v>0</v>
      </c>
      <c r="F83" s="193">
        <f t="shared" si="16"/>
        <v>0</v>
      </c>
      <c r="G83" s="193">
        <f t="shared" si="17"/>
        <v>0</v>
      </c>
      <c r="H83" s="193">
        <f t="shared" si="17"/>
        <v>900.22021361657289</v>
      </c>
      <c r="I83" s="193">
        <f t="shared" si="17"/>
        <v>0</v>
      </c>
      <c r="J83" s="193">
        <f t="shared" si="17"/>
        <v>0</v>
      </c>
      <c r="K83" s="193">
        <f t="shared" si="17"/>
        <v>0</v>
      </c>
      <c r="L83" s="193">
        <f t="shared" si="17"/>
        <v>0</v>
      </c>
      <c r="M83" s="193">
        <f t="shared" si="17"/>
        <v>0</v>
      </c>
      <c r="N83" s="193">
        <f t="shared" si="17"/>
        <v>0</v>
      </c>
      <c r="O83" s="193">
        <f t="shared" si="17"/>
        <v>0</v>
      </c>
      <c r="P83" s="193">
        <f t="shared" si="17"/>
        <v>0</v>
      </c>
      <c r="Q83" s="193">
        <f t="shared" si="17"/>
        <v>0</v>
      </c>
      <c r="R83" s="193">
        <f t="shared" si="17"/>
        <v>0</v>
      </c>
      <c r="S83" s="193">
        <f t="shared" si="17"/>
        <v>0</v>
      </c>
      <c r="T83" s="193">
        <f t="shared" si="17"/>
        <v>0</v>
      </c>
      <c r="U83" s="193">
        <f t="shared" si="17"/>
        <v>0</v>
      </c>
      <c r="V83" s="193">
        <f t="shared" si="17"/>
        <v>0</v>
      </c>
      <c r="W83" s="193">
        <f t="shared" si="17"/>
        <v>0</v>
      </c>
      <c r="X83" s="193">
        <f t="shared" si="17"/>
        <v>0</v>
      </c>
      <c r="Y83" s="193">
        <f t="shared" si="17"/>
        <v>0</v>
      </c>
      <c r="Z83" s="193">
        <f t="shared" si="17"/>
        <v>0</v>
      </c>
      <c r="AA83" s="193">
        <f t="shared" si="17"/>
        <v>0</v>
      </c>
      <c r="AB83" s="193">
        <f t="shared" si="17"/>
        <v>0</v>
      </c>
      <c r="AC83" s="187">
        <f>+AD83*((1+Summary!$D$29)^(AE83))</f>
        <v>1.00244950267638</v>
      </c>
      <c r="AD83" s="187">
        <f>HLOOKUP($H$4,'Yield Curves &amp; Factor Charges'!$L$41:$S$72,AE83+2.5,FALSE)</f>
        <v>0.99994775806672254</v>
      </c>
      <c r="AE83" s="134">
        <f t="shared" si="19"/>
        <v>2.5</v>
      </c>
    </row>
    <row r="84" spans="1:31" x14ac:dyDescent="0.25">
      <c r="B84" s="145">
        <f t="shared" si="18"/>
        <v>45291</v>
      </c>
      <c r="D84" s="193">
        <f t="shared" si="15"/>
        <v>669.68335212997169</v>
      </c>
      <c r="E84" s="193">
        <f t="shared" si="16"/>
        <v>0</v>
      </c>
      <c r="F84" s="193">
        <f t="shared" si="16"/>
        <v>0</v>
      </c>
      <c r="G84" s="193">
        <f t="shared" si="17"/>
        <v>0</v>
      </c>
      <c r="H84" s="193">
        <f t="shared" si="17"/>
        <v>669.68335212997169</v>
      </c>
      <c r="I84" s="193">
        <f t="shared" si="17"/>
        <v>0</v>
      </c>
      <c r="J84" s="193">
        <f t="shared" si="17"/>
        <v>0</v>
      </c>
      <c r="K84" s="193">
        <f t="shared" si="17"/>
        <v>0</v>
      </c>
      <c r="L84" s="193">
        <f t="shared" si="17"/>
        <v>0</v>
      </c>
      <c r="M84" s="193">
        <f t="shared" si="17"/>
        <v>0</v>
      </c>
      <c r="N84" s="193">
        <f t="shared" si="17"/>
        <v>0</v>
      </c>
      <c r="O84" s="193">
        <f t="shared" si="17"/>
        <v>0</v>
      </c>
      <c r="P84" s="193">
        <f t="shared" si="17"/>
        <v>0</v>
      </c>
      <c r="Q84" s="193">
        <f t="shared" si="17"/>
        <v>0</v>
      </c>
      <c r="R84" s="193">
        <f t="shared" si="17"/>
        <v>0</v>
      </c>
      <c r="S84" s="193">
        <f t="shared" si="17"/>
        <v>0</v>
      </c>
      <c r="T84" s="193">
        <f t="shared" si="17"/>
        <v>0</v>
      </c>
      <c r="U84" s="193">
        <f t="shared" si="17"/>
        <v>0</v>
      </c>
      <c r="V84" s="193">
        <f t="shared" si="17"/>
        <v>0</v>
      </c>
      <c r="W84" s="193">
        <f t="shared" si="17"/>
        <v>0</v>
      </c>
      <c r="X84" s="193">
        <f t="shared" si="17"/>
        <v>0</v>
      </c>
      <c r="Y84" s="193">
        <f t="shared" si="17"/>
        <v>0</v>
      </c>
      <c r="Z84" s="193">
        <f t="shared" si="17"/>
        <v>0</v>
      </c>
      <c r="AA84" s="193">
        <f t="shared" si="17"/>
        <v>0</v>
      </c>
      <c r="AB84" s="193">
        <f t="shared" si="17"/>
        <v>0</v>
      </c>
      <c r="AC84" s="187">
        <f>+AD84*((1+Summary!$D$29)^(AE84))</f>
        <v>1.003773548468019</v>
      </c>
      <c r="AD84" s="187">
        <f>HLOOKUP($H$4,'Yield Curves &amp; Factor Charges'!$L$41:$S$72,AE84+2.5,FALSE)</f>
        <v>1.0002682312966091</v>
      </c>
      <c r="AE84" s="134">
        <f t="shared" si="19"/>
        <v>3.5</v>
      </c>
    </row>
    <row r="85" spans="1:31" x14ac:dyDescent="0.25">
      <c r="B85" s="145">
        <f t="shared" si="18"/>
        <v>45657</v>
      </c>
      <c r="D85" s="193">
        <f t="shared" si="15"/>
        <v>355.20426542995858</v>
      </c>
      <c r="E85" s="193">
        <f t="shared" si="16"/>
        <v>0</v>
      </c>
      <c r="F85" s="193">
        <f t="shared" si="16"/>
        <v>0</v>
      </c>
      <c r="G85" s="193">
        <f t="shared" si="17"/>
        <v>0</v>
      </c>
      <c r="H85" s="193">
        <f t="shared" si="17"/>
        <v>355.20426542995858</v>
      </c>
      <c r="I85" s="193">
        <f t="shared" si="17"/>
        <v>0</v>
      </c>
      <c r="J85" s="193">
        <f t="shared" si="17"/>
        <v>0</v>
      </c>
      <c r="K85" s="193">
        <f t="shared" si="17"/>
        <v>0</v>
      </c>
      <c r="L85" s="193">
        <f t="shared" si="17"/>
        <v>0</v>
      </c>
      <c r="M85" s="193">
        <f t="shared" si="17"/>
        <v>0</v>
      </c>
      <c r="N85" s="193">
        <f t="shared" si="17"/>
        <v>0</v>
      </c>
      <c r="O85" s="193">
        <f t="shared" si="17"/>
        <v>0</v>
      </c>
      <c r="P85" s="193">
        <f t="shared" si="17"/>
        <v>0</v>
      </c>
      <c r="Q85" s="193">
        <f t="shared" si="17"/>
        <v>0</v>
      </c>
      <c r="R85" s="193">
        <f t="shared" si="17"/>
        <v>0</v>
      </c>
      <c r="S85" s="193">
        <f t="shared" si="17"/>
        <v>0</v>
      </c>
      <c r="T85" s="193">
        <f t="shared" si="17"/>
        <v>0</v>
      </c>
      <c r="U85" s="193">
        <f t="shared" si="17"/>
        <v>0</v>
      </c>
      <c r="V85" s="193">
        <f t="shared" si="17"/>
        <v>0</v>
      </c>
      <c r="W85" s="193">
        <f t="shared" si="17"/>
        <v>0</v>
      </c>
      <c r="X85" s="193">
        <f t="shared" si="17"/>
        <v>0</v>
      </c>
      <c r="Y85" s="193">
        <f t="shared" si="17"/>
        <v>0</v>
      </c>
      <c r="Z85" s="193">
        <f t="shared" si="17"/>
        <v>0</v>
      </c>
      <c r="AA85" s="193">
        <f t="shared" si="17"/>
        <v>0</v>
      </c>
      <c r="AB85" s="193">
        <f t="shared" si="17"/>
        <v>0</v>
      </c>
      <c r="AC85" s="187">
        <f>+AD85*((1+Summary!$D$29)^(AE85))</f>
        <v>1.0026510347860687</v>
      </c>
      <c r="AD85" s="187">
        <f>HLOOKUP($H$4,'Yield Curves &amp; Factor Charges'!$L$41:$S$72,AE85+2.5,FALSE)</f>
        <v>0.99815148610282767</v>
      </c>
      <c r="AE85" s="134">
        <f t="shared" si="19"/>
        <v>4.5</v>
      </c>
    </row>
    <row r="86" spans="1:31" x14ac:dyDescent="0.25">
      <c r="B86" s="145">
        <f t="shared" si="18"/>
        <v>46022</v>
      </c>
      <c r="D86" s="193">
        <f t="shared" si="15"/>
        <v>115.03762196471482</v>
      </c>
      <c r="E86" s="193">
        <f t="shared" si="16"/>
        <v>0</v>
      </c>
      <c r="F86" s="193">
        <f t="shared" si="16"/>
        <v>0</v>
      </c>
      <c r="G86" s="193">
        <f t="shared" si="17"/>
        <v>0</v>
      </c>
      <c r="H86" s="193">
        <f t="shared" si="17"/>
        <v>115.03762196471482</v>
      </c>
      <c r="I86" s="193">
        <f t="shared" si="17"/>
        <v>0</v>
      </c>
      <c r="J86" s="193">
        <f t="shared" si="17"/>
        <v>0</v>
      </c>
      <c r="K86" s="193">
        <f t="shared" si="17"/>
        <v>0</v>
      </c>
      <c r="L86" s="193">
        <f t="shared" si="17"/>
        <v>0</v>
      </c>
      <c r="M86" s="193">
        <f t="shared" si="17"/>
        <v>0</v>
      </c>
      <c r="N86" s="193">
        <f t="shared" si="17"/>
        <v>0</v>
      </c>
      <c r="O86" s="193">
        <f t="shared" si="17"/>
        <v>0</v>
      </c>
      <c r="P86" s="193">
        <f t="shared" si="17"/>
        <v>0</v>
      </c>
      <c r="Q86" s="193">
        <f t="shared" si="17"/>
        <v>0</v>
      </c>
      <c r="R86" s="193">
        <f t="shared" si="17"/>
        <v>0</v>
      </c>
      <c r="S86" s="193">
        <f t="shared" si="17"/>
        <v>0</v>
      </c>
      <c r="T86" s="193">
        <f t="shared" si="17"/>
        <v>0</v>
      </c>
      <c r="U86" s="193">
        <f t="shared" si="17"/>
        <v>0</v>
      </c>
      <c r="V86" s="193">
        <f t="shared" si="17"/>
        <v>0</v>
      </c>
      <c r="W86" s="193">
        <f t="shared" si="17"/>
        <v>0</v>
      </c>
      <c r="X86" s="193">
        <f t="shared" si="17"/>
        <v>0</v>
      </c>
      <c r="Y86" s="193">
        <f t="shared" si="17"/>
        <v>0</v>
      </c>
      <c r="Z86" s="193">
        <f t="shared" si="17"/>
        <v>0</v>
      </c>
      <c r="AA86" s="193">
        <f t="shared" si="17"/>
        <v>0</v>
      </c>
      <c r="AB86" s="193">
        <f t="shared" si="17"/>
        <v>0</v>
      </c>
      <c r="AC86" s="187">
        <f>+AD86*((1+Summary!$D$29)^(AE86))</f>
        <v>0.99675276534253188</v>
      </c>
      <c r="AD86" s="187">
        <f>HLOOKUP($H$4,'Yield Curves &amp; Factor Charges'!$L$41:$S$72,AE86+2.5,FALSE)</f>
        <v>0.99128839764091303</v>
      </c>
      <c r="AE86" s="134">
        <f t="shared" si="19"/>
        <v>5.5</v>
      </c>
    </row>
    <row r="87" spans="1:31" x14ac:dyDescent="0.25">
      <c r="B87" s="145">
        <f t="shared" si="18"/>
        <v>46387</v>
      </c>
      <c r="D87" s="193">
        <f t="shared" si="15"/>
        <v>18.263032497726144</v>
      </c>
      <c r="E87" s="193">
        <f t="shared" si="16"/>
        <v>0</v>
      </c>
      <c r="F87" s="193">
        <f t="shared" si="16"/>
        <v>0</v>
      </c>
      <c r="G87" s="193">
        <f t="shared" si="17"/>
        <v>0</v>
      </c>
      <c r="H87" s="193">
        <f t="shared" si="17"/>
        <v>18.263032497726144</v>
      </c>
      <c r="I87" s="193">
        <f t="shared" si="17"/>
        <v>0</v>
      </c>
      <c r="J87" s="193">
        <f t="shared" si="17"/>
        <v>0</v>
      </c>
      <c r="K87" s="193">
        <f t="shared" si="17"/>
        <v>0</v>
      </c>
      <c r="L87" s="193">
        <f t="shared" si="17"/>
        <v>0</v>
      </c>
      <c r="M87" s="193">
        <f t="shared" si="17"/>
        <v>0</v>
      </c>
      <c r="N87" s="193">
        <f t="shared" si="17"/>
        <v>0</v>
      </c>
      <c r="O87" s="193">
        <f t="shared" si="17"/>
        <v>0</v>
      </c>
      <c r="P87" s="193">
        <f t="shared" si="17"/>
        <v>0</v>
      </c>
      <c r="Q87" s="193">
        <f t="shared" si="17"/>
        <v>0</v>
      </c>
      <c r="R87" s="193">
        <f t="shared" si="17"/>
        <v>0</v>
      </c>
      <c r="S87" s="193">
        <f t="shared" si="17"/>
        <v>0</v>
      </c>
      <c r="T87" s="193">
        <f t="shared" si="17"/>
        <v>0</v>
      </c>
      <c r="U87" s="193">
        <f t="shared" si="17"/>
        <v>0</v>
      </c>
      <c r="V87" s="193">
        <f t="shared" si="17"/>
        <v>0</v>
      </c>
      <c r="W87" s="193">
        <f t="shared" si="17"/>
        <v>0</v>
      </c>
      <c r="X87" s="193">
        <f t="shared" si="17"/>
        <v>0</v>
      </c>
      <c r="Y87" s="193">
        <f t="shared" si="17"/>
        <v>0</v>
      </c>
      <c r="Z87" s="193">
        <f t="shared" si="17"/>
        <v>0</v>
      </c>
      <c r="AA87" s="193">
        <f t="shared" si="17"/>
        <v>0</v>
      </c>
      <c r="AB87" s="193">
        <f t="shared" si="17"/>
        <v>0</v>
      </c>
      <c r="AC87" s="187">
        <f>+AD87*((1+Summary!$D$29)^(AE87))</f>
        <v>0.98877762276020997</v>
      </c>
      <c r="AD87" s="187">
        <f>HLOOKUP($H$4,'Yield Curves &amp; Factor Charges'!$L$41:$S$72,AE87+2.5,FALSE)</f>
        <v>0.98237460154121226</v>
      </c>
      <c r="AE87" s="134">
        <f t="shared" si="19"/>
        <v>6.5</v>
      </c>
    </row>
    <row r="88" spans="1:31" x14ac:dyDescent="0.25">
      <c r="B88" s="145">
        <f t="shared" si="18"/>
        <v>46752</v>
      </c>
      <c r="C88" s="54"/>
      <c r="D88" s="193">
        <f t="shared" si="15"/>
        <v>1.0529784575964054</v>
      </c>
      <c r="E88" s="193">
        <f t="shared" si="16"/>
        <v>0</v>
      </c>
      <c r="F88" s="193">
        <f t="shared" si="16"/>
        <v>0</v>
      </c>
      <c r="G88" s="193">
        <f t="shared" si="17"/>
        <v>0</v>
      </c>
      <c r="H88" s="193">
        <f t="shared" si="17"/>
        <v>1.0529784575964054</v>
      </c>
      <c r="I88" s="193">
        <f t="shared" si="17"/>
        <v>0</v>
      </c>
      <c r="J88" s="193">
        <f t="shared" si="17"/>
        <v>0</v>
      </c>
      <c r="K88" s="193">
        <f t="shared" si="17"/>
        <v>0</v>
      </c>
      <c r="L88" s="193">
        <f t="shared" si="17"/>
        <v>0</v>
      </c>
      <c r="M88" s="193">
        <f t="shared" si="17"/>
        <v>0</v>
      </c>
      <c r="N88" s="193">
        <f t="shared" si="17"/>
        <v>0</v>
      </c>
      <c r="O88" s="193">
        <f t="shared" si="17"/>
        <v>0</v>
      </c>
      <c r="P88" s="193">
        <f t="shared" si="17"/>
        <v>0</v>
      </c>
      <c r="Q88" s="193">
        <f t="shared" si="17"/>
        <v>0</v>
      </c>
      <c r="R88" s="193">
        <f t="shared" si="17"/>
        <v>0</v>
      </c>
      <c r="S88" s="193">
        <f t="shared" si="17"/>
        <v>0</v>
      </c>
      <c r="T88" s="193">
        <f t="shared" si="17"/>
        <v>0</v>
      </c>
      <c r="U88" s="193">
        <f t="shared" si="17"/>
        <v>0</v>
      </c>
      <c r="V88" s="193">
        <f t="shared" si="17"/>
        <v>0</v>
      </c>
      <c r="W88" s="193">
        <f t="shared" si="17"/>
        <v>0</v>
      </c>
      <c r="X88" s="193">
        <f t="shared" si="17"/>
        <v>0</v>
      </c>
      <c r="Y88" s="193">
        <f t="shared" si="17"/>
        <v>0</v>
      </c>
      <c r="Z88" s="193">
        <f t="shared" si="17"/>
        <v>0</v>
      </c>
      <c r="AA88" s="193">
        <f t="shared" si="17"/>
        <v>0</v>
      </c>
      <c r="AB88" s="193">
        <f t="shared" si="17"/>
        <v>0</v>
      </c>
      <c r="AC88" s="187">
        <f>+AD88*((1+Summary!$D$29)^(AE88))</f>
        <v>0.9807475917093158</v>
      </c>
      <c r="AD88" s="187">
        <f>HLOOKUP($H$4,'Yield Curves &amp; Factor Charges'!$L$41:$S$72,AE88+2.5,FALSE)</f>
        <v>0.97342314736603586</v>
      </c>
      <c r="AE88" s="134">
        <f t="shared" si="19"/>
        <v>7.5</v>
      </c>
    </row>
    <row r="89" spans="1:31" x14ac:dyDescent="0.25">
      <c r="B89" s="145">
        <f t="shared" si="18"/>
        <v>47118</v>
      </c>
      <c r="C89" s="54"/>
      <c r="D89" s="193">
        <f t="shared" si="15"/>
        <v>0</v>
      </c>
      <c r="E89" s="193">
        <f t="shared" si="16"/>
        <v>0</v>
      </c>
      <c r="F89" s="193">
        <f t="shared" si="16"/>
        <v>0</v>
      </c>
      <c r="G89" s="193">
        <f t="shared" si="17"/>
        <v>0</v>
      </c>
      <c r="H89" s="193">
        <f t="shared" si="17"/>
        <v>0</v>
      </c>
      <c r="I89" s="193">
        <f t="shared" si="17"/>
        <v>0</v>
      </c>
      <c r="J89" s="193">
        <f t="shared" si="17"/>
        <v>0</v>
      </c>
      <c r="K89" s="193">
        <f t="shared" si="17"/>
        <v>0</v>
      </c>
      <c r="L89" s="193">
        <f t="shared" si="17"/>
        <v>0</v>
      </c>
      <c r="M89" s="193">
        <f t="shared" si="17"/>
        <v>0</v>
      </c>
      <c r="N89" s="193">
        <f t="shared" si="17"/>
        <v>0</v>
      </c>
      <c r="O89" s="193">
        <f t="shared" si="17"/>
        <v>0</v>
      </c>
      <c r="P89" s="193">
        <f t="shared" si="17"/>
        <v>0</v>
      </c>
      <c r="Q89" s="193">
        <f t="shared" si="17"/>
        <v>0</v>
      </c>
      <c r="R89" s="193">
        <f t="shared" si="17"/>
        <v>0</v>
      </c>
      <c r="S89" s="193">
        <f t="shared" si="17"/>
        <v>0</v>
      </c>
      <c r="T89" s="193">
        <f t="shared" si="17"/>
        <v>0</v>
      </c>
      <c r="U89" s="193">
        <f t="shared" si="17"/>
        <v>0</v>
      </c>
      <c r="V89" s="193">
        <f t="shared" si="17"/>
        <v>0</v>
      </c>
      <c r="W89" s="193">
        <f t="shared" si="17"/>
        <v>0</v>
      </c>
      <c r="X89" s="193">
        <f t="shared" si="17"/>
        <v>0</v>
      </c>
      <c r="Y89" s="193">
        <f t="shared" si="17"/>
        <v>0</v>
      </c>
      <c r="Z89" s="193">
        <f t="shared" si="17"/>
        <v>0</v>
      </c>
      <c r="AA89" s="193">
        <f t="shared" si="17"/>
        <v>0</v>
      </c>
      <c r="AB89" s="193">
        <f t="shared" si="17"/>
        <v>0</v>
      </c>
      <c r="AC89" s="187">
        <f>+AD89*((1+Summary!$D$29)^(AE89))</f>
        <v>0.97301606549133712</v>
      </c>
      <c r="AD89" s="187">
        <f>HLOOKUP($H$4,'Yield Curves &amp; Factor Charges'!$L$41:$S$72,AE89+2.5,FALSE)</f>
        <v>0.96478457735329759</v>
      </c>
      <c r="AE89" s="134">
        <f t="shared" si="19"/>
        <v>8.5</v>
      </c>
    </row>
    <row r="90" spans="1:31" x14ac:dyDescent="0.25">
      <c r="B90" s="145">
        <f t="shared" si="18"/>
        <v>47483</v>
      </c>
      <c r="D90" s="193">
        <f t="shared" si="15"/>
        <v>0</v>
      </c>
      <c r="E90" s="193">
        <f t="shared" si="16"/>
        <v>0</v>
      </c>
      <c r="F90" s="193">
        <f t="shared" si="16"/>
        <v>0</v>
      </c>
      <c r="G90" s="193">
        <f t="shared" si="17"/>
        <v>0</v>
      </c>
      <c r="H90" s="193">
        <f t="shared" si="17"/>
        <v>0</v>
      </c>
      <c r="I90" s="193">
        <f t="shared" si="17"/>
        <v>0</v>
      </c>
      <c r="J90" s="193">
        <f t="shared" si="17"/>
        <v>0</v>
      </c>
      <c r="K90" s="193">
        <f t="shared" si="17"/>
        <v>0</v>
      </c>
      <c r="L90" s="193">
        <f t="shared" si="17"/>
        <v>0</v>
      </c>
      <c r="M90" s="193">
        <f t="shared" si="17"/>
        <v>0</v>
      </c>
      <c r="N90" s="193">
        <f t="shared" si="17"/>
        <v>0</v>
      </c>
      <c r="O90" s="193">
        <f t="shared" si="17"/>
        <v>0</v>
      </c>
      <c r="P90" s="193">
        <f t="shared" si="17"/>
        <v>0</v>
      </c>
      <c r="Q90" s="193">
        <f t="shared" si="17"/>
        <v>0</v>
      </c>
      <c r="R90" s="193">
        <f t="shared" si="17"/>
        <v>0</v>
      </c>
      <c r="S90" s="193">
        <f t="shared" si="17"/>
        <v>0</v>
      </c>
      <c r="T90" s="193">
        <f t="shared" si="17"/>
        <v>0</v>
      </c>
      <c r="U90" s="193">
        <f t="shared" si="17"/>
        <v>0</v>
      </c>
      <c r="V90" s="193">
        <f t="shared" si="17"/>
        <v>0</v>
      </c>
      <c r="W90" s="193">
        <f t="shared" si="17"/>
        <v>0</v>
      </c>
      <c r="X90" s="193">
        <f t="shared" si="17"/>
        <v>0</v>
      </c>
      <c r="Y90" s="193">
        <f t="shared" si="17"/>
        <v>0</v>
      </c>
      <c r="Z90" s="193">
        <f t="shared" si="17"/>
        <v>0</v>
      </c>
      <c r="AA90" s="193">
        <f t="shared" si="17"/>
        <v>0</v>
      </c>
      <c r="AB90" s="193">
        <f t="shared" si="17"/>
        <v>0</v>
      </c>
      <c r="AC90" s="187">
        <f>+AD90*((1+Summary!$D$29)^(AE90))</f>
        <v>0.96318947282146294</v>
      </c>
      <c r="AD90" s="187">
        <f>HLOOKUP($H$4,'Yield Curves &amp; Factor Charges'!$L$41:$S$72,AE90+2.5,FALSE)</f>
        <v>0.95408702832874759</v>
      </c>
      <c r="AE90" s="134">
        <f t="shared" si="19"/>
        <v>9.5</v>
      </c>
    </row>
    <row r="91" spans="1:31" x14ac:dyDescent="0.25">
      <c r="B91" s="145">
        <f t="shared" si="18"/>
        <v>47848</v>
      </c>
      <c r="D91" s="193">
        <f t="shared" si="15"/>
        <v>0</v>
      </c>
      <c r="E91" s="193">
        <f t="shared" si="16"/>
        <v>0</v>
      </c>
      <c r="F91" s="193">
        <f t="shared" si="16"/>
        <v>0</v>
      </c>
      <c r="G91" s="193">
        <f t="shared" si="17"/>
        <v>0</v>
      </c>
      <c r="H91" s="193">
        <f t="shared" si="17"/>
        <v>0</v>
      </c>
      <c r="I91" s="193">
        <f t="shared" si="17"/>
        <v>0</v>
      </c>
      <c r="J91" s="193">
        <f t="shared" si="17"/>
        <v>0</v>
      </c>
      <c r="K91" s="193">
        <f t="shared" si="17"/>
        <v>0</v>
      </c>
      <c r="L91" s="193">
        <f t="shared" si="17"/>
        <v>0</v>
      </c>
      <c r="M91" s="193">
        <f t="shared" si="17"/>
        <v>0</v>
      </c>
      <c r="N91" s="193">
        <f t="shared" si="17"/>
        <v>0</v>
      </c>
      <c r="O91" s="193">
        <f t="shared" si="17"/>
        <v>0</v>
      </c>
      <c r="P91" s="193">
        <f t="shared" si="17"/>
        <v>0</v>
      </c>
      <c r="Q91" s="193">
        <f t="shared" si="17"/>
        <v>0</v>
      </c>
      <c r="R91" s="193">
        <f t="shared" si="17"/>
        <v>0</v>
      </c>
      <c r="S91" s="193">
        <f t="shared" si="17"/>
        <v>0</v>
      </c>
      <c r="T91" s="193">
        <f t="shared" si="17"/>
        <v>0</v>
      </c>
      <c r="U91" s="193">
        <f t="shared" si="17"/>
        <v>0</v>
      </c>
      <c r="V91" s="193">
        <f t="shared" si="17"/>
        <v>0</v>
      </c>
      <c r="W91" s="193">
        <f t="shared" si="17"/>
        <v>0</v>
      </c>
      <c r="X91" s="193">
        <f t="shared" si="17"/>
        <v>0</v>
      </c>
      <c r="Y91" s="193">
        <f t="shared" si="17"/>
        <v>0</v>
      </c>
      <c r="Z91" s="193">
        <f t="shared" si="17"/>
        <v>0</v>
      </c>
      <c r="AA91" s="193">
        <f t="shared" si="17"/>
        <v>0</v>
      </c>
      <c r="AB91" s="193">
        <f t="shared" si="17"/>
        <v>0</v>
      </c>
      <c r="AC91" s="187">
        <f>+AD91*((1+Summary!$D$29)^(AE91))</f>
        <v>0.95522041884199971</v>
      </c>
      <c r="AD91" s="187">
        <f>HLOOKUP($H$4,'Yield Curves &amp; Factor Charges'!$L$41:$S$72,AE91+2.5,FALSE)</f>
        <v>0.9452480363879695</v>
      </c>
      <c r="AE91" s="134">
        <f t="shared" si="19"/>
        <v>10.5</v>
      </c>
    </row>
    <row r="92" spans="1:31" x14ac:dyDescent="0.25">
      <c r="B92" s="145">
        <f t="shared" si="18"/>
        <v>48213</v>
      </c>
      <c r="D92" s="193">
        <f t="shared" si="15"/>
        <v>0</v>
      </c>
      <c r="E92" s="193">
        <f t="shared" si="16"/>
        <v>0</v>
      </c>
      <c r="F92" s="193">
        <f t="shared" si="16"/>
        <v>0</v>
      </c>
      <c r="G92" s="193">
        <f t="shared" si="17"/>
        <v>0</v>
      </c>
      <c r="H92" s="193">
        <f t="shared" si="17"/>
        <v>0</v>
      </c>
      <c r="I92" s="193">
        <f t="shared" si="17"/>
        <v>0</v>
      </c>
      <c r="J92" s="193">
        <f t="shared" si="17"/>
        <v>0</v>
      </c>
      <c r="K92" s="193">
        <f t="shared" si="17"/>
        <v>0</v>
      </c>
      <c r="L92" s="193">
        <f t="shared" si="17"/>
        <v>0</v>
      </c>
      <c r="M92" s="193">
        <f t="shared" si="17"/>
        <v>0</v>
      </c>
      <c r="N92" s="193">
        <f t="shared" si="17"/>
        <v>0</v>
      </c>
      <c r="O92" s="193">
        <f t="shared" si="17"/>
        <v>0</v>
      </c>
      <c r="P92" s="193">
        <f t="shared" si="17"/>
        <v>0</v>
      </c>
      <c r="Q92" s="193">
        <f t="shared" si="17"/>
        <v>0</v>
      </c>
      <c r="R92" s="193">
        <f t="shared" si="17"/>
        <v>0</v>
      </c>
      <c r="S92" s="193">
        <f t="shared" si="17"/>
        <v>0</v>
      </c>
      <c r="T92" s="193">
        <f t="shared" ref="T92:AB96" si="20">+T67-T68</f>
        <v>0</v>
      </c>
      <c r="U92" s="193">
        <f t="shared" si="20"/>
        <v>0</v>
      </c>
      <c r="V92" s="193">
        <f t="shared" si="20"/>
        <v>0</v>
      </c>
      <c r="W92" s="193">
        <f t="shared" si="20"/>
        <v>0</v>
      </c>
      <c r="X92" s="193">
        <f t="shared" si="20"/>
        <v>0</v>
      </c>
      <c r="Y92" s="193">
        <f t="shared" si="20"/>
        <v>0</v>
      </c>
      <c r="Z92" s="193">
        <f t="shared" si="20"/>
        <v>0</v>
      </c>
      <c r="AA92" s="193">
        <f t="shared" si="20"/>
        <v>0</v>
      </c>
      <c r="AB92" s="193">
        <f t="shared" si="20"/>
        <v>0</v>
      </c>
      <c r="AC92" s="187">
        <f>+AD92*((1+Summary!$D$29)^(AE92))</f>
        <v>0.94923366114552488</v>
      </c>
      <c r="AD92" s="187">
        <f>HLOOKUP($H$4,'Yield Curves &amp; Factor Charges'!$L$41:$S$72,AE92+2.5,FALSE)</f>
        <v>0.93838539430348378</v>
      </c>
      <c r="AE92" s="134">
        <f t="shared" si="19"/>
        <v>11.5</v>
      </c>
    </row>
    <row r="93" spans="1:31" x14ac:dyDescent="0.25">
      <c r="B93" s="145">
        <f t="shared" si="18"/>
        <v>48579</v>
      </c>
      <c r="D93" s="193">
        <f t="shared" si="15"/>
        <v>0</v>
      </c>
      <c r="E93" s="193">
        <f t="shared" si="16"/>
        <v>0</v>
      </c>
      <c r="F93" s="193">
        <f t="shared" si="16"/>
        <v>0</v>
      </c>
      <c r="G93" s="193">
        <f t="shared" si="16"/>
        <v>0</v>
      </c>
      <c r="H93" s="193">
        <f t="shared" si="16"/>
        <v>0</v>
      </c>
      <c r="I93" s="193">
        <f t="shared" si="16"/>
        <v>0</v>
      </c>
      <c r="J93" s="193">
        <f t="shared" si="16"/>
        <v>0</v>
      </c>
      <c r="K93" s="193">
        <f t="shared" si="16"/>
        <v>0</v>
      </c>
      <c r="L93" s="193">
        <f t="shared" si="16"/>
        <v>0</v>
      </c>
      <c r="M93" s="193">
        <f t="shared" si="16"/>
        <v>0</v>
      </c>
      <c r="N93" s="193">
        <f t="shared" si="16"/>
        <v>0</v>
      </c>
      <c r="O93" s="193">
        <f t="shared" si="16"/>
        <v>0</v>
      </c>
      <c r="P93" s="193">
        <f t="shared" si="16"/>
        <v>0</v>
      </c>
      <c r="Q93" s="193">
        <f t="shared" si="16"/>
        <v>0</v>
      </c>
      <c r="R93" s="193">
        <f t="shared" si="16"/>
        <v>0</v>
      </c>
      <c r="S93" s="193">
        <f t="shared" si="16"/>
        <v>0</v>
      </c>
      <c r="T93" s="193">
        <f t="shared" si="16"/>
        <v>0</v>
      </c>
      <c r="U93" s="193">
        <f t="shared" si="20"/>
        <v>0</v>
      </c>
      <c r="V93" s="193">
        <f t="shared" si="20"/>
        <v>0</v>
      </c>
      <c r="W93" s="193">
        <f t="shared" si="20"/>
        <v>0</v>
      </c>
      <c r="X93" s="193">
        <f t="shared" si="20"/>
        <v>0</v>
      </c>
      <c r="Y93" s="193">
        <f t="shared" si="20"/>
        <v>0</v>
      </c>
      <c r="Z93" s="193">
        <f t="shared" si="20"/>
        <v>0</v>
      </c>
      <c r="AA93" s="193">
        <f t="shared" si="20"/>
        <v>0</v>
      </c>
      <c r="AB93" s="193">
        <f t="shared" si="20"/>
        <v>0</v>
      </c>
      <c r="AC93" s="187">
        <f>+AD93*((1+Summary!$D$29)^(AE93))</f>
        <v>0.9422757437716327</v>
      </c>
      <c r="AD93" s="187">
        <f>HLOOKUP($H$4,'Yield Curves &amp; Factor Charges'!$L$41:$S$72,AE93+2.5,FALSE)</f>
        <v>0.93057641870269636</v>
      </c>
      <c r="AE93" s="134">
        <f t="shared" si="19"/>
        <v>12.5</v>
      </c>
    </row>
    <row r="94" spans="1:31" x14ac:dyDescent="0.25">
      <c r="B94" s="145">
        <f t="shared" si="18"/>
        <v>48944</v>
      </c>
      <c r="D94" s="193">
        <f t="shared" si="15"/>
        <v>0</v>
      </c>
      <c r="E94" s="193">
        <f t="shared" si="16"/>
        <v>0</v>
      </c>
      <c r="F94" s="193">
        <f t="shared" si="16"/>
        <v>0</v>
      </c>
      <c r="G94" s="193">
        <f t="shared" si="16"/>
        <v>0</v>
      </c>
      <c r="H94" s="193">
        <f t="shared" si="16"/>
        <v>0</v>
      </c>
      <c r="I94" s="193">
        <f t="shared" si="16"/>
        <v>0</v>
      </c>
      <c r="J94" s="193">
        <f t="shared" si="16"/>
        <v>0</v>
      </c>
      <c r="K94" s="193">
        <f t="shared" si="16"/>
        <v>0</v>
      </c>
      <c r="L94" s="193">
        <f t="shared" si="16"/>
        <v>0</v>
      </c>
      <c r="M94" s="193">
        <f t="shared" si="16"/>
        <v>0</v>
      </c>
      <c r="N94" s="193">
        <f t="shared" si="16"/>
        <v>0</v>
      </c>
      <c r="O94" s="193">
        <f t="shared" si="16"/>
        <v>0</v>
      </c>
      <c r="P94" s="193">
        <f t="shared" si="16"/>
        <v>0</v>
      </c>
      <c r="Q94" s="193">
        <f t="shared" si="16"/>
        <v>0</v>
      </c>
      <c r="R94" s="193">
        <f t="shared" si="16"/>
        <v>0</v>
      </c>
      <c r="S94" s="193">
        <f t="shared" si="16"/>
        <v>0</v>
      </c>
      <c r="T94" s="193">
        <f t="shared" si="16"/>
        <v>0</v>
      </c>
      <c r="U94" s="193">
        <f t="shared" si="20"/>
        <v>0</v>
      </c>
      <c r="V94" s="193">
        <f t="shared" si="20"/>
        <v>0</v>
      </c>
      <c r="W94" s="193">
        <f t="shared" si="20"/>
        <v>0</v>
      </c>
      <c r="X94" s="193">
        <f t="shared" si="20"/>
        <v>0</v>
      </c>
      <c r="Y94" s="193">
        <f t="shared" si="20"/>
        <v>0</v>
      </c>
      <c r="Z94" s="193">
        <f t="shared" si="20"/>
        <v>0</v>
      </c>
      <c r="AA94" s="193">
        <f t="shared" si="20"/>
        <v>0</v>
      </c>
      <c r="AB94" s="193">
        <f t="shared" si="20"/>
        <v>0</v>
      </c>
      <c r="AC94" s="187">
        <f>+AD94*((1+Summary!$D$29)^(AE94))</f>
        <v>0.93578592278418526</v>
      </c>
      <c r="AD94" s="187">
        <f>HLOOKUP($H$4,'Yield Curves &amp; Factor Charges'!$L$41:$S$72,AE94+2.5,FALSE)</f>
        <v>0.92324393160375062</v>
      </c>
      <c r="AE94" s="134">
        <f t="shared" si="19"/>
        <v>13.5</v>
      </c>
    </row>
    <row r="95" spans="1:31" x14ac:dyDescent="0.25">
      <c r="B95" s="145">
        <f t="shared" si="18"/>
        <v>49309</v>
      </c>
      <c r="D95" s="193">
        <f t="shared" si="15"/>
        <v>0</v>
      </c>
      <c r="E95" s="193">
        <f t="shared" si="16"/>
        <v>0</v>
      </c>
      <c r="F95" s="193">
        <f t="shared" si="16"/>
        <v>0</v>
      </c>
      <c r="G95" s="193">
        <f t="shared" si="16"/>
        <v>0</v>
      </c>
      <c r="H95" s="193">
        <f t="shared" si="16"/>
        <v>0</v>
      </c>
      <c r="I95" s="193">
        <f t="shared" si="16"/>
        <v>0</v>
      </c>
      <c r="J95" s="193">
        <f t="shared" si="16"/>
        <v>0</v>
      </c>
      <c r="K95" s="193">
        <f t="shared" si="16"/>
        <v>0</v>
      </c>
      <c r="L95" s="193">
        <f t="shared" si="16"/>
        <v>0</v>
      </c>
      <c r="M95" s="193">
        <f t="shared" si="16"/>
        <v>0</v>
      </c>
      <c r="N95" s="193">
        <f t="shared" si="16"/>
        <v>0</v>
      </c>
      <c r="O95" s="193">
        <f t="shared" si="16"/>
        <v>0</v>
      </c>
      <c r="P95" s="193">
        <f t="shared" si="16"/>
        <v>0</v>
      </c>
      <c r="Q95" s="193">
        <f t="shared" si="16"/>
        <v>0</v>
      </c>
      <c r="R95" s="193">
        <f t="shared" si="16"/>
        <v>0</v>
      </c>
      <c r="S95" s="193">
        <f t="shared" si="16"/>
        <v>0</v>
      </c>
      <c r="T95" s="193">
        <f t="shared" si="16"/>
        <v>0</v>
      </c>
      <c r="U95" s="193">
        <f t="shared" si="20"/>
        <v>0</v>
      </c>
      <c r="V95" s="193">
        <f t="shared" si="20"/>
        <v>0</v>
      </c>
      <c r="W95" s="193">
        <f t="shared" si="20"/>
        <v>0</v>
      </c>
      <c r="X95" s="193">
        <f t="shared" si="20"/>
        <v>0</v>
      </c>
      <c r="Y95" s="193">
        <f t="shared" si="20"/>
        <v>0</v>
      </c>
      <c r="Z95" s="193">
        <f t="shared" si="20"/>
        <v>0</v>
      </c>
      <c r="AA95" s="193">
        <f t="shared" si="20"/>
        <v>0</v>
      </c>
      <c r="AB95" s="193">
        <f t="shared" si="20"/>
        <v>0</v>
      </c>
      <c r="AC95" s="187">
        <f>+AD95*((1+Summary!$D$29)^(AE95))</f>
        <v>0.93041596574743002</v>
      </c>
      <c r="AD95" s="187">
        <f>HLOOKUP($H$4,'Yield Curves &amp; Factor Charges'!$L$41:$S$72,AE95+2.5,FALSE)</f>
        <v>0.91702891718961477</v>
      </c>
      <c r="AE95" s="134">
        <f t="shared" si="19"/>
        <v>14.5</v>
      </c>
    </row>
    <row r="96" spans="1:31" x14ac:dyDescent="0.25">
      <c r="B96" s="145">
        <f t="shared" si="18"/>
        <v>49674</v>
      </c>
      <c r="D96" s="193">
        <f t="shared" si="15"/>
        <v>0</v>
      </c>
      <c r="E96" s="193">
        <f t="shared" si="16"/>
        <v>0</v>
      </c>
      <c r="F96" s="193">
        <f t="shared" si="16"/>
        <v>0</v>
      </c>
      <c r="G96" s="193">
        <f t="shared" si="16"/>
        <v>0</v>
      </c>
      <c r="H96" s="193">
        <f t="shared" si="16"/>
        <v>0</v>
      </c>
      <c r="I96" s="193">
        <f t="shared" si="16"/>
        <v>0</v>
      </c>
      <c r="J96" s="193">
        <f t="shared" si="16"/>
        <v>0</v>
      </c>
      <c r="K96" s="193">
        <f t="shared" si="16"/>
        <v>0</v>
      </c>
      <c r="L96" s="193">
        <f t="shared" si="16"/>
        <v>0</v>
      </c>
      <c r="M96" s="193">
        <f t="shared" si="16"/>
        <v>0</v>
      </c>
      <c r="N96" s="193">
        <f t="shared" si="16"/>
        <v>0</v>
      </c>
      <c r="O96" s="193">
        <f t="shared" si="16"/>
        <v>0</v>
      </c>
      <c r="P96" s="193">
        <f t="shared" si="16"/>
        <v>0</v>
      </c>
      <c r="Q96" s="193">
        <f t="shared" si="16"/>
        <v>0</v>
      </c>
      <c r="R96" s="193">
        <f t="shared" si="16"/>
        <v>0</v>
      </c>
      <c r="S96" s="193">
        <f t="shared" si="16"/>
        <v>0</v>
      </c>
      <c r="T96" s="193">
        <f t="shared" si="16"/>
        <v>0</v>
      </c>
      <c r="U96" s="193">
        <f t="shared" si="20"/>
        <v>0</v>
      </c>
      <c r="V96" s="193">
        <f t="shared" si="20"/>
        <v>0</v>
      </c>
      <c r="W96" s="193">
        <f t="shared" si="20"/>
        <v>0</v>
      </c>
      <c r="X96" s="193">
        <f t="shared" si="20"/>
        <v>0</v>
      </c>
      <c r="Y96" s="193">
        <f t="shared" si="20"/>
        <v>0</v>
      </c>
      <c r="Z96" s="193">
        <f t="shared" si="20"/>
        <v>0</v>
      </c>
      <c r="AA96" s="193">
        <f t="shared" si="20"/>
        <v>0</v>
      </c>
      <c r="AB96" s="193">
        <f t="shared" si="20"/>
        <v>0</v>
      </c>
      <c r="AC96" s="187">
        <f>+AD96*((1+Summary!$D$29)^(AE96))</f>
        <v>0.92525261779460899</v>
      </c>
      <c r="AD96" s="187">
        <f>HLOOKUP($H$4,'Yield Curves &amp; Factor Charges'!$L$41:$S$72,AE96+2.5,FALSE)</f>
        <v>0.91102883189634865</v>
      </c>
      <c r="AE96" s="134">
        <f t="shared" si="19"/>
        <v>15.5</v>
      </c>
    </row>
    <row r="97" spans="1:31" x14ac:dyDescent="0.25">
      <c r="B97" s="145">
        <f t="shared" si="18"/>
        <v>50040</v>
      </c>
      <c r="D97" s="193">
        <f t="shared" si="15"/>
        <v>0</v>
      </c>
      <c r="E97" s="193">
        <f t="shared" ref="E97:AB100" si="21">+E72-E73</f>
        <v>0</v>
      </c>
      <c r="F97" s="193">
        <f t="shared" si="21"/>
        <v>0</v>
      </c>
      <c r="G97" s="193">
        <f t="shared" si="21"/>
        <v>0</v>
      </c>
      <c r="H97" s="193">
        <f t="shared" si="21"/>
        <v>0</v>
      </c>
      <c r="I97" s="193">
        <f t="shared" si="21"/>
        <v>0</v>
      </c>
      <c r="J97" s="193">
        <f t="shared" si="21"/>
        <v>0</v>
      </c>
      <c r="K97" s="193">
        <f t="shared" si="21"/>
        <v>0</v>
      </c>
      <c r="L97" s="193">
        <f t="shared" si="21"/>
        <v>0</v>
      </c>
      <c r="M97" s="193">
        <f t="shared" si="21"/>
        <v>0</v>
      </c>
      <c r="N97" s="193">
        <f t="shared" si="21"/>
        <v>0</v>
      </c>
      <c r="O97" s="193">
        <f t="shared" si="21"/>
        <v>0</v>
      </c>
      <c r="P97" s="193">
        <f t="shared" si="21"/>
        <v>0</v>
      </c>
      <c r="Q97" s="193">
        <f t="shared" si="21"/>
        <v>0</v>
      </c>
      <c r="R97" s="193">
        <f t="shared" si="21"/>
        <v>0</v>
      </c>
      <c r="S97" s="193">
        <f t="shared" si="21"/>
        <v>0</v>
      </c>
      <c r="T97" s="193">
        <f t="shared" si="21"/>
        <v>0</v>
      </c>
      <c r="U97" s="193">
        <f t="shared" si="21"/>
        <v>0</v>
      </c>
      <c r="V97" s="193">
        <f t="shared" si="21"/>
        <v>0</v>
      </c>
      <c r="W97" s="193">
        <f t="shared" si="21"/>
        <v>0</v>
      </c>
      <c r="X97" s="193">
        <f t="shared" si="21"/>
        <v>0</v>
      </c>
      <c r="Y97" s="193">
        <f t="shared" si="21"/>
        <v>0</v>
      </c>
      <c r="Z97" s="193">
        <f t="shared" si="21"/>
        <v>0</v>
      </c>
      <c r="AA97" s="193">
        <f t="shared" si="21"/>
        <v>0</v>
      </c>
      <c r="AB97" s="193">
        <f t="shared" si="21"/>
        <v>0</v>
      </c>
      <c r="AC97" s="187">
        <f>+AD97*((1+Summary!$D$29)^(AE97))</f>
        <v>0.92087965609322764</v>
      </c>
      <c r="AD97" s="187">
        <f>HLOOKUP($H$4,'Yield Curves &amp; Factor Charges'!$L$41:$S$72,AE97+2.5,FALSE)</f>
        <v>0.90581727787791166</v>
      </c>
      <c r="AE97" s="134">
        <f t="shared" si="19"/>
        <v>16.5</v>
      </c>
    </row>
    <row r="98" spans="1:31" x14ac:dyDescent="0.25">
      <c r="B98" s="145">
        <f t="shared" si="18"/>
        <v>50405</v>
      </c>
      <c r="D98" s="193">
        <f t="shared" si="15"/>
        <v>0</v>
      </c>
      <c r="E98" s="193">
        <f t="shared" si="21"/>
        <v>0</v>
      </c>
      <c r="F98" s="193">
        <f t="shared" si="21"/>
        <v>0</v>
      </c>
      <c r="G98" s="193">
        <f t="shared" si="21"/>
        <v>0</v>
      </c>
      <c r="H98" s="193">
        <f t="shared" si="21"/>
        <v>0</v>
      </c>
      <c r="I98" s="193">
        <f t="shared" si="21"/>
        <v>0</v>
      </c>
      <c r="J98" s="193">
        <f t="shared" si="21"/>
        <v>0</v>
      </c>
      <c r="K98" s="193">
        <f t="shared" si="21"/>
        <v>0</v>
      </c>
      <c r="L98" s="193">
        <f t="shared" si="21"/>
        <v>0</v>
      </c>
      <c r="M98" s="193">
        <f t="shared" si="21"/>
        <v>0</v>
      </c>
      <c r="N98" s="193">
        <f t="shared" si="21"/>
        <v>0</v>
      </c>
      <c r="O98" s="193">
        <f t="shared" si="21"/>
        <v>0</v>
      </c>
      <c r="P98" s="193">
        <f t="shared" si="21"/>
        <v>0</v>
      </c>
      <c r="Q98" s="193">
        <f t="shared" si="21"/>
        <v>0</v>
      </c>
      <c r="R98" s="193">
        <f t="shared" si="21"/>
        <v>0</v>
      </c>
      <c r="S98" s="193">
        <f t="shared" si="21"/>
        <v>0</v>
      </c>
      <c r="T98" s="193">
        <f t="shared" si="21"/>
        <v>0</v>
      </c>
      <c r="U98" s="193">
        <f t="shared" si="21"/>
        <v>0</v>
      </c>
      <c r="V98" s="193">
        <f t="shared" si="21"/>
        <v>0</v>
      </c>
      <c r="W98" s="193">
        <f t="shared" si="21"/>
        <v>0</v>
      </c>
      <c r="X98" s="193">
        <f t="shared" si="21"/>
        <v>0</v>
      </c>
      <c r="Y98" s="193">
        <f t="shared" si="21"/>
        <v>0</v>
      </c>
      <c r="Z98" s="193">
        <f t="shared" si="21"/>
        <v>0</v>
      </c>
      <c r="AA98" s="193">
        <f t="shared" si="21"/>
        <v>0</v>
      </c>
      <c r="AB98" s="193">
        <f t="shared" si="21"/>
        <v>0</v>
      </c>
      <c r="AC98" s="187">
        <f>+AD98*((1+Summary!$D$29)^(AE98))</f>
        <v>0.91803721724684917</v>
      </c>
      <c r="AD98" s="187">
        <f>HLOOKUP($H$4,'Yield Curves &amp; Factor Charges'!$L$41:$S$72,AE98+2.5,FALSE)</f>
        <v>0.90211921220156077</v>
      </c>
      <c r="AE98" s="134">
        <f t="shared" si="19"/>
        <v>17.5</v>
      </c>
    </row>
    <row r="99" spans="1:31" x14ac:dyDescent="0.25">
      <c r="B99" s="145">
        <f t="shared" si="18"/>
        <v>50770</v>
      </c>
      <c r="D99" s="193">
        <f t="shared" si="15"/>
        <v>0</v>
      </c>
      <c r="E99" s="193">
        <f t="shared" si="21"/>
        <v>0</v>
      </c>
      <c r="F99" s="193">
        <f t="shared" si="21"/>
        <v>0</v>
      </c>
      <c r="G99" s="193">
        <f t="shared" si="21"/>
        <v>0</v>
      </c>
      <c r="H99" s="193">
        <f t="shared" si="21"/>
        <v>0</v>
      </c>
      <c r="I99" s="193">
        <f t="shared" si="21"/>
        <v>0</v>
      </c>
      <c r="J99" s="193">
        <f t="shared" si="21"/>
        <v>0</v>
      </c>
      <c r="K99" s="193">
        <f t="shared" si="21"/>
        <v>0</v>
      </c>
      <c r="L99" s="193">
        <f t="shared" si="21"/>
        <v>0</v>
      </c>
      <c r="M99" s="193">
        <f t="shared" si="21"/>
        <v>0</v>
      </c>
      <c r="N99" s="193">
        <f t="shared" si="21"/>
        <v>0</v>
      </c>
      <c r="O99" s="193">
        <f t="shared" si="21"/>
        <v>0</v>
      </c>
      <c r="P99" s="193">
        <f t="shared" si="21"/>
        <v>0</v>
      </c>
      <c r="Q99" s="193">
        <f t="shared" si="21"/>
        <v>0</v>
      </c>
      <c r="R99" s="193">
        <f t="shared" si="21"/>
        <v>0</v>
      </c>
      <c r="S99" s="193">
        <f t="shared" si="21"/>
        <v>0</v>
      </c>
      <c r="T99" s="193">
        <f t="shared" si="21"/>
        <v>0</v>
      </c>
      <c r="U99" s="193">
        <f t="shared" si="21"/>
        <v>0</v>
      </c>
      <c r="V99" s="193">
        <f t="shared" si="21"/>
        <v>0</v>
      </c>
      <c r="W99" s="193">
        <f t="shared" si="21"/>
        <v>0</v>
      </c>
      <c r="X99" s="193">
        <f t="shared" si="21"/>
        <v>0</v>
      </c>
      <c r="Y99" s="193">
        <f t="shared" si="21"/>
        <v>0</v>
      </c>
      <c r="Z99" s="193">
        <f t="shared" si="21"/>
        <v>0</v>
      </c>
      <c r="AA99" s="193">
        <f t="shared" si="21"/>
        <v>0</v>
      </c>
      <c r="AB99" s="193">
        <f t="shared" si="21"/>
        <v>0</v>
      </c>
      <c r="AC99" s="187">
        <f>+AD99*((1+Summary!$D$29)^(AE99))</f>
        <v>0.91569591404171435</v>
      </c>
      <c r="AD99" s="187">
        <f>HLOOKUP($H$4,'Yield Curves &amp; Factor Charges'!$L$41:$S$72,AE99+2.5,FALSE)</f>
        <v>0.89891958566930885</v>
      </c>
      <c r="AE99" s="134">
        <f t="shared" si="19"/>
        <v>18.5</v>
      </c>
    </row>
    <row r="100" spans="1:31" x14ac:dyDescent="0.25">
      <c r="B100" s="145">
        <f>EDATE(B99,12)</f>
        <v>51135</v>
      </c>
      <c r="D100" s="193">
        <f t="shared" si="15"/>
        <v>0</v>
      </c>
      <c r="E100" s="193">
        <f t="shared" si="21"/>
        <v>0</v>
      </c>
      <c r="F100" s="193">
        <f t="shared" si="21"/>
        <v>0</v>
      </c>
      <c r="G100" s="193">
        <f t="shared" si="21"/>
        <v>0</v>
      </c>
      <c r="H100" s="193">
        <f t="shared" si="21"/>
        <v>0</v>
      </c>
      <c r="I100" s="193">
        <f t="shared" si="21"/>
        <v>0</v>
      </c>
      <c r="J100" s="193">
        <f t="shared" si="21"/>
        <v>0</v>
      </c>
      <c r="K100" s="193">
        <f t="shared" si="21"/>
        <v>0</v>
      </c>
      <c r="L100" s="193">
        <f t="shared" si="21"/>
        <v>0</v>
      </c>
      <c r="M100" s="193">
        <f t="shared" si="21"/>
        <v>0</v>
      </c>
      <c r="N100" s="193">
        <f t="shared" si="21"/>
        <v>0</v>
      </c>
      <c r="O100" s="193">
        <f t="shared" si="21"/>
        <v>0</v>
      </c>
      <c r="P100" s="193">
        <f t="shared" si="21"/>
        <v>0</v>
      </c>
      <c r="Q100" s="193">
        <f t="shared" si="21"/>
        <v>0</v>
      </c>
      <c r="R100" s="193">
        <f t="shared" si="21"/>
        <v>0</v>
      </c>
      <c r="S100" s="193">
        <f t="shared" si="21"/>
        <v>0</v>
      </c>
      <c r="T100" s="193">
        <f t="shared" si="21"/>
        <v>0</v>
      </c>
      <c r="U100" s="193">
        <f t="shared" si="21"/>
        <v>0</v>
      </c>
      <c r="V100" s="193">
        <f t="shared" si="21"/>
        <v>0</v>
      </c>
      <c r="W100" s="193">
        <f t="shared" si="21"/>
        <v>0</v>
      </c>
      <c r="X100" s="193">
        <f t="shared" si="21"/>
        <v>0</v>
      </c>
      <c r="Y100" s="193">
        <f t="shared" si="21"/>
        <v>0</v>
      </c>
      <c r="Z100" s="193">
        <f t="shared" si="21"/>
        <v>0</v>
      </c>
      <c r="AA100" s="193">
        <f t="shared" si="21"/>
        <v>0</v>
      </c>
      <c r="AB100" s="193">
        <f t="shared" si="21"/>
        <v>0</v>
      </c>
      <c r="AC100" s="187">
        <f>+AD100*((1+Summary!$D$29)^(AE100))</f>
        <v>0.91545425682887793</v>
      </c>
      <c r="AD100" s="187">
        <f>HLOOKUP($H$4,'Yield Curves &amp; Factor Charges'!$L$41:$S$72,AE100+2.5,FALSE)</f>
        <v>0.89778457125100297</v>
      </c>
      <c r="AE100" s="134">
        <f t="shared" si="19"/>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EUR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86.399999999999991</v>
      </c>
      <c r="E106" s="193">
        <f t="shared" ref="E106" si="22">E14*E19+E15*E21</f>
        <v>0</v>
      </c>
      <c r="F106" s="193">
        <f>F14*F19+F15*F21</f>
        <v>0</v>
      </c>
      <c r="G106" s="193">
        <f t="shared" ref="G106:AB106" si="23">G14*G19+G15*G21</f>
        <v>0</v>
      </c>
      <c r="H106" s="193">
        <f t="shared" si="23"/>
        <v>86.399999999999991</v>
      </c>
      <c r="I106" s="193">
        <f t="shared" si="23"/>
        <v>0</v>
      </c>
      <c r="J106" s="193">
        <f t="shared" si="23"/>
        <v>0</v>
      </c>
      <c r="K106" s="193">
        <f t="shared" si="23"/>
        <v>0</v>
      </c>
      <c r="L106" s="193">
        <f t="shared" si="23"/>
        <v>0</v>
      </c>
      <c r="M106" s="193">
        <f t="shared" si="23"/>
        <v>0</v>
      </c>
      <c r="N106" s="193">
        <f t="shared" si="23"/>
        <v>0</v>
      </c>
      <c r="O106" s="193">
        <f t="shared" si="23"/>
        <v>0</v>
      </c>
      <c r="P106" s="193">
        <f t="shared" si="23"/>
        <v>0</v>
      </c>
      <c r="Q106" s="193">
        <f t="shared" si="23"/>
        <v>0</v>
      </c>
      <c r="R106" s="193">
        <f t="shared" si="23"/>
        <v>0</v>
      </c>
      <c r="S106" s="193">
        <f t="shared" si="23"/>
        <v>0</v>
      </c>
      <c r="T106" s="193">
        <f t="shared" si="23"/>
        <v>0</v>
      </c>
      <c r="U106" s="193">
        <f t="shared" si="23"/>
        <v>0</v>
      </c>
      <c r="V106" s="193">
        <f t="shared" si="23"/>
        <v>0</v>
      </c>
      <c r="W106" s="193">
        <f t="shared" si="23"/>
        <v>0</v>
      </c>
      <c r="X106" s="193">
        <f t="shared" si="23"/>
        <v>0</v>
      </c>
      <c r="Y106" s="193">
        <f t="shared" si="23"/>
        <v>0</v>
      </c>
      <c r="Z106" s="193">
        <f t="shared" si="23"/>
        <v>0</v>
      </c>
      <c r="AA106" s="193">
        <f t="shared" si="23"/>
        <v>0</v>
      </c>
      <c r="AB106" s="193">
        <f t="shared" si="23"/>
        <v>0</v>
      </c>
    </row>
    <row r="107" spans="1:31" x14ac:dyDescent="0.25">
      <c r="A107" s="141" t="s">
        <v>159</v>
      </c>
      <c r="B107" s="145">
        <f>EDATE(+Summary!$C$6,12)</f>
        <v>44196</v>
      </c>
      <c r="D107" s="193">
        <f>SUM(E107:AB107)</f>
        <v>86.442888132004512</v>
      </c>
      <c r="E107" s="193">
        <f>+E106*$AC$81</f>
        <v>0</v>
      </c>
      <c r="F107" s="193">
        <f t="shared" ref="F107:AB107" si="24">+F106*$AC$81</f>
        <v>0</v>
      </c>
      <c r="G107" s="193">
        <f t="shared" si="24"/>
        <v>0</v>
      </c>
      <c r="H107" s="193">
        <f t="shared" si="24"/>
        <v>86.442888132004512</v>
      </c>
      <c r="I107" s="193">
        <f t="shared" si="24"/>
        <v>0</v>
      </c>
      <c r="J107" s="193">
        <f t="shared" si="24"/>
        <v>0</v>
      </c>
      <c r="K107" s="193">
        <f t="shared" si="24"/>
        <v>0</v>
      </c>
      <c r="L107" s="193">
        <f t="shared" si="24"/>
        <v>0</v>
      </c>
      <c r="M107" s="193">
        <f t="shared" si="24"/>
        <v>0</v>
      </c>
      <c r="N107" s="193">
        <f t="shared" si="24"/>
        <v>0</v>
      </c>
      <c r="O107" s="193">
        <f t="shared" si="24"/>
        <v>0</v>
      </c>
      <c r="P107" s="193">
        <f t="shared" si="24"/>
        <v>0</v>
      </c>
      <c r="Q107" s="193">
        <f t="shared" si="24"/>
        <v>0</v>
      </c>
      <c r="R107" s="193">
        <f t="shared" si="24"/>
        <v>0</v>
      </c>
      <c r="S107" s="193">
        <f t="shared" si="24"/>
        <v>0</v>
      </c>
      <c r="T107" s="193">
        <f t="shared" si="24"/>
        <v>0</v>
      </c>
      <c r="U107" s="193">
        <f t="shared" si="24"/>
        <v>0</v>
      </c>
      <c r="V107" s="193">
        <f t="shared" si="24"/>
        <v>0</v>
      </c>
      <c r="W107" s="193">
        <f t="shared" si="24"/>
        <v>0</v>
      </c>
      <c r="X107" s="193">
        <f t="shared" si="24"/>
        <v>0</v>
      </c>
      <c r="Y107" s="193">
        <f t="shared" si="24"/>
        <v>0</v>
      </c>
      <c r="Z107" s="193">
        <f t="shared" si="24"/>
        <v>0</v>
      </c>
      <c r="AA107" s="193">
        <f t="shared" si="24"/>
        <v>0</v>
      </c>
      <c r="AB107" s="193">
        <f t="shared" si="24"/>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EUR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5">SUM(E113:AB113)</f>
        <v>3906.9640356174855</v>
      </c>
      <c r="E113" s="190">
        <f>SUMPRODUCT($AC$81:$AC100,E81:E$100)</f>
        <v>0</v>
      </c>
      <c r="F113" s="190">
        <f>SUMPRODUCT($AC$81:$AC100,F81:F$100)</f>
        <v>0</v>
      </c>
      <c r="G113" s="190">
        <f>SUMPRODUCT($AC$81:$AC100,G81:G$100)</f>
        <v>0</v>
      </c>
      <c r="H113" s="190">
        <f>SUMPRODUCT($AC$81:$AC100,H81:H$100)</f>
        <v>3906.9640356174855</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6">EDATE(B113,12)</f>
        <v>44196</v>
      </c>
      <c r="D114" s="173">
        <f t="shared" si="25"/>
        <v>3025.9789796982477</v>
      </c>
      <c r="E114" s="190">
        <f>SUMPRODUCT($AC$81:$AC99,E82:E$100)</f>
        <v>0</v>
      </c>
      <c r="F114" s="190">
        <f>SUMPRODUCT($AC$81:$AC99,F82:F$100)</f>
        <v>0</v>
      </c>
      <c r="G114" s="190">
        <f>SUMPRODUCT($AC$81:$AC99,G82:G$100)</f>
        <v>0</v>
      </c>
      <c r="H114" s="190">
        <f>SUMPRODUCT($AC$81:$AC99,H82:H$100)</f>
        <v>3025.9789796982477</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6"/>
        <v>44561</v>
      </c>
      <c r="D115" s="173">
        <f t="shared" si="25"/>
        <v>2062.2692793345841</v>
      </c>
      <c r="E115" s="190">
        <f>SUMPRODUCT($AC$81:$AC98,E83:E$100)</f>
        <v>0</v>
      </c>
      <c r="F115" s="190">
        <f>SUMPRODUCT($AC$81:$AC98,F83:F$100)</f>
        <v>0</v>
      </c>
      <c r="G115" s="190">
        <f>SUMPRODUCT($AC$81:$AC98,G83:G$100)</f>
        <v>0</v>
      </c>
      <c r="H115" s="190">
        <f>SUMPRODUCT($AC$81:$AC98,H83:H$100)</f>
        <v>2062.2692793345841</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6"/>
        <v>44926</v>
      </c>
      <c r="D116" s="173">
        <f t="shared" si="25"/>
        <v>1160.4638243876245</v>
      </c>
      <c r="E116" s="190">
        <f>SUMPRODUCT($AC$81:$AC97,E84:E$100)</f>
        <v>0</v>
      </c>
      <c r="F116" s="190">
        <f>SUMPRODUCT($AC$81:$AC97,F84:F$100)</f>
        <v>0</v>
      </c>
      <c r="G116" s="190">
        <f>SUMPRODUCT($AC$81:$AC97,G84:G$100)</f>
        <v>0</v>
      </c>
      <c r="H116" s="190">
        <f>SUMPRODUCT($AC$81:$AC97,H84:H$100)</f>
        <v>1160.4638243876245</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6"/>
        <v>45291</v>
      </c>
      <c r="D117" s="173">
        <f t="shared" si="25"/>
        <v>489.9567305358745</v>
      </c>
      <c r="E117" s="190">
        <f>SUMPRODUCT($AC$81:$AC96,E85:E$100)</f>
        <v>0</v>
      </c>
      <c r="F117" s="190">
        <f>SUMPRODUCT($AC$81:$AC96,F85:F$100)</f>
        <v>0</v>
      </c>
      <c r="G117" s="190">
        <f>SUMPRODUCT($AC$81:$AC96,G85:G$100)</f>
        <v>0</v>
      </c>
      <c r="H117" s="190">
        <f>SUMPRODUCT($AC$81:$AC96,H85:H$100)</f>
        <v>489.9567305358745</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6"/>
        <v>45657</v>
      </c>
      <c r="D118" s="173">
        <f t="shared" si="25"/>
        <v>134.440908277114</v>
      </c>
      <c r="E118" s="190">
        <f>SUMPRODUCT($AC$81:$AC95,E86:E$100)</f>
        <v>0</v>
      </c>
      <c r="F118" s="190">
        <f>SUMPRODUCT($AC$81:$AC95,F86:F$100)</f>
        <v>0</v>
      </c>
      <c r="G118" s="190">
        <f>SUMPRODUCT($AC$81:$AC95,G86:G$100)</f>
        <v>0</v>
      </c>
      <c r="H118" s="190">
        <f>SUMPRODUCT($AC$81:$AC95,H86:H$100)</f>
        <v>134.440908277114</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6"/>
        <v>46022</v>
      </c>
      <c r="D119" s="173">
        <f t="shared" si="25"/>
        <v>19.326667431054155</v>
      </c>
      <c r="E119" s="190">
        <f>SUMPRODUCT($AC$81:$AC94,E87:E$100)</f>
        <v>0</v>
      </c>
      <c r="F119" s="190">
        <f>SUMPRODUCT($AC$81:$AC94,F87:F$100)</f>
        <v>0</v>
      </c>
      <c r="G119" s="190">
        <f>SUMPRODUCT($AC$81:$AC94,G87:G$100)</f>
        <v>0</v>
      </c>
      <c r="H119" s="190">
        <f>SUMPRODUCT($AC$81:$AC94,H87:H$100)</f>
        <v>19.326667431054155</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6"/>
        <v>46387</v>
      </c>
      <c r="D120" s="173">
        <f t="shared" si="25"/>
        <v>1.0535011460117678</v>
      </c>
      <c r="E120" s="190">
        <f>SUMPRODUCT($AC$81:$AC93,E88:E$100)</f>
        <v>0</v>
      </c>
      <c r="F120" s="190">
        <f>SUMPRODUCT($AC$81:$AC93,F88:F$100)</f>
        <v>0</v>
      </c>
      <c r="G120" s="190">
        <f>SUMPRODUCT($AC$81:$AC93,G88:G$100)</f>
        <v>0</v>
      </c>
      <c r="H120" s="190">
        <f>SUMPRODUCT($AC$81:$AC93,H88:H$100)</f>
        <v>1.0535011460117678</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6"/>
        <v>46752</v>
      </c>
      <c r="D121" s="173">
        <f t="shared" si="25"/>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6"/>
        <v>47118</v>
      </c>
      <c r="D122" s="173">
        <f t="shared" si="25"/>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6"/>
        <v>47483</v>
      </c>
      <c r="D123" s="173">
        <f t="shared" si="25"/>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6"/>
        <v>47848</v>
      </c>
      <c r="D124" s="173">
        <f t="shared" si="25"/>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6"/>
        <v>48213</v>
      </c>
      <c r="D125" s="173">
        <f t="shared" si="25"/>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6"/>
        <v>48579</v>
      </c>
      <c r="D126" s="173">
        <f t="shared" si="25"/>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6"/>
        <v>48944</v>
      </c>
      <c r="D127" s="173">
        <f t="shared" si="25"/>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6"/>
        <v>49309</v>
      </c>
      <c r="D128" s="173">
        <f t="shared" si="25"/>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6"/>
        <v>49674</v>
      </c>
      <c r="D129" s="173">
        <f t="shared" si="25"/>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6"/>
        <v>50040</v>
      </c>
      <c r="D130" s="173">
        <f t="shared" si="25"/>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6"/>
        <v>50405</v>
      </c>
      <c r="D131" s="173">
        <f t="shared" si="25"/>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6"/>
        <v>50770</v>
      </c>
      <c r="D132" s="173">
        <f t="shared" si="25"/>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6"/>
        <v>51135</v>
      </c>
      <c r="D133" s="173">
        <f t="shared" si="25"/>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EUR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7">SUM(E140:AB140)</f>
        <v>0</v>
      </c>
      <c r="E140" s="183">
        <f>+(E$15*E$20)*E26</f>
        <v>0</v>
      </c>
      <c r="F140" s="183">
        <f>+(F$15*F$20)*F26</f>
        <v>0</v>
      </c>
      <c r="G140" s="183">
        <f t="shared" ref="G140:AB140" si="28">+(G$15*G$20)*G26</f>
        <v>0</v>
      </c>
      <c r="H140" s="183">
        <f t="shared" si="28"/>
        <v>0</v>
      </c>
      <c r="I140" s="183">
        <f t="shared" si="28"/>
        <v>0</v>
      </c>
      <c r="J140" s="183">
        <f t="shared" si="28"/>
        <v>0</v>
      </c>
      <c r="K140" s="183">
        <f t="shared" si="28"/>
        <v>0</v>
      </c>
      <c r="L140" s="183">
        <f t="shared" si="28"/>
        <v>0</v>
      </c>
      <c r="M140" s="183">
        <f t="shared" si="28"/>
        <v>0</v>
      </c>
      <c r="N140" s="183">
        <f t="shared" si="28"/>
        <v>0</v>
      </c>
      <c r="O140" s="183">
        <f t="shared" si="28"/>
        <v>0</v>
      </c>
      <c r="P140" s="183">
        <f t="shared" si="28"/>
        <v>0</v>
      </c>
      <c r="Q140" s="183">
        <f t="shared" si="28"/>
        <v>0</v>
      </c>
      <c r="R140" s="183">
        <f t="shared" si="28"/>
        <v>0</v>
      </c>
      <c r="S140" s="183">
        <f t="shared" si="28"/>
        <v>0</v>
      </c>
      <c r="T140" s="183">
        <f t="shared" si="28"/>
        <v>0</v>
      </c>
      <c r="U140" s="183">
        <f t="shared" si="28"/>
        <v>0</v>
      </c>
      <c r="V140" s="183">
        <f t="shared" si="28"/>
        <v>0</v>
      </c>
      <c r="W140" s="183">
        <f t="shared" si="28"/>
        <v>0</v>
      </c>
      <c r="X140" s="183">
        <f t="shared" si="28"/>
        <v>0</v>
      </c>
      <c r="Y140" s="183">
        <f t="shared" si="28"/>
        <v>0</v>
      </c>
      <c r="Z140" s="183">
        <f t="shared" si="28"/>
        <v>0</v>
      </c>
      <c r="AA140" s="183">
        <f t="shared" si="28"/>
        <v>0</v>
      </c>
      <c r="AB140" s="183">
        <f t="shared" si="28"/>
        <v>0</v>
      </c>
    </row>
    <row r="141" spans="1:28" x14ac:dyDescent="0.25">
      <c r="B141" s="145">
        <f t="shared" ref="B141:B159" si="29">EDATE(B140,12)</f>
        <v>44561</v>
      </c>
      <c r="D141" s="183">
        <f t="shared" si="27"/>
        <v>0</v>
      </c>
      <c r="E141" s="183">
        <f t="shared" ref="E141:AB151" si="30">+(E$15*E$20)*E27</f>
        <v>0</v>
      </c>
      <c r="F141" s="183">
        <f t="shared" si="30"/>
        <v>0</v>
      </c>
      <c r="G141" s="183">
        <f t="shared" si="30"/>
        <v>0</v>
      </c>
      <c r="H141" s="183">
        <f t="shared" si="30"/>
        <v>0</v>
      </c>
      <c r="I141" s="183">
        <f t="shared" si="30"/>
        <v>0</v>
      </c>
      <c r="J141" s="183">
        <f t="shared" si="30"/>
        <v>0</v>
      </c>
      <c r="K141" s="183">
        <f t="shared" si="30"/>
        <v>0</v>
      </c>
      <c r="L141" s="183">
        <f t="shared" si="30"/>
        <v>0</v>
      </c>
      <c r="M141" s="183">
        <f t="shared" si="30"/>
        <v>0</v>
      </c>
      <c r="N141" s="183">
        <f t="shared" si="30"/>
        <v>0</v>
      </c>
      <c r="O141" s="183">
        <f t="shared" si="30"/>
        <v>0</v>
      </c>
      <c r="P141" s="183">
        <f t="shared" si="30"/>
        <v>0</v>
      </c>
      <c r="Q141" s="183">
        <f t="shared" si="30"/>
        <v>0</v>
      </c>
      <c r="R141" s="183">
        <f t="shared" si="30"/>
        <v>0</v>
      </c>
      <c r="S141" s="183">
        <f t="shared" si="30"/>
        <v>0</v>
      </c>
      <c r="T141" s="183">
        <f t="shared" si="30"/>
        <v>0</v>
      </c>
      <c r="U141" s="183">
        <f t="shared" si="30"/>
        <v>0</v>
      </c>
      <c r="V141" s="183">
        <f t="shared" si="30"/>
        <v>0</v>
      </c>
      <c r="W141" s="183">
        <f t="shared" si="30"/>
        <v>0</v>
      </c>
      <c r="X141" s="183">
        <f t="shared" si="30"/>
        <v>0</v>
      </c>
      <c r="Y141" s="183">
        <f t="shared" si="30"/>
        <v>0</v>
      </c>
      <c r="Z141" s="183">
        <f t="shared" si="30"/>
        <v>0</v>
      </c>
      <c r="AA141" s="183">
        <f t="shared" si="30"/>
        <v>0</v>
      </c>
      <c r="AB141" s="183">
        <f t="shared" si="30"/>
        <v>0</v>
      </c>
    </row>
    <row r="142" spans="1:28" x14ac:dyDescent="0.25">
      <c r="B142" s="145">
        <f t="shared" si="29"/>
        <v>44926</v>
      </c>
      <c r="D142" s="183">
        <f t="shared" si="27"/>
        <v>0</v>
      </c>
      <c r="E142" s="183">
        <f t="shared" si="30"/>
        <v>0</v>
      </c>
      <c r="F142" s="183">
        <f t="shared" si="30"/>
        <v>0</v>
      </c>
      <c r="G142" s="183">
        <f t="shared" si="30"/>
        <v>0</v>
      </c>
      <c r="H142" s="183">
        <f t="shared" si="30"/>
        <v>0</v>
      </c>
      <c r="I142" s="183">
        <f t="shared" si="30"/>
        <v>0</v>
      </c>
      <c r="J142" s="183">
        <f t="shared" si="30"/>
        <v>0</v>
      </c>
      <c r="K142" s="183">
        <f t="shared" si="30"/>
        <v>0</v>
      </c>
      <c r="L142" s="183">
        <f t="shared" si="30"/>
        <v>0</v>
      </c>
      <c r="M142" s="183">
        <f t="shared" si="30"/>
        <v>0</v>
      </c>
      <c r="N142" s="183">
        <f t="shared" si="30"/>
        <v>0</v>
      </c>
      <c r="O142" s="183">
        <f t="shared" si="30"/>
        <v>0</v>
      </c>
      <c r="P142" s="183">
        <f t="shared" si="30"/>
        <v>0</v>
      </c>
      <c r="Q142" s="183">
        <f t="shared" si="30"/>
        <v>0</v>
      </c>
      <c r="R142" s="183">
        <f t="shared" si="30"/>
        <v>0</v>
      </c>
      <c r="S142" s="183">
        <f t="shared" si="30"/>
        <v>0</v>
      </c>
      <c r="T142" s="183">
        <f t="shared" si="30"/>
        <v>0</v>
      </c>
      <c r="U142" s="183">
        <f t="shared" si="30"/>
        <v>0</v>
      </c>
      <c r="V142" s="183">
        <f t="shared" si="30"/>
        <v>0</v>
      </c>
      <c r="W142" s="183">
        <f t="shared" si="30"/>
        <v>0</v>
      </c>
      <c r="X142" s="183">
        <f t="shared" si="30"/>
        <v>0</v>
      </c>
      <c r="Y142" s="183">
        <f t="shared" si="30"/>
        <v>0</v>
      </c>
      <c r="Z142" s="183">
        <f t="shared" si="30"/>
        <v>0</v>
      </c>
      <c r="AA142" s="183">
        <f t="shared" si="30"/>
        <v>0</v>
      </c>
      <c r="AB142" s="183">
        <f t="shared" si="30"/>
        <v>0</v>
      </c>
    </row>
    <row r="143" spans="1:28" x14ac:dyDescent="0.25">
      <c r="B143" s="145">
        <f t="shared" si="29"/>
        <v>45291</v>
      </c>
      <c r="D143" s="183">
        <f t="shared" si="27"/>
        <v>0</v>
      </c>
      <c r="E143" s="183">
        <f t="shared" si="30"/>
        <v>0</v>
      </c>
      <c r="F143" s="183">
        <f t="shared" si="30"/>
        <v>0</v>
      </c>
      <c r="G143" s="183">
        <f t="shared" si="30"/>
        <v>0</v>
      </c>
      <c r="H143" s="183">
        <f t="shared" si="30"/>
        <v>0</v>
      </c>
      <c r="I143" s="183">
        <f t="shared" si="30"/>
        <v>0</v>
      </c>
      <c r="J143" s="183">
        <f t="shared" si="30"/>
        <v>0</v>
      </c>
      <c r="K143" s="183">
        <f t="shared" si="30"/>
        <v>0</v>
      </c>
      <c r="L143" s="183">
        <f t="shared" si="30"/>
        <v>0</v>
      </c>
      <c r="M143" s="183">
        <f t="shared" si="30"/>
        <v>0</v>
      </c>
      <c r="N143" s="183">
        <f t="shared" si="30"/>
        <v>0</v>
      </c>
      <c r="O143" s="183">
        <f t="shared" si="30"/>
        <v>0</v>
      </c>
      <c r="P143" s="183">
        <f t="shared" si="30"/>
        <v>0</v>
      </c>
      <c r="Q143" s="183">
        <f t="shared" si="30"/>
        <v>0</v>
      </c>
      <c r="R143" s="183">
        <f t="shared" si="30"/>
        <v>0</v>
      </c>
      <c r="S143" s="183">
        <f t="shared" si="30"/>
        <v>0</v>
      </c>
      <c r="T143" s="183">
        <f t="shared" si="30"/>
        <v>0</v>
      </c>
      <c r="U143" s="183">
        <f t="shared" si="30"/>
        <v>0</v>
      </c>
      <c r="V143" s="183">
        <f t="shared" si="30"/>
        <v>0</v>
      </c>
      <c r="W143" s="183">
        <f t="shared" si="30"/>
        <v>0</v>
      </c>
      <c r="X143" s="183">
        <f t="shared" si="30"/>
        <v>0</v>
      </c>
      <c r="Y143" s="183">
        <f t="shared" si="30"/>
        <v>0</v>
      </c>
      <c r="Z143" s="183">
        <f t="shared" si="30"/>
        <v>0</v>
      </c>
      <c r="AA143" s="183">
        <f t="shared" si="30"/>
        <v>0</v>
      </c>
      <c r="AB143" s="183">
        <f t="shared" si="30"/>
        <v>0</v>
      </c>
    </row>
    <row r="144" spans="1:28" x14ac:dyDescent="0.25">
      <c r="B144" s="145">
        <f t="shared" si="29"/>
        <v>45657</v>
      </c>
      <c r="D144" s="183">
        <f t="shared" si="27"/>
        <v>0</v>
      </c>
      <c r="E144" s="183">
        <f t="shared" si="30"/>
        <v>0</v>
      </c>
      <c r="F144" s="183">
        <f t="shared" si="30"/>
        <v>0</v>
      </c>
      <c r="G144" s="183">
        <f t="shared" si="30"/>
        <v>0</v>
      </c>
      <c r="H144" s="183">
        <f t="shared" si="30"/>
        <v>0</v>
      </c>
      <c r="I144" s="183">
        <f t="shared" si="30"/>
        <v>0</v>
      </c>
      <c r="J144" s="183">
        <f t="shared" si="30"/>
        <v>0</v>
      </c>
      <c r="K144" s="183">
        <f t="shared" si="30"/>
        <v>0</v>
      </c>
      <c r="L144" s="183">
        <f t="shared" si="30"/>
        <v>0</v>
      </c>
      <c r="M144" s="183">
        <f t="shared" si="30"/>
        <v>0</v>
      </c>
      <c r="N144" s="183">
        <f t="shared" si="30"/>
        <v>0</v>
      </c>
      <c r="O144" s="183">
        <f t="shared" si="30"/>
        <v>0</v>
      </c>
      <c r="P144" s="183">
        <f t="shared" si="30"/>
        <v>0</v>
      </c>
      <c r="Q144" s="183">
        <f t="shared" si="30"/>
        <v>0</v>
      </c>
      <c r="R144" s="183">
        <f t="shared" si="30"/>
        <v>0</v>
      </c>
      <c r="S144" s="183">
        <f t="shared" si="30"/>
        <v>0</v>
      </c>
      <c r="T144" s="183">
        <f t="shared" si="30"/>
        <v>0</v>
      </c>
      <c r="U144" s="183">
        <f t="shared" si="30"/>
        <v>0</v>
      </c>
      <c r="V144" s="183">
        <f t="shared" si="30"/>
        <v>0</v>
      </c>
      <c r="W144" s="183">
        <f t="shared" si="30"/>
        <v>0</v>
      </c>
      <c r="X144" s="183">
        <f t="shared" si="30"/>
        <v>0</v>
      </c>
      <c r="Y144" s="183">
        <f t="shared" si="30"/>
        <v>0</v>
      </c>
      <c r="Z144" s="183">
        <f t="shared" si="30"/>
        <v>0</v>
      </c>
      <c r="AA144" s="183">
        <f t="shared" si="30"/>
        <v>0</v>
      </c>
      <c r="AB144" s="183">
        <f t="shared" si="30"/>
        <v>0</v>
      </c>
    </row>
    <row r="145" spans="2:28" x14ac:dyDescent="0.25">
      <c r="B145" s="145">
        <f t="shared" si="29"/>
        <v>46022</v>
      </c>
      <c r="D145" s="183">
        <f t="shared" si="27"/>
        <v>0</v>
      </c>
      <c r="E145" s="183">
        <f t="shared" si="30"/>
        <v>0</v>
      </c>
      <c r="F145" s="183">
        <f t="shared" si="30"/>
        <v>0</v>
      </c>
      <c r="G145" s="183">
        <f t="shared" si="30"/>
        <v>0</v>
      </c>
      <c r="H145" s="183">
        <f t="shared" si="30"/>
        <v>0</v>
      </c>
      <c r="I145" s="183">
        <f t="shared" si="30"/>
        <v>0</v>
      </c>
      <c r="J145" s="183">
        <f t="shared" si="30"/>
        <v>0</v>
      </c>
      <c r="K145" s="183">
        <f t="shared" si="30"/>
        <v>0</v>
      </c>
      <c r="L145" s="183">
        <f t="shared" si="30"/>
        <v>0</v>
      </c>
      <c r="M145" s="183">
        <f t="shared" si="30"/>
        <v>0</v>
      </c>
      <c r="N145" s="183">
        <f t="shared" si="30"/>
        <v>0</v>
      </c>
      <c r="O145" s="183">
        <f t="shared" si="30"/>
        <v>0</v>
      </c>
      <c r="P145" s="183">
        <f t="shared" si="30"/>
        <v>0</v>
      </c>
      <c r="Q145" s="183">
        <f t="shared" si="30"/>
        <v>0</v>
      </c>
      <c r="R145" s="183">
        <f t="shared" si="30"/>
        <v>0</v>
      </c>
      <c r="S145" s="183">
        <f t="shared" si="30"/>
        <v>0</v>
      </c>
      <c r="T145" s="183">
        <f t="shared" si="30"/>
        <v>0</v>
      </c>
      <c r="U145" s="183">
        <f t="shared" si="30"/>
        <v>0</v>
      </c>
      <c r="V145" s="183">
        <f t="shared" si="30"/>
        <v>0</v>
      </c>
      <c r="W145" s="183">
        <f t="shared" si="30"/>
        <v>0</v>
      </c>
      <c r="X145" s="183">
        <f t="shared" si="30"/>
        <v>0</v>
      </c>
      <c r="Y145" s="183">
        <f t="shared" si="30"/>
        <v>0</v>
      </c>
      <c r="Z145" s="183">
        <f t="shared" si="30"/>
        <v>0</v>
      </c>
      <c r="AA145" s="183">
        <f t="shared" si="30"/>
        <v>0</v>
      </c>
      <c r="AB145" s="183">
        <f t="shared" si="30"/>
        <v>0</v>
      </c>
    </row>
    <row r="146" spans="2:28" x14ac:dyDescent="0.25">
      <c r="B146" s="145">
        <f t="shared" si="29"/>
        <v>46387</v>
      </c>
      <c r="D146" s="183">
        <f t="shared" si="27"/>
        <v>0</v>
      </c>
      <c r="E146" s="183">
        <f t="shared" si="30"/>
        <v>0</v>
      </c>
      <c r="F146" s="183">
        <f t="shared" si="30"/>
        <v>0</v>
      </c>
      <c r="G146" s="183">
        <f t="shared" si="30"/>
        <v>0</v>
      </c>
      <c r="H146" s="183">
        <f t="shared" si="30"/>
        <v>0</v>
      </c>
      <c r="I146" s="183">
        <f t="shared" si="30"/>
        <v>0</v>
      </c>
      <c r="J146" s="183">
        <f t="shared" si="30"/>
        <v>0</v>
      </c>
      <c r="K146" s="183">
        <f t="shared" si="30"/>
        <v>0</v>
      </c>
      <c r="L146" s="183">
        <f t="shared" si="30"/>
        <v>0</v>
      </c>
      <c r="M146" s="183">
        <f t="shared" si="30"/>
        <v>0</v>
      </c>
      <c r="N146" s="183">
        <f t="shared" si="30"/>
        <v>0</v>
      </c>
      <c r="O146" s="183">
        <f t="shared" si="30"/>
        <v>0</v>
      </c>
      <c r="P146" s="183">
        <f t="shared" si="30"/>
        <v>0</v>
      </c>
      <c r="Q146" s="183">
        <f t="shared" si="30"/>
        <v>0</v>
      </c>
      <c r="R146" s="183">
        <f t="shared" si="30"/>
        <v>0</v>
      </c>
      <c r="S146" s="183">
        <f t="shared" si="30"/>
        <v>0</v>
      </c>
      <c r="T146" s="183">
        <f t="shared" si="30"/>
        <v>0</v>
      </c>
      <c r="U146" s="183">
        <f t="shared" si="30"/>
        <v>0</v>
      </c>
      <c r="V146" s="183">
        <f t="shared" si="30"/>
        <v>0</v>
      </c>
      <c r="W146" s="183">
        <f t="shared" si="30"/>
        <v>0</v>
      </c>
      <c r="X146" s="183">
        <f t="shared" si="30"/>
        <v>0</v>
      </c>
      <c r="Y146" s="183">
        <f t="shared" si="30"/>
        <v>0</v>
      </c>
      <c r="Z146" s="183">
        <f t="shared" si="30"/>
        <v>0</v>
      </c>
      <c r="AA146" s="183">
        <f t="shared" si="30"/>
        <v>0</v>
      </c>
      <c r="AB146" s="183">
        <f t="shared" si="30"/>
        <v>0</v>
      </c>
    </row>
    <row r="147" spans="2:28" x14ac:dyDescent="0.25">
      <c r="B147" s="145">
        <f t="shared" si="29"/>
        <v>46752</v>
      </c>
      <c r="D147" s="183">
        <f t="shared" si="27"/>
        <v>0</v>
      </c>
      <c r="E147" s="183">
        <f t="shared" si="30"/>
        <v>0</v>
      </c>
      <c r="F147" s="183">
        <f t="shared" si="30"/>
        <v>0</v>
      </c>
      <c r="G147" s="183">
        <f t="shared" si="30"/>
        <v>0</v>
      </c>
      <c r="H147" s="183">
        <f t="shared" si="30"/>
        <v>0</v>
      </c>
      <c r="I147" s="183">
        <f t="shared" si="30"/>
        <v>0</v>
      </c>
      <c r="J147" s="183">
        <f t="shared" si="30"/>
        <v>0</v>
      </c>
      <c r="K147" s="183">
        <f t="shared" si="30"/>
        <v>0</v>
      </c>
      <c r="L147" s="183">
        <f t="shared" si="30"/>
        <v>0</v>
      </c>
      <c r="M147" s="183">
        <f t="shared" si="30"/>
        <v>0</v>
      </c>
      <c r="N147" s="183">
        <f t="shared" si="30"/>
        <v>0</v>
      </c>
      <c r="O147" s="183">
        <f t="shared" si="30"/>
        <v>0</v>
      </c>
      <c r="P147" s="183">
        <f t="shared" si="30"/>
        <v>0</v>
      </c>
      <c r="Q147" s="183">
        <f t="shared" si="30"/>
        <v>0</v>
      </c>
      <c r="R147" s="183">
        <f t="shared" si="30"/>
        <v>0</v>
      </c>
      <c r="S147" s="183">
        <f t="shared" si="30"/>
        <v>0</v>
      </c>
      <c r="T147" s="183">
        <f t="shared" si="30"/>
        <v>0</v>
      </c>
      <c r="U147" s="183">
        <f t="shared" si="30"/>
        <v>0</v>
      </c>
      <c r="V147" s="183">
        <f t="shared" si="30"/>
        <v>0</v>
      </c>
      <c r="W147" s="183">
        <f t="shared" si="30"/>
        <v>0</v>
      </c>
      <c r="X147" s="183">
        <f t="shared" si="30"/>
        <v>0</v>
      </c>
      <c r="Y147" s="183">
        <f t="shared" si="30"/>
        <v>0</v>
      </c>
      <c r="Z147" s="183">
        <f t="shared" si="30"/>
        <v>0</v>
      </c>
      <c r="AA147" s="183">
        <f t="shared" si="30"/>
        <v>0</v>
      </c>
      <c r="AB147" s="183">
        <f t="shared" si="30"/>
        <v>0</v>
      </c>
    </row>
    <row r="148" spans="2:28" x14ac:dyDescent="0.25">
      <c r="B148" s="145">
        <f t="shared" si="29"/>
        <v>47118</v>
      </c>
      <c r="D148" s="183">
        <f t="shared" si="27"/>
        <v>0</v>
      </c>
      <c r="E148" s="183">
        <f t="shared" si="30"/>
        <v>0</v>
      </c>
      <c r="F148" s="183">
        <f t="shared" si="30"/>
        <v>0</v>
      </c>
      <c r="G148" s="183">
        <f t="shared" si="30"/>
        <v>0</v>
      </c>
      <c r="H148" s="183">
        <f t="shared" si="30"/>
        <v>0</v>
      </c>
      <c r="I148" s="183">
        <f t="shared" si="30"/>
        <v>0</v>
      </c>
      <c r="J148" s="183">
        <f t="shared" si="30"/>
        <v>0</v>
      </c>
      <c r="K148" s="183">
        <f t="shared" si="30"/>
        <v>0</v>
      </c>
      <c r="L148" s="183">
        <f t="shared" si="30"/>
        <v>0</v>
      </c>
      <c r="M148" s="183">
        <f t="shared" si="30"/>
        <v>0</v>
      </c>
      <c r="N148" s="183">
        <f t="shared" si="30"/>
        <v>0</v>
      </c>
      <c r="O148" s="183">
        <f t="shared" si="30"/>
        <v>0</v>
      </c>
      <c r="P148" s="183">
        <f t="shared" si="30"/>
        <v>0</v>
      </c>
      <c r="Q148" s="183">
        <f t="shared" si="30"/>
        <v>0</v>
      </c>
      <c r="R148" s="183">
        <f t="shared" si="30"/>
        <v>0</v>
      </c>
      <c r="S148" s="183">
        <f t="shared" si="30"/>
        <v>0</v>
      </c>
      <c r="T148" s="183">
        <f t="shared" si="30"/>
        <v>0</v>
      </c>
      <c r="U148" s="183">
        <f t="shared" si="30"/>
        <v>0</v>
      </c>
      <c r="V148" s="183">
        <f t="shared" si="30"/>
        <v>0</v>
      </c>
      <c r="W148" s="183">
        <f t="shared" si="30"/>
        <v>0</v>
      </c>
      <c r="X148" s="183">
        <f t="shared" si="30"/>
        <v>0</v>
      </c>
      <c r="Y148" s="183">
        <f t="shared" si="30"/>
        <v>0</v>
      </c>
      <c r="Z148" s="183">
        <f t="shared" si="30"/>
        <v>0</v>
      </c>
      <c r="AA148" s="183">
        <f t="shared" si="30"/>
        <v>0</v>
      </c>
      <c r="AB148" s="183">
        <f t="shared" si="30"/>
        <v>0</v>
      </c>
    </row>
    <row r="149" spans="2:28" x14ac:dyDescent="0.25">
      <c r="B149" s="145">
        <f t="shared" si="29"/>
        <v>47483</v>
      </c>
      <c r="D149" s="183">
        <f t="shared" si="27"/>
        <v>0</v>
      </c>
      <c r="E149" s="183">
        <f t="shared" si="30"/>
        <v>0</v>
      </c>
      <c r="F149" s="183">
        <f t="shared" si="30"/>
        <v>0</v>
      </c>
      <c r="G149" s="183">
        <f t="shared" si="30"/>
        <v>0</v>
      </c>
      <c r="H149" s="183">
        <f t="shared" si="30"/>
        <v>0</v>
      </c>
      <c r="I149" s="183">
        <f t="shared" si="30"/>
        <v>0</v>
      </c>
      <c r="J149" s="183">
        <f t="shared" si="30"/>
        <v>0</v>
      </c>
      <c r="K149" s="183">
        <f t="shared" si="30"/>
        <v>0</v>
      </c>
      <c r="L149" s="183">
        <f t="shared" si="30"/>
        <v>0</v>
      </c>
      <c r="M149" s="183">
        <f t="shared" si="30"/>
        <v>0</v>
      </c>
      <c r="N149" s="183">
        <f t="shared" si="30"/>
        <v>0</v>
      </c>
      <c r="O149" s="183">
        <f t="shared" si="30"/>
        <v>0</v>
      </c>
      <c r="P149" s="183">
        <f t="shared" si="30"/>
        <v>0</v>
      </c>
      <c r="Q149" s="183">
        <f t="shared" si="30"/>
        <v>0</v>
      </c>
      <c r="R149" s="183">
        <f t="shared" si="30"/>
        <v>0</v>
      </c>
      <c r="S149" s="183">
        <f t="shared" si="30"/>
        <v>0</v>
      </c>
      <c r="T149" s="183">
        <f t="shared" si="30"/>
        <v>0</v>
      </c>
      <c r="U149" s="183">
        <f t="shared" si="30"/>
        <v>0</v>
      </c>
      <c r="V149" s="183">
        <f t="shared" si="30"/>
        <v>0</v>
      </c>
      <c r="W149" s="183">
        <f t="shared" si="30"/>
        <v>0</v>
      </c>
      <c r="X149" s="183">
        <f t="shared" si="30"/>
        <v>0</v>
      </c>
      <c r="Y149" s="183">
        <f t="shared" si="30"/>
        <v>0</v>
      </c>
      <c r="Z149" s="183">
        <f t="shared" si="30"/>
        <v>0</v>
      </c>
      <c r="AA149" s="183">
        <f t="shared" si="30"/>
        <v>0</v>
      </c>
      <c r="AB149" s="183">
        <f t="shared" si="30"/>
        <v>0</v>
      </c>
    </row>
    <row r="150" spans="2:28" x14ac:dyDescent="0.25">
      <c r="B150" s="145">
        <f t="shared" si="29"/>
        <v>47848</v>
      </c>
      <c r="D150" s="183">
        <f t="shared" si="27"/>
        <v>0</v>
      </c>
      <c r="E150" s="183">
        <f t="shared" si="30"/>
        <v>0</v>
      </c>
      <c r="F150" s="183">
        <f t="shared" si="30"/>
        <v>0</v>
      </c>
      <c r="G150" s="183">
        <f t="shared" si="30"/>
        <v>0</v>
      </c>
      <c r="H150" s="183">
        <f t="shared" si="30"/>
        <v>0</v>
      </c>
      <c r="I150" s="183">
        <f t="shared" si="30"/>
        <v>0</v>
      </c>
      <c r="J150" s="183">
        <f t="shared" si="30"/>
        <v>0</v>
      </c>
      <c r="K150" s="183">
        <f t="shared" si="30"/>
        <v>0</v>
      </c>
      <c r="L150" s="183">
        <f t="shared" si="30"/>
        <v>0</v>
      </c>
      <c r="M150" s="183">
        <f t="shared" si="30"/>
        <v>0</v>
      </c>
      <c r="N150" s="183">
        <f t="shared" si="30"/>
        <v>0</v>
      </c>
      <c r="O150" s="183">
        <f t="shared" si="30"/>
        <v>0</v>
      </c>
      <c r="P150" s="183">
        <f t="shared" si="30"/>
        <v>0</v>
      </c>
      <c r="Q150" s="183">
        <f t="shared" si="30"/>
        <v>0</v>
      </c>
      <c r="R150" s="183">
        <f t="shared" si="30"/>
        <v>0</v>
      </c>
      <c r="S150" s="183">
        <f t="shared" si="30"/>
        <v>0</v>
      </c>
      <c r="T150" s="183">
        <f t="shared" si="30"/>
        <v>0</v>
      </c>
      <c r="U150" s="183">
        <f t="shared" si="30"/>
        <v>0</v>
      </c>
      <c r="V150" s="183">
        <f t="shared" si="30"/>
        <v>0</v>
      </c>
      <c r="W150" s="183">
        <f t="shared" si="30"/>
        <v>0</v>
      </c>
      <c r="X150" s="183">
        <f t="shared" si="30"/>
        <v>0</v>
      </c>
      <c r="Y150" s="183">
        <f t="shared" si="30"/>
        <v>0</v>
      </c>
      <c r="Z150" s="183">
        <f t="shared" si="30"/>
        <v>0</v>
      </c>
      <c r="AA150" s="183">
        <f t="shared" si="30"/>
        <v>0</v>
      </c>
      <c r="AB150" s="183">
        <f t="shared" si="30"/>
        <v>0</v>
      </c>
    </row>
    <row r="151" spans="2:28" x14ac:dyDescent="0.25">
      <c r="B151" s="145">
        <f t="shared" si="29"/>
        <v>48213</v>
      </c>
      <c r="D151" s="183">
        <f t="shared" si="27"/>
        <v>0</v>
      </c>
      <c r="E151" s="183">
        <f t="shared" si="30"/>
        <v>0</v>
      </c>
      <c r="F151" s="183">
        <f t="shared" si="30"/>
        <v>0</v>
      </c>
      <c r="G151" s="183">
        <f t="shared" si="30"/>
        <v>0</v>
      </c>
      <c r="H151" s="183">
        <f t="shared" si="30"/>
        <v>0</v>
      </c>
      <c r="I151" s="183">
        <f t="shared" si="30"/>
        <v>0</v>
      </c>
      <c r="J151" s="183">
        <f t="shared" si="30"/>
        <v>0</v>
      </c>
      <c r="K151" s="183">
        <f t="shared" si="30"/>
        <v>0</v>
      </c>
      <c r="L151" s="183">
        <f t="shared" si="30"/>
        <v>0</v>
      </c>
      <c r="M151" s="183">
        <f t="shared" si="30"/>
        <v>0</v>
      </c>
      <c r="N151" s="183">
        <f t="shared" si="30"/>
        <v>0</v>
      </c>
      <c r="O151" s="183">
        <f t="shared" si="30"/>
        <v>0</v>
      </c>
      <c r="P151" s="183">
        <f t="shared" si="30"/>
        <v>0</v>
      </c>
      <c r="Q151" s="183">
        <f t="shared" si="30"/>
        <v>0</v>
      </c>
      <c r="R151" s="183">
        <f t="shared" si="30"/>
        <v>0</v>
      </c>
      <c r="S151" s="183">
        <f t="shared" si="30"/>
        <v>0</v>
      </c>
      <c r="T151" s="183">
        <f t="shared" ref="T151:AB151" si="31">+(T$15*T$20)*T37</f>
        <v>0</v>
      </c>
      <c r="U151" s="183">
        <f t="shared" si="31"/>
        <v>0</v>
      </c>
      <c r="V151" s="183">
        <f t="shared" si="31"/>
        <v>0</v>
      </c>
      <c r="W151" s="183">
        <f t="shared" si="31"/>
        <v>0</v>
      </c>
      <c r="X151" s="183">
        <f t="shared" si="31"/>
        <v>0</v>
      </c>
      <c r="Y151" s="183">
        <f t="shared" si="31"/>
        <v>0</v>
      </c>
      <c r="Z151" s="183">
        <f t="shared" si="31"/>
        <v>0</v>
      </c>
      <c r="AA151" s="183">
        <f t="shared" si="31"/>
        <v>0</v>
      </c>
      <c r="AB151" s="183">
        <f t="shared" si="31"/>
        <v>0</v>
      </c>
    </row>
    <row r="152" spans="2:28" x14ac:dyDescent="0.25">
      <c r="B152" s="145">
        <f t="shared" si="29"/>
        <v>48579</v>
      </c>
      <c r="D152" s="183">
        <f t="shared" si="27"/>
        <v>0</v>
      </c>
      <c r="E152" s="183">
        <f t="shared" ref="E152:AB159" si="32">+(E$15*E$20)*E38</f>
        <v>0</v>
      </c>
      <c r="F152" s="183">
        <f t="shared" si="32"/>
        <v>0</v>
      </c>
      <c r="G152" s="183">
        <f t="shared" si="32"/>
        <v>0</v>
      </c>
      <c r="H152" s="183">
        <f t="shared" si="32"/>
        <v>0</v>
      </c>
      <c r="I152" s="183">
        <f t="shared" si="32"/>
        <v>0</v>
      </c>
      <c r="J152" s="183">
        <f t="shared" si="32"/>
        <v>0</v>
      </c>
      <c r="K152" s="183">
        <f t="shared" si="32"/>
        <v>0</v>
      </c>
      <c r="L152" s="183">
        <f t="shared" si="32"/>
        <v>0</v>
      </c>
      <c r="M152" s="183">
        <f t="shared" si="32"/>
        <v>0</v>
      </c>
      <c r="N152" s="183">
        <f t="shared" si="32"/>
        <v>0</v>
      </c>
      <c r="O152" s="183">
        <f t="shared" si="32"/>
        <v>0</v>
      </c>
      <c r="P152" s="183">
        <f t="shared" si="32"/>
        <v>0</v>
      </c>
      <c r="Q152" s="183">
        <f t="shared" si="32"/>
        <v>0</v>
      </c>
      <c r="R152" s="183">
        <f t="shared" si="32"/>
        <v>0</v>
      </c>
      <c r="S152" s="183">
        <f t="shared" si="32"/>
        <v>0</v>
      </c>
      <c r="T152" s="183">
        <f t="shared" si="32"/>
        <v>0</v>
      </c>
      <c r="U152" s="183">
        <f t="shared" si="32"/>
        <v>0</v>
      </c>
      <c r="V152" s="183">
        <f t="shared" si="32"/>
        <v>0</v>
      </c>
      <c r="W152" s="183">
        <f t="shared" si="32"/>
        <v>0</v>
      </c>
      <c r="X152" s="183">
        <f t="shared" si="32"/>
        <v>0</v>
      </c>
      <c r="Y152" s="183">
        <f t="shared" si="32"/>
        <v>0</v>
      </c>
      <c r="Z152" s="183">
        <f t="shared" si="32"/>
        <v>0</v>
      </c>
      <c r="AA152" s="183">
        <f t="shared" si="32"/>
        <v>0</v>
      </c>
      <c r="AB152" s="183">
        <f t="shared" si="32"/>
        <v>0</v>
      </c>
    </row>
    <row r="153" spans="2:28" x14ac:dyDescent="0.25">
      <c r="B153" s="145">
        <f t="shared" si="29"/>
        <v>48944</v>
      </c>
      <c r="D153" s="183">
        <f t="shared" si="27"/>
        <v>0</v>
      </c>
      <c r="E153" s="183">
        <f t="shared" si="32"/>
        <v>0</v>
      </c>
      <c r="F153" s="183">
        <f t="shared" si="32"/>
        <v>0</v>
      </c>
      <c r="G153" s="183">
        <f t="shared" si="32"/>
        <v>0</v>
      </c>
      <c r="H153" s="183">
        <f t="shared" si="32"/>
        <v>0</v>
      </c>
      <c r="I153" s="183">
        <f t="shared" si="32"/>
        <v>0</v>
      </c>
      <c r="J153" s="183">
        <f t="shared" si="32"/>
        <v>0</v>
      </c>
      <c r="K153" s="183">
        <f t="shared" si="32"/>
        <v>0</v>
      </c>
      <c r="L153" s="183">
        <f t="shared" si="32"/>
        <v>0</v>
      </c>
      <c r="M153" s="183">
        <f t="shared" si="32"/>
        <v>0</v>
      </c>
      <c r="N153" s="183">
        <f t="shared" si="32"/>
        <v>0</v>
      </c>
      <c r="O153" s="183">
        <f t="shared" si="32"/>
        <v>0</v>
      </c>
      <c r="P153" s="183">
        <f t="shared" si="32"/>
        <v>0</v>
      </c>
      <c r="Q153" s="183">
        <f t="shared" si="32"/>
        <v>0</v>
      </c>
      <c r="R153" s="183">
        <f t="shared" si="32"/>
        <v>0</v>
      </c>
      <c r="S153" s="183">
        <f t="shared" si="32"/>
        <v>0</v>
      </c>
      <c r="T153" s="183">
        <f t="shared" si="32"/>
        <v>0</v>
      </c>
      <c r="U153" s="183">
        <f t="shared" si="32"/>
        <v>0</v>
      </c>
      <c r="V153" s="183">
        <f t="shared" si="32"/>
        <v>0</v>
      </c>
      <c r="W153" s="183">
        <f t="shared" si="32"/>
        <v>0</v>
      </c>
      <c r="X153" s="183">
        <f t="shared" si="32"/>
        <v>0</v>
      </c>
      <c r="Y153" s="183">
        <f t="shared" si="32"/>
        <v>0</v>
      </c>
      <c r="Z153" s="183">
        <f t="shared" si="32"/>
        <v>0</v>
      </c>
      <c r="AA153" s="183">
        <f t="shared" si="32"/>
        <v>0</v>
      </c>
      <c r="AB153" s="183">
        <f t="shared" si="32"/>
        <v>0</v>
      </c>
    </row>
    <row r="154" spans="2:28" x14ac:dyDescent="0.25">
      <c r="B154" s="145">
        <f t="shared" si="29"/>
        <v>49309</v>
      </c>
      <c r="D154" s="183">
        <f t="shared" si="27"/>
        <v>0</v>
      </c>
      <c r="E154" s="183">
        <f t="shared" si="32"/>
        <v>0</v>
      </c>
      <c r="F154" s="183">
        <f t="shared" si="32"/>
        <v>0</v>
      </c>
      <c r="G154" s="183">
        <f t="shared" si="32"/>
        <v>0</v>
      </c>
      <c r="H154" s="183">
        <f t="shared" si="32"/>
        <v>0</v>
      </c>
      <c r="I154" s="183">
        <f t="shared" si="32"/>
        <v>0</v>
      </c>
      <c r="J154" s="183">
        <f t="shared" si="32"/>
        <v>0</v>
      </c>
      <c r="K154" s="183">
        <f t="shared" si="32"/>
        <v>0</v>
      </c>
      <c r="L154" s="183">
        <f t="shared" si="32"/>
        <v>0</v>
      </c>
      <c r="M154" s="183">
        <f t="shared" si="32"/>
        <v>0</v>
      </c>
      <c r="N154" s="183">
        <f t="shared" si="32"/>
        <v>0</v>
      </c>
      <c r="O154" s="183">
        <f t="shared" si="32"/>
        <v>0</v>
      </c>
      <c r="P154" s="183">
        <f t="shared" si="32"/>
        <v>0</v>
      </c>
      <c r="Q154" s="183">
        <f t="shared" si="32"/>
        <v>0</v>
      </c>
      <c r="R154" s="183">
        <f t="shared" si="32"/>
        <v>0</v>
      </c>
      <c r="S154" s="183">
        <f t="shared" si="32"/>
        <v>0</v>
      </c>
      <c r="T154" s="183">
        <f t="shared" si="32"/>
        <v>0</v>
      </c>
      <c r="U154" s="183">
        <f t="shared" si="32"/>
        <v>0</v>
      </c>
      <c r="V154" s="183">
        <f t="shared" si="32"/>
        <v>0</v>
      </c>
      <c r="W154" s="183">
        <f t="shared" si="32"/>
        <v>0</v>
      </c>
      <c r="X154" s="183">
        <f t="shared" si="32"/>
        <v>0</v>
      </c>
      <c r="Y154" s="183">
        <f t="shared" si="32"/>
        <v>0</v>
      </c>
      <c r="Z154" s="183">
        <f t="shared" si="32"/>
        <v>0</v>
      </c>
      <c r="AA154" s="183">
        <f t="shared" si="32"/>
        <v>0</v>
      </c>
      <c r="AB154" s="183">
        <f t="shared" si="32"/>
        <v>0</v>
      </c>
    </row>
    <row r="155" spans="2:28" x14ac:dyDescent="0.25">
      <c r="B155" s="145">
        <f t="shared" si="29"/>
        <v>49674</v>
      </c>
      <c r="D155" s="183">
        <f t="shared" si="27"/>
        <v>0</v>
      </c>
      <c r="E155" s="183">
        <f t="shared" si="32"/>
        <v>0</v>
      </c>
      <c r="F155" s="183">
        <f t="shared" si="32"/>
        <v>0</v>
      </c>
      <c r="G155" s="183">
        <f t="shared" si="32"/>
        <v>0</v>
      </c>
      <c r="H155" s="183">
        <f t="shared" si="32"/>
        <v>0</v>
      </c>
      <c r="I155" s="183">
        <f t="shared" si="32"/>
        <v>0</v>
      </c>
      <c r="J155" s="183">
        <f t="shared" si="32"/>
        <v>0</v>
      </c>
      <c r="K155" s="183">
        <f t="shared" si="32"/>
        <v>0</v>
      </c>
      <c r="L155" s="183">
        <f t="shared" si="32"/>
        <v>0</v>
      </c>
      <c r="M155" s="183">
        <f t="shared" si="32"/>
        <v>0</v>
      </c>
      <c r="N155" s="183">
        <f t="shared" si="32"/>
        <v>0</v>
      </c>
      <c r="O155" s="183">
        <f t="shared" si="32"/>
        <v>0</v>
      </c>
      <c r="P155" s="183">
        <f t="shared" si="32"/>
        <v>0</v>
      </c>
      <c r="Q155" s="183">
        <f t="shared" si="32"/>
        <v>0</v>
      </c>
      <c r="R155" s="183">
        <f t="shared" si="32"/>
        <v>0</v>
      </c>
      <c r="S155" s="183">
        <f t="shared" si="32"/>
        <v>0</v>
      </c>
      <c r="T155" s="183">
        <f t="shared" si="32"/>
        <v>0</v>
      </c>
      <c r="U155" s="183">
        <f t="shared" si="32"/>
        <v>0</v>
      </c>
      <c r="V155" s="183">
        <f t="shared" si="32"/>
        <v>0</v>
      </c>
      <c r="W155" s="183">
        <f t="shared" si="32"/>
        <v>0</v>
      </c>
      <c r="X155" s="183">
        <f t="shared" si="32"/>
        <v>0</v>
      </c>
      <c r="Y155" s="183">
        <f t="shared" si="32"/>
        <v>0</v>
      </c>
      <c r="Z155" s="183">
        <f t="shared" si="32"/>
        <v>0</v>
      </c>
      <c r="AA155" s="183">
        <f t="shared" si="32"/>
        <v>0</v>
      </c>
      <c r="AB155" s="183">
        <f t="shared" si="32"/>
        <v>0</v>
      </c>
    </row>
    <row r="156" spans="2:28" x14ac:dyDescent="0.25">
      <c r="B156" s="145">
        <f t="shared" si="29"/>
        <v>50040</v>
      </c>
      <c r="D156" s="183">
        <f t="shared" si="27"/>
        <v>0</v>
      </c>
      <c r="E156" s="183">
        <f t="shared" si="32"/>
        <v>0</v>
      </c>
      <c r="F156" s="183">
        <f t="shared" si="32"/>
        <v>0</v>
      </c>
      <c r="G156" s="183">
        <f t="shared" si="32"/>
        <v>0</v>
      </c>
      <c r="H156" s="183">
        <f t="shared" si="32"/>
        <v>0</v>
      </c>
      <c r="I156" s="183">
        <f t="shared" si="32"/>
        <v>0</v>
      </c>
      <c r="J156" s="183">
        <f t="shared" si="32"/>
        <v>0</v>
      </c>
      <c r="K156" s="183">
        <f t="shared" si="32"/>
        <v>0</v>
      </c>
      <c r="L156" s="183">
        <f t="shared" si="32"/>
        <v>0</v>
      </c>
      <c r="M156" s="183">
        <f t="shared" si="32"/>
        <v>0</v>
      </c>
      <c r="N156" s="183">
        <f t="shared" si="32"/>
        <v>0</v>
      </c>
      <c r="O156" s="183">
        <f t="shared" si="32"/>
        <v>0</v>
      </c>
      <c r="P156" s="183">
        <f t="shared" si="32"/>
        <v>0</v>
      </c>
      <c r="Q156" s="183">
        <f t="shared" si="32"/>
        <v>0</v>
      </c>
      <c r="R156" s="183">
        <f t="shared" si="32"/>
        <v>0</v>
      </c>
      <c r="S156" s="183">
        <f t="shared" si="32"/>
        <v>0</v>
      </c>
      <c r="T156" s="183">
        <f t="shared" si="32"/>
        <v>0</v>
      </c>
      <c r="U156" s="183">
        <f t="shared" si="32"/>
        <v>0</v>
      </c>
      <c r="V156" s="183">
        <f t="shared" si="32"/>
        <v>0</v>
      </c>
      <c r="W156" s="183">
        <f t="shared" si="32"/>
        <v>0</v>
      </c>
      <c r="X156" s="183">
        <f t="shared" si="32"/>
        <v>0</v>
      </c>
      <c r="Y156" s="183">
        <f t="shared" si="32"/>
        <v>0</v>
      </c>
      <c r="Z156" s="183">
        <f t="shared" si="32"/>
        <v>0</v>
      </c>
      <c r="AA156" s="183">
        <f t="shared" si="32"/>
        <v>0</v>
      </c>
      <c r="AB156" s="183">
        <f t="shared" si="32"/>
        <v>0</v>
      </c>
    </row>
    <row r="157" spans="2:28" x14ac:dyDescent="0.25">
      <c r="B157" s="145">
        <f t="shared" si="29"/>
        <v>50405</v>
      </c>
      <c r="D157" s="183">
        <f t="shared" si="27"/>
        <v>0</v>
      </c>
      <c r="E157" s="183">
        <f t="shared" si="32"/>
        <v>0</v>
      </c>
      <c r="F157" s="183">
        <f t="shared" si="32"/>
        <v>0</v>
      </c>
      <c r="G157" s="183">
        <f t="shared" si="32"/>
        <v>0</v>
      </c>
      <c r="H157" s="183">
        <f t="shared" si="32"/>
        <v>0</v>
      </c>
      <c r="I157" s="183">
        <f t="shared" si="32"/>
        <v>0</v>
      </c>
      <c r="J157" s="183">
        <f t="shared" si="32"/>
        <v>0</v>
      </c>
      <c r="K157" s="183">
        <f t="shared" si="32"/>
        <v>0</v>
      </c>
      <c r="L157" s="183">
        <f t="shared" si="32"/>
        <v>0</v>
      </c>
      <c r="M157" s="183">
        <f t="shared" si="32"/>
        <v>0</v>
      </c>
      <c r="N157" s="183">
        <f t="shared" si="32"/>
        <v>0</v>
      </c>
      <c r="O157" s="183">
        <f t="shared" si="32"/>
        <v>0</v>
      </c>
      <c r="P157" s="183">
        <f t="shared" si="32"/>
        <v>0</v>
      </c>
      <c r="Q157" s="183">
        <f t="shared" si="32"/>
        <v>0</v>
      </c>
      <c r="R157" s="183">
        <f t="shared" si="32"/>
        <v>0</v>
      </c>
      <c r="S157" s="183">
        <f t="shared" si="32"/>
        <v>0</v>
      </c>
      <c r="T157" s="183">
        <f t="shared" si="32"/>
        <v>0</v>
      </c>
      <c r="U157" s="183">
        <f t="shared" si="32"/>
        <v>0</v>
      </c>
      <c r="V157" s="183">
        <f t="shared" si="32"/>
        <v>0</v>
      </c>
      <c r="W157" s="183">
        <f t="shared" si="32"/>
        <v>0</v>
      </c>
      <c r="X157" s="183">
        <f t="shared" si="32"/>
        <v>0</v>
      </c>
      <c r="Y157" s="183">
        <f t="shared" si="32"/>
        <v>0</v>
      </c>
      <c r="Z157" s="183">
        <f t="shared" si="32"/>
        <v>0</v>
      </c>
      <c r="AA157" s="183">
        <f t="shared" si="32"/>
        <v>0</v>
      </c>
      <c r="AB157" s="183">
        <f t="shared" si="32"/>
        <v>0</v>
      </c>
    </row>
    <row r="158" spans="2:28" x14ac:dyDescent="0.25">
      <c r="B158" s="145">
        <f t="shared" si="29"/>
        <v>50770</v>
      </c>
      <c r="D158" s="183">
        <f t="shared" si="27"/>
        <v>0</v>
      </c>
      <c r="E158" s="183">
        <f t="shared" si="32"/>
        <v>0</v>
      </c>
      <c r="F158" s="183">
        <f t="shared" si="32"/>
        <v>0</v>
      </c>
      <c r="G158" s="183">
        <f t="shared" si="32"/>
        <v>0</v>
      </c>
      <c r="H158" s="183">
        <f t="shared" si="32"/>
        <v>0</v>
      </c>
      <c r="I158" s="183">
        <f t="shared" si="32"/>
        <v>0</v>
      </c>
      <c r="J158" s="183">
        <f t="shared" si="32"/>
        <v>0</v>
      </c>
      <c r="K158" s="183">
        <f t="shared" si="32"/>
        <v>0</v>
      </c>
      <c r="L158" s="183">
        <f t="shared" si="32"/>
        <v>0</v>
      </c>
      <c r="M158" s="183">
        <f t="shared" si="32"/>
        <v>0</v>
      </c>
      <c r="N158" s="183">
        <f t="shared" si="32"/>
        <v>0</v>
      </c>
      <c r="O158" s="183">
        <f t="shared" si="32"/>
        <v>0</v>
      </c>
      <c r="P158" s="183">
        <f t="shared" si="32"/>
        <v>0</v>
      </c>
      <c r="Q158" s="183">
        <f t="shared" si="32"/>
        <v>0</v>
      </c>
      <c r="R158" s="183">
        <f t="shared" si="32"/>
        <v>0</v>
      </c>
      <c r="S158" s="183">
        <f t="shared" si="32"/>
        <v>0</v>
      </c>
      <c r="T158" s="183">
        <f t="shared" si="32"/>
        <v>0</v>
      </c>
      <c r="U158" s="183">
        <f t="shared" si="32"/>
        <v>0</v>
      </c>
      <c r="V158" s="183">
        <f t="shared" si="32"/>
        <v>0</v>
      </c>
      <c r="W158" s="183">
        <f t="shared" si="32"/>
        <v>0</v>
      </c>
      <c r="X158" s="183">
        <f t="shared" si="32"/>
        <v>0</v>
      </c>
      <c r="Y158" s="183">
        <f t="shared" si="32"/>
        <v>0</v>
      </c>
      <c r="Z158" s="183">
        <f t="shared" si="32"/>
        <v>0</v>
      </c>
      <c r="AA158" s="183">
        <f t="shared" si="32"/>
        <v>0</v>
      </c>
      <c r="AB158" s="183">
        <f t="shared" si="32"/>
        <v>0</v>
      </c>
    </row>
    <row r="159" spans="2:28" x14ac:dyDescent="0.25">
      <c r="B159" s="145">
        <f t="shared" si="29"/>
        <v>51135</v>
      </c>
      <c r="D159" s="183">
        <f t="shared" si="27"/>
        <v>0</v>
      </c>
      <c r="E159" s="183">
        <f t="shared" si="32"/>
        <v>0</v>
      </c>
      <c r="F159" s="183">
        <f t="shared" si="32"/>
        <v>0</v>
      </c>
      <c r="G159" s="183">
        <f t="shared" si="32"/>
        <v>0</v>
      </c>
      <c r="H159" s="183">
        <f t="shared" si="32"/>
        <v>0</v>
      </c>
      <c r="I159" s="183">
        <f t="shared" si="32"/>
        <v>0</v>
      </c>
      <c r="J159" s="183">
        <f t="shared" si="32"/>
        <v>0</v>
      </c>
      <c r="K159" s="183">
        <f t="shared" si="32"/>
        <v>0</v>
      </c>
      <c r="L159" s="183">
        <f t="shared" si="32"/>
        <v>0</v>
      </c>
      <c r="M159" s="183">
        <f t="shared" si="32"/>
        <v>0</v>
      </c>
      <c r="N159" s="183">
        <f t="shared" si="32"/>
        <v>0</v>
      </c>
      <c r="O159" s="183">
        <f t="shared" si="32"/>
        <v>0</v>
      </c>
      <c r="P159" s="183">
        <f t="shared" si="32"/>
        <v>0</v>
      </c>
      <c r="Q159" s="183">
        <f t="shared" si="32"/>
        <v>0</v>
      </c>
      <c r="R159" s="183">
        <f t="shared" si="32"/>
        <v>0</v>
      </c>
      <c r="S159" s="183">
        <f t="shared" si="32"/>
        <v>0</v>
      </c>
      <c r="T159" s="183">
        <f t="shared" si="32"/>
        <v>0</v>
      </c>
      <c r="U159" s="183">
        <f t="shared" si="32"/>
        <v>0</v>
      </c>
      <c r="V159" s="183">
        <f t="shared" si="32"/>
        <v>0</v>
      </c>
      <c r="W159" s="183">
        <f t="shared" si="32"/>
        <v>0</v>
      </c>
      <c r="X159" s="183">
        <f t="shared" si="32"/>
        <v>0</v>
      </c>
      <c r="Y159" s="183">
        <f t="shared" si="32"/>
        <v>0</v>
      </c>
      <c r="Z159" s="183">
        <f t="shared" si="32"/>
        <v>0</v>
      </c>
      <c r="AA159" s="183">
        <f t="shared" si="32"/>
        <v>0</v>
      </c>
      <c r="AB159" s="183">
        <f t="shared" si="32"/>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EUR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1.05297845759641</v>
      </c>
      <c r="AE164" s="186" t="s">
        <v>128</v>
      </c>
    </row>
    <row r="165" spans="1:31" x14ac:dyDescent="0.25">
      <c r="B165" s="145">
        <f>EDATE(+Summary!$C$6,12)</f>
        <v>44196</v>
      </c>
      <c r="D165" s="193">
        <f t="shared" ref="D165:D184" si="33">SUM(E165:AB165)</f>
        <v>0</v>
      </c>
      <c r="E165" s="193">
        <f t="shared" ref="E165:T180" si="34">+E140-E141</f>
        <v>0</v>
      </c>
      <c r="F165" s="193">
        <f>+F140-F141</f>
        <v>0</v>
      </c>
      <c r="G165" s="193">
        <f t="shared" ref="G165:AB180" si="35">+G140-G141</f>
        <v>0</v>
      </c>
      <c r="H165" s="193">
        <f t="shared" si="35"/>
        <v>0</v>
      </c>
      <c r="I165" s="193">
        <f t="shared" si="35"/>
        <v>0</v>
      </c>
      <c r="J165" s="193">
        <f t="shared" si="35"/>
        <v>0</v>
      </c>
      <c r="K165" s="193">
        <f t="shared" si="35"/>
        <v>0</v>
      </c>
      <c r="L165" s="193">
        <f t="shared" si="35"/>
        <v>0</v>
      </c>
      <c r="M165" s="193">
        <f t="shared" si="35"/>
        <v>0</v>
      </c>
      <c r="N165" s="193">
        <f t="shared" si="35"/>
        <v>0</v>
      </c>
      <c r="O165" s="193">
        <f t="shared" si="35"/>
        <v>0</v>
      </c>
      <c r="P165" s="193">
        <f t="shared" si="35"/>
        <v>0</v>
      </c>
      <c r="Q165" s="193">
        <f t="shared" si="35"/>
        <v>0</v>
      </c>
      <c r="R165" s="193">
        <f t="shared" si="35"/>
        <v>0</v>
      </c>
      <c r="S165" s="193">
        <f t="shared" si="35"/>
        <v>0</v>
      </c>
      <c r="T165" s="193">
        <f t="shared" si="35"/>
        <v>0</v>
      </c>
      <c r="U165" s="193">
        <f t="shared" si="35"/>
        <v>0</v>
      </c>
      <c r="V165" s="193">
        <f t="shared" si="35"/>
        <v>0</v>
      </c>
      <c r="W165" s="193">
        <f t="shared" si="35"/>
        <v>0</v>
      </c>
      <c r="X165" s="193">
        <f t="shared" si="35"/>
        <v>0</v>
      </c>
      <c r="Y165" s="193">
        <f t="shared" si="35"/>
        <v>0</v>
      </c>
      <c r="Z165" s="193">
        <f t="shared" si="35"/>
        <v>0</v>
      </c>
      <c r="AA165" s="193">
        <f t="shared" si="35"/>
        <v>0</v>
      </c>
      <c r="AB165" s="193">
        <f t="shared" si="35"/>
        <v>0</v>
      </c>
      <c r="AC165" s="187">
        <f>+AD165*((1+Summary!$D$29)^(AE165))</f>
        <v>1.000496390416719</v>
      </c>
      <c r="AD165" s="187">
        <f>HLOOKUP($H$4,'Yield Curves &amp; Factor Charges'!$L$41:$S$72,AE165+2.5,FALSE)</f>
        <v>0.99999651709527526</v>
      </c>
      <c r="AE165" s="134">
        <v>0.5</v>
      </c>
    </row>
    <row r="166" spans="1:31" x14ac:dyDescent="0.25">
      <c r="A166" s="88"/>
      <c r="B166" s="145">
        <f t="shared" ref="B166:B183" si="36">EDATE(B165,12)</f>
        <v>44561</v>
      </c>
      <c r="D166" s="193">
        <f t="shared" si="33"/>
        <v>0</v>
      </c>
      <c r="E166" s="193">
        <f t="shared" si="34"/>
        <v>0</v>
      </c>
      <c r="F166" s="193">
        <f t="shared" si="34"/>
        <v>0</v>
      </c>
      <c r="G166" s="193">
        <f t="shared" si="34"/>
        <v>0</v>
      </c>
      <c r="H166" s="193">
        <f t="shared" si="34"/>
        <v>0</v>
      </c>
      <c r="I166" s="193">
        <f t="shared" si="34"/>
        <v>0</v>
      </c>
      <c r="J166" s="193">
        <f t="shared" si="34"/>
        <v>0</v>
      </c>
      <c r="K166" s="193">
        <f t="shared" si="34"/>
        <v>0</v>
      </c>
      <c r="L166" s="193">
        <f t="shared" si="34"/>
        <v>0</v>
      </c>
      <c r="M166" s="193">
        <f t="shared" si="34"/>
        <v>0</v>
      </c>
      <c r="N166" s="193">
        <f t="shared" si="34"/>
        <v>0</v>
      </c>
      <c r="O166" s="193">
        <f t="shared" si="34"/>
        <v>0</v>
      </c>
      <c r="P166" s="193">
        <f t="shared" si="34"/>
        <v>0</v>
      </c>
      <c r="Q166" s="193">
        <f t="shared" si="34"/>
        <v>0</v>
      </c>
      <c r="R166" s="193">
        <f t="shared" si="34"/>
        <v>0</v>
      </c>
      <c r="S166" s="193">
        <f t="shared" si="34"/>
        <v>0</v>
      </c>
      <c r="T166" s="193">
        <f t="shared" si="34"/>
        <v>0</v>
      </c>
      <c r="U166" s="193">
        <f t="shared" si="35"/>
        <v>0</v>
      </c>
      <c r="V166" s="193">
        <f t="shared" si="35"/>
        <v>0</v>
      </c>
      <c r="W166" s="193">
        <f t="shared" si="35"/>
        <v>0</v>
      </c>
      <c r="X166" s="193">
        <f t="shared" si="35"/>
        <v>0</v>
      </c>
      <c r="Y166" s="193">
        <f t="shared" si="35"/>
        <v>0</v>
      </c>
      <c r="Z166" s="193">
        <f t="shared" si="35"/>
        <v>0</v>
      </c>
      <c r="AA166" s="193">
        <f t="shared" si="35"/>
        <v>0</v>
      </c>
      <c r="AB166" s="193">
        <f t="shared" si="35"/>
        <v>0</v>
      </c>
      <c r="AC166" s="187">
        <f>+AD166*((1+Summary!$D$29)^(AE166))</f>
        <v>1.0015108394744743</v>
      </c>
      <c r="AD166" s="187">
        <f>HLOOKUP($H$4,'Yield Curves &amp; Factor Charges'!$L$41:$S$72,AE166+2.5,FALSE)</f>
        <v>1.0000104488597437</v>
      </c>
      <c r="AE166" s="134">
        <f t="shared" ref="AE166:AE184" si="37">+AE165+1</f>
        <v>1.5</v>
      </c>
    </row>
    <row r="167" spans="1:31" x14ac:dyDescent="0.25">
      <c r="B167" s="145">
        <f t="shared" si="36"/>
        <v>44926</v>
      </c>
      <c r="D167" s="193">
        <f t="shared" si="33"/>
        <v>0</v>
      </c>
      <c r="E167" s="193">
        <f t="shared" si="34"/>
        <v>0</v>
      </c>
      <c r="F167" s="193">
        <f t="shared" si="34"/>
        <v>0</v>
      </c>
      <c r="G167" s="193">
        <f t="shared" si="34"/>
        <v>0</v>
      </c>
      <c r="H167" s="193">
        <f t="shared" si="34"/>
        <v>0</v>
      </c>
      <c r="I167" s="193">
        <f t="shared" si="34"/>
        <v>0</v>
      </c>
      <c r="J167" s="193">
        <f t="shared" si="34"/>
        <v>0</v>
      </c>
      <c r="K167" s="193">
        <f t="shared" si="34"/>
        <v>0</v>
      </c>
      <c r="L167" s="193">
        <f t="shared" si="34"/>
        <v>0</v>
      </c>
      <c r="M167" s="193">
        <f t="shared" si="34"/>
        <v>0</v>
      </c>
      <c r="N167" s="193">
        <f t="shared" si="34"/>
        <v>0</v>
      </c>
      <c r="O167" s="193">
        <f t="shared" si="34"/>
        <v>0</v>
      </c>
      <c r="P167" s="193">
        <f t="shared" si="34"/>
        <v>0</v>
      </c>
      <c r="Q167" s="193">
        <f t="shared" si="34"/>
        <v>0</v>
      </c>
      <c r="R167" s="193">
        <f t="shared" si="34"/>
        <v>0</v>
      </c>
      <c r="S167" s="193">
        <f t="shared" si="34"/>
        <v>0</v>
      </c>
      <c r="T167" s="193">
        <f t="shared" si="34"/>
        <v>0</v>
      </c>
      <c r="U167" s="193">
        <f t="shared" si="35"/>
        <v>0</v>
      </c>
      <c r="V167" s="193">
        <f t="shared" si="35"/>
        <v>0</v>
      </c>
      <c r="W167" s="193">
        <f t="shared" si="35"/>
        <v>0</v>
      </c>
      <c r="X167" s="193">
        <f t="shared" si="35"/>
        <v>0</v>
      </c>
      <c r="Y167" s="193">
        <f t="shared" si="35"/>
        <v>0</v>
      </c>
      <c r="Z167" s="193">
        <f t="shared" si="35"/>
        <v>0</v>
      </c>
      <c r="AA167" s="193">
        <f t="shared" si="35"/>
        <v>0</v>
      </c>
      <c r="AB167" s="193">
        <f t="shared" si="35"/>
        <v>0</v>
      </c>
      <c r="AC167" s="187">
        <f>+AD167*((1+Summary!$D$29)^(AE167))</f>
        <v>1.00244950267638</v>
      </c>
      <c r="AD167" s="187">
        <f>HLOOKUP($H$4,'Yield Curves &amp; Factor Charges'!$L$41:$S$72,AE167+2.5,FALSE)</f>
        <v>0.99994775806672254</v>
      </c>
      <c r="AE167" s="134">
        <f t="shared" si="37"/>
        <v>2.5</v>
      </c>
    </row>
    <row r="168" spans="1:31" x14ac:dyDescent="0.25">
      <c r="B168" s="145">
        <f t="shared" si="36"/>
        <v>45291</v>
      </c>
      <c r="D168" s="193">
        <f t="shared" si="33"/>
        <v>0</v>
      </c>
      <c r="E168" s="193">
        <f t="shared" si="34"/>
        <v>0</v>
      </c>
      <c r="F168" s="193">
        <f t="shared" si="34"/>
        <v>0</v>
      </c>
      <c r="G168" s="193">
        <f t="shared" si="34"/>
        <v>0</v>
      </c>
      <c r="H168" s="193">
        <f t="shared" si="34"/>
        <v>0</v>
      </c>
      <c r="I168" s="193">
        <f t="shared" si="34"/>
        <v>0</v>
      </c>
      <c r="J168" s="193">
        <f t="shared" si="34"/>
        <v>0</v>
      </c>
      <c r="K168" s="193">
        <f t="shared" si="34"/>
        <v>0</v>
      </c>
      <c r="L168" s="193">
        <f t="shared" si="34"/>
        <v>0</v>
      </c>
      <c r="M168" s="193">
        <f t="shared" si="34"/>
        <v>0</v>
      </c>
      <c r="N168" s="193">
        <f t="shared" si="34"/>
        <v>0</v>
      </c>
      <c r="O168" s="193">
        <f t="shared" si="34"/>
        <v>0</v>
      </c>
      <c r="P168" s="193">
        <f t="shared" si="34"/>
        <v>0</v>
      </c>
      <c r="Q168" s="193">
        <f t="shared" si="34"/>
        <v>0</v>
      </c>
      <c r="R168" s="193">
        <f t="shared" si="34"/>
        <v>0</v>
      </c>
      <c r="S168" s="193">
        <f t="shared" si="34"/>
        <v>0</v>
      </c>
      <c r="T168" s="193">
        <f t="shared" si="34"/>
        <v>0</v>
      </c>
      <c r="U168" s="193">
        <f t="shared" si="35"/>
        <v>0</v>
      </c>
      <c r="V168" s="193">
        <f t="shared" si="35"/>
        <v>0</v>
      </c>
      <c r="W168" s="193">
        <f t="shared" si="35"/>
        <v>0</v>
      </c>
      <c r="X168" s="193">
        <f t="shared" si="35"/>
        <v>0</v>
      </c>
      <c r="Y168" s="193">
        <f t="shared" si="35"/>
        <v>0</v>
      </c>
      <c r="Z168" s="193">
        <f t="shared" si="35"/>
        <v>0</v>
      </c>
      <c r="AA168" s="193">
        <f t="shared" si="35"/>
        <v>0</v>
      </c>
      <c r="AB168" s="193">
        <f t="shared" si="35"/>
        <v>0</v>
      </c>
      <c r="AC168" s="187">
        <f>+AD168*((1+Summary!$D$29)^(AE168))</f>
        <v>1.003773548468019</v>
      </c>
      <c r="AD168" s="187">
        <f>HLOOKUP($H$4,'Yield Curves &amp; Factor Charges'!$L$41:$S$72,AE168+2.5,FALSE)</f>
        <v>1.0002682312966091</v>
      </c>
      <c r="AE168" s="134">
        <f t="shared" si="37"/>
        <v>3.5</v>
      </c>
    </row>
    <row r="169" spans="1:31" x14ac:dyDescent="0.25">
      <c r="B169" s="145">
        <f t="shared" si="36"/>
        <v>45657</v>
      </c>
      <c r="D169" s="193">
        <f t="shared" si="33"/>
        <v>0</v>
      </c>
      <c r="E169" s="193">
        <f t="shared" si="34"/>
        <v>0</v>
      </c>
      <c r="F169" s="193">
        <f t="shared" si="34"/>
        <v>0</v>
      </c>
      <c r="G169" s="193">
        <f t="shared" si="34"/>
        <v>0</v>
      </c>
      <c r="H169" s="193">
        <f t="shared" si="34"/>
        <v>0</v>
      </c>
      <c r="I169" s="193">
        <f t="shared" si="34"/>
        <v>0</v>
      </c>
      <c r="J169" s="193">
        <f t="shared" si="34"/>
        <v>0</v>
      </c>
      <c r="K169" s="193">
        <f t="shared" si="34"/>
        <v>0</v>
      </c>
      <c r="L169" s="193">
        <f t="shared" si="34"/>
        <v>0</v>
      </c>
      <c r="M169" s="193">
        <f t="shared" si="34"/>
        <v>0</v>
      </c>
      <c r="N169" s="193">
        <f t="shared" si="34"/>
        <v>0</v>
      </c>
      <c r="O169" s="193">
        <f t="shared" si="34"/>
        <v>0</v>
      </c>
      <c r="P169" s="193">
        <f t="shared" si="34"/>
        <v>0</v>
      </c>
      <c r="Q169" s="193">
        <f t="shared" si="34"/>
        <v>0</v>
      </c>
      <c r="R169" s="193">
        <f t="shared" si="34"/>
        <v>0</v>
      </c>
      <c r="S169" s="193">
        <f t="shared" si="34"/>
        <v>0</v>
      </c>
      <c r="T169" s="193">
        <f t="shared" si="34"/>
        <v>0</v>
      </c>
      <c r="U169" s="193">
        <f t="shared" si="35"/>
        <v>0</v>
      </c>
      <c r="V169" s="193">
        <f t="shared" si="35"/>
        <v>0</v>
      </c>
      <c r="W169" s="193">
        <f t="shared" si="35"/>
        <v>0</v>
      </c>
      <c r="X169" s="193">
        <f t="shared" si="35"/>
        <v>0</v>
      </c>
      <c r="Y169" s="193">
        <f t="shared" si="35"/>
        <v>0</v>
      </c>
      <c r="Z169" s="193">
        <f t="shared" si="35"/>
        <v>0</v>
      </c>
      <c r="AA169" s="193">
        <f t="shared" si="35"/>
        <v>0</v>
      </c>
      <c r="AB169" s="193">
        <f t="shared" si="35"/>
        <v>0</v>
      </c>
      <c r="AC169" s="187">
        <f>+AD169*((1+Summary!$D$29)^(AE169))</f>
        <v>1.0026510347860687</v>
      </c>
      <c r="AD169" s="187">
        <f>HLOOKUP($H$4,'Yield Curves &amp; Factor Charges'!$L$41:$S$72,AE169+2.5,FALSE)</f>
        <v>0.99815148610282767</v>
      </c>
      <c r="AE169" s="134">
        <f t="shared" si="37"/>
        <v>4.5</v>
      </c>
    </row>
    <row r="170" spans="1:31" x14ac:dyDescent="0.25">
      <c r="B170" s="145">
        <f t="shared" si="36"/>
        <v>46022</v>
      </c>
      <c r="D170" s="193">
        <f t="shared" si="33"/>
        <v>0</v>
      </c>
      <c r="E170" s="193">
        <f t="shared" si="34"/>
        <v>0</v>
      </c>
      <c r="F170" s="193">
        <f t="shared" si="34"/>
        <v>0</v>
      </c>
      <c r="G170" s="193">
        <f t="shared" si="34"/>
        <v>0</v>
      </c>
      <c r="H170" s="193">
        <f t="shared" si="34"/>
        <v>0</v>
      </c>
      <c r="I170" s="193">
        <f t="shared" si="34"/>
        <v>0</v>
      </c>
      <c r="J170" s="193">
        <f t="shared" si="34"/>
        <v>0</v>
      </c>
      <c r="K170" s="193">
        <f t="shared" si="34"/>
        <v>0</v>
      </c>
      <c r="L170" s="193">
        <f t="shared" si="34"/>
        <v>0</v>
      </c>
      <c r="M170" s="193">
        <f t="shared" si="34"/>
        <v>0</v>
      </c>
      <c r="N170" s="193">
        <f t="shared" si="34"/>
        <v>0</v>
      </c>
      <c r="O170" s="193">
        <f t="shared" si="34"/>
        <v>0</v>
      </c>
      <c r="P170" s="193">
        <f t="shared" si="34"/>
        <v>0</v>
      </c>
      <c r="Q170" s="193">
        <f t="shared" si="34"/>
        <v>0</v>
      </c>
      <c r="R170" s="193">
        <f t="shared" si="34"/>
        <v>0</v>
      </c>
      <c r="S170" s="193">
        <f t="shared" si="34"/>
        <v>0</v>
      </c>
      <c r="T170" s="193">
        <f t="shared" si="34"/>
        <v>0</v>
      </c>
      <c r="U170" s="193">
        <f t="shared" si="35"/>
        <v>0</v>
      </c>
      <c r="V170" s="193">
        <f t="shared" si="35"/>
        <v>0</v>
      </c>
      <c r="W170" s="193">
        <f t="shared" si="35"/>
        <v>0</v>
      </c>
      <c r="X170" s="193">
        <f t="shared" si="35"/>
        <v>0</v>
      </c>
      <c r="Y170" s="193">
        <f t="shared" si="35"/>
        <v>0</v>
      </c>
      <c r="Z170" s="193">
        <f t="shared" si="35"/>
        <v>0</v>
      </c>
      <c r="AA170" s="193">
        <f t="shared" si="35"/>
        <v>0</v>
      </c>
      <c r="AB170" s="193">
        <f t="shared" si="35"/>
        <v>0</v>
      </c>
      <c r="AC170" s="187">
        <f>+AD170*((1+Summary!$D$29)^(AE170))</f>
        <v>0.99675276534253188</v>
      </c>
      <c r="AD170" s="187">
        <f>HLOOKUP($H$4,'Yield Curves &amp; Factor Charges'!$L$41:$S$72,AE170+2.5,FALSE)</f>
        <v>0.99128839764091303</v>
      </c>
      <c r="AE170" s="134">
        <f t="shared" si="37"/>
        <v>5.5</v>
      </c>
    </row>
    <row r="171" spans="1:31" x14ac:dyDescent="0.25">
      <c r="B171" s="145">
        <f t="shared" si="36"/>
        <v>46387</v>
      </c>
      <c r="D171" s="193">
        <f t="shared" si="33"/>
        <v>0</v>
      </c>
      <c r="E171" s="193">
        <f t="shared" si="34"/>
        <v>0</v>
      </c>
      <c r="F171" s="193">
        <f t="shared" si="34"/>
        <v>0</v>
      </c>
      <c r="G171" s="193">
        <f t="shared" si="34"/>
        <v>0</v>
      </c>
      <c r="H171" s="193">
        <f t="shared" si="34"/>
        <v>0</v>
      </c>
      <c r="I171" s="193">
        <f t="shared" si="34"/>
        <v>0</v>
      </c>
      <c r="J171" s="193">
        <f t="shared" si="34"/>
        <v>0</v>
      </c>
      <c r="K171" s="193">
        <f t="shared" si="34"/>
        <v>0</v>
      </c>
      <c r="L171" s="193">
        <f t="shared" si="34"/>
        <v>0</v>
      </c>
      <c r="M171" s="193">
        <f t="shared" si="34"/>
        <v>0</v>
      </c>
      <c r="N171" s="193">
        <f t="shared" si="34"/>
        <v>0</v>
      </c>
      <c r="O171" s="193">
        <f t="shared" si="34"/>
        <v>0</v>
      </c>
      <c r="P171" s="193">
        <f t="shared" si="34"/>
        <v>0</v>
      </c>
      <c r="Q171" s="193">
        <f t="shared" si="34"/>
        <v>0</v>
      </c>
      <c r="R171" s="193">
        <f t="shared" si="34"/>
        <v>0</v>
      </c>
      <c r="S171" s="193">
        <f t="shared" si="34"/>
        <v>0</v>
      </c>
      <c r="T171" s="193">
        <f t="shared" si="34"/>
        <v>0</v>
      </c>
      <c r="U171" s="193">
        <f t="shared" si="35"/>
        <v>0</v>
      </c>
      <c r="V171" s="193">
        <f t="shared" si="35"/>
        <v>0</v>
      </c>
      <c r="W171" s="193">
        <f t="shared" si="35"/>
        <v>0</v>
      </c>
      <c r="X171" s="193">
        <f t="shared" si="35"/>
        <v>0</v>
      </c>
      <c r="Y171" s="193">
        <f t="shared" si="35"/>
        <v>0</v>
      </c>
      <c r="Z171" s="193">
        <f t="shared" si="35"/>
        <v>0</v>
      </c>
      <c r="AA171" s="193">
        <f t="shared" si="35"/>
        <v>0</v>
      </c>
      <c r="AB171" s="193">
        <f t="shared" si="35"/>
        <v>0</v>
      </c>
      <c r="AC171" s="187">
        <f>+AD171*((1+Summary!$D$29)^(AE171))</f>
        <v>0.98877762276020997</v>
      </c>
      <c r="AD171" s="187">
        <f>HLOOKUP($H$4,'Yield Curves &amp; Factor Charges'!$L$41:$S$72,AE171+2.5,FALSE)</f>
        <v>0.98237460154121226</v>
      </c>
      <c r="AE171" s="134">
        <f t="shared" si="37"/>
        <v>6.5</v>
      </c>
    </row>
    <row r="172" spans="1:31" x14ac:dyDescent="0.25">
      <c r="B172" s="145">
        <f t="shared" si="36"/>
        <v>46752</v>
      </c>
      <c r="C172" s="54"/>
      <c r="D172" s="193">
        <f t="shared" si="33"/>
        <v>0</v>
      </c>
      <c r="E172" s="193">
        <f t="shared" si="34"/>
        <v>0</v>
      </c>
      <c r="F172" s="193">
        <f t="shared" si="34"/>
        <v>0</v>
      </c>
      <c r="G172" s="193">
        <f t="shared" si="34"/>
        <v>0</v>
      </c>
      <c r="H172" s="193">
        <f t="shared" si="34"/>
        <v>0</v>
      </c>
      <c r="I172" s="193">
        <f t="shared" si="34"/>
        <v>0</v>
      </c>
      <c r="J172" s="193">
        <f t="shared" si="34"/>
        <v>0</v>
      </c>
      <c r="K172" s="193">
        <f t="shared" si="34"/>
        <v>0</v>
      </c>
      <c r="L172" s="193">
        <f t="shared" si="34"/>
        <v>0</v>
      </c>
      <c r="M172" s="193">
        <f t="shared" si="34"/>
        <v>0</v>
      </c>
      <c r="N172" s="193">
        <f t="shared" si="34"/>
        <v>0</v>
      </c>
      <c r="O172" s="193">
        <f t="shared" si="34"/>
        <v>0</v>
      </c>
      <c r="P172" s="193">
        <f t="shared" si="34"/>
        <v>0</v>
      </c>
      <c r="Q172" s="193">
        <f t="shared" si="34"/>
        <v>0</v>
      </c>
      <c r="R172" s="193">
        <f t="shared" si="34"/>
        <v>0</v>
      </c>
      <c r="S172" s="193">
        <f t="shared" si="34"/>
        <v>0</v>
      </c>
      <c r="T172" s="193">
        <f t="shared" si="34"/>
        <v>0</v>
      </c>
      <c r="U172" s="193">
        <f t="shared" si="35"/>
        <v>0</v>
      </c>
      <c r="V172" s="193">
        <f t="shared" si="35"/>
        <v>0</v>
      </c>
      <c r="W172" s="193">
        <f t="shared" si="35"/>
        <v>0</v>
      </c>
      <c r="X172" s="193">
        <f t="shared" si="35"/>
        <v>0</v>
      </c>
      <c r="Y172" s="193">
        <f t="shared" si="35"/>
        <v>0</v>
      </c>
      <c r="Z172" s="193">
        <f t="shared" si="35"/>
        <v>0</v>
      </c>
      <c r="AA172" s="193">
        <f t="shared" si="35"/>
        <v>0</v>
      </c>
      <c r="AB172" s="193">
        <f t="shared" si="35"/>
        <v>0</v>
      </c>
      <c r="AC172" s="187">
        <f>+AD172*((1+Summary!$D$29)^(AE172))</f>
        <v>0.9807475917093158</v>
      </c>
      <c r="AD172" s="187">
        <f>HLOOKUP($H$4,'Yield Curves &amp; Factor Charges'!$L$41:$S$72,AE172+2.5,FALSE)</f>
        <v>0.97342314736603586</v>
      </c>
      <c r="AE172" s="134">
        <f t="shared" si="37"/>
        <v>7.5</v>
      </c>
    </row>
    <row r="173" spans="1:31" x14ac:dyDescent="0.25">
      <c r="B173" s="145">
        <f t="shared" si="36"/>
        <v>47118</v>
      </c>
      <c r="C173" s="54"/>
      <c r="D173" s="193">
        <f t="shared" si="33"/>
        <v>0</v>
      </c>
      <c r="E173" s="193">
        <f t="shared" si="34"/>
        <v>0</v>
      </c>
      <c r="F173" s="193">
        <f t="shared" si="34"/>
        <v>0</v>
      </c>
      <c r="G173" s="193">
        <f t="shared" si="34"/>
        <v>0</v>
      </c>
      <c r="H173" s="193">
        <f t="shared" si="34"/>
        <v>0</v>
      </c>
      <c r="I173" s="193">
        <f t="shared" si="34"/>
        <v>0</v>
      </c>
      <c r="J173" s="193">
        <f t="shared" si="34"/>
        <v>0</v>
      </c>
      <c r="K173" s="193">
        <f t="shared" si="34"/>
        <v>0</v>
      </c>
      <c r="L173" s="193">
        <f t="shared" si="34"/>
        <v>0</v>
      </c>
      <c r="M173" s="193">
        <f t="shared" si="34"/>
        <v>0</v>
      </c>
      <c r="N173" s="193">
        <f t="shared" si="34"/>
        <v>0</v>
      </c>
      <c r="O173" s="193">
        <f t="shared" si="34"/>
        <v>0</v>
      </c>
      <c r="P173" s="193">
        <f t="shared" si="34"/>
        <v>0</v>
      </c>
      <c r="Q173" s="193">
        <f t="shared" si="34"/>
        <v>0</v>
      </c>
      <c r="R173" s="193">
        <f t="shared" si="34"/>
        <v>0</v>
      </c>
      <c r="S173" s="193">
        <f t="shared" si="34"/>
        <v>0</v>
      </c>
      <c r="T173" s="193">
        <f t="shared" si="34"/>
        <v>0</v>
      </c>
      <c r="U173" s="193">
        <f t="shared" si="35"/>
        <v>0</v>
      </c>
      <c r="V173" s="193">
        <f t="shared" si="35"/>
        <v>0</v>
      </c>
      <c r="W173" s="193">
        <f t="shared" si="35"/>
        <v>0</v>
      </c>
      <c r="X173" s="193">
        <f t="shared" si="35"/>
        <v>0</v>
      </c>
      <c r="Y173" s="193">
        <f t="shared" si="35"/>
        <v>0</v>
      </c>
      <c r="Z173" s="193">
        <f t="shared" si="35"/>
        <v>0</v>
      </c>
      <c r="AA173" s="193">
        <f t="shared" si="35"/>
        <v>0</v>
      </c>
      <c r="AB173" s="193">
        <f t="shared" si="35"/>
        <v>0</v>
      </c>
      <c r="AC173" s="187">
        <f>+AD173*((1+Summary!$D$29)^(AE173))</f>
        <v>0.97301606549133712</v>
      </c>
      <c r="AD173" s="187">
        <f>HLOOKUP($H$4,'Yield Curves &amp; Factor Charges'!$L$41:$S$72,AE173+2.5,FALSE)</f>
        <v>0.96478457735329759</v>
      </c>
      <c r="AE173" s="134">
        <f t="shared" si="37"/>
        <v>8.5</v>
      </c>
    </row>
    <row r="174" spans="1:31" x14ac:dyDescent="0.25">
      <c r="B174" s="145">
        <f t="shared" si="36"/>
        <v>47483</v>
      </c>
      <c r="D174" s="193">
        <f t="shared" si="33"/>
        <v>0</v>
      </c>
      <c r="E174" s="193">
        <f t="shared" si="34"/>
        <v>0</v>
      </c>
      <c r="F174" s="193">
        <f t="shared" si="34"/>
        <v>0</v>
      </c>
      <c r="G174" s="193">
        <f t="shared" si="34"/>
        <v>0</v>
      </c>
      <c r="H174" s="193">
        <f t="shared" si="34"/>
        <v>0</v>
      </c>
      <c r="I174" s="193">
        <f t="shared" si="34"/>
        <v>0</v>
      </c>
      <c r="J174" s="193">
        <f t="shared" si="34"/>
        <v>0</v>
      </c>
      <c r="K174" s="193">
        <f t="shared" si="34"/>
        <v>0</v>
      </c>
      <c r="L174" s="193">
        <f t="shared" si="34"/>
        <v>0</v>
      </c>
      <c r="M174" s="193">
        <f t="shared" si="34"/>
        <v>0</v>
      </c>
      <c r="N174" s="193">
        <f t="shared" si="34"/>
        <v>0</v>
      </c>
      <c r="O174" s="193">
        <f t="shared" si="34"/>
        <v>0</v>
      </c>
      <c r="P174" s="193">
        <f t="shared" si="34"/>
        <v>0</v>
      </c>
      <c r="Q174" s="193">
        <f t="shared" si="34"/>
        <v>0</v>
      </c>
      <c r="R174" s="193">
        <f t="shared" si="34"/>
        <v>0</v>
      </c>
      <c r="S174" s="193">
        <f t="shared" si="34"/>
        <v>0</v>
      </c>
      <c r="T174" s="193">
        <f t="shared" si="34"/>
        <v>0</v>
      </c>
      <c r="U174" s="193">
        <f t="shared" si="35"/>
        <v>0</v>
      </c>
      <c r="V174" s="193">
        <f t="shared" si="35"/>
        <v>0</v>
      </c>
      <c r="W174" s="193">
        <f t="shared" si="35"/>
        <v>0</v>
      </c>
      <c r="X174" s="193">
        <f t="shared" si="35"/>
        <v>0</v>
      </c>
      <c r="Y174" s="193">
        <f t="shared" si="35"/>
        <v>0</v>
      </c>
      <c r="Z174" s="193">
        <f t="shared" si="35"/>
        <v>0</v>
      </c>
      <c r="AA174" s="193">
        <f t="shared" si="35"/>
        <v>0</v>
      </c>
      <c r="AB174" s="193">
        <f t="shared" si="35"/>
        <v>0</v>
      </c>
      <c r="AC174" s="187">
        <f>+AD174*((1+Summary!$D$29)^(AE174))</f>
        <v>0.96318947282146294</v>
      </c>
      <c r="AD174" s="187">
        <f>HLOOKUP($H$4,'Yield Curves &amp; Factor Charges'!$L$41:$S$72,AE174+2.5,FALSE)</f>
        <v>0.95408702832874759</v>
      </c>
      <c r="AE174" s="134">
        <f t="shared" si="37"/>
        <v>9.5</v>
      </c>
    </row>
    <row r="175" spans="1:31" x14ac:dyDescent="0.25">
      <c r="B175" s="145">
        <f t="shared" si="36"/>
        <v>47848</v>
      </c>
      <c r="D175" s="193">
        <f t="shared" si="33"/>
        <v>0</v>
      </c>
      <c r="E175" s="193">
        <f t="shared" si="34"/>
        <v>0</v>
      </c>
      <c r="F175" s="193">
        <f t="shared" si="34"/>
        <v>0</v>
      </c>
      <c r="G175" s="193">
        <f t="shared" si="34"/>
        <v>0</v>
      </c>
      <c r="H175" s="193">
        <f t="shared" si="34"/>
        <v>0</v>
      </c>
      <c r="I175" s="193">
        <f t="shared" si="34"/>
        <v>0</v>
      </c>
      <c r="J175" s="193">
        <f t="shared" si="34"/>
        <v>0</v>
      </c>
      <c r="K175" s="193">
        <f t="shared" si="34"/>
        <v>0</v>
      </c>
      <c r="L175" s="193">
        <f t="shared" si="34"/>
        <v>0</v>
      </c>
      <c r="M175" s="193">
        <f t="shared" si="34"/>
        <v>0</v>
      </c>
      <c r="N175" s="193">
        <f t="shared" si="34"/>
        <v>0</v>
      </c>
      <c r="O175" s="193">
        <f t="shared" si="34"/>
        <v>0</v>
      </c>
      <c r="P175" s="193">
        <f t="shared" si="34"/>
        <v>0</v>
      </c>
      <c r="Q175" s="193">
        <f t="shared" si="34"/>
        <v>0</v>
      </c>
      <c r="R175" s="193">
        <f t="shared" si="34"/>
        <v>0</v>
      </c>
      <c r="S175" s="193">
        <f t="shared" si="34"/>
        <v>0</v>
      </c>
      <c r="T175" s="193">
        <f t="shared" si="34"/>
        <v>0</v>
      </c>
      <c r="U175" s="193">
        <f t="shared" si="35"/>
        <v>0</v>
      </c>
      <c r="V175" s="193">
        <f t="shared" si="35"/>
        <v>0</v>
      </c>
      <c r="W175" s="193">
        <f t="shared" si="35"/>
        <v>0</v>
      </c>
      <c r="X175" s="193">
        <f t="shared" si="35"/>
        <v>0</v>
      </c>
      <c r="Y175" s="193">
        <f t="shared" si="35"/>
        <v>0</v>
      </c>
      <c r="Z175" s="193">
        <f t="shared" si="35"/>
        <v>0</v>
      </c>
      <c r="AA175" s="193">
        <f t="shared" si="35"/>
        <v>0</v>
      </c>
      <c r="AB175" s="193">
        <f t="shared" si="35"/>
        <v>0</v>
      </c>
      <c r="AC175" s="187">
        <f>+AD175*((1+Summary!$D$29)^(AE175))</f>
        <v>0.95522041884199971</v>
      </c>
      <c r="AD175" s="187">
        <f>HLOOKUP($H$4,'Yield Curves &amp; Factor Charges'!$L$41:$S$72,AE175+2.5,FALSE)</f>
        <v>0.9452480363879695</v>
      </c>
      <c r="AE175" s="134">
        <f t="shared" si="37"/>
        <v>10.5</v>
      </c>
    </row>
    <row r="176" spans="1:31" x14ac:dyDescent="0.25">
      <c r="B176" s="145">
        <f t="shared" si="36"/>
        <v>48213</v>
      </c>
      <c r="D176" s="193">
        <f t="shared" si="33"/>
        <v>0</v>
      </c>
      <c r="E176" s="193">
        <f t="shared" si="34"/>
        <v>0</v>
      </c>
      <c r="F176" s="193">
        <f t="shared" si="34"/>
        <v>0</v>
      </c>
      <c r="G176" s="193">
        <f t="shared" si="34"/>
        <v>0</v>
      </c>
      <c r="H176" s="193">
        <f t="shared" si="34"/>
        <v>0</v>
      </c>
      <c r="I176" s="193">
        <f t="shared" si="34"/>
        <v>0</v>
      </c>
      <c r="J176" s="193">
        <f t="shared" si="34"/>
        <v>0</v>
      </c>
      <c r="K176" s="193">
        <f t="shared" si="34"/>
        <v>0</v>
      </c>
      <c r="L176" s="193">
        <f t="shared" si="34"/>
        <v>0</v>
      </c>
      <c r="M176" s="193">
        <f t="shared" si="34"/>
        <v>0</v>
      </c>
      <c r="N176" s="193">
        <f t="shared" si="34"/>
        <v>0</v>
      </c>
      <c r="O176" s="193">
        <f t="shared" si="34"/>
        <v>0</v>
      </c>
      <c r="P176" s="193">
        <f t="shared" si="34"/>
        <v>0</v>
      </c>
      <c r="Q176" s="193">
        <f t="shared" si="34"/>
        <v>0</v>
      </c>
      <c r="R176" s="193">
        <f t="shared" si="34"/>
        <v>0</v>
      </c>
      <c r="S176" s="193">
        <f t="shared" si="34"/>
        <v>0</v>
      </c>
      <c r="T176" s="193">
        <f t="shared" si="34"/>
        <v>0</v>
      </c>
      <c r="U176" s="193">
        <f t="shared" si="35"/>
        <v>0</v>
      </c>
      <c r="V176" s="193">
        <f t="shared" si="35"/>
        <v>0</v>
      </c>
      <c r="W176" s="193">
        <f t="shared" si="35"/>
        <v>0</v>
      </c>
      <c r="X176" s="193">
        <f t="shared" si="35"/>
        <v>0</v>
      </c>
      <c r="Y176" s="193">
        <f t="shared" si="35"/>
        <v>0</v>
      </c>
      <c r="Z176" s="193">
        <f t="shared" si="35"/>
        <v>0</v>
      </c>
      <c r="AA176" s="193">
        <f t="shared" si="35"/>
        <v>0</v>
      </c>
      <c r="AB176" s="193">
        <f t="shared" si="35"/>
        <v>0</v>
      </c>
      <c r="AC176" s="187">
        <f>+AD176*((1+Summary!$D$29)^(AE176))</f>
        <v>0.94923366114552488</v>
      </c>
      <c r="AD176" s="187">
        <f>HLOOKUP($H$4,'Yield Curves &amp; Factor Charges'!$L$41:$S$72,AE176+2.5,FALSE)</f>
        <v>0.93838539430348378</v>
      </c>
      <c r="AE176" s="134">
        <f t="shared" si="37"/>
        <v>11.5</v>
      </c>
    </row>
    <row r="177" spans="1:31" x14ac:dyDescent="0.25">
      <c r="B177" s="145">
        <f t="shared" si="36"/>
        <v>48579</v>
      </c>
      <c r="D177" s="193">
        <f t="shared" si="33"/>
        <v>0</v>
      </c>
      <c r="E177" s="193">
        <f t="shared" si="34"/>
        <v>0</v>
      </c>
      <c r="F177" s="193">
        <f t="shared" si="34"/>
        <v>0</v>
      </c>
      <c r="G177" s="193">
        <f t="shared" si="34"/>
        <v>0</v>
      </c>
      <c r="H177" s="193">
        <f t="shared" si="34"/>
        <v>0</v>
      </c>
      <c r="I177" s="193">
        <f t="shared" si="34"/>
        <v>0</v>
      </c>
      <c r="J177" s="193">
        <f t="shared" si="34"/>
        <v>0</v>
      </c>
      <c r="K177" s="193">
        <f t="shared" si="34"/>
        <v>0</v>
      </c>
      <c r="L177" s="193">
        <f t="shared" si="34"/>
        <v>0</v>
      </c>
      <c r="M177" s="193">
        <f t="shared" si="34"/>
        <v>0</v>
      </c>
      <c r="N177" s="193">
        <f t="shared" si="34"/>
        <v>0</v>
      </c>
      <c r="O177" s="193">
        <f t="shared" si="34"/>
        <v>0</v>
      </c>
      <c r="P177" s="193">
        <f t="shared" si="34"/>
        <v>0</v>
      </c>
      <c r="Q177" s="193">
        <f t="shared" si="34"/>
        <v>0</v>
      </c>
      <c r="R177" s="193">
        <f t="shared" si="34"/>
        <v>0</v>
      </c>
      <c r="S177" s="193">
        <f t="shared" si="34"/>
        <v>0</v>
      </c>
      <c r="T177" s="193">
        <f t="shared" si="34"/>
        <v>0</v>
      </c>
      <c r="U177" s="193">
        <f t="shared" si="35"/>
        <v>0</v>
      </c>
      <c r="V177" s="193">
        <f t="shared" si="35"/>
        <v>0</v>
      </c>
      <c r="W177" s="193">
        <f t="shared" si="35"/>
        <v>0</v>
      </c>
      <c r="X177" s="193">
        <f t="shared" si="35"/>
        <v>0</v>
      </c>
      <c r="Y177" s="193">
        <f t="shared" si="35"/>
        <v>0</v>
      </c>
      <c r="Z177" s="193">
        <f t="shared" si="35"/>
        <v>0</v>
      </c>
      <c r="AA177" s="193">
        <f t="shared" si="35"/>
        <v>0</v>
      </c>
      <c r="AB177" s="193">
        <f t="shared" si="35"/>
        <v>0</v>
      </c>
      <c r="AC177" s="187">
        <f>+AD177*((1+Summary!$D$29)^(AE177))</f>
        <v>0.9422757437716327</v>
      </c>
      <c r="AD177" s="187">
        <f>HLOOKUP($H$4,'Yield Curves &amp; Factor Charges'!$L$41:$S$72,AE177+2.5,FALSE)</f>
        <v>0.93057641870269636</v>
      </c>
      <c r="AE177" s="134">
        <f t="shared" si="37"/>
        <v>12.5</v>
      </c>
    </row>
    <row r="178" spans="1:31" x14ac:dyDescent="0.25">
      <c r="B178" s="145">
        <f t="shared" si="36"/>
        <v>48944</v>
      </c>
      <c r="D178" s="193">
        <f t="shared" si="33"/>
        <v>0</v>
      </c>
      <c r="E178" s="193">
        <f t="shared" si="34"/>
        <v>0</v>
      </c>
      <c r="F178" s="193">
        <f t="shared" si="34"/>
        <v>0</v>
      </c>
      <c r="G178" s="193">
        <f t="shared" si="34"/>
        <v>0</v>
      </c>
      <c r="H178" s="193">
        <f t="shared" si="34"/>
        <v>0</v>
      </c>
      <c r="I178" s="193">
        <f t="shared" si="34"/>
        <v>0</v>
      </c>
      <c r="J178" s="193">
        <f t="shared" si="34"/>
        <v>0</v>
      </c>
      <c r="K178" s="193">
        <f t="shared" si="34"/>
        <v>0</v>
      </c>
      <c r="L178" s="193">
        <f t="shared" si="34"/>
        <v>0</v>
      </c>
      <c r="M178" s="193">
        <f t="shared" si="34"/>
        <v>0</v>
      </c>
      <c r="N178" s="193">
        <f t="shared" si="34"/>
        <v>0</v>
      </c>
      <c r="O178" s="193">
        <f t="shared" si="34"/>
        <v>0</v>
      </c>
      <c r="P178" s="193">
        <f t="shared" si="34"/>
        <v>0</v>
      </c>
      <c r="Q178" s="193">
        <f t="shared" si="34"/>
        <v>0</v>
      </c>
      <c r="R178" s="193">
        <f t="shared" si="34"/>
        <v>0</v>
      </c>
      <c r="S178" s="193">
        <f t="shared" si="34"/>
        <v>0</v>
      </c>
      <c r="T178" s="193">
        <f t="shared" si="34"/>
        <v>0</v>
      </c>
      <c r="U178" s="193">
        <f t="shared" si="35"/>
        <v>0</v>
      </c>
      <c r="V178" s="193">
        <f t="shared" si="35"/>
        <v>0</v>
      </c>
      <c r="W178" s="193">
        <f t="shared" si="35"/>
        <v>0</v>
      </c>
      <c r="X178" s="193">
        <f t="shared" si="35"/>
        <v>0</v>
      </c>
      <c r="Y178" s="193">
        <f t="shared" si="35"/>
        <v>0</v>
      </c>
      <c r="Z178" s="193">
        <f t="shared" si="35"/>
        <v>0</v>
      </c>
      <c r="AA178" s="193">
        <f t="shared" si="35"/>
        <v>0</v>
      </c>
      <c r="AB178" s="193">
        <f t="shared" si="35"/>
        <v>0</v>
      </c>
      <c r="AC178" s="187">
        <f>+AD178*((1+Summary!$D$29)^(AE178))</f>
        <v>0.93578592278418526</v>
      </c>
      <c r="AD178" s="187">
        <f>HLOOKUP($H$4,'Yield Curves &amp; Factor Charges'!$L$41:$S$72,AE178+2.5,FALSE)</f>
        <v>0.92324393160375062</v>
      </c>
      <c r="AE178" s="134">
        <f t="shared" si="37"/>
        <v>13.5</v>
      </c>
    </row>
    <row r="179" spans="1:31" x14ac:dyDescent="0.25">
      <c r="B179" s="145">
        <f t="shared" si="36"/>
        <v>49309</v>
      </c>
      <c r="D179" s="193">
        <f t="shared" si="33"/>
        <v>0</v>
      </c>
      <c r="E179" s="193">
        <f t="shared" si="34"/>
        <v>0</v>
      </c>
      <c r="F179" s="193">
        <f t="shared" si="34"/>
        <v>0</v>
      </c>
      <c r="G179" s="193">
        <f t="shared" si="34"/>
        <v>0</v>
      </c>
      <c r="H179" s="193">
        <f t="shared" si="34"/>
        <v>0</v>
      </c>
      <c r="I179" s="193">
        <f t="shared" si="34"/>
        <v>0</v>
      </c>
      <c r="J179" s="193">
        <f t="shared" si="34"/>
        <v>0</v>
      </c>
      <c r="K179" s="193">
        <f t="shared" si="34"/>
        <v>0</v>
      </c>
      <c r="L179" s="193">
        <f t="shared" si="34"/>
        <v>0</v>
      </c>
      <c r="M179" s="193">
        <f t="shared" si="34"/>
        <v>0</v>
      </c>
      <c r="N179" s="193">
        <f t="shared" si="34"/>
        <v>0</v>
      </c>
      <c r="O179" s="193">
        <f t="shared" si="34"/>
        <v>0</v>
      </c>
      <c r="P179" s="193">
        <f t="shared" si="34"/>
        <v>0</v>
      </c>
      <c r="Q179" s="193">
        <f t="shared" si="34"/>
        <v>0</v>
      </c>
      <c r="R179" s="193">
        <f t="shared" si="34"/>
        <v>0</v>
      </c>
      <c r="S179" s="193">
        <f t="shared" si="34"/>
        <v>0</v>
      </c>
      <c r="T179" s="193">
        <f t="shared" si="34"/>
        <v>0</v>
      </c>
      <c r="U179" s="193">
        <f t="shared" si="35"/>
        <v>0</v>
      </c>
      <c r="V179" s="193">
        <f t="shared" si="35"/>
        <v>0</v>
      </c>
      <c r="W179" s="193">
        <f t="shared" si="35"/>
        <v>0</v>
      </c>
      <c r="X179" s="193">
        <f t="shared" si="35"/>
        <v>0</v>
      </c>
      <c r="Y179" s="193">
        <f t="shared" si="35"/>
        <v>0</v>
      </c>
      <c r="Z179" s="193">
        <f t="shared" si="35"/>
        <v>0</v>
      </c>
      <c r="AA179" s="193">
        <f t="shared" si="35"/>
        <v>0</v>
      </c>
      <c r="AB179" s="193">
        <f t="shared" si="35"/>
        <v>0</v>
      </c>
      <c r="AC179" s="187">
        <f>+AD179*((1+Summary!$D$29)^(AE179))</f>
        <v>0.93041596574743002</v>
      </c>
      <c r="AD179" s="187">
        <f>HLOOKUP($H$4,'Yield Curves &amp; Factor Charges'!$L$41:$S$72,AE179+2.5,FALSE)</f>
        <v>0.91702891718961477</v>
      </c>
      <c r="AE179" s="134">
        <f t="shared" si="37"/>
        <v>14.5</v>
      </c>
    </row>
    <row r="180" spans="1:31" x14ac:dyDescent="0.25">
      <c r="B180" s="145">
        <f t="shared" si="36"/>
        <v>49674</v>
      </c>
      <c r="D180" s="193">
        <f t="shared" si="33"/>
        <v>0</v>
      </c>
      <c r="E180" s="193">
        <f t="shared" si="34"/>
        <v>0</v>
      </c>
      <c r="F180" s="193">
        <f t="shared" si="34"/>
        <v>0</v>
      </c>
      <c r="G180" s="193">
        <f t="shared" si="34"/>
        <v>0</v>
      </c>
      <c r="H180" s="193">
        <f t="shared" si="34"/>
        <v>0</v>
      </c>
      <c r="I180" s="193">
        <f t="shared" si="34"/>
        <v>0</v>
      </c>
      <c r="J180" s="193">
        <f t="shared" si="34"/>
        <v>0</v>
      </c>
      <c r="K180" s="193">
        <f t="shared" si="34"/>
        <v>0</v>
      </c>
      <c r="L180" s="193">
        <f t="shared" si="34"/>
        <v>0</v>
      </c>
      <c r="M180" s="193">
        <f t="shared" si="34"/>
        <v>0</v>
      </c>
      <c r="N180" s="193">
        <f t="shared" si="34"/>
        <v>0</v>
      </c>
      <c r="O180" s="193">
        <f t="shared" si="34"/>
        <v>0</v>
      </c>
      <c r="P180" s="193">
        <f t="shared" si="34"/>
        <v>0</v>
      </c>
      <c r="Q180" s="193">
        <f t="shared" si="34"/>
        <v>0</v>
      </c>
      <c r="R180" s="193">
        <f t="shared" si="34"/>
        <v>0</v>
      </c>
      <c r="S180" s="193">
        <f t="shared" si="34"/>
        <v>0</v>
      </c>
      <c r="T180" s="193">
        <f t="shared" si="34"/>
        <v>0</v>
      </c>
      <c r="U180" s="193">
        <f t="shared" si="35"/>
        <v>0</v>
      </c>
      <c r="V180" s="193">
        <f t="shared" si="35"/>
        <v>0</v>
      </c>
      <c r="W180" s="193">
        <f t="shared" si="35"/>
        <v>0</v>
      </c>
      <c r="X180" s="193">
        <f t="shared" si="35"/>
        <v>0</v>
      </c>
      <c r="Y180" s="193">
        <f t="shared" si="35"/>
        <v>0</v>
      </c>
      <c r="Z180" s="193">
        <f t="shared" si="35"/>
        <v>0</v>
      </c>
      <c r="AA180" s="193">
        <f t="shared" si="35"/>
        <v>0</v>
      </c>
      <c r="AB180" s="193">
        <f t="shared" si="35"/>
        <v>0</v>
      </c>
      <c r="AC180" s="187">
        <f>+AD180*((1+Summary!$D$29)^(AE180))</f>
        <v>0.92525261779460899</v>
      </c>
      <c r="AD180" s="187">
        <f>HLOOKUP($H$4,'Yield Curves &amp; Factor Charges'!$L$41:$S$72,AE180+2.5,FALSE)</f>
        <v>0.91102883189634865</v>
      </c>
      <c r="AE180" s="134">
        <f t="shared" si="37"/>
        <v>15.5</v>
      </c>
    </row>
    <row r="181" spans="1:31" x14ac:dyDescent="0.25">
      <c r="B181" s="145">
        <f t="shared" si="36"/>
        <v>50040</v>
      </c>
      <c r="D181" s="193">
        <f t="shared" si="33"/>
        <v>0</v>
      </c>
      <c r="E181" s="193">
        <f t="shared" ref="E181:AB184" si="38">+E156-E157</f>
        <v>0</v>
      </c>
      <c r="F181" s="193">
        <f t="shared" si="38"/>
        <v>0</v>
      </c>
      <c r="G181" s="193">
        <f t="shared" si="38"/>
        <v>0</v>
      </c>
      <c r="H181" s="193">
        <f t="shared" si="38"/>
        <v>0</v>
      </c>
      <c r="I181" s="193">
        <f t="shared" si="38"/>
        <v>0</v>
      </c>
      <c r="J181" s="193">
        <f t="shared" si="38"/>
        <v>0</v>
      </c>
      <c r="K181" s="193">
        <f t="shared" si="38"/>
        <v>0</v>
      </c>
      <c r="L181" s="193">
        <f t="shared" si="38"/>
        <v>0</v>
      </c>
      <c r="M181" s="193">
        <f t="shared" si="38"/>
        <v>0</v>
      </c>
      <c r="N181" s="193">
        <f t="shared" si="38"/>
        <v>0</v>
      </c>
      <c r="O181" s="193">
        <f t="shared" si="38"/>
        <v>0</v>
      </c>
      <c r="P181" s="193">
        <f t="shared" si="38"/>
        <v>0</v>
      </c>
      <c r="Q181" s="193">
        <f t="shared" si="38"/>
        <v>0</v>
      </c>
      <c r="R181" s="193">
        <f t="shared" si="38"/>
        <v>0</v>
      </c>
      <c r="S181" s="193">
        <f t="shared" si="38"/>
        <v>0</v>
      </c>
      <c r="T181" s="193">
        <f t="shared" si="38"/>
        <v>0</v>
      </c>
      <c r="U181" s="193">
        <f t="shared" si="38"/>
        <v>0</v>
      </c>
      <c r="V181" s="193">
        <f t="shared" si="38"/>
        <v>0</v>
      </c>
      <c r="W181" s="193">
        <f t="shared" si="38"/>
        <v>0</v>
      </c>
      <c r="X181" s="193">
        <f t="shared" si="38"/>
        <v>0</v>
      </c>
      <c r="Y181" s="193">
        <f t="shared" si="38"/>
        <v>0</v>
      </c>
      <c r="Z181" s="193">
        <f t="shared" si="38"/>
        <v>0</v>
      </c>
      <c r="AA181" s="193">
        <f t="shared" si="38"/>
        <v>0</v>
      </c>
      <c r="AB181" s="193">
        <f t="shared" si="38"/>
        <v>0</v>
      </c>
      <c r="AC181" s="187">
        <f>+AD181*((1+Summary!$D$29)^(AE181))</f>
        <v>0.92087965609322764</v>
      </c>
      <c r="AD181" s="187">
        <f>HLOOKUP($H$4,'Yield Curves &amp; Factor Charges'!$L$41:$S$72,AE181+2.5,FALSE)</f>
        <v>0.90581727787791166</v>
      </c>
      <c r="AE181" s="134">
        <f t="shared" si="37"/>
        <v>16.5</v>
      </c>
    </row>
    <row r="182" spans="1:31" x14ac:dyDescent="0.25">
      <c r="B182" s="145">
        <f t="shared" si="36"/>
        <v>50405</v>
      </c>
      <c r="D182" s="193">
        <f t="shared" si="33"/>
        <v>0</v>
      </c>
      <c r="E182" s="193">
        <f t="shared" si="38"/>
        <v>0</v>
      </c>
      <c r="F182" s="193">
        <f t="shared" si="38"/>
        <v>0</v>
      </c>
      <c r="G182" s="193">
        <f t="shared" si="38"/>
        <v>0</v>
      </c>
      <c r="H182" s="193">
        <f t="shared" si="38"/>
        <v>0</v>
      </c>
      <c r="I182" s="193">
        <f t="shared" si="38"/>
        <v>0</v>
      </c>
      <c r="J182" s="193">
        <f t="shared" si="38"/>
        <v>0</v>
      </c>
      <c r="K182" s="193">
        <f t="shared" si="38"/>
        <v>0</v>
      </c>
      <c r="L182" s="193">
        <f t="shared" si="38"/>
        <v>0</v>
      </c>
      <c r="M182" s="193">
        <f t="shared" si="38"/>
        <v>0</v>
      </c>
      <c r="N182" s="193">
        <f t="shared" si="38"/>
        <v>0</v>
      </c>
      <c r="O182" s="193">
        <f t="shared" si="38"/>
        <v>0</v>
      </c>
      <c r="P182" s="193">
        <f t="shared" si="38"/>
        <v>0</v>
      </c>
      <c r="Q182" s="193">
        <f t="shared" si="38"/>
        <v>0</v>
      </c>
      <c r="R182" s="193">
        <f t="shared" si="38"/>
        <v>0</v>
      </c>
      <c r="S182" s="193">
        <f t="shared" si="38"/>
        <v>0</v>
      </c>
      <c r="T182" s="193">
        <f t="shared" si="38"/>
        <v>0</v>
      </c>
      <c r="U182" s="193">
        <f t="shared" si="38"/>
        <v>0</v>
      </c>
      <c r="V182" s="193">
        <f t="shared" si="38"/>
        <v>0</v>
      </c>
      <c r="W182" s="193">
        <f t="shared" si="38"/>
        <v>0</v>
      </c>
      <c r="X182" s="193">
        <f t="shared" si="38"/>
        <v>0</v>
      </c>
      <c r="Y182" s="193">
        <f t="shared" si="38"/>
        <v>0</v>
      </c>
      <c r="Z182" s="193">
        <f t="shared" si="38"/>
        <v>0</v>
      </c>
      <c r="AA182" s="193">
        <f t="shared" si="38"/>
        <v>0</v>
      </c>
      <c r="AB182" s="193">
        <f t="shared" si="38"/>
        <v>0</v>
      </c>
      <c r="AC182" s="187">
        <f>+AD182*((1+Summary!$D$29)^(AE182))</f>
        <v>0.91803721724684917</v>
      </c>
      <c r="AD182" s="187">
        <f>HLOOKUP($H$4,'Yield Curves &amp; Factor Charges'!$L$41:$S$72,AE182+2.5,FALSE)</f>
        <v>0.90211921220156077</v>
      </c>
      <c r="AE182" s="134">
        <f t="shared" si="37"/>
        <v>17.5</v>
      </c>
    </row>
    <row r="183" spans="1:31" x14ac:dyDescent="0.25">
      <c r="B183" s="145">
        <f t="shared" si="36"/>
        <v>50770</v>
      </c>
      <c r="D183" s="193">
        <f t="shared" si="33"/>
        <v>0</v>
      </c>
      <c r="E183" s="193">
        <f t="shared" si="38"/>
        <v>0</v>
      </c>
      <c r="F183" s="193">
        <f t="shared" si="38"/>
        <v>0</v>
      </c>
      <c r="G183" s="193">
        <f t="shared" si="38"/>
        <v>0</v>
      </c>
      <c r="H183" s="193">
        <f t="shared" si="38"/>
        <v>0</v>
      </c>
      <c r="I183" s="193">
        <f t="shared" si="38"/>
        <v>0</v>
      </c>
      <c r="J183" s="193">
        <f t="shared" si="38"/>
        <v>0</v>
      </c>
      <c r="K183" s="193">
        <f t="shared" si="38"/>
        <v>0</v>
      </c>
      <c r="L183" s="193">
        <f t="shared" si="38"/>
        <v>0</v>
      </c>
      <c r="M183" s="193">
        <f t="shared" si="38"/>
        <v>0</v>
      </c>
      <c r="N183" s="193">
        <f t="shared" si="38"/>
        <v>0</v>
      </c>
      <c r="O183" s="193">
        <f t="shared" si="38"/>
        <v>0</v>
      </c>
      <c r="P183" s="193">
        <f t="shared" si="38"/>
        <v>0</v>
      </c>
      <c r="Q183" s="193">
        <f t="shared" si="38"/>
        <v>0</v>
      </c>
      <c r="R183" s="193">
        <f t="shared" si="38"/>
        <v>0</v>
      </c>
      <c r="S183" s="193">
        <f t="shared" si="38"/>
        <v>0</v>
      </c>
      <c r="T183" s="193">
        <f t="shared" si="38"/>
        <v>0</v>
      </c>
      <c r="U183" s="193">
        <f t="shared" si="38"/>
        <v>0</v>
      </c>
      <c r="V183" s="193">
        <f t="shared" si="38"/>
        <v>0</v>
      </c>
      <c r="W183" s="193">
        <f t="shared" si="38"/>
        <v>0</v>
      </c>
      <c r="X183" s="193">
        <f t="shared" si="38"/>
        <v>0</v>
      </c>
      <c r="Y183" s="193">
        <f t="shared" si="38"/>
        <v>0</v>
      </c>
      <c r="Z183" s="193">
        <f t="shared" si="38"/>
        <v>0</v>
      </c>
      <c r="AA183" s="193">
        <f t="shared" si="38"/>
        <v>0</v>
      </c>
      <c r="AB183" s="193">
        <f t="shared" si="38"/>
        <v>0</v>
      </c>
      <c r="AC183" s="187">
        <f>+AD183*((1+Summary!$D$29)^(AE183))</f>
        <v>0.91569591404171435</v>
      </c>
      <c r="AD183" s="187">
        <f>HLOOKUP($H$4,'Yield Curves &amp; Factor Charges'!$L$41:$S$72,AE183+2.5,FALSE)</f>
        <v>0.89891958566930885</v>
      </c>
      <c r="AE183" s="134">
        <f t="shared" si="37"/>
        <v>18.5</v>
      </c>
    </row>
    <row r="184" spans="1:31" x14ac:dyDescent="0.25">
      <c r="B184" s="145">
        <f>EDATE(B183,12)</f>
        <v>51135</v>
      </c>
      <c r="D184" s="193">
        <f t="shared" si="33"/>
        <v>0</v>
      </c>
      <c r="E184" s="193">
        <f t="shared" si="38"/>
        <v>0</v>
      </c>
      <c r="F184" s="193">
        <f t="shared" si="38"/>
        <v>0</v>
      </c>
      <c r="G184" s="193">
        <f t="shared" si="38"/>
        <v>0</v>
      </c>
      <c r="H184" s="193">
        <f t="shared" si="38"/>
        <v>0</v>
      </c>
      <c r="I184" s="193">
        <f t="shared" si="38"/>
        <v>0</v>
      </c>
      <c r="J184" s="193">
        <f t="shared" si="38"/>
        <v>0</v>
      </c>
      <c r="K184" s="193">
        <f t="shared" si="38"/>
        <v>0</v>
      </c>
      <c r="L184" s="193">
        <f t="shared" si="38"/>
        <v>0</v>
      </c>
      <c r="M184" s="193">
        <f t="shared" si="38"/>
        <v>0</v>
      </c>
      <c r="N184" s="193">
        <f t="shared" si="38"/>
        <v>0</v>
      </c>
      <c r="O184" s="193">
        <f t="shared" si="38"/>
        <v>0</v>
      </c>
      <c r="P184" s="193">
        <f t="shared" si="38"/>
        <v>0</v>
      </c>
      <c r="Q184" s="193">
        <f t="shared" si="38"/>
        <v>0</v>
      </c>
      <c r="R184" s="193">
        <f t="shared" si="38"/>
        <v>0</v>
      </c>
      <c r="S184" s="193">
        <f t="shared" si="38"/>
        <v>0</v>
      </c>
      <c r="T184" s="193">
        <f t="shared" si="38"/>
        <v>0</v>
      </c>
      <c r="U184" s="193">
        <f t="shared" si="38"/>
        <v>0</v>
      </c>
      <c r="V184" s="193">
        <f t="shared" si="38"/>
        <v>0</v>
      </c>
      <c r="W184" s="193">
        <f t="shared" si="38"/>
        <v>0</v>
      </c>
      <c r="X184" s="193">
        <f t="shared" si="38"/>
        <v>0</v>
      </c>
      <c r="Y184" s="193">
        <f t="shared" si="38"/>
        <v>0</v>
      </c>
      <c r="Z184" s="193">
        <f t="shared" si="38"/>
        <v>0</v>
      </c>
      <c r="AA184" s="193">
        <f t="shared" si="38"/>
        <v>0</v>
      </c>
      <c r="AB184" s="193">
        <f t="shared" si="38"/>
        <v>0</v>
      </c>
      <c r="AC184" s="187">
        <f>+AD184*((1+Summary!$D$29)^(AE184))</f>
        <v>0.91545425682887793</v>
      </c>
      <c r="AD184" s="187">
        <f>HLOOKUP($H$4,'Yield Curves &amp; Factor Charges'!$L$41:$S$72,AE184+2.5,FALSE)</f>
        <v>0.89778457125100297</v>
      </c>
      <c r="AE184" s="134">
        <f t="shared" si="37"/>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EUR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9">G17*G21</f>
        <v>0</v>
      </c>
      <c r="H190" s="193">
        <f t="shared" si="39"/>
        <v>0</v>
      </c>
      <c r="I190" s="193">
        <f t="shared" si="39"/>
        <v>0</v>
      </c>
      <c r="J190" s="193">
        <f t="shared" si="39"/>
        <v>0</v>
      </c>
      <c r="K190" s="193">
        <f t="shared" si="39"/>
        <v>0</v>
      </c>
      <c r="L190" s="193">
        <f t="shared" si="39"/>
        <v>0</v>
      </c>
      <c r="M190" s="193">
        <f t="shared" si="39"/>
        <v>0</v>
      </c>
      <c r="N190" s="193">
        <f t="shared" si="39"/>
        <v>0</v>
      </c>
      <c r="O190" s="193">
        <f t="shared" si="39"/>
        <v>0</v>
      </c>
      <c r="P190" s="193">
        <f t="shared" si="39"/>
        <v>0</v>
      </c>
      <c r="Q190" s="193">
        <f t="shared" si="39"/>
        <v>0</v>
      </c>
      <c r="R190" s="193">
        <f t="shared" si="39"/>
        <v>0</v>
      </c>
      <c r="S190" s="193">
        <f t="shared" si="39"/>
        <v>0</v>
      </c>
      <c r="T190" s="193">
        <f t="shared" si="39"/>
        <v>0</v>
      </c>
      <c r="U190" s="193">
        <f t="shared" si="39"/>
        <v>0</v>
      </c>
      <c r="V190" s="193">
        <f t="shared" si="39"/>
        <v>0</v>
      </c>
      <c r="W190" s="193">
        <f t="shared" si="39"/>
        <v>0</v>
      </c>
      <c r="X190" s="193">
        <f t="shared" si="39"/>
        <v>0</v>
      </c>
      <c r="Y190" s="193">
        <f t="shared" si="39"/>
        <v>0</v>
      </c>
      <c r="Z190" s="193">
        <f t="shared" si="39"/>
        <v>0</v>
      </c>
      <c r="AA190" s="193">
        <f t="shared" si="39"/>
        <v>0</v>
      </c>
      <c r="AB190" s="193">
        <f t="shared" si="39"/>
        <v>0</v>
      </c>
    </row>
    <row r="191" spans="1:31" x14ac:dyDescent="0.25">
      <c r="A191" s="141" t="s">
        <v>159</v>
      </c>
      <c r="B191" s="145">
        <f>EDATE(+Summary!$C$6,12)</f>
        <v>44196</v>
      </c>
      <c r="D191" s="193">
        <f>SUM(E191:AB191)</f>
        <v>0</v>
      </c>
      <c r="E191" s="193">
        <f>+E190*$AC$81</f>
        <v>0</v>
      </c>
      <c r="F191" s="193">
        <f>+F190*$AC$81</f>
        <v>0</v>
      </c>
      <c r="G191" s="193">
        <f t="shared" ref="G191:AB191" si="40">+G190*$AC$81</f>
        <v>0</v>
      </c>
      <c r="H191" s="193">
        <f t="shared" si="40"/>
        <v>0</v>
      </c>
      <c r="I191" s="193">
        <f t="shared" si="40"/>
        <v>0</v>
      </c>
      <c r="J191" s="193">
        <f t="shared" si="40"/>
        <v>0</v>
      </c>
      <c r="K191" s="193">
        <f t="shared" si="40"/>
        <v>0</v>
      </c>
      <c r="L191" s="193">
        <f t="shared" si="40"/>
        <v>0</v>
      </c>
      <c r="M191" s="193">
        <f t="shared" si="40"/>
        <v>0</v>
      </c>
      <c r="N191" s="193">
        <f t="shared" si="40"/>
        <v>0</v>
      </c>
      <c r="O191" s="193">
        <f t="shared" si="40"/>
        <v>0</v>
      </c>
      <c r="P191" s="193">
        <f t="shared" si="40"/>
        <v>0</v>
      </c>
      <c r="Q191" s="193">
        <f t="shared" si="40"/>
        <v>0</v>
      </c>
      <c r="R191" s="193">
        <f t="shared" si="40"/>
        <v>0</v>
      </c>
      <c r="S191" s="193">
        <f t="shared" si="40"/>
        <v>0</v>
      </c>
      <c r="T191" s="193">
        <f t="shared" si="40"/>
        <v>0</v>
      </c>
      <c r="U191" s="193">
        <f t="shared" si="40"/>
        <v>0</v>
      </c>
      <c r="V191" s="193">
        <f t="shared" si="40"/>
        <v>0</v>
      </c>
      <c r="W191" s="193">
        <f t="shared" si="40"/>
        <v>0</v>
      </c>
      <c r="X191" s="193">
        <f t="shared" si="40"/>
        <v>0</v>
      </c>
      <c r="Y191" s="193">
        <f t="shared" si="40"/>
        <v>0</v>
      </c>
      <c r="Z191" s="193">
        <f t="shared" si="40"/>
        <v>0</v>
      </c>
      <c r="AA191" s="193">
        <f t="shared" si="40"/>
        <v>0</v>
      </c>
      <c r="AB191" s="193">
        <f t="shared" si="40"/>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EUR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1">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B21:C21"/>
    <mergeCell ref="A7:C7"/>
    <mergeCell ref="A8:C8"/>
    <mergeCell ref="A9:C9"/>
    <mergeCell ref="A10:C10"/>
    <mergeCell ref="B14:C14"/>
    <mergeCell ref="B15:C15"/>
    <mergeCell ref="B16:C16"/>
    <mergeCell ref="B17:C17"/>
    <mergeCell ref="B18:C18"/>
    <mergeCell ref="B19:C19"/>
    <mergeCell ref="B20:C20"/>
    <mergeCell ref="A11:C11"/>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197"/>
  <sheetViews>
    <sheetView workbookViewId="0">
      <pane xSplit="1" topLeftCell="B1" activePane="topRight" state="frozen"/>
      <selection activeCell="AD138" sqref="AD138"/>
      <selection pane="topRight"/>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t="s">
        <v>51</v>
      </c>
      <c r="H4" s="109" t="s">
        <v>57</v>
      </c>
    </row>
    <row r="5" spans="1:28" x14ac:dyDescent="0.25">
      <c r="A5" s="149" t="s">
        <v>129</v>
      </c>
      <c r="B5" s="149"/>
      <c r="C5" s="149"/>
      <c r="D5" s="149"/>
      <c r="E5" s="149"/>
      <c r="F5" s="149"/>
      <c r="G5" s="153" t="s">
        <v>101</v>
      </c>
      <c r="H5" s="151">
        <f>HLOOKUP($H$4,'Yield Curves &amp; Factor Charges'!$C$6:$J$7,2,FALSE)</f>
        <v>3</v>
      </c>
    </row>
    <row r="6" spans="1:28" ht="12.75" customHeight="1" x14ac:dyDescent="0.25">
      <c r="A6" s="149"/>
      <c r="B6" s="149"/>
      <c r="C6" s="149"/>
      <c r="D6" s="149"/>
      <c r="E6" s="149"/>
      <c r="F6" s="149"/>
      <c r="G6" s="153"/>
      <c r="H6" s="151"/>
    </row>
    <row r="7" spans="1:28" ht="12.75" customHeight="1" x14ac:dyDescent="0.3">
      <c r="A7" s="401" t="s">
        <v>147</v>
      </c>
      <c r="B7" s="401"/>
      <c r="C7" s="401"/>
      <c r="D7" s="168">
        <f>SUM(E7:AB7)</f>
        <v>0</v>
      </c>
      <c r="E7" s="168">
        <f t="shared" ref="E7:AB7" si="0">+E113+E107</f>
        <v>0</v>
      </c>
      <c r="F7" s="168">
        <f t="shared" si="0"/>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8" ht="12.75" customHeight="1" x14ac:dyDescent="0.3">
      <c r="A8" s="409" t="s">
        <v>148</v>
      </c>
      <c r="B8" s="409"/>
      <c r="C8" s="409"/>
      <c r="D8" s="168">
        <f t="shared" ref="D8:D11" si="1">SUM(E8:AB8)</f>
        <v>0</v>
      </c>
      <c r="E8" s="168">
        <f>+E16+E17</f>
        <v>0</v>
      </c>
      <c r="F8" s="168">
        <f t="shared" ref="F8:AB8" si="2">+F16+F17</f>
        <v>0</v>
      </c>
      <c r="G8" s="168">
        <f t="shared" si="2"/>
        <v>0</v>
      </c>
      <c r="H8" s="168">
        <f t="shared" si="2"/>
        <v>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8" ht="12.75" customHeight="1" x14ac:dyDescent="0.3">
      <c r="A9" s="409" t="s">
        <v>149</v>
      </c>
      <c r="B9" s="409"/>
      <c r="C9" s="409"/>
      <c r="D9" s="168">
        <f t="shared" si="1"/>
        <v>0</v>
      </c>
      <c r="E9" s="168">
        <f>+E8*$AC$81</f>
        <v>0</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8" ht="12.75" customHeight="1" x14ac:dyDescent="0.3">
      <c r="A10" s="401" t="s">
        <v>132</v>
      </c>
      <c r="B10" s="401"/>
      <c r="C10" s="401"/>
      <c r="D10" s="168">
        <f t="shared" si="1"/>
        <v>0</v>
      </c>
      <c r="E10" s="168">
        <f t="shared" ref="E10:AB10" si="4">+E7-E9</f>
        <v>0</v>
      </c>
      <c r="F10" s="168">
        <f t="shared" si="4"/>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8" s="267" customFormat="1" ht="12.75" customHeight="1" x14ac:dyDescent="0.3">
      <c r="A11" s="408" t="s">
        <v>212</v>
      </c>
      <c r="B11" s="401"/>
      <c r="C11" s="401"/>
      <c r="D11" s="168">
        <f t="shared" si="1"/>
        <v>0</v>
      </c>
      <c r="E11" s="168">
        <f>E197+E191-E17*$AC$81</f>
        <v>0</v>
      </c>
      <c r="F11" s="168">
        <f t="shared" ref="F11:AB11" si="5">F197+F191-F17*$AC$81</f>
        <v>0</v>
      </c>
      <c r="G11" s="168">
        <f t="shared" si="5"/>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8"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8"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8" x14ac:dyDescent="0.25">
      <c r="A14" s="149"/>
      <c r="B14" s="411" t="s">
        <v>47</v>
      </c>
      <c r="C14" s="411"/>
      <c r="D14" s="231">
        <f>SUM(E14:AB14)</f>
        <v>0</v>
      </c>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row>
    <row r="15" spans="1:28" x14ac:dyDescent="0.25">
      <c r="A15" s="149"/>
      <c r="B15" s="411" t="s">
        <v>112</v>
      </c>
      <c r="C15" s="411"/>
      <c r="D15" s="231">
        <f t="shared" ref="D15:D17" si="6">SUM(E15:AB15)</f>
        <v>0</v>
      </c>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row>
    <row r="16" spans="1:28" ht="13.5" customHeight="1" x14ac:dyDescent="0.25">
      <c r="A16" s="149"/>
      <c r="B16" s="411" t="s">
        <v>142</v>
      </c>
      <c r="C16" s="411"/>
      <c r="D16" s="231">
        <f t="shared" si="6"/>
        <v>0</v>
      </c>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row>
    <row r="17" spans="1:28" ht="13.5" customHeight="1" x14ac:dyDescent="0.25">
      <c r="A17" s="149"/>
      <c r="B17" s="411" t="s">
        <v>143</v>
      </c>
      <c r="C17" s="411"/>
      <c r="D17" s="231">
        <f t="shared" si="6"/>
        <v>0</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row>
    <row r="18" spans="1:28" ht="12.75" customHeight="1" x14ac:dyDescent="0.25">
      <c r="A18" s="149"/>
      <c r="B18" s="412" t="s">
        <v>152</v>
      </c>
      <c r="C18" s="412"/>
      <c r="D18" s="232"/>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row>
    <row r="19" spans="1:28" ht="25.5" customHeight="1" x14ac:dyDescent="0.25">
      <c r="A19" s="149"/>
      <c r="B19" s="412" t="s">
        <v>153</v>
      </c>
      <c r="C19" s="412"/>
      <c r="D19" s="232"/>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row>
    <row r="20" spans="1:28" ht="12.75" customHeight="1" x14ac:dyDescent="0.25">
      <c r="A20" s="149"/>
      <c r="B20" s="412" t="s">
        <v>151</v>
      </c>
      <c r="C20" s="412"/>
      <c r="D20" s="232"/>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row>
    <row r="21" spans="1:28" ht="27.6" customHeight="1" x14ac:dyDescent="0.25">
      <c r="A21" s="149"/>
      <c r="B21" s="412" t="s">
        <v>150</v>
      </c>
      <c r="C21" s="412"/>
      <c r="D21" s="232"/>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row>
    <row r="22" spans="1:28" ht="26.4" customHeight="1" x14ac:dyDescent="0.25">
      <c r="A22" s="149"/>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row>
    <row r="23" spans="1:28"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8"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8"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8" x14ac:dyDescent="0.25">
      <c r="A26" s="161"/>
      <c r="B26" s="145">
        <f>+Summary!$C$6</f>
        <v>43830</v>
      </c>
      <c r="C26" s="149"/>
      <c r="D26" s="149"/>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row>
    <row r="27" spans="1:28" x14ac:dyDescent="0.25">
      <c r="A27" s="161"/>
      <c r="B27" s="145">
        <f t="shared" ref="B27:B47" si="7">EDATE(B26,12)</f>
        <v>44196</v>
      </c>
      <c r="C27" s="149"/>
      <c r="D27" s="149"/>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row>
    <row r="28" spans="1:28" x14ac:dyDescent="0.25">
      <c r="A28" s="161"/>
      <c r="B28" s="145">
        <f t="shared" si="7"/>
        <v>44561</v>
      </c>
      <c r="C28" s="149"/>
      <c r="D28" s="149"/>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row>
    <row r="29" spans="1:28" x14ac:dyDescent="0.25">
      <c r="A29" s="161"/>
      <c r="B29" s="145">
        <f t="shared" si="7"/>
        <v>44926</v>
      </c>
      <c r="C29" s="149"/>
      <c r="D29" s="149"/>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row>
    <row r="30" spans="1:28" x14ac:dyDescent="0.25">
      <c r="A30" s="161"/>
      <c r="B30" s="145">
        <f t="shared" si="7"/>
        <v>45291</v>
      </c>
      <c r="C30" s="149"/>
      <c r="D30" s="149"/>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row>
    <row r="31" spans="1:28" x14ac:dyDescent="0.25">
      <c r="A31" s="161"/>
      <c r="B31" s="145">
        <f t="shared" si="7"/>
        <v>45657</v>
      </c>
      <c r="C31" s="149"/>
      <c r="D31" s="149"/>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x14ac:dyDescent="0.25">
      <c r="A32" s="161"/>
      <c r="B32" s="145">
        <f t="shared" si="7"/>
        <v>46022</v>
      </c>
      <c r="C32" s="149"/>
      <c r="D32" s="149"/>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row>
    <row r="33" spans="1:28" x14ac:dyDescent="0.25">
      <c r="A33" s="161"/>
      <c r="B33" s="145">
        <f t="shared" si="7"/>
        <v>46387</v>
      </c>
      <c r="C33" s="149"/>
      <c r="D33" s="149"/>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row>
    <row r="34" spans="1:28" x14ac:dyDescent="0.25">
      <c r="A34" s="161"/>
      <c r="B34" s="145">
        <f t="shared" si="7"/>
        <v>46752</v>
      </c>
      <c r="C34" s="149"/>
      <c r="D34" s="149"/>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row>
    <row r="35" spans="1:28" x14ac:dyDescent="0.25">
      <c r="A35" s="161"/>
      <c r="B35" s="145">
        <f t="shared" si="7"/>
        <v>47118</v>
      </c>
      <c r="C35" s="149"/>
      <c r="D35" s="149"/>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row>
    <row r="36" spans="1:28" x14ac:dyDescent="0.25">
      <c r="A36" s="161"/>
      <c r="B36" s="145">
        <f t="shared" si="7"/>
        <v>47483</v>
      </c>
      <c r="C36" s="149"/>
      <c r="D36" s="149"/>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row>
    <row r="37" spans="1:28" x14ac:dyDescent="0.25">
      <c r="A37" s="161"/>
      <c r="B37" s="145">
        <f t="shared" si="7"/>
        <v>47848</v>
      </c>
      <c r="C37" s="149"/>
      <c r="D37" s="149"/>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row>
    <row r="38" spans="1:28" x14ac:dyDescent="0.25">
      <c r="A38" s="161"/>
      <c r="B38" s="145">
        <f t="shared" si="7"/>
        <v>48213</v>
      </c>
      <c r="C38" s="149"/>
      <c r="D38" s="149"/>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row>
    <row r="39" spans="1:28" x14ac:dyDescent="0.25">
      <c r="A39" s="161"/>
      <c r="B39" s="145">
        <f t="shared" si="7"/>
        <v>48579</v>
      </c>
      <c r="C39" s="149"/>
      <c r="D39" s="149"/>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row>
    <row r="40" spans="1:28" x14ac:dyDescent="0.25">
      <c r="A40" s="161"/>
      <c r="B40" s="145">
        <f t="shared" si="7"/>
        <v>48944</v>
      </c>
      <c r="C40" s="149"/>
      <c r="D40" s="149"/>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row>
    <row r="41" spans="1:28" x14ac:dyDescent="0.25">
      <c r="A41" s="161"/>
      <c r="B41" s="145">
        <f t="shared" si="7"/>
        <v>49309</v>
      </c>
      <c r="C41" s="149"/>
      <c r="D41" s="149"/>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row>
    <row r="42" spans="1:28" x14ac:dyDescent="0.25">
      <c r="A42" s="161"/>
      <c r="B42" s="145">
        <f t="shared" si="7"/>
        <v>49674</v>
      </c>
      <c r="C42" s="149"/>
      <c r="D42" s="149"/>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row>
    <row r="43" spans="1:28" x14ac:dyDescent="0.25">
      <c r="A43" s="161"/>
      <c r="B43" s="145">
        <f t="shared" si="7"/>
        <v>50040</v>
      </c>
      <c r="C43" s="149"/>
      <c r="D43" s="149"/>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row>
    <row r="44" spans="1:28" x14ac:dyDescent="0.25">
      <c r="A44" s="161"/>
      <c r="B44" s="145">
        <f t="shared" si="7"/>
        <v>50405</v>
      </c>
      <c r="C44" s="149"/>
      <c r="D44" s="149"/>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row>
    <row r="45" spans="1:28" x14ac:dyDescent="0.25">
      <c r="A45" s="161"/>
      <c r="B45" s="145">
        <f t="shared" si="7"/>
        <v>50770</v>
      </c>
      <c r="C45" s="149"/>
      <c r="D45" s="149"/>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row>
    <row r="46" spans="1:28" x14ac:dyDescent="0.25">
      <c r="A46" s="161"/>
      <c r="B46" s="145">
        <f t="shared" si="7"/>
        <v>51135</v>
      </c>
      <c r="C46" s="149"/>
      <c r="D46" s="149"/>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row>
    <row r="47" spans="1:28" x14ac:dyDescent="0.25">
      <c r="A47" s="161"/>
      <c r="B47" s="145">
        <f t="shared" si="7"/>
        <v>51501</v>
      </c>
      <c r="C47" s="149"/>
      <c r="D47" s="149"/>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row>
    <row r="48" spans="1:28" x14ac:dyDescent="0.25">
      <c r="A48" s="149"/>
      <c r="B48" s="149"/>
      <c r="C48" s="149"/>
      <c r="D48" s="149"/>
      <c r="E48" s="149"/>
      <c r="F48" s="149"/>
      <c r="G48" s="153"/>
      <c r="H48" s="151"/>
    </row>
    <row r="49" spans="1:28" x14ac:dyDescent="0.25">
      <c r="A49" s="149"/>
      <c r="B49" s="149"/>
      <c r="C49" s="149"/>
      <c r="D49" s="149"/>
      <c r="E49" s="149"/>
      <c r="F49" s="149"/>
      <c r="G49" s="153"/>
      <c r="H49" s="151"/>
    </row>
    <row r="50" spans="1:28" x14ac:dyDescent="0.25">
      <c r="A50" s="152"/>
      <c r="B50" s="152"/>
      <c r="C50" s="152"/>
      <c r="D50" s="152"/>
      <c r="E50" s="152"/>
      <c r="F50" s="152"/>
      <c r="G50" s="153"/>
      <c r="H50" s="153"/>
    </row>
    <row r="51" spans="1:28" x14ac:dyDescent="0.25">
      <c r="A51" s="152"/>
      <c r="B51" s="152"/>
      <c r="C51" s="152"/>
      <c r="D51" s="152"/>
      <c r="E51" s="152"/>
      <c r="F51" s="152"/>
      <c r="G51" s="153"/>
      <c r="H51" s="153"/>
    </row>
    <row r="52" spans="1:28" x14ac:dyDescent="0.25">
      <c r="A52" s="152"/>
      <c r="B52" s="152"/>
      <c r="C52" s="152"/>
      <c r="D52" s="152"/>
      <c r="E52" s="152"/>
      <c r="F52" s="152"/>
      <c r="G52" s="153"/>
      <c r="H52" s="153"/>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GBP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0</v>
      </c>
      <c r="E56" s="183">
        <f>+((E$14)*(E$18)+E$15*E$20)*E26</f>
        <v>0</v>
      </c>
      <c r="F56" s="183">
        <f>+((F$14)*(F$18)+F$15*F$20)*F26</f>
        <v>0</v>
      </c>
      <c r="G56" s="183">
        <f t="shared" ref="G56:AB67"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145">
        <f t="shared" ref="B57:B75" si="10">EDATE(B56,12)</f>
        <v>44561</v>
      </c>
      <c r="D57" s="183">
        <f t="shared" si="8"/>
        <v>0</v>
      </c>
      <c r="E57" s="183">
        <f t="shared" ref="E57:T72" si="11">+((E$14)*(E$18)+E$15*E$20)*E27</f>
        <v>0</v>
      </c>
      <c r="F57" s="183">
        <f>+((F$14)*(F$18)+F$15*F$20)*F27</f>
        <v>0</v>
      </c>
      <c r="G57" s="183">
        <f t="shared" si="9"/>
        <v>0</v>
      </c>
      <c r="H57" s="183">
        <f t="shared" si="9"/>
        <v>0</v>
      </c>
      <c r="I57" s="183">
        <f t="shared" si="9"/>
        <v>0</v>
      </c>
      <c r="J57" s="183">
        <f t="shared" si="9"/>
        <v>0</v>
      </c>
      <c r="K57" s="183">
        <f t="shared" si="9"/>
        <v>0</v>
      </c>
      <c r="L57" s="183">
        <f t="shared" si="9"/>
        <v>0</v>
      </c>
      <c r="M57" s="183">
        <f t="shared" si="9"/>
        <v>0</v>
      </c>
      <c r="N57" s="183">
        <f t="shared" si="9"/>
        <v>0</v>
      </c>
      <c r="O57" s="183">
        <f t="shared" si="9"/>
        <v>0</v>
      </c>
      <c r="P57" s="183">
        <f t="shared" si="9"/>
        <v>0</v>
      </c>
      <c r="Q57" s="183">
        <f t="shared" si="9"/>
        <v>0</v>
      </c>
      <c r="R57" s="183">
        <f t="shared" si="9"/>
        <v>0</v>
      </c>
      <c r="S57" s="183">
        <f t="shared" si="9"/>
        <v>0</v>
      </c>
      <c r="T57" s="183">
        <f t="shared" si="9"/>
        <v>0</v>
      </c>
      <c r="U57" s="183">
        <f t="shared" si="9"/>
        <v>0</v>
      </c>
      <c r="V57" s="183">
        <f t="shared" si="9"/>
        <v>0</v>
      </c>
      <c r="W57" s="183">
        <f t="shared" si="9"/>
        <v>0</v>
      </c>
      <c r="X57" s="183">
        <f t="shared" si="9"/>
        <v>0</v>
      </c>
      <c r="Y57" s="183">
        <f t="shared" si="9"/>
        <v>0</v>
      </c>
      <c r="Z57" s="183">
        <f t="shared" si="9"/>
        <v>0</v>
      </c>
      <c r="AA57" s="183">
        <f t="shared" si="9"/>
        <v>0</v>
      </c>
      <c r="AB57" s="183">
        <f t="shared" si="9"/>
        <v>0</v>
      </c>
    </row>
    <row r="58" spans="1:28" x14ac:dyDescent="0.25">
      <c r="B58" s="145">
        <f t="shared" si="10"/>
        <v>44926</v>
      </c>
      <c r="D58" s="183">
        <f t="shared" si="8"/>
        <v>0</v>
      </c>
      <c r="E58" s="183">
        <f t="shared" si="11"/>
        <v>0</v>
      </c>
      <c r="F58" s="183">
        <f t="shared" si="11"/>
        <v>0</v>
      </c>
      <c r="G58" s="183">
        <f t="shared" si="9"/>
        <v>0</v>
      </c>
      <c r="H58" s="183">
        <f t="shared" si="9"/>
        <v>0</v>
      </c>
      <c r="I58" s="183">
        <f t="shared" si="9"/>
        <v>0</v>
      </c>
      <c r="J58" s="183">
        <f t="shared" si="9"/>
        <v>0</v>
      </c>
      <c r="K58" s="183">
        <f t="shared" si="9"/>
        <v>0</v>
      </c>
      <c r="L58" s="183">
        <f t="shared" si="9"/>
        <v>0</v>
      </c>
      <c r="M58" s="183">
        <f t="shared" si="9"/>
        <v>0</v>
      </c>
      <c r="N58" s="183">
        <f t="shared" si="9"/>
        <v>0</v>
      </c>
      <c r="O58" s="183">
        <f t="shared" si="9"/>
        <v>0</v>
      </c>
      <c r="P58" s="183">
        <f t="shared" si="9"/>
        <v>0</v>
      </c>
      <c r="Q58" s="183">
        <f t="shared" si="9"/>
        <v>0</v>
      </c>
      <c r="R58" s="183">
        <f t="shared" si="9"/>
        <v>0</v>
      </c>
      <c r="S58" s="183">
        <f t="shared" si="9"/>
        <v>0</v>
      </c>
      <c r="T58" s="183">
        <f t="shared" si="9"/>
        <v>0</v>
      </c>
      <c r="U58" s="183">
        <f t="shared" si="9"/>
        <v>0</v>
      </c>
      <c r="V58" s="183">
        <f t="shared" si="9"/>
        <v>0</v>
      </c>
      <c r="W58" s="183">
        <f t="shared" si="9"/>
        <v>0</v>
      </c>
      <c r="X58" s="183">
        <f t="shared" si="9"/>
        <v>0</v>
      </c>
      <c r="Y58" s="183">
        <f t="shared" si="9"/>
        <v>0</v>
      </c>
      <c r="Z58" s="183">
        <f t="shared" si="9"/>
        <v>0</v>
      </c>
      <c r="AA58" s="183">
        <f t="shared" si="9"/>
        <v>0</v>
      </c>
      <c r="AB58" s="183">
        <f t="shared" si="9"/>
        <v>0</v>
      </c>
    </row>
    <row r="59" spans="1:28" x14ac:dyDescent="0.25">
      <c r="B59" s="145">
        <f t="shared" si="10"/>
        <v>45291</v>
      </c>
      <c r="D59" s="183">
        <f t="shared" si="8"/>
        <v>0</v>
      </c>
      <c r="E59" s="183">
        <f t="shared" si="11"/>
        <v>0</v>
      </c>
      <c r="F59" s="183">
        <f t="shared" si="11"/>
        <v>0</v>
      </c>
      <c r="G59" s="183">
        <f t="shared" si="9"/>
        <v>0</v>
      </c>
      <c r="H59" s="183">
        <f t="shared" si="9"/>
        <v>0</v>
      </c>
      <c r="I59" s="183">
        <f t="shared" si="9"/>
        <v>0</v>
      </c>
      <c r="J59" s="183">
        <f t="shared" si="9"/>
        <v>0</v>
      </c>
      <c r="K59" s="183">
        <f t="shared" si="9"/>
        <v>0</v>
      </c>
      <c r="L59" s="183">
        <f t="shared" si="9"/>
        <v>0</v>
      </c>
      <c r="M59" s="183">
        <f t="shared" si="9"/>
        <v>0</v>
      </c>
      <c r="N59" s="183">
        <f t="shared" si="9"/>
        <v>0</v>
      </c>
      <c r="O59" s="183">
        <f t="shared" si="9"/>
        <v>0</v>
      </c>
      <c r="P59" s="183">
        <f t="shared" si="9"/>
        <v>0</v>
      </c>
      <c r="Q59" s="183">
        <f t="shared" si="9"/>
        <v>0</v>
      </c>
      <c r="R59" s="183">
        <f t="shared" si="9"/>
        <v>0</v>
      </c>
      <c r="S59" s="183">
        <f t="shared" si="9"/>
        <v>0</v>
      </c>
      <c r="T59" s="183">
        <f t="shared" si="9"/>
        <v>0</v>
      </c>
      <c r="U59" s="183">
        <f t="shared" si="9"/>
        <v>0</v>
      </c>
      <c r="V59" s="183">
        <f t="shared" si="9"/>
        <v>0</v>
      </c>
      <c r="W59" s="183">
        <f t="shared" si="9"/>
        <v>0</v>
      </c>
      <c r="X59" s="183">
        <f t="shared" si="9"/>
        <v>0</v>
      </c>
      <c r="Y59" s="183">
        <f t="shared" si="9"/>
        <v>0</v>
      </c>
      <c r="Z59" s="183">
        <f t="shared" si="9"/>
        <v>0</v>
      </c>
      <c r="AA59" s="183">
        <f t="shared" si="9"/>
        <v>0</v>
      </c>
      <c r="AB59" s="183">
        <f t="shared" si="9"/>
        <v>0</v>
      </c>
    </row>
    <row r="60" spans="1:28" x14ac:dyDescent="0.25">
      <c r="B60" s="145">
        <f t="shared" si="10"/>
        <v>45657</v>
      </c>
      <c r="D60" s="183">
        <f t="shared" si="8"/>
        <v>0</v>
      </c>
      <c r="E60" s="183">
        <f t="shared" si="11"/>
        <v>0</v>
      </c>
      <c r="F60" s="183">
        <f t="shared" si="11"/>
        <v>0</v>
      </c>
      <c r="G60" s="183">
        <f t="shared" si="9"/>
        <v>0</v>
      </c>
      <c r="H60" s="183">
        <f t="shared" si="9"/>
        <v>0</v>
      </c>
      <c r="I60" s="183">
        <f t="shared" si="9"/>
        <v>0</v>
      </c>
      <c r="J60" s="183">
        <f t="shared" si="9"/>
        <v>0</v>
      </c>
      <c r="K60" s="183">
        <f t="shared" si="9"/>
        <v>0</v>
      </c>
      <c r="L60" s="183">
        <f t="shared" si="9"/>
        <v>0</v>
      </c>
      <c r="M60" s="183">
        <f t="shared" si="9"/>
        <v>0</v>
      </c>
      <c r="N60" s="183">
        <f t="shared" si="9"/>
        <v>0</v>
      </c>
      <c r="O60" s="183">
        <f t="shared" si="9"/>
        <v>0</v>
      </c>
      <c r="P60" s="183">
        <f t="shared" si="9"/>
        <v>0</v>
      </c>
      <c r="Q60" s="183">
        <f t="shared" si="9"/>
        <v>0</v>
      </c>
      <c r="R60" s="183">
        <f t="shared" si="9"/>
        <v>0</v>
      </c>
      <c r="S60" s="183">
        <f t="shared" si="9"/>
        <v>0</v>
      </c>
      <c r="T60" s="183">
        <f t="shared" si="9"/>
        <v>0</v>
      </c>
      <c r="U60" s="183">
        <f t="shared" si="9"/>
        <v>0</v>
      </c>
      <c r="V60" s="183">
        <f t="shared" si="9"/>
        <v>0</v>
      </c>
      <c r="W60" s="183">
        <f t="shared" si="9"/>
        <v>0</v>
      </c>
      <c r="X60" s="183">
        <f t="shared" si="9"/>
        <v>0</v>
      </c>
      <c r="Y60" s="183">
        <f t="shared" si="9"/>
        <v>0</v>
      </c>
      <c r="Z60" s="183">
        <f t="shared" si="9"/>
        <v>0</v>
      </c>
      <c r="AA60" s="183">
        <f t="shared" si="9"/>
        <v>0</v>
      </c>
      <c r="AB60" s="183">
        <f t="shared" si="9"/>
        <v>0</v>
      </c>
    </row>
    <row r="61" spans="1:28" x14ac:dyDescent="0.25">
      <c r="B61" s="145">
        <f t="shared" si="10"/>
        <v>46022</v>
      </c>
      <c r="D61" s="183">
        <f t="shared" si="8"/>
        <v>0</v>
      </c>
      <c r="E61" s="183">
        <f t="shared" si="11"/>
        <v>0</v>
      </c>
      <c r="F61" s="183">
        <f t="shared" si="11"/>
        <v>0</v>
      </c>
      <c r="G61" s="183">
        <f t="shared" si="9"/>
        <v>0</v>
      </c>
      <c r="H61" s="183">
        <f t="shared" si="9"/>
        <v>0</v>
      </c>
      <c r="I61" s="183">
        <f t="shared" si="9"/>
        <v>0</v>
      </c>
      <c r="J61" s="183">
        <f t="shared" si="9"/>
        <v>0</v>
      </c>
      <c r="K61" s="183">
        <f t="shared" si="9"/>
        <v>0</v>
      </c>
      <c r="L61" s="183">
        <f t="shared" si="9"/>
        <v>0</v>
      </c>
      <c r="M61" s="183">
        <f t="shared" si="9"/>
        <v>0</v>
      </c>
      <c r="N61" s="183">
        <f t="shared" si="9"/>
        <v>0</v>
      </c>
      <c r="O61" s="183">
        <f t="shared" si="9"/>
        <v>0</v>
      </c>
      <c r="P61" s="183">
        <f t="shared" si="9"/>
        <v>0</v>
      </c>
      <c r="Q61" s="183">
        <f t="shared" si="9"/>
        <v>0</v>
      </c>
      <c r="R61" s="183">
        <f t="shared" si="9"/>
        <v>0</v>
      </c>
      <c r="S61" s="183">
        <f t="shared" si="9"/>
        <v>0</v>
      </c>
      <c r="T61" s="183">
        <f t="shared" si="9"/>
        <v>0</v>
      </c>
      <c r="U61" s="183">
        <f t="shared" si="9"/>
        <v>0</v>
      </c>
      <c r="V61" s="183">
        <f t="shared" si="9"/>
        <v>0</v>
      </c>
      <c r="W61" s="183">
        <f t="shared" si="9"/>
        <v>0</v>
      </c>
      <c r="X61" s="183">
        <f t="shared" si="9"/>
        <v>0</v>
      </c>
      <c r="Y61" s="183">
        <f t="shared" si="9"/>
        <v>0</v>
      </c>
      <c r="Z61" s="183">
        <f t="shared" si="9"/>
        <v>0</v>
      </c>
      <c r="AA61" s="183">
        <f t="shared" si="9"/>
        <v>0</v>
      </c>
      <c r="AB61" s="183">
        <f t="shared" si="9"/>
        <v>0</v>
      </c>
    </row>
    <row r="62" spans="1:28" x14ac:dyDescent="0.25">
      <c r="B62" s="145">
        <f t="shared" si="10"/>
        <v>46387</v>
      </c>
      <c r="D62" s="183">
        <f t="shared" si="8"/>
        <v>0</v>
      </c>
      <c r="E62" s="183">
        <f t="shared" si="11"/>
        <v>0</v>
      </c>
      <c r="F62" s="183">
        <f t="shared" si="11"/>
        <v>0</v>
      </c>
      <c r="G62" s="183">
        <f t="shared" si="9"/>
        <v>0</v>
      </c>
      <c r="H62" s="183">
        <f t="shared" si="9"/>
        <v>0</v>
      </c>
      <c r="I62" s="183">
        <f t="shared" si="9"/>
        <v>0</v>
      </c>
      <c r="J62" s="183">
        <f t="shared" si="9"/>
        <v>0</v>
      </c>
      <c r="K62" s="183">
        <f t="shared" si="9"/>
        <v>0</v>
      </c>
      <c r="L62" s="183">
        <f t="shared" si="9"/>
        <v>0</v>
      </c>
      <c r="M62" s="183">
        <f t="shared" si="9"/>
        <v>0</v>
      </c>
      <c r="N62" s="183">
        <f t="shared" si="9"/>
        <v>0</v>
      </c>
      <c r="O62" s="183">
        <f t="shared" si="9"/>
        <v>0</v>
      </c>
      <c r="P62" s="183">
        <f t="shared" si="9"/>
        <v>0</v>
      </c>
      <c r="Q62" s="183">
        <f t="shared" si="9"/>
        <v>0</v>
      </c>
      <c r="R62" s="183">
        <f t="shared" si="9"/>
        <v>0</v>
      </c>
      <c r="S62" s="183">
        <f t="shared" si="9"/>
        <v>0</v>
      </c>
      <c r="T62" s="183">
        <f t="shared" si="9"/>
        <v>0</v>
      </c>
      <c r="U62" s="183">
        <f t="shared" si="9"/>
        <v>0</v>
      </c>
      <c r="V62" s="183">
        <f t="shared" si="9"/>
        <v>0</v>
      </c>
      <c r="W62" s="183">
        <f t="shared" si="9"/>
        <v>0</v>
      </c>
      <c r="X62" s="183">
        <f t="shared" si="9"/>
        <v>0</v>
      </c>
      <c r="Y62" s="183">
        <f t="shared" si="9"/>
        <v>0</v>
      </c>
      <c r="Z62" s="183">
        <f t="shared" si="9"/>
        <v>0</v>
      </c>
      <c r="AA62" s="183">
        <f t="shared" si="9"/>
        <v>0</v>
      </c>
      <c r="AB62" s="183">
        <f t="shared" si="9"/>
        <v>0</v>
      </c>
    </row>
    <row r="63" spans="1:28" x14ac:dyDescent="0.25">
      <c r="B63" s="145">
        <f t="shared" si="10"/>
        <v>46752</v>
      </c>
      <c r="D63" s="183">
        <f t="shared" si="8"/>
        <v>0</v>
      </c>
      <c r="E63" s="183">
        <f t="shared" si="11"/>
        <v>0</v>
      </c>
      <c r="F63" s="183">
        <f t="shared" si="11"/>
        <v>0</v>
      </c>
      <c r="G63" s="183">
        <f t="shared" si="9"/>
        <v>0</v>
      </c>
      <c r="H63" s="183">
        <f t="shared" si="9"/>
        <v>0</v>
      </c>
      <c r="I63" s="183">
        <f t="shared" si="9"/>
        <v>0</v>
      </c>
      <c r="J63" s="183">
        <f t="shared" si="9"/>
        <v>0</v>
      </c>
      <c r="K63" s="183">
        <f t="shared" si="9"/>
        <v>0</v>
      </c>
      <c r="L63" s="183">
        <f t="shared" si="9"/>
        <v>0</v>
      </c>
      <c r="M63" s="183">
        <f t="shared" si="9"/>
        <v>0</v>
      </c>
      <c r="N63" s="183">
        <f t="shared" si="9"/>
        <v>0</v>
      </c>
      <c r="O63" s="183">
        <f t="shared" si="9"/>
        <v>0</v>
      </c>
      <c r="P63" s="183">
        <f t="shared" si="9"/>
        <v>0</v>
      </c>
      <c r="Q63" s="183">
        <f t="shared" si="9"/>
        <v>0</v>
      </c>
      <c r="R63" s="183">
        <f t="shared" si="9"/>
        <v>0</v>
      </c>
      <c r="S63" s="183">
        <f t="shared" si="9"/>
        <v>0</v>
      </c>
      <c r="T63" s="183">
        <f t="shared" si="9"/>
        <v>0</v>
      </c>
      <c r="U63" s="183">
        <f t="shared" si="9"/>
        <v>0</v>
      </c>
      <c r="V63" s="183">
        <f t="shared" si="9"/>
        <v>0</v>
      </c>
      <c r="W63" s="183">
        <f t="shared" si="9"/>
        <v>0</v>
      </c>
      <c r="X63" s="183">
        <f t="shared" si="9"/>
        <v>0</v>
      </c>
      <c r="Y63" s="183">
        <f t="shared" si="9"/>
        <v>0</v>
      </c>
      <c r="Z63" s="183">
        <f t="shared" si="9"/>
        <v>0</v>
      </c>
      <c r="AA63" s="183">
        <f t="shared" si="9"/>
        <v>0</v>
      </c>
      <c r="AB63" s="183">
        <f t="shared" si="9"/>
        <v>0</v>
      </c>
    </row>
    <row r="64" spans="1:28" x14ac:dyDescent="0.25">
      <c r="B64" s="145">
        <f t="shared" si="10"/>
        <v>47118</v>
      </c>
      <c r="D64" s="183">
        <f t="shared" si="8"/>
        <v>0</v>
      </c>
      <c r="E64" s="183">
        <f t="shared" si="11"/>
        <v>0</v>
      </c>
      <c r="F64" s="183">
        <f t="shared" si="11"/>
        <v>0</v>
      </c>
      <c r="G64" s="183">
        <f t="shared" si="9"/>
        <v>0</v>
      </c>
      <c r="H64" s="183">
        <f t="shared" si="9"/>
        <v>0</v>
      </c>
      <c r="I64" s="183">
        <f t="shared" si="9"/>
        <v>0</v>
      </c>
      <c r="J64" s="183">
        <f t="shared" si="9"/>
        <v>0</v>
      </c>
      <c r="K64" s="183">
        <f t="shared" si="9"/>
        <v>0</v>
      </c>
      <c r="L64" s="183">
        <f t="shared" si="9"/>
        <v>0</v>
      </c>
      <c r="M64" s="183">
        <f t="shared" si="9"/>
        <v>0</v>
      </c>
      <c r="N64" s="183">
        <f t="shared" si="9"/>
        <v>0</v>
      </c>
      <c r="O64" s="183">
        <f t="shared" si="9"/>
        <v>0</v>
      </c>
      <c r="P64" s="183">
        <f t="shared" si="9"/>
        <v>0</v>
      </c>
      <c r="Q64" s="183">
        <f t="shared" si="9"/>
        <v>0</v>
      </c>
      <c r="R64" s="183">
        <f t="shared" si="9"/>
        <v>0</v>
      </c>
      <c r="S64" s="183">
        <f t="shared" si="9"/>
        <v>0</v>
      </c>
      <c r="T64" s="183">
        <f t="shared" si="9"/>
        <v>0</v>
      </c>
      <c r="U64" s="183">
        <f t="shared" si="9"/>
        <v>0</v>
      </c>
      <c r="V64" s="183">
        <f t="shared" si="9"/>
        <v>0</v>
      </c>
      <c r="W64" s="183">
        <f t="shared" si="9"/>
        <v>0</v>
      </c>
      <c r="X64" s="183">
        <f t="shared" si="9"/>
        <v>0</v>
      </c>
      <c r="Y64" s="183">
        <f t="shared" si="9"/>
        <v>0</v>
      </c>
      <c r="Z64" s="183">
        <f t="shared" si="9"/>
        <v>0</v>
      </c>
      <c r="AA64" s="183">
        <f t="shared" si="9"/>
        <v>0</v>
      </c>
      <c r="AB64" s="183">
        <f t="shared" si="9"/>
        <v>0</v>
      </c>
    </row>
    <row r="65" spans="1:31" x14ac:dyDescent="0.25">
      <c r="B65" s="145">
        <f t="shared" si="10"/>
        <v>47483</v>
      </c>
      <c r="D65" s="183">
        <f t="shared" si="8"/>
        <v>0</v>
      </c>
      <c r="E65" s="183">
        <f t="shared" si="11"/>
        <v>0</v>
      </c>
      <c r="F65" s="183">
        <f t="shared" si="11"/>
        <v>0</v>
      </c>
      <c r="G65" s="183">
        <f t="shared" si="9"/>
        <v>0</v>
      </c>
      <c r="H65" s="183">
        <f t="shared" si="9"/>
        <v>0</v>
      </c>
      <c r="I65" s="183">
        <f t="shared" si="9"/>
        <v>0</v>
      </c>
      <c r="J65" s="183">
        <f t="shared" si="9"/>
        <v>0</v>
      </c>
      <c r="K65" s="183">
        <f t="shared" si="9"/>
        <v>0</v>
      </c>
      <c r="L65" s="183">
        <f t="shared" si="9"/>
        <v>0</v>
      </c>
      <c r="M65" s="183">
        <f t="shared" si="9"/>
        <v>0</v>
      </c>
      <c r="N65" s="183">
        <f t="shared" si="9"/>
        <v>0</v>
      </c>
      <c r="O65" s="183">
        <f t="shared" si="9"/>
        <v>0</v>
      </c>
      <c r="P65" s="183">
        <f t="shared" si="9"/>
        <v>0</v>
      </c>
      <c r="Q65" s="183">
        <f t="shared" si="9"/>
        <v>0</v>
      </c>
      <c r="R65" s="183">
        <f t="shared" si="9"/>
        <v>0</v>
      </c>
      <c r="S65" s="183">
        <f t="shared" si="9"/>
        <v>0</v>
      </c>
      <c r="T65" s="183">
        <f t="shared" si="9"/>
        <v>0</v>
      </c>
      <c r="U65" s="183">
        <f t="shared" si="9"/>
        <v>0</v>
      </c>
      <c r="V65" s="183">
        <f t="shared" si="9"/>
        <v>0</v>
      </c>
      <c r="W65" s="183">
        <f t="shared" si="9"/>
        <v>0</v>
      </c>
      <c r="X65" s="183">
        <f t="shared" si="9"/>
        <v>0</v>
      </c>
      <c r="Y65" s="183">
        <f t="shared" si="9"/>
        <v>0</v>
      </c>
      <c r="Z65" s="183">
        <f t="shared" si="9"/>
        <v>0</v>
      </c>
      <c r="AA65" s="183">
        <f t="shared" si="9"/>
        <v>0</v>
      </c>
      <c r="AB65" s="183">
        <f t="shared" si="9"/>
        <v>0</v>
      </c>
    </row>
    <row r="66" spans="1:31" x14ac:dyDescent="0.25">
      <c r="B66" s="145">
        <f t="shared" si="10"/>
        <v>47848</v>
      </c>
      <c r="D66" s="183">
        <f t="shared" si="8"/>
        <v>0</v>
      </c>
      <c r="E66" s="183">
        <f t="shared" si="11"/>
        <v>0</v>
      </c>
      <c r="F66" s="183">
        <f t="shared" si="11"/>
        <v>0</v>
      </c>
      <c r="G66" s="183">
        <f t="shared" si="9"/>
        <v>0</v>
      </c>
      <c r="H66" s="183">
        <f t="shared" si="9"/>
        <v>0</v>
      </c>
      <c r="I66" s="183">
        <f t="shared" si="9"/>
        <v>0</v>
      </c>
      <c r="J66" s="183">
        <f t="shared" si="9"/>
        <v>0</v>
      </c>
      <c r="K66" s="183">
        <f t="shared" si="9"/>
        <v>0</v>
      </c>
      <c r="L66" s="183">
        <f t="shared" si="9"/>
        <v>0</v>
      </c>
      <c r="M66" s="183">
        <f t="shared" si="9"/>
        <v>0</v>
      </c>
      <c r="N66" s="183">
        <f t="shared" si="9"/>
        <v>0</v>
      </c>
      <c r="O66" s="183">
        <f t="shared" si="9"/>
        <v>0</v>
      </c>
      <c r="P66" s="183">
        <f t="shared" si="9"/>
        <v>0</v>
      </c>
      <c r="Q66" s="183">
        <f t="shared" si="9"/>
        <v>0</v>
      </c>
      <c r="R66" s="183">
        <f t="shared" si="9"/>
        <v>0</v>
      </c>
      <c r="S66" s="183">
        <f t="shared" si="9"/>
        <v>0</v>
      </c>
      <c r="T66" s="183">
        <f t="shared" si="9"/>
        <v>0</v>
      </c>
      <c r="U66" s="183">
        <f t="shared" si="9"/>
        <v>0</v>
      </c>
      <c r="V66" s="183">
        <f t="shared" si="9"/>
        <v>0</v>
      </c>
      <c r="W66" s="183">
        <f t="shared" si="9"/>
        <v>0</v>
      </c>
      <c r="X66" s="183">
        <f t="shared" si="9"/>
        <v>0</v>
      </c>
      <c r="Y66" s="183">
        <f t="shared" si="9"/>
        <v>0</v>
      </c>
      <c r="Z66" s="183">
        <f t="shared" si="9"/>
        <v>0</v>
      </c>
      <c r="AA66" s="183">
        <f t="shared" si="9"/>
        <v>0</v>
      </c>
      <c r="AB66" s="183">
        <f t="shared" si="9"/>
        <v>0</v>
      </c>
    </row>
    <row r="67" spans="1:31" x14ac:dyDescent="0.25">
      <c r="B67" s="145">
        <f t="shared" si="10"/>
        <v>48213</v>
      </c>
      <c r="D67" s="183">
        <f t="shared" si="8"/>
        <v>0</v>
      </c>
      <c r="E67" s="183">
        <f t="shared" si="11"/>
        <v>0</v>
      </c>
      <c r="F67" s="183">
        <f t="shared" si="11"/>
        <v>0</v>
      </c>
      <c r="G67" s="183">
        <f t="shared" si="9"/>
        <v>0</v>
      </c>
      <c r="H67" s="183">
        <f t="shared" si="9"/>
        <v>0</v>
      </c>
      <c r="I67" s="183">
        <f t="shared" si="9"/>
        <v>0</v>
      </c>
      <c r="J67" s="183">
        <f t="shared" si="9"/>
        <v>0</v>
      </c>
      <c r="K67" s="183">
        <f t="shared" si="9"/>
        <v>0</v>
      </c>
      <c r="L67" s="183">
        <f t="shared" si="9"/>
        <v>0</v>
      </c>
      <c r="M67" s="183">
        <f t="shared" si="9"/>
        <v>0</v>
      </c>
      <c r="N67" s="183">
        <f t="shared" si="9"/>
        <v>0</v>
      </c>
      <c r="O67" s="183">
        <f t="shared" si="9"/>
        <v>0</v>
      </c>
      <c r="P67" s="183">
        <f t="shared" si="9"/>
        <v>0</v>
      </c>
      <c r="Q67" s="183">
        <f t="shared" si="9"/>
        <v>0</v>
      </c>
      <c r="R67" s="183">
        <f t="shared" si="9"/>
        <v>0</v>
      </c>
      <c r="S67" s="183">
        <f t="shared" si="9"/>
        <v>0</v>
      </c>
      <c r="T67" s="183">
        <f t="shared" ref="T67:AB72" si="12">+((T$14)*(T$18)+T$15*T$20)*T37</f>
        <v>0</v>
      </c>
      <c r="U67" s="183">
        <f t="shared" si="12"/>
        <v>0</v>
      </c>
      <c r="V67" s="183">
        <f t="shared" si="12"/>
        <v>0</v>
      </c>
      <c r="W67" s="183">
        <f t="shared" si="12"/>
        <v>0</v>
      </c>
      <c r="X67" s="183">
        <f t="shared" si="12"/>
        <v>0</v>
      </c>
      <c r="Y67" s="183">
        <f t="shared" si="12"/>
        <v>0</v>
      </c>
      <c r="Z67" s="183">
        <f t="shared" si="12"/>
        <v>0</v>
      </c>
      <c r="AA67" s="183">
        <f t="shared" si="12"/>
        <v>0</v>
      </c>
      <c r="AB67" s="183">
        <f t="shared" si="12"/>
        <v>0</v>
      </c>
    </row>
    <row r="68" spans="1:31" x14ac:dyDescent="0.25">
      <c r="B68" s="145">
        <f t="shared" si="10"/>
        <v>48579</v>
      </c>
      <c r="D68" s="183">
        <f t="shared" si="8"/>
        <v>0</v>
      </c>
      <c r="E68" s="183">
        <f t="shared" si="11"/>
        <v>0</v>
      </c>
      <c r="F68" s="183">
        <f t="shared" si="11"/>
        <v>0</v>
      </c>
      <c r="G68" s="183">
        <f t="shared" si="11"/>
        <v>0</v>
      </c>
      <c r="H68" s="183">
        <f t="shared" si="11"/>
        <v>0</v>
      </c>
      <c r="I68" s="183">
        <f t="shared" si="11"/>
        <v>0</v>
      </c>
      <c r="J68" s="183">
        <f t="shared" si="11"/>
        <v>0</v>
      </c>
      <c r="K68" s="183">
        <f t="shared" si="11"/>
        <v>0</v>
      </c>
      <c r="L68" s="183">
        <f t="shared" si="11"/>
        <v>0</v>
      </c>
      <c r="M68" s="183">
        <f t="shared" si="11"/>
        <v>0</v>
      </c>
      <c r="N68" s="183">
        <f t="shared" si="11"/>
        <v>0</v>
      </c>
      <c r="O68" s="183">
        <f t="shared" si="11"/>
        <v>0</v>
      </c>
      <c r="P68" s="183">
        <f t="shared" si="11"/>
        <v>0</v>
      </c>
      <c r="Q68" s="183">
        <f t="shared" si="11"/>
        <v>0</v>
      </c>
      <c r="R68" s="183">
        <f t="shared" si="11"/>
        <v>0</v>
      </c>
      <c r="S68" s="183">
        <f t="shared" si="11"/>
        <v>0</v>
      </c>
      <c r="T68" s="183">
        <f t="shared" si="11"/>
        <v>0</v>
      </c>
      <c r="U68" s="183">
        <f t="shared" si="12"/>
        <v>0</v>
      </c>
      <c r="V68" s="183">
        <f t="shared" si="12"/>
        <v>0</v>
      </c>
      <c r="W68" s="183">
        <f t="shared" si="12"/>
        <v>0</v>
      </c>
      <c r="X68" s="183">
        <f t="shared" si="12"/>
        <v>0</v>
      </c>
      <c r="Y68" s="183">
        <f t="shared" si="12"/>
        <v>0</v>
      </c>
      <c r="Z68" s="183">
        <f t="shared" si="12"/>
        <v>0</v>
      </c>
      <c r="AA68" s="183">
        <f t="shared" si="12"/>
        <v>0</v>
      </c>
      <c r="AB68" s="183">
        <f t="shared" si="12"/>
        <v>0</v>
      </c>
    </row>
    <row r="69" spans="1:31" x14ac:dyDescent="0.25">
      <c r="B69" s="145">
        <f t="shared" si="10"/>
        <v>48944</v>
      </c>
      <c r="D69" s="183">
        <f t="shared" si="8"/>
        <v>0</v>
      </c>
      <c r="E69" s="183">
        <f t="shared" si="11"/>
        <v>0</v>
      </c>
      <c r="F69" s="183">
        <f t="shared" si="11"/>
        <v>0</v>
      </c>
      <c r="G69" s="183">
        <f t="shared" si="11"/>
        <v>0</v>
      </c>
      <c r="H69" s="183">
        <f t="shared" si="11"/>
        <v>0</v>
      </c>
      <c r="I69" s="183">
        <f t="shared" si="11"/>
        <v>0</v>
      </c>
      <c r="J69" s="183">
        <f t="shared" si="11"/>
        <v>0</v>
      </c>
      <c r="K69" s="183">
        <f t="shared" si="11"/>
        <v>0</v>
      </c>
      <c r="L69" s="183">
        <f t="shared" si="11"/>
        <v>0</v>
      </c>
      <c r="M69" s="183">
        <f t="shared" si="11"/>
        <v>0</v>
      </c>
      <c r="N69" s="183">
        <f t="shared" si="11"/>
        <v>0</v>
      </c>
      <c r="O69" s="183">
        <f t="shared" si="11"/>
        <v>0</v>
      </c>
      <c r="P69" s="183">
        <f t="shared" si="11"/>
        <v>0</v>
      </c>
      <c r="Q69" s="183">
        <f t="shared" si="11"/>
        <v>0</v>
      </c>
      <c r="R69" s="183">
        <f t="shared" si="11"/>
        <v>0</v>
      </c>
      <c r="S69" s="183">
        <f t="shared" si="11"/>
        <v>0</v>
      </c>
      <c r="T69" s="183">
        <f t="shared" si="11"/>
        <v>0</v>
      </c>
      <c r="U69" s="183">
        <f t="shared" si="12"/>
        <v>0</v>
      </c>
      <c r="V69" s="183">
        <f t="shared" si="12"/>
        <v>0</v>
      </c>
      <c r="W69" s="183">
        <f t="shared" si="12"/>
        <v>0</v>
      </c>
      <c r="X69" s="183">
        <f t="shared" si="12"/>
        <v>0</v>
      </c>
      <c r="Y69" s="183">
        <f t="shared" si="12"/>
        <v>0</v>
      </c>
      <c r="Z69" s="183">
        <f t="shared" si="12"/>
        <v>0</v>
      </c>
      <c r="AA69" s="183">
        <f t="shared" si="12"/>
        <v>0</v>
      </c>
      <c r="AB69" s="183">
        <f t="shared" si="12"/>
        <v>0</v>
      </c>
    </row>
    <row r="70" spans="1:31" x14ac:dyDescent="0.25">
      <c r="B70" s="145">
        <f t="shared" si="10"/>
        <v>49309</v>
      </c>
      <c r="D70" s="183">
        <f t="shared" si="8"/>
        <v>0</v>
      </c>
      <c r="E70" s="183">
        <f t="shared" si="11"/>
        <v>0</v>
      </c>
      <c r="F70" s="183">
        <f t="shared" si="11"/>
        <v>0</v>
      </c>
      <c r="G70" s="183">
        <f t="shared" si="11"/>
        <v>0</v>
      </c>
      <c r="H70" s="183">
        <f t="shared" si="11"/>
        <v>0</v>
      </c>
      <c r="I70" s="183">
        <f t="shared" si="11"/>
        <v>0</v>
      </c>
      <c r="J70" s="183">
        <f t="shared" si="11"/>
        <v>0</v>
      </c>
      <c r="K70" s="183">
        <f t="shared" si="11"/>
        <v>0</v>
      </c>
      <c r="L70" s="183">
        <f t="shared" si="11"/>
        <v>0</v>
      </c>
      <c r="M70" s="183">
        <f t="shared" si="11"/>
        <v>0</v>
      </c>
      <c r="N70" s="183">
        <f t="shared" si="11"/>
        <v>0</v>
      </c>
      <c r="O70" s="183">
        <f t="shared" si="11"/>
        <v>0</v>
      </c>
      <c r="P70" s="183">
        <f t="shared" si="11"/>
        <v>0</v>
      </c>
      <c r="Q70" s="183">
        <f t="shared" si="11"/>
        <v>0</v>
      </c>
      <c r="R70" s="183">
        <f t="shared" si="11"/>
        <v>0</v>
      </c>
      <c r="S70" s="183">
        <f t="shared" si="11"/>
        <v>0</v>
      </c>
      <c r="T70" s="183">
        <f t="shared" si="11"/>
        <v>0</v>
      </c>
      <c r="U70" s="183">
        <f t="shared" si="12"/>
        <v>0</v>
      </c>
      <c r="V70" s="183">
        <f t="shared" si="12"/>
        <v>0</v>
      </c>
      <c r="W70" s="183">
        <f t="shared" si="12"/>
        <v>0</v>
      </c>
      <c r="X70" s="183">
        <f t="shared" si="12"/>
        <v>0</v>
      </c>
      <c r="Y70" s="183">
        <f t="shared" si="12"/>
        <v>0</v>
      </c>
      <c r="Z70" s="183">
        <f t="shared" si="12"/>
        <v>0</v>
      </c>
      <c r="AA70" s="183">
        <f t="shared" si="12"/>
        <v>0</v>
      </c>
      <c r="AB70" s="183">
        <f t="shared" si="12"/>
        <v>0</v>
      </c>
    </row>
    <row r="71" spans="1:31" x14ac:dyDescent="0.25">
      <c r="B71" s="145">
        <f t="shared" si="10"/>
        <v>49674</v>
      </c>
      <c r="D71" s="183">
        <f t="shared" si="8"/>
        <v>0</v>
      </c>
      <c r="E71" s="183">
        <f t="shared" si="11"/>
        <v>0</v>
      </c>
      <c r="F71" s="183">
        <f t="shared" si="11"/>
        <v>0</v>
      </c>
      <c r="G71" s="183">
        <f t="shared" si="11"/>
        <v>0</v>
      </c>
      <c r="H71" s="183">
        <f t="shared" si="11"/>
        <v>0</v>
      </c>
      <c r="I71" s="183">
        <f t="shared" si="11"/>
        <v>0</v>
      </c>
      <c r="J71" s="183">
        <f t="shared" si="11"/>
        <v>0</v>
      </c>
      <c r="K71" s="183">
        <f t="shared" si="11"/>
        <v>0</v>
      </c>
      <c r="L71" s="183">
        <f t="shared" si="11"/>
        <v>0</v>
      </c>
      <c r="M71" s="183">
        <f t="shared" si="11"/>
        <v>0</v>
      </c>
      <c r="N71" s="183">
        <f t="shared" si="11"/>
        <v>0</v>
      </c>
      <c r="O71" s="183">
        <f t="shared" si="11"/>
        <v>0</v>
      </c>
      <c r="P71" s="183">
        <f t="shared" si="11"/>
        <v>0</v>
      </c>
      <c r="Q71" s="183">
        <f t="shared" si="11"/>
        <v>0</v>
      </c>
      <c r="R71" s="183">
        <f t="shared" si="11"/>
        <v>0</v>
      </c>
      <c r="S71" s="183">
        <f t="shared" si="11"/>
        <v>0</v>
      </c>
      <c r="T71" s="183">
        <f t="shared" si="11"/>
        <v>0</v>
      </c>
      <c r="U71" s="183">
        <f t="shared" si="12"/>
        <v>0</v>
      </c>
      <c r="V71" s="183">
        <f t="shared" si="12"/>
        <v>0</v>
      </c>
      <c r="W71" s="183">
        <f t="shared" si="12"/>
        <v>0</v>
      </c>
      <c r="X71" s="183">
        <f t="shared" si="12"/>
        <v>0</v>
      </c>
      <c r="Y71" s="183">
        <f t="shared" si="12"/>
        <v>0</v>
      </c>
      <c r="Z71" s="183">
        <f t="shared" si="12"/>
        <v>0</v>
      </c>
      <c r="AA71" s="183">
        <f t="shared" si="12"/>
        <v>0</v>
      </c>
      <c r="AB71" s="183">
        <f t="shared" si="12"/>
        <v>0</v>
      </c>
    </row>
    <row r="72" spans="1:31" x14ac:dyDescent="0.25">
      <c r="B72" s="145">
        <f t="shared" si="10"/>
        <v>50040</v>
      </c>
      <c r="D72" s="183">
        <f t="shared" si="8"/>
        <v>0</v>
      </c>
      <c r="E72" s="183">
        <f t="shared" si="11"/>
        <v>0</v>
      </c>
      <c r="F72" s="183">
        <f t="shared" si="11"/>
        <v>0</v>
      </c>
      <c r="G72" s="183">
        <f t="shared" si="11"/>
        <v>0</v>
      </c>
      <c r="H72" s="183">
        <f t="shared" si="11"/>
        <v>0</v>
      </c>
      <c r="I72" s="183">
        <f t="shared" si="11"/>
        <v>0</v>
      </c>
      <c r="J72" s="183">
        <f t="shared" si="11"/>
        <v>0</v>
      </c>
      <c r="K72" s="183">
        <f t="shared" si="11"/>
        <v>0</v>
      </c>
      <c r="L72" s="183">
        <f t="shared" si="11"/>
        <v>0</v>
      </c>
      <c r="M72" s="183">
        <f t="shared" si="11"/>
        <v>0</v>
      </c>
      <c r="N72" s="183">
        <f t="shared" si="11"/>
        <v>0</v>
      </c>
      <c r="O72" s="183">
        <f t="shared" si="11"/>
        <v>0</v>
      </c>
      <c r="P72" s="183">
        <f t="shared" si="11"/>
        <v>0</v>
      </c>
      <c r="Q72" s="183">
        <f t="shared" si="11"/>
        <v>0</v>
      </c>
      <c r="R72" s="183">
        <f t="shared" si="11"/>
        <v>0</v>
      </c>
      <c r="S72" s="183">
        <f t="shared" si="11"/>
        <v>0</v>
      </c>
      <c r="T72" s="183">
        <f t="shared" si="11"/>
        <v>0</v>
      </c>
      <c r="U72" s="183">
        <f t="shared" si="12"/>
        <v>0</v>
      </c>
      <c r="V72" s="183">
        <f t="shared" si="12"/>
        <v>0</v>
      </c>
      <c r="W72" s="183">
        <f t="shared" si="12"/>
        <v>0</v>
      </c>
      <c r="X72" s="183">
        <f t="shared" si="12"/>
        <v>0</v>
      </c>
      <c r="Y72" s="183">
        <f t="shared" si="12"/>
        <v>0</v>
      </c>
      <c r="Z72" s="183">
        <f t="shared" si="12"/>
        <v>0</v>
      </c>
      <c r="AA72" s="183">
        <f t="shared" si="12"/>
        <v>0</v>
      </c>
      <c r="AB72" s="183">
        <f t="shared" si="12"/>
        <v>0</v>
      </c>
    </row>
    <row r="73" spans="1:31" x14ac:dyDescent="0.25">
      <c r="B73" s="145">
        <f t="shared" si="10"/>
        <v>50405</v>
      </c>
      <c r="D73" s="183">
        <f t="shared" si="8"/>
        <v>0</v>
      </c>
      <c r="E73" s="183">
        <f t="shared" ref="E73:AB75" si="13">+((E$14)*(E$18)+E$15*E$20)*E43</f>
        <v>0</v>
      </c>
      <c r="F73" s="183">
        <f t="shared" si="13"/>
        <v>0</v>
      </c>
      <c r="G73" s="183">
        <f t="shared" si="13"/>
        <v>0</v>
      </c>
      <c r="H73" s="183">
        <f t="shared" si="13"/>
        <v>0</v>
      </c>
      <c r="I73" s="183">
        <f t="shared" si="13"/>
        <v>0</v>
      </c>
      <c r="J73" s="183">
        <f t="shared" si="13"/>
        <v>0</v>
      </c>
      <c r="K73" s="183">
        <f t="shared" si="13"/>
        <v>0</v>
      </c>
      <c r="L73" s="183">
        <f t="shared" si="13"/>
        <v>0</v>
      </c>
      <c r="M73" s="183">
        <f t="shared" si="13"/>
        <v>0</v>
      </c>
      <c r="N73" s="183">
        <f t="shared" si="13"/>
        <v>0</v>
      </c>
      <c r="O73" s="183">
        <f t="shared" si="13"/>
        <v>0</v>
      </c>
      <c r="P73" s="183">
        <f t="shared" si="13"/>
        <v>0</v>
      </c>
      <c r="Q73" s="183">
        <f t="shared" si="13"/>
        <v>0</v>
      </c>
      <c r="R73" s="183">
        <f t="shared" si="13"/>
        <v>0</v>
      </c>
      <c r="S73" s="183">
        <f t="shared" si="13"/>
        <v>0</v>
      </c>
      <c r="T73" s="183">
        <f t="shared" si="13"/>
        <v>0</v>
      </c>
      <c r="U73" s="183">
        <f t="shared" si="13"/>
        <v>0</v>
      </c>
      <c r="V73" s="183">
        <f t="shared" si="13"/>
        <v>0</v>
      </c>
      <c r="W73" s="183">
        <f t="shared" si="13"/>
        <v>0</v>
      </c>
      <c r="X73" s="183">
        <f t="shared" si="13"/>
        <v>0</v>
      </c>
      <c r="Y73" s="183">
        <f t="shared" si="13"/>
        <v>0</v>
      </c>
      <c r="Z73" s="183">
        <f t="shared" si="13"/>
        <v>0</v>
      </c>
      <c r="AA73" s="183">
        <f t="shared" si="13"/>
        <v>0</v>
      </c>
      <c r="AB73" s="183">
        <f t="shared" si="13"/>
        <v>0</v>
      </c>
    </row>
    <row r="74" spans="1:31" x14ac:dyDescent="0.25">
      <c r="B74" s="145">
        <f t="shared" si="10"/>
        <v>50770</v>
      </c>
      <c r="D74" s="183">
        <f t="shared" si="8"/>
        <v>0</v>
      </c>
      <c r="E74" s="183">
        <f t="shared" si="13"/>
        <v>0</v>
      </c>
      <c r="F74" s="183">
        <f t="shared" si="13"/>
        <v>0</v>
      </c>
      <c r="G74" s="183">
        <f t="shared" si="13"/>
        <v>0</v>
      </c>
      <c r="H74" s="183">
        <f t="shared" si="13"/>
        <v>0</v>
      </c>
      <c r="I74" s="183">
        <f t="shared" si="13"/>
        <v>0</v>
      </c>
      <c r="J74" s="183">
        <f t="shared" si="13"/>
        <v>0</v>
      </c>
      <c r="K74" s="183">
        <f t="shared" si="13"/>
        <v>0</v>
      </c>
      <c r="L74" s="183">
        <f t="shared" si="13"/>
        <v>0</v>
      </c>
      <c r="M74" s="183">
        <f t="shared" si="13"/>
        <v>0</v>
      </c>
      <c r="N74" s="183">
        <f t="shared" si="13"/>
        <v>0</v>
      </c>
      <c r="O74" s="183">
        <f t="shared" si="13"/>
        <v>0</v>
      </c>
      <c r="P74" s="183">
        <f t="shared" si="13"/>
        <v>0</v>
      </c>
      <c r="Q74" s="183">
        <f t="shared" si="13"/>
        <v>0</v>
      </c>
      <c r="R74" s="183">
        <f t="shared" si="13"/>
        <v>0</v>
      </c>
      <c r="S74" s="183">
        <f t="shared" si="13"/>
        <v>0</v>
      </c>
      <c r="T74" s="183">
        <f t="shared" si="13"/>
        <v>0</v>
      </c>
      <c r="U74" s="183">
        <f t="shared" si="13"/>
        <v>0</v>
      </c>
      <c r="V74" s="183">
        <f t="shared" si="13"/>
        <v>0</v>
      </c>
      <c r="W74" s="183">
        <f t="shared" si="13"/>
        <v>0</v>
      </c>
      <c r="X74" s="183">
        <f t="shared" si="13"/>
        <v>0</v>
      </c>
      <c r="Y74" s="183">
        <f t="shared" si="13"/>
        <v>0</v>
      </c>
      <c r="Z74" s="183">
        <f t="shared" si="13"/>
        <v>0</v>
      </c>
      <c r="AA74" s="183">
        <f t="shared" si="13"/>
        <v>0</v>
      </c>
      <c r="AB74" s="183">
        <f t="shared" si="13"/>
        <v>0</v>
      </c>
    </row>
    <row r="75" spans="1:31" x14ac:dyDescent="0.25">
      <c r="B75" s="145">
        <f t="shared" si="10"/>
        <v>51135</v>
      </c>
      <c r="D75" s="183">
        <f t="shared" si="8"/>
        <v>0</v>
      </c>
      <c r="E75" s="183">
        <f t="shared" si="13"/>
        <v>0</v>
      </c>
      <c r="F75" s="183">
        <f t="shared" si="13"/>
        <v>0</v>
      </c>
      <c r="G75" s="183">
        <f t="shared" si="13"/>
        <v>0</v>
      </c>
      <c r="H75" s="183">
        <f t="shared" si="13"/>
        <v>0</v>
      </c>
      <c r="I75" s="183">
        <f t="shared" si="13"/>
        <v>0</v>
      </c>
      <c r="J75" s="183">
        <f t="shared" si="13"/>
        <v>0</v>
      </c>
      <c r="K75" s="183">
        <f t="shared" si="13"/>
        <v>0</v>
      </c>
      <c r="L75" s="183">
        <f t="shared" si="13"/>
        <v>0</v>
      </c>
      <c r="M75" s="183">
        <f t="shared" si="13"/>
        <v>0</v>
      </c>
      <c r="N75" s="183">
        <f t="shared" si="13"/>
        <v>0</v>
      </c>
      <c r="O75" s="183">
        <f t="shared" si="13"/>
        <v>0</v>
      </c>
      <c r="P75" s="183">
        <f t="shared" si="13"/>
        <v>0</v>
      </c>
      <c r="Q75" s="183">
        <f t="shared" si="13"/>
        <v>0</v>
      </c>
      <c r="R75" s="183">
        <f t="shared" si="13"/>
        <v>0</v>
      </c>
      <c r="S75" s="183">
        <f t="shared" si="13"/>
        <v>0</v>
      </c>
      <c r="T75" s="183">
        <f t="shared" si="13"/>
        <v>0</v>
      </c>
      <c r="U75" s="183">
        <f t="shared" si="13"/>
        <v>0</v>
      </c>
      <c r="V75" s="183">
        <f t="shared" si="13"/>
        <v>0</v>
      </c>
      <c r="W75" s="183">
        <f t="shared" si="13"/>
        <v>0</v>
      </c>
      <c r="X75" s="183">
        <f t="shared" si="13"/>
        <v>0</v>
      </c>
      <c r="Y75" s="183">
        <f t="shared" si="13"/>
        <v>0</v>
      </c>
      <c r="Z75" s="183">
        <f t="shared" si="13"/>
        <v>0</v>
      </c>
      <c r="AA75" s="183">
        <f t="shared" si="13"/>
        <v>0</v>
      </c>
      <c r="AB75" s="183">
        <f t="shared" si="13"/>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GBP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GBP</v>
      </c>
      <c r="AE80" s="186" t="s">
        <v>128</v>
      </c>
    </row>
    <row r="81" spans="1:31" x14ac:dyDescent="0.25">
      <c r="B81" s="145">
        <f>EDATE(+Summary!$C$6,12)</f>
        <v>44196</v>
      </c>
      <c r="D81" s="193">
        <f t="shared" ref="D81:D100" si="14">SUM(E81:AB81)</f>
        <v>0</v>
      </c>
      <c r="E81" s="193">
        <f t="shared" ref="E81:T96" si="15">+E56-E57</f>
        <v>0</v>
      </c>
      <c r="F81" s="193">
        <f>+F56-F57</f>
        <v>0</v>
      </c>
      <c r="G81" s="193">
        <f t="shared" ref="G81:AB92" si="16">+G56-G57</f>
        <v>0</v>
      </c>
      <c r="H81" s="193">
        <f t="shared" si="16"/>
        <v>0</v>
      </c>
      <c r="I81" s="193">
        <f t="shared" si="16"/>
        <v>0</v>
      </c>
      <c r="J81" s="193">
        <f t="shared" si="16"/>
        <v>0</v>
      </c>
      <c r="K81" s="193">
        <f t="shared" si="16"/>
        <v>0</v>
      </c>
      <c r="L81" s="193">
        <f t="shared" si="16"/>
        <v>0</v>
      </c>
      <c r="M81" s="193">
        <f t="shared" si="16"/>
        <v>0</v>
      </c>
      <c r="N81" s="193">
        <f t="shared" si="16"/>
        <v>0</v>
      </c>
      <c r="O81" s="193">
        <f t="shared" si="16"/>
        <v>0</v>
      </c>
      <c r="P81" s="193">
        <f t="shared" si="16"/>
        <v>0</v>
      </c>
      <c r="Q81" s="193">
        <f t="shared" si="16"/>
        <v>0</v>
      </c>
      <c r="R81" s="193">
        <f t="shared" si="16"/>
        <v>0</v>
      </c>
      <c r="S81" s="193">
        <f t="shared" si="16"/>
        <v>0</v>
      </c>
      <c r="T81" s="193">
        <f t="shared" si="16"/>
        <v>0</v>
      </c>
      <c r="U81" s="193">
        <f t="shared" si="16"/>
        <v>0</v>
      </c>
      <c r="V81" s="193">
        <f t="shared" si="16"/>
        <v>0</v>
      </c>
      <c r="W81" s="193">
        <f t="shared" si="16"/>
        <v>0</v>
      </c>
      <c r="X81" s="193">
        <f t="shared" si="16"/>
        <v>0</v>
      </c>
      <c r="Y81" s="193">
        <f t="shared" si="16"/>
        <v>0</v>
      </c>
      <c r="Z81" s="193">
        <f t="shared" si="16"/>
        <v>0</v>
      </c>
      <c r="AA81" s="193">
        <f t="shared" si="16"/>
        <v>0</v>
      </c>
      <c r="AB81" s="193">
        <f t="shared" si="16"/>
        <v>0</v>
      </c>
      <c r="AC81" s="187">
        <f>+AD81*((1+Summary!$D$29)^(AE81))</f>
        <v>0.99577210517662573</v>
      </c>
      <c r="AD81" s="187">
        <f>HLOOKUP($H$4,'Yield Curves &amp; Factor Charges'!$L$41:$S$72,AE81+2.5,FALSE)</f>
        <v>0.99527459222767012</v>
      </c>
      <c r="AE81" s="134">
        <v>0.5</v>
      </c>
    </row>
    <row r="82" spans="1:31" x14ac:dyDescent="0.25">
      <c r="A82" s="88"/>
      <c r="B82" s="145">
        <f t="shared" ref="B82:B99" si="17">EDATE(B81,12)</f>
        <v>44561</v>
      </c>
      <c r="D82" s="193">
        <f t="shared" si="14"/>
        <v>0</v>
      </c>
      <c r="E82" s="193">
        <f t="shared" si="15"/>
        <v>0</v>
      </c>
      <c r="F82" s="193">
        <f t="shared" si="15"/>
        <v>0</v>
      </c>
      <c r="G82" s="193">
        <f t="shared" si="16"/>
        <v>0</v>
      </c>
      <c r="H82" s="193">
        <f t="shared" si="16"/>
        <v>0</v>
      </c>
      <c r="I82" s="193">
        <f t="shared" si="16"/>
        <v>0</v>
      </c>
      <c r="J82" s="193">
        <f t="shared" si="16"/>
        <v>0</v>
      </c>
      <c r="K82" s="193">
        <f t="shared" si="16"/>
        <v>0</v>
      </c>
      <c r="L82" s="193">
        <f t="shared" si="16"/>
        <v>0</v>
      </c>
      <c r="M82" s="193">
        <f t="shared" si="16"/>
        <v>0</v>
      </c>
      <c r="N82" s="193">
        <f t="shared" si="16"/>
        <v>0</v>
      </c>
      <c r="O82" s="193">
        <f t="shared" si="16"/>
        <v>0</v>
      </c>
      <c r="P82" s="193">
        <f t="shared" si="16"/>
        <v>0</v>
      </c>
      <c r="Q82" s="193">
        <f t="shared" si="16"/>
        <v>0</v>
      </c>
      <c r="R82" s="193">
        <f t="shared" si="16"/>
        <v>0</v>
      </c>
      <c r="S82" s="193">
        <f t="shared" si="16"/>
        <v>0</v>
      </c>
      <c r="T82" s="193">
        <f t="shared" si="16"/>
        <v>0</v>
      </c>
      <c r="U82" s="193">
        <f t="shared" si="16"/>
        <v>0</v>
      </c>
      <c r="V82" s="193">
        <f t="shared" si="16"/>
        <v>0</v>
      </c>
      <c r="W82" s="193">
        <f t="shared" si="16"/>
        <v>0</v>
      </c>
      <c r="X82" s="193">
        <f t="shared" si="16"/>
        <v>0</v>
      </c>
      <c r="Y82" s="193">
        <f t="shared" si="16"/>
        <v>0</v>
      </c>
      <c r="Z82" s="193">
        <f t="shared" si="16"/>
        <v>0</v>
      </c>
      <c r="AA82" s="193">
        <f t="shared" si="16"/>
        <v>0</v>
      </c>
      <c r="AB82" s="193">
        <f t="shared" si="16"/>
        <v>0</v>
      </c>
      <c r="AC82" s="187">
        <f>+AD82*((1+Summary!$D$29)^(AE82))</f>
        <v>0.98616516470447191</v>
      </c>
      <c r="AD82" s="187">
        <f>HLOOKUP($H$4,'Yield Curves &amp; Factor Charges'!$L$41:$S$72,AE82+2.5,FALSE)</f>
        <v>0.98468776386228707</v>
      </c>
      <c r="AE82" s="134">
        <f t="shared" ref="AE82:AE100" si="18">+AE81+1</f>
        <v>1.5</v>
      </c>
    </row>
    <row r="83" spans="1:31" x14ac:dyDescent="0.25">
      <c r="B83" s="145">
        <f t="shared" si="17"/>
        <v>44926</v>
      </c>
      <c r="D83" s="193">
        <f t="shared" si="14"/>
        <v>0</v>
      </c>
      <c r="E83" s="193">
        <f t="shared" si="15"/>
        <v>0</v>
      </c>
      <c r="F83" s="193">
        <f t="shared" si="15"/>
        <v>0</v>
      </c>
      <c r="G83" s="193">
        <f t="shared" si="16"/>
        <v>0</v>
      </c>
      <c r="H83" s="193">
        <f t="shared" si="16"/>
        <v>0</v>
      </c>
      <c r="I83" s="193">
        <f t="shared" si="16"/>
        <v>0</v>
      </c>
      <c r="J83" s="193">
        <f t="shared" si="16"/>
        <v>0</v>
      </c>
      <c r="K83" s="193">
        <f t="shared" si="16"/>
        <v>0</v>
      </c>
      <c r="L83" s="193">
        <f t="shared" si="16"/>
        <v>0</v>
      </c>
      <c r="M83" s="193">
        <f t="shared" si="16"/>
        <v>0</v>
      </c>
      <c r="N83" s="193">
        <f t="shared" si="16"/>
        <v>0</v>
      </c>
      <c r="O83" s="193">
        <f t="shared" si="16"/>
        <v>0</v>
      </c>
      <c r="P83" s="193">
        <f t="shared" si="16"/>
        <v>0</v>
      </c>
      <c r="Q83" s="193">
        <f t="shared" si="16"/>
        <v>0</v>
      </c>
      <c r="R83" s="193">
        <f t="shared" si="16"/>
        <v>0</v>
      </c>
      <c r="S83" s="193">
        <f t="shared" si="16"/>
        <v>0</v>
      </c>
      <c r="T83" s="193">
        <f t="shared" si="16"/>
        <v>0</v>
      </c>
      <c r="U83" s="193">
        <f t="shared" si="16"/>
        <v>0</v>
      </c>
      <c r="V83" s="193">
        <f t="shared" si="16"/>
        <v>0</v>
      </c>
      <c r="W83" s="193">
        <f t="shared" si="16"/>
        <v>0</v>
      </c>
      <c r="X83" s="193">
        <f t="shared" si="16"/>
        <v>0</v>
      </c>
      <c r="Y83" s="193">
        <f t="shared" si="16"/>
        <v>0</v>
      </c>
      <c r="Z83" s="193">
        <f t="shared" si="16"/>
        <v>0</v>
      </c>
      <c r="AA83" s="193">
        <f t="shared" si="16"/>
        <v>0</v>
      </c>
      <c r="AB83" s="193">
        <f t="shared" si="16"/>
        <v>0</v>
      </c>
      <c r="AC83" s="187">
        <f>+AD83*((1+Summary!$D$29)^(AE83))</f>
        <v>0.97438164884215672</v>
      </c>
      <c r="AD83" s="187">
        <f>HLOOKUP($H$4,'Yield Curves &amp; Factor Charges'!$L$41:$S$72,AE83+2.5,FALSE)</f>
        <v>0.97194995125416661</v>
      </c>
      <c r="AE83" s="134">
        <f t="shared" si="18"/>
        <v>2.5</v>
      </c>
    </row>
    <row r="84" spans="1:31" x14ac:dyDescent="0.25">
      <c r="B84" s="145">
        <f t="shared" si="17"/>
        <v>45291</v>
      </c>
      <c r="D84" s="193">
        <f t="shared" si="14"/>
        <v>0</v>
      </c>
      <c r="E84" s="193">
        <f t="shared" si="15"/>
        <v>0</v>
      </c>
      <c r="F84" s="193">
        <f t="shared" si="15"/>
        <v>0</v>
      </c>
      <c r="G84" s="193">
        <f t="shared" si="16"/>
        <v>0</v>
      </c>
      <c r="H84" s="193">
        <f t="shared" si="16"/>
        <v>0</v>
      </c>
      <c r="I84" s="193">
        <f t="shared" si="16"/>
        <v>0</v>
      </c>
      <c r="J84" s="193">
        <f t="shared" si="16"/>
        <v>0</v>
      </c>
      <c r="K84" s="193">
        <f t="shared" si="16"/>
        <v>0</v>
      </c>
      <c r="L84" s="193">
        <f t="shared" si="16"/>
        <v>0</v>
      </c>
      <c r="M84" s="193">
        <f t="shared" si="16"/>
        <v>0</v>
      </c>
      <c r="N84" s="193">
        <f t="shared" si="16"/>
        <v>0</v>
      </c>
      <c r="O84" s="193">
        <f t="shared" si="16"/>
        <v>0</v>
      </c>
      <c r="P84" s="193">
        <f t="shared" si="16"/>
        <v>0</v>
      </c>
      <c r="Q84" s="193">
        <f t="shared" si="16"/>
        <v>0</v>
      </c>
      <c r="R84" s="193">
        <f t="shared" si="16"/>
        <v>0</v>
      </c>
      <c r="S84" s="193">
        <f t="shared" si="16"/>
        <v>0</v>
      </c>
      <c r="T84" s="193">
        <f t="shared" si="16"/>
        <v>0</v>
      </c>
      <c r="U84" s="193">
        <f t="shared" si="16"/>
        <v>0</v>
      </c>
      <c r="V84" s="193">
        <f t="shared" si="16"/>
        <v>0</v>
      </c>
      <c r="W84" s="193">
        <f t="shared" si="16"/>
        <v>0</v>
      </c>
      <c r="X84" s="193">
        <f t="shared" si="16"/>
        <v>0</v>
      </c>
      <c r="Y84" s="193">
        <f t="shared" si="16"/>
        <v>0</v>
      </c>
      <c r="Z84" s="193">
        <f t="shared" si="16"/>
        <v>0</v>
      </c>
      <c r="AA84" s="193">
        <f t="shared" si="16"/>
        <v>0</v>
      </c>
      <c r="AB84" s="193">
        <f t="shared" si="16"/>
        <v>0</v>
      </c>
      <c r="AC84" s="187">
        <f>+AD84*((1+Summary!$D$29)^(AE84))</f>
        <v>0.95983775825057649</v>
      </c>
      <c r="AD84" s="187">
        <f>HLOOKUP($H$4,'Yield Curves &amp; Factor Charges'!$L$41:$S$72,AE84+2.5,FALSE)</f>
        <v>0.9564858709838735</v>
      </c>
      <c r="AE84" s="134">
        <f t="shared" si="18"/>
        <v>3.5</v>
      </c>
    </row>
    <row r="85" spans="1:31" x14ac:dyDescent="0.25">
      <c r="B85" s="145">
        <f t="shared" si="17"/>
        <v>45657</v>
      </c>
      <c r="D85" s="193">
        <f t="shared" si="14"/>
        <v>0</v>
      </c>
      <c r="E85" s="193">
        <f t="shared" si="15"/>
        <v>0</v>
      </c>
      <c r="F85" s="193">
        <f t="shared" si="15"/>
        <v>0</v>
      </c>
      <c r="G85" s="193">
        <f t="shared" si="16"/>
        <v>0</v>
      </c>
      <c r="H85" s="193">
        <f t="shared" si="16"/>
        <v>0</v>
      </c>
      <c r="I85" s="193">
        <f t="shared" si="16"/>
        <v>0</v>
      </c>
      <c r="J85" s="193">
        <f t="shared" si="16"/>
        <v>0</v>
      </c>
      <c r="K85" s="193">
        <f t="shared" si="16"/>
        <v>0</v>
      </c>
      <c r="L85" s="193">
        <f t="shared" si="16"/>
        <v>0</v>
      </c>
      <c r="M85" s="193">
        <f t="shared" si="16"/>
        <v>0</v>
      </c>
      <c r="N85" s="193">
        <f t="shared" si="16"/>
        <v>0</v>
      </c>
      <c r="O85" s="193">
        <f t="shared" si="16"/>
        <v>0</v>
      </c>
      <c r="P85" s="193">
        <f t="shared" si="16"/>
        <v>0</v>
      </c>
      <c r="Q85" s="193">
        <f t="shared" si="16"/>
        <v>0</v>
      </c>
      <c r="R85" s="193">
        <f t="shared" si="16"/>
        <v>0</v>
      </c>
      <c r="S85" s="193">
        <f t="shared" si="16"/>
        <v>0</v>
      </c>
      <c r="T85" s="193">
        <f t="shared" si="16"/>
        <v>0</v>
      </c>
      <c r="U85" s="193">
        <f t="shared" si="16"/>
        <v>0</v>
      </c>
      <c r="V85" s="193">
        <f t="shared" si="16"/>
        <v>0</v>
      </c>
      <c r="W85" s="193">
        <f t="shared" si="16"/>
        <v>0</v>
      </c>
      <c r="X85" s="193">
        <f t="shared" si="16"/>
        <v>0</v>
      </c>
      <c r="Y85" s="193">
        <f t="shared" si="16"/>
        <v>0</v>
      </c>
      <c r="Z85" s="193">
        <f t="shared" si="16"/>
        <v>0</v>
      </c>
      <c r="AA85" s="193">
        <f t="shared" si="16"/>
        <v>0</v>
      </c>
      <c r="AB85" s="193">
        <f t="shared" si="16"/>
        <v>0</v>
      </c>
      <c r="AC85" s="187">
        <f>+AD85*((1+Summary!$D$29)^(AE85))</f>
        <v>0.94319503973044461</v>
      </c>
      <c r="AD85" s="187">
        <f>HLOOKUP($H$4,'Yield Curves &amp; Factor Charges'!$L$41:$S$72,AE85+2.5,FALSE)</f>
        <v>0.93896230884819498</v>
      </c>
      <c r="AE85" s="134">
        <f t="shared" si="18"/>
        <v>4.5</v>
      </c>
    </row>
    <row r="86" spans="1:31" x14ac:dyDescent="0.25">
      <c r="B86" s="145">
        <f t="shared" si="17"/>
        <v>46022</v>
      </c>
      <c r="D86" s="193">
        <f t="shared" si="14"/>
        <v>0</v>
      </c>
      <c r="E86" s="193">
        <f t="shared" si="15"/>
        <v>0</v>
      </c>
      <c r="F86" s="193">
        <f t="shared" si="15"/>
        <v>0</v>
      </c>
      <c r="G86" s="193">
        <f t="shared" si="16"/>
        <v>0</v>
      </c>
      <c r="H86" s="193">
        <f t="shared" si="16"/>
        <v>0</v>
      </c>
      <c r="I86" s="193">
        <f t="shared" si="16"/>
        <v>0</v>
      </c>
      <c r="J86" s="193">
        <f t="shared" si="16"/>
        <v>0</v>
      </c>
      <c r="K86" s="193">
        <f t="shared" si="16"/>
        <v>0</v>
      </c>
      <c r="L86" s="193">
        <f t="shared" si="16"/>
        <v>0</v>
      </c>
      <c r="M86" s="193">
        <f t="shared" si="16"/>
        <v>0</v>
      </c>
      <c r="N86" s="193">
        <f t="shared" si="16"/>
        <v>0</v>
      </c>
      <c r="O86" s="193">
        <f t="shared" si="16"/>
        <v>0</v>
      </c>
      <c r="P86" s="193">
        <f t="shared" si="16"/>
        <v>0</v>
      </c>
      <c r="Q86" s="193">
        <f t="shared" si="16"/>
        <v>0</v>
      </c>
      <c r="R86" s="193">
        <f t="shared" si="16"/>
        <v>0</v>
      </c>
      <c r="S86" s="193">
        <f t="shared" si="16"/>
        <v>0</v>
      </c>
      <c r="T86" s="193">
        <f t="shared" si="16"/>
        <v>0</v>
      </c>
      <c r="U86" s="193">
        <f t="shared" si="16"/>
        <v>0</v>
      </c>
      <c r="V86" s="193">
        <f t="shared" si="16"/>
        <v>0</v>
      </c>
      <c r="W86" s="193">
        <f t="shared" si="16"/>
        <v>0</v>
      </c>
      <c r="X86" s="193">
        <f t="shared" si="16"/>
        <v>0</v>
      </c>
      <c r="Y86" s="193">
        <f t="shared" si="16"/>
        <v>0</v>
      </c>
      <c r="Z86" s="193">
        <f t="shared" si="16"/>
        <v>0</v>
      </c>
      <c r="AA86" s="193">
        <f t="shared" si="16"/>
        <v>0</v>
      </c>
      <c r="AB86" s="193">
        <f t="shared" si="16"/>
        <v>0</v>
      </c>
      <c r="AC86" s="187">
        <f>+AD86*((1+Summary!$D$29)^(AE86))</f>
        <v>0.92462217051435369</v>
      </c>
      <c r="AD86" s="187">
        <f>HLOOKUP($H$4,'Yield Curves &amp; Factor Charges'!$L$41:$S$72,AE86+2.5,FALSE)</f>
        <v>0.91955323496640651</v>
      </c>
      <c r="AE86" s="134">
        <f t="shared" si="18"/>
        <v>5.5</v>
      </c>
    </row>
    <row r="87" spans="1:31" x14ac:dyDescent="0.25">
      <c r="B87" s="145">
        <f t="shared" si="17"/>
        <v>46387</v>
      </c>
      <c r="D87" s="193">
        <f t="shared" si="14"/>
        <v>0</v>
      </c>
      <c r="E87" s="193">
        <f t="shared" si="15"/>
        <v>0</v>
      </c>
      <c r="F87" s="193">
        <f t="shared" si="15"/>
        <v>0</v>
      </c>
      <c r="G87" s="193">
        <f t="shared" si="16"/>
        <v>0</v>
      </c>
      <c r="H87" s="193">
        <f t="shared" si="16"/>
        <v>0</v>
      </c>
      <c r="I87" s="193">
        <f t="shared" si="16"/>
        <v>0</v>
      </c>
      <c r="J87" s="193">
        <f t="shared" si="16"/>
        <v>0</v>
      </c>
      <c r="K87" s="193">
        <f t="shared" si="16"/>
        <v>0</v>
      </c>
      <c r="L87" s="193">
        <f t="shared" si="16"/>
        <v>0</v>
      </c>
      <c r="M87" s="193">
        <f t="shared" si="16"/>
        <v>0</v>
      </c>
      <c r="N87" s="193">
        <f t="shared" si="16"/>
        <v>0</v>
      </c>
      <c r="O87" s="193">
        <f t="shared" si="16"/>
        <v>0</v>
      </c>
      <c r="P87" s="193">
        <f t="shared" si="16"/>
        <v>0</v>
      </c>
      <c r="Q87" s="193">
        <f t="shared" si="16"/>
        <v>0</v>
      </c>
      <c r="R87" s="193">
        <f t="shared" si="16"/>
        <v>0</v>
      </c>
      <c r="S87" s="193">
        <f t="shared" si="16"/>
        <v>0</v>
      </c>
      <c r="T87" s="193">
        <f t="shared" si="16"/>
        <v>0</v>
      </c>
      <c r="U87" s="193">
        <f t="shared" si="16"/>
        <v>0</v>
      </c>
      <c r="V87" s="193">
        <f t="shared" si="16"/>
        <v>0</v>
      </c>
      <c r="W87" s="193">
        <f t="shared" si="16"/>
        <v>0</v>
      </c>
      <c r="X87" s="193">
        <f t="shared" si="16"/>
        <v>0</v>
      </c>
      <c r="Y87" s="193">
        <f t="shared" si="16"/>
        <v>0</v>
      </c>
      <c r="Z87" s="193">
        <f t="shared" si="16"/>
        <v>0</v>
      </c>
      <c r="AA87" s="193">
        <f t="shared" si="16"/>
        <v>0</v>
      </c>
      <c r="AB87" s="193">
        <f t="shared" si="16"/>
        <v>0</v>
      </c>
      <c r="AC87" s="187">
        <f>+AD87*((1+Summary!$D$29)^(AE87))</f>
        <v>0.90367199092350159</v>
      </c>
      <c r="AD87" s="187">
        <f>HLOOKUP($H$4,'Yield Curves &amp; Factor Charges'!$L$41:$S$72,AE87+2.5,FALSE)</f>
        <v>0.89782008772534405</v>
      </c>
      <c r="AE87" s="134">
        <f t="shared" si="18"/>
        <v>6.5</v>
      </c>
    </row>
    <row r="88" spans="1:31" x14ac:dyDescent="0.25">
      <c r="B88" s="145">
        <f t="shared" si="17"/>
        <v>46752</v>
      </c>
      <c r="C88" s="54"/>
      <c r="D88" s="193">
        <f t="shared" si="14"/>
        <v>0</v>
      </c>
      <c r="E88" s="193">
        <f t="shared" si="15"/>
        <v>0</v>
      </c>
      <c r="F88" s="193">
        <f t="shared" si="15"/>
        <v>0</v>
      </c>
      <c r="G88" s="193">
        <f t="shared" si="16"/>
        <v>0</v>
      </c>
      <c r="H88" s="193">
        <f t="shared" si="16"/>
        <v>0</v>
      </c>
      <c r="I88" s="193">
        <f t="shared" si="16"/>
        <v>0</v>
      </c>
      <c r="J88" s="193">
        <f t="shared" si="16"/>
        <v>0</v>
      </c>
      <c r="K88" s="193">
        <f t="shared" si="16"/>
        <v>0</v>
      </c>
      <c r="L88" s="193">
        <f t="shared" si="16"/>
        <v>0</v>
      </c>
      <c r="M88" s="193">
        <f t="shared" si="16"/>
        <v>0</v>
      </c>
      <c r="N88" s="193">
        <f t="shared" si="16"/>
        <v>0</v>
      </c>
      <c r="O88" s="193">
        <f t="shared" si="16"/>
        <v>0</v>
      </c>
      <c r="P88" s="193">
        <f t="shared" si="16"/>
        <v>0</v>
      </c>
      <c r="Q88" s="193">
        <f t="shared" si="16"/>
        <v>0</v>
      </c>
      <c r="R88" s="193">
        <f t="shared" si="16"/>
        <v>0</v>
      </c>
      <c r="S88" s="193">
        <f t="shared" si="16"/>
        <v>0</v>
      </c>
      <c r="T88" s="193">
        <f t="shared" si="16"/>
        <v>0</v>
      </c>
      <c r="U88" s="193">
        <f t="shared" si="16"/>
        <v>0</v>
      </c>
      <c r="V88" s="193">
        <f t="shared" si="16"/>
        <v>0</v>
      </c>
      <c r="W88" s="193">
        <f t="shared" si="16"/>
        <v>0</v>
      </c>
      <c r="X88" s="193">
        <f t="shared" si="16"/>
        <v>0</v>
      </c>
      <c r="Y88" s="193">
        <f t="shared" si="16"/>
        <v>0</v>
      </c>
      <c r="Z88" s="193">
        <f t="shared" si="16"/>
        <v>0</v>
      </c>
      <c r="AA88" s="193">
        <f t="shared" si="16"/>
        <v>0</v>
      </c>
      <c r="AB88" s="193">
        <f t="shared" si="16"/>
        <v>0</v>
      </c>
      <c r="AC88" s="187">
        <f>+AD88*((1+Summary!$D$29)^(AE88))</f>
        <v>0.88431267217817</v>
      </c>
      <c r="AD88" s="187">
        <f>HLOOKUP($H$4,'Yield Curves &amp; Factor Charges'!$L$41:$S$72,AE88+2.5,FALSE)</f>
        <v>0.87770842557672035</v>
      </c>
      <c r="AE88" s="134">
        <f t="shared" si="18"/>
        <v>7.5</v>
      </c>
    </row>
    <row r="89" spans="1:31" x14ac:dyDescent="0.25">
      <c r="B89" s="145">
        <f t="shared" si="17"/>
        <v>47118</v>
      </c>
      <c r="C89" s="54"/>
      <c r="D89" s="193">
        <f t="shared" si="14"/>
        <v>0</v>
      </c>
      <c r="E89" s="193">
        <f t="shared" si="15"/>
        <v>0</v>
      </c>
      <c r="F89" s="193">
        <f t="shared" si="15"/>
        <v>0</v>
      </c>
      <c r="G89" s="193">
        <f t="shared" si="16"/>
        <v>0</v>
      </c>
      <c r="H89" s="193">
        <f t="shared" si="16"/>
        <v>0</v>
      </c>
      <c r="I89" s="193">
        <f t="shared" si="16"/>
        <v>0</v>
      </c>
      <c r="J89" s="193">
        <f t="shared" si="16"/>
        <v>0</v>
      </c>
      <c r="K89" s="193">
        <f t="shared" si="16"/>
        <v>0</v>
      </c>
      <c r="L89" s="193">
        <f t="shared" si="16"/>
        <v>0</v>
      </c>
      <c r="M89" s="193">
        <f t="shared" si="16"/>
        <v>0</v>
      </c>
      <c r="N89" s="193">
        <f t="shared" si="16"/>
        <v>0</v>
      </c>
      <c r="O89" s="193">
        <f t="shared" si="16"/>
        <v>0</v>
      </c>
      <c r="P89" s="193">
        <f t="shared" si="16"/>
        <v>0</v>
      </c>
      <c r="Q89" s="193">
        <f t="shared" si="16"/>
        <v>0</v>
      </c>
      <c r="R89" s="193">
        <f t="shared" si="16"/>
        <v>0</v>
      </c>
      <c r="S89" s="193">
        <f t="shared" si="16"/>
        <v>0</v>
      </c>
      <c r="T89" s="193">
        <f t="shared" si="16"/>
        <v>0</v>
      </c>
      <c r="U89" s="193">
        <f t="shared" si="16"/>
        <v>0</v>
      </c>
      <c r="V89" s="193">
        <f t="shared" si="16"/>
        <v>0</v>
      </c>
      <c r="W89" s="193">
        <f t="shared" si="16"/>
        <v>0</v>
      </c>
      <c r="X89" s="193">
        <f t="shared" si="16"/>
        <v>0</v>
      </c>
      <c r="Y89" s="193">
        <f t="shared" si="16"/>
        <v>0</v>
      </c>
      <c r="Z89" s="193">
        <f t="shared" si="16"/>
        <v>0</v>
      </c>
      <c r="AA89" s="193">
        <f t="shared" si="16"/>
        <v>0</v>
      </c>
      <c r="AB89" s="193">
        <f t="shared" si="16"/>
        <v>0</v>
      </c>
      <c r="AC89" s="187">
        <f>+AD89*((1+Summary!$D$29)^(AE89))</f>
        <v>0.86787809956472317</v>
      </c>
      <c r="AD89" s="187">
        <f>HLOOKUP($H$4,'Yield Curves &amp; Factor Charges'!$L$41:$S$72,AE89+2.5,FALSE)</f>
        <v>0.86053605400638611</v>
      </c>
      <c r="AE89" s="134">
        <f t="shared" si="18"/>
        <v>8.5</v>
      </c>
    </row>
    <row r="90" spans="1:31" x14ac:dyDescent="0.25">
      <c r="B90" s="145">
        <f t="shared" si="17"/>
        <v>47483</v>
      </c>
      <c r="D90" s="193">
        <f t="shared" si="14"/>
        <v>0</v>
      </c>
      <c r="E90" s="193">
        <f t="shared" si="15"/>
        <v>0</v>
      </c>
      <c r="F90" s="193">
        <f t="shared" si="15"/>
        <v>0</v>
      </c>
      <c r="G90" s="193">
        <f t="shared" si="16"/>
        <v>0</v>
      </c>
      <c r="H90" s="193">
        <f t="shared" si="16"/>
        <v>0</v>
      </c>
      <c r="I90" s="193">
        <f t="shared" si="16"/>
        <v>0</v>
      </c>
      <c r="J90" s="193">
        <f t="shared" si="16"/>
        <v>0</v>
      </c>
      <c r="K90" s="193">
        <f t="shared" si="16"/>
        <v>0</v>
      </c>
      <c r="L90" s="193">
        <f t="shared" si="16"/>
        <v>0</v>
      </c>
      <c r="M90" s="193">
        <f t="shared" si="16"/>
        <v>0</v>
      </c>
      <c r="N90" s="193">
        <f t="shared" si="16"/>
        <v>0</v>
      </c>
      <c r="O90" s="193">
        <f t="shared" si="16"/>
        <v>0</v>
      </c>
      <c r="P90" s="193">
        <f t="shared" si="16"/>
        <v>0</v>
      </c>
      <c r="Q90" s="193">
        <f t="shared" si="16"/>
        <v>0</v>
      </c>
      <c r="R90" s="193">
        <f t="shared" si="16"/>
        <v>0</v>
      </c>
      <c r="S90" s="193">
        <f t="shared" si="16"/>
        <v>0</v>
      </c>
      <c r="T90" s="193">
        <f t="shared" si="16"/>
        <v>0</v>
      </c>
      <c r="U90" s="193">
        <f t="shared" si="16"/>
        <v>0</v>
      </c>
      <c r="V90" s="193">
        <f t="shared" si="16"/>
        <v>0</v>
      </c>
      <c r="W90" s="193">
        <f t="shared" si="16"/>
        <v>0</v>
      </c>
      <c r="X90" s="193">
        <f t="shared" si="16"/>
        <v>0</v>
      </c>
      <c r="Y90" s="193">
        <f t="shared" si="16"/>
        <v>0</v>
      </c>
      <c r="Z90" s="193">
        <f t="shared" si="16"/>
        <v>0</v>
      </c>
      <c r="AA90" s="193">
        <f t="shared" si="16"/>
        <v>0</v>
      </c>
      <c r="AB90" s="193">
        <f t="shared" si="16"/>
        <v>0</v>
      </c>
      <c r="AC90" s="187">
        <f>+AD90*((1+Summary!$D$29)^(AE90))</f>
        <v>0.84967186891525237</v>
      </c>
      <c r="AD90" s="187">
        <f>HLOOKUP($H$4,'Yield Curves &amp; Factor Charges'!$L$41:$S$72,AE90+2.5,FALSE)</f>
        <v>0.84164220160465841</v>
      </c>
      <c r="AE90" s="134">
        <f t="shared" si="18"/>
        <v>9.5</v>
      </c>
    </row>
    <row r="91" spans="1:31" x14ac:dyDescent="0.25">
      <c r="B91" s="145">
        <f t="shared" si="17"/>
        <v>47848</v>
      </c>
      <c r="D91" s="193">
        <f t="shared" si="14"/>
        <v>0</v>
      </c>
      <c r="E91" s="193">
        <f t="shared" si="15"/>
        <v>0</v>
      </c>
      <c r="F91" s="193">
        <f t="shared" si="15"/>
        <v>0</v>
      </c>
      <c r="G91" s="193">
        <f t="shared" si="16"/>
        <v>0</v>
      </c>
      <c r="H91" s="193">
        <f t="shared" si="16"/>
        <v>0</v>
      </c>
      <c r="I91" s="193">
        <f t="shared" si="16"/>
        <v>0</v>
      </c>
      <c r="J91" s="193">
        <f t="shared" si="16"/>
        <v>0</v>
      </c>
      <c r="K91" s="193">
        <f t="shared" si="16"/>
        <v>0</v>
      </c>
      <c r="L91" s="193">
        <f t="shared" si="16"/>
        <v>0</v>
      </c>
      <c r="M91" s="193">
        <f t="shared" si="16"/>
        <v>0</v>
      </c>
      <c r="N91" s="193">
        <f t="shared" si="16"/>
        <v>0</v>
      </c>
      <c r="O91" s="193">
        <f t="shared" si="16"/>
        <v>0</v>
      </c>
      <c r="P91" s="193">
        <f t="shared" si="16"/>
        <v>0</v>
      </c>
      <c r="Q91" s="193">
        <f t="shared" si="16"/>
        <v>0</v>
      </c>
      <c r="R91" s="193">
        <f t="shared" si="16"/>
        <v>0</v>
      </c>
      <c r="S91" s="193">
        <f t="shared" si="16"/>
        <v>0</v>
      </c>
      <c r="T91" s="193">
        <f t="shared" si="16"/>
        <v>0</v>
      </c>
      <c r="U91" s="193">
        <f t="shared" si="16"/>
        <v>0</v>
      </c>
      <c r="V91" s="193">
        <f t="shared" si="16"/>
        <v>0</v>
      </c>
      <c r="W91" s="193">
        <f t="shared" si="16"/>
        <v>0</v>
      </c>
      <c r="X91" s="193">
        <f t="shared" si="16"/>
        <v>0</v>
      </c>
      <c r="Y91" s="193">
        <f t="shared" si="16"/>
        <v>0</v>
      </c>
      <c r="Z91" s="193">
        <f t="shared" si="16"/>
        <v>0</v>
      </c>
      <c r="AA91" s="193">
        <f t="shared" si="16"/>
        <v>0</v>
      </c>
      <c r="AB91" s="193">
        <f t="shared" si="16"/>
        <v>0</v>
      </c>
      <c r="AC91" s="187">
        <f>+AD91*((1+Summary!$D$29)^(AE91))</f>
        <v>0.83413635530841346</v>
      </c>
      <c r="AD91" s="187">
        <f>HLOOKUP($H$4,'Yield Curves &amp; Factor Charges'!$L$41:$S$72,AE91+2.5,FALSE)</f>
        <v>0.82542807542885377</v>
      </c>
      <c r="AE91" s="134">
        <f t="shared" si="18"/>
        <v>10.5</v>
      </c>
    </row>
    <row r="92" spans="1:31" x14ac:dyDescent="0.25">
      <c r="B92" s="145">
        <f t="shared" si="17"/>
        <v>48213</v>
      </c>
      <c r="D92" s="193">
        <f t="shared" si="14"/>
        <v>0</v>
      </c>
      <c r="E92" s="193">
        <f t="shared" si="15"/>
        <v>0</v>
      </c>
      <c r="F92" s="193">
        <f t="shared" si="15"/>
        <v>0</v>
      </c>
      <c r="G92" s="193">
        <f t="shared" si="16"/>
        <v>0</v>
      </c>
      <c r="H92" s="193">
        <f t="shared" si="16"/>
        <v>0</v>
      </c>
      <c r="I92" s="193">
        <f t="shared" si="16"/>
        <v>0</v>
      </c>
      <c r="J92" s="193">
        <f t="shared" si="16"/>
        <v>0</v>
      </c>
      <c r="K92" s="193">
        <f t="shared" si="16"/>
        <v>0</v>
      </c>
      <c r="L92" s="193">
        <f t="shared" si="16"/>
        <v>0</v>
      </c>
      <c r="M92" s="193">
        <f t="shared" si="16"/>
        <v>0</v>
      </c>
      <c r="N92" s="193">
        <f t="shared" si="16"/>
        <v>0</v>
      </c>
      <c r="O92" s="193">
        <f t="shared" si="16"/>
        <v>0</v>
      </c>
      <c r="P92" s="193">
        <f t="shared" si="16"/>
        <v>0</v>
      </c>
      <c r="Q92" s="193">
        <f t="shared" si="16"/>
        <v>0</v>
      </c>
      <c r="R92" s="193">
        <f t="shared" si="16"/>
        <v>0</v>
      </c>
      <c r="S92" s="193">
        <f t="shared" si="16"/>
        <v>0</v>
      </c>
      <c r="T92" s="193">
        <f t="shared" ref="T92:AB96" si="19">+T67-T68</f>
        <v>0</v>
      </c>
      <c r="U92" s="193">
        <f t="shared" si="19"/>
        <v>0</v>
      </c>
      <c r="V92" s="193">
        <f t="shared" si="19"/>
        <v>0</v>
      </c>
      <c r="W92" s="193">
        <f t="shared" si="19"/>
        <v>0</v>
      </c>
      <c r="X92" s="193">
        <f t="shared" si="19"/>
        <v>0</v>
      </c>
      <c r="Y92" s="193">
        <f t="shared" si="19"/>
        <v>0</v>
      </c>
      <c r="Z92" s="193">
        <f t="shared" si="19"/>
        <v>0</v>
      </c>
      <c r="AA92" s="193">
        <f t="shared" si="19"/>
        <v>0</v>
      </c>
      <c r="AB92" s="193">
        <f t="shared" si="19"/>
        <v>0</v>
      </c>
      <c r="AC92" s="187">
        <f>+AD92*((1+Summary!$D$29)^(AE92))</f>
        <v>0.82215622458999893</v>
      </c>
      <c r="AD92" s="187">
        <f>HLOOKUP($H$4,'Yield Curves &amp; Factor Charges'!$L$41:$S$72,AE92+2.5,FALSE)</f>
        <v>0.81276025553066944</v>
      </c>
      <c r="AE92" s="134">
        <f t="shared" si="18"/>
        <v>11.5</v>
      </c>
    </row>
    <row r="93" spans="1:31" x14ac:dyDescent="0.25">
      <c r="B93" s="145">
        <f t="shared" si="17"/>
        <v>48579</v>
      </c>
      <c r="D93" s="193">
        <f t="shared" si="14"/>
        <v>0</v>
      </c>
      <c r="E93" s="193">
        <f t="shared" si="15"/>
        <v>0</v>
      </c>
      <c r="F93" s="193">
        <f t="shared" si="15"/>
        <v>0</v>
      </c>
      <c r="G93" s="193">
        <f t="shared" si="15"/>
        <v>0</v>
      </c>
      <c r="H93" s="193">
        <f t="shared" si="15"/>
        <v>0</v>
      </c>
      <c r="I93" s="193">
        <f t="shared" si="15"/>
        <v>0</v>
      </c>
      <c r="J93" s="193">
        <f t="shared" si="15"/>
        <v>0</v>
      </c>
      <c r="K93" s="193">
        <f t="shared" si="15"/>
        <v>0</v>
      </c>
      <c r="L93" s="193">
        <f t="shared" si="15"/>
        <v>0</v>
      </c>
      <c r="M93" s="193">
        <f t="shared" si="15"/>
        <v>0</v>
      </c>
      <c r="N93" s="193">
        <f t="shared" si="15"/>
        <v>0</v>
      </c>
      <c r="O93" s="193">
        <f t="shared" si="15"/>
        <v>0</v>
      </c>
      <c r="P93" s="193">
        <f t="shared" si="15"/>
        <v>0</v>
      </c>
      <c r="Q93" s="193">
        <f t="shared" si="15"/>
        <v>0</v>
      </c>
      <c r="R93" s="193">
        <f t="shared" si="15"/>
        <v>0</v>
      </c>
      <c r="S93" s="193">
        <f t="shared" si="15"/>
        <v>0</v>
      </c>
      <c r="T93" s="193">
        <f t="shared" si="15"/>
        <v>0</v>
      </c>
      <c r="U93" s="193">
        <f t="shared" si="19"/>
        <v>0</v>
      </c>
      <c r="V93" s="193">
        <f t="shared" si="19"/>
        <v>0</v>
      </c>
      <c r="W93" s="193">
        <f t="shared" si="19"/>
        <v>0</v>
      </c>
      <c r="X93" s="193">
        <f t="shared" si="19"/>
        <v>0</v>
      </c>
      <c r="Y93" s="193">
        <f t="shared" si="19"/>
        <v>0</v>
      </c>
      <c r="Z93" s="193">
        <f t="shared" si="19"/>
        <v>0</v>
      </c>
      <c r="AA93" s="193">
        <f t="shared" si="19"/>
        <v>0</v>
      </c>
      <c r="AB93" s="193">
        <f t="shared" si="19"/>
        <v>0</v>
      </c>
      <c r="AC93" s="187">
        <f>+AD93*((1+Summary!$D$29)^(AE93))</f>
        <v>0.8102243931553641</v>
      </c>
      <c r="AD93" s="187">
        <f>HLOOKUP($H$4,'Yield Curves &amp; Factor Charges'!$L$41:$S$72,AE93+2.5,FALSE)</f>
        <v>0.80016462178062353</v>
      </c>
      <c r="AE93" s="134">
        <f t="shared" si="18"/>
        <v>12.5</v>
      </c>
    </row>
    <row r="94" spans="1:31" x14ac:dyDescent="0.25">
      <c r="B94" s="145">
        <f t="shared" si="17"/>
        <v>48944</v>
      </c>
      <c r="D94" s="193">
        <f t="shared" si="14"/>
        <v>0</v>
      </c>
      <c r="E94" s="193">
        <f t="shared" si="15"/>
        <v>0</v>
      </c>
      <c r="F94" s="193">
        <f t="shared" si="15"/>
        <v>0</v>
      </c>
      <c r="G94" s="193">
        <f t="shared" si="15"/>
        <v>0</v>
      </c>
      <c r="H94" s="193">
        <f t="shared" si="15"/>
        <v>0</v>
      </c>
      <c r="I94" s="193">
        <f t="shared" si="15"/>
        <v>0</v>
      </c>
      <c r="J94" s="193">
        <f t="shared" si="15"/>
        <v>0</v>
      </c>
      <c r="K94" s="193">
        <f t="shared" si="15"/>
        <v>0</v>
      </c>
      <c r="L94" s="193">
        <f t="shared" si="15"/>
        <v>0</v>
      </c>
      <c r="M94" s="193">
        <f t="shared" si="15"/>
        <v>0</v>
      </c>
      <c r="N94" s="193">
        <f t="shared" si="15"/>
        <v>0</v>
      </c>
      <c r="O94" s="193">
        <f t="shared" si="15"/>
        <v>0</v>
      </c>
      <c r="P94" s="193">
        <f t="shared" si="15"/>
        <v>0</v>
      </c>
      <c r="Q94" s="193">
        <f t="shared" si="15"/>
        <v>0</v>
      </c>
      <c r="R94" s="193">
        <f t="shared" si="15"/>
        <v>0</v>
      </c>
      <c r="S94" s="193">
        <f t="shared" si="15"/>
        <v>0</v>
      </c>
      <c r="T94" s="193">
        <f t="shared" si="15"/>
        <v>0</v>
      </c>
      <c r="U94" s="193">
        <f t="shared" si="19"/>
        <v>0</v>
      </c>
      <c r="V94" s="193">
        <f t="shared" si="19"/>
        <v>0</v>
      </c>
      <c r="W94" s="193">
        <f t="shared" si="19"/>
        <v>0</v>
      </c>
      <c r="X94" s="193">
        <f t="shared" si="19"/>
        <v>0</v>
      </c>
      <c r="Y94" s="193">
        <f t="shared" si="19"/>
        <v>0</v>
      </c>
      <c r="Z94" s="193">
        <f t="shared" si="19"/>
        <v>0</v>
      </c>
      <c r="AA94" s="193">
        <f t="shared" si="19"/>
        <v>0</v>
      </c>
      <c r="AB94" s="193">
        <f t="shared" si="19"/>
        <v>0</v>
      </c>
      <c r="AC94" s="187">
        <f>+AD94*((1+Summary!$D$29)^(AE94))</f>
        <v>0.79955157218703854</v>
      </c>
      <c r="AD94" s="187">
        <f>HLOOKUP($H$4,'Yield Curves &amp; Factor Charges'!$L$41:$S$72,AE94+2.5,FALSE)</f>
        <v>0.78883547941142063</v>
      </c>
      <c r="AE94" s="134">
        <f t="shared" si="18"/>
        <v>13.5</v>
      </c>
    </row>
    <row r="95" spans="1:31" x14ac:dyDescent="0.25">
      <c r="B95" s="145">
        <f t="shared" si="17"/>
        <v>49309</v>
      </c>
      <c r="D95" s="193">
        <f t="shared" si="14"/>
        <v>0</v>
      </c>
      <c r="E95" s="193">
        <f t="shared" si="15"/>
        <v>0</v>
      </c>
      <c r="F95" s="193">
        <f t="shared" si="15"/>
        <v>0</v>
      </c>
      <c r="G95" s="193">
        <f t="shared" si="15"/>
        <v>0</v>
      </c>
      <c r="H95" s="193">
        <f t="shared" si="15"/>
        <v>0</v>
      </c>
      <c r="I95" s="193">
        <f t="shared" si="15"/>
        <v>0</v>
      </c>
      <c r="J95" s="193">
        <f t="shared" si="15"/>
        <v>0</v>
      </c>
      <c r="K95" s="193">
        <f t="shared" si="15"/>
        <v>0</v>
      </c>
      <c r="L95" s="193">
        <f t="shared" si="15"/>
        <v>0</v>
      </c>
      <c r="M95" s="193">
        <f t="shared" si="15"/>
        <v>0</v>
      </c>
      <c r="N95" s="193">
        <f t="shared" si="15"/>
        <v>0</v>
      </c>
      <c r="O95" s="193">
        <f t="shared" si="15"/>
        <v>0</v>
      </c>
      <c r="P95" s="193">
        <f t="shared" si="15"/>
        <v>0</v>
      </c>
      <c r="Q95" s="193">
        <f t="shared" si="15"/>
        <v>0</v>
      </c>
      <c r="R95" s="193">
        <f t="shared" si="15"/>
        <v>0</v>
      </c>
      <c r="S95" s="193">
        <f t="shared" si="15"/>
        <v>0</v>
      </c>
      <c r="T95" s="193">
        <f t="shared" si="15"/>
        <v>0</v>
      </c>
      <c r="U95" s="193">
        <f t="shared" si="19"/>
        <v>0</v>
      </c>
      <c r="V95" s="193">
        <f t="shared" si="19"/>
        <v>0</v>
      </c>
      <c r="W95" s="193">
        <f t="shared" si="19"/>
        <v>0</v>
      </c>
      <c r="X95" s="193">
        <f t="shared" si="19"/>
        <v>0</v>
      </c>
      <c r="Y95" s="193">
        <f t="shared" si="19"/>
        <v>0</v>
      </c>
      <c r="Z95" s="193">
        <f t="shared" si="19"/>
        <v>0</v>
      </c>
      <c r="AA95" s="193">
        <f t="shared" si="19"/>
        <v>0</v>
      </c>
      <c r="AB95" s="193">
        <f t="shared" si="19"/>
        <v>0</v>
      </c>
      <c r="AC95" s="187">
        <f>+AD95*((1+Summary!$D$29)^(AE95))</f>
        <v>0.7893011808433561</v>
      </c>
      <c r="AD95" s="187">
        <f>HLOOKUP($H$4,'Yield Curves &amp; Factor Charges'!$L$41:$S$72,AE95+2.5,FALSE)</f>
        <v>0.77794452573028239</v>
      </c>
      <c r="AE95" s="134">
        <f t="shared" si="18"/>
        <v>14.5</v>
      </c>
    </row>
    <row r="96" spans="1:31" x14ac:dyDescent="0.25">
      <c r="B96" s="145">
        <f t="shared" si="17"/>
        <v>49674</v>
      </c>
      <c r="D96" s="193">
        <f t="shared" si="14"/>
        <v>0</v>
      </c>
      <c r="E96" s="193">
        <f t="shared" si="15"/>
        <v>0</v>
      </c>
      <c r="F96" s="193">
        <f t="shared" si="15"/>
        <v>0</v>
      </c>
      <c r="G96" s="193">
        <f t="shared" si="15"/>
        <v>0</v>
      </c>
      <c r="H96" s="193">
        <f t="shared" si="15"/>
        <v>0</v>
      </c>
      <c r="I96" s="193">
        <f t="shared" si="15"/>
        <v>0</v>
      </c>
      <c r="J96" s="193">
        <f t="shared" si="15"/>
        <v>0</v>
      </c>
      <c r="K96" s="193">
        <f t="shared" si="15"/>
        <v>0</v>
      </c>
      <c r="L96" s="193">
        <f t="shared" si="15"/>
        <v>0</v>
      </c>
      <c r="M96" s="193">
        <f t="shared" si="15"/>
        <v>0</v>
      </c>
      <c r="N96" s="193">
        <f t="shared" si="15"/>
        <v>0</v>
      </c>
      <c r="O96" s="193">
        <f t="shared" si="15"/>
        <v>0</v>
      </c>
      <c r="P96" s="193">
        <f t="shared" si="15"/>
        <v>0</v>
      </c>
      <c r="Q96" s="193">
        <f t="shared" si="15"/>
        <v>0</v>
      </c>
      <c r="R96" s="193">
        <f t="shared" si="15"/>
        <v>0</v>
      </c>
      <c r="S96" s="193">
        <f t="shared" si="15"/>
        <v>0</v>
      </c>
      <c r="T96" s="193">
        <f t="shared" si="15"/>
        <v>0</v>
      </c>
      <c r="U96" s="193">
        <f t="shared" si="19"/>
        <v>0</v>
      </c>
      <c r="V96" s="193">
        <f t="shared" si="19"/>
        <v>0</v>
      </c>
      <c r="W96" s="193">
        <f t="shared" si="19"/>
        <v>0</v>
      </c>
      <c r="X96" s="193">
        <f t="shared" si="19"/>
        <v>0</v>
      </c>
      <c r="Y96" s="193">
        <f t="shared" si="19"/>
        <v>0</v>
      </c>
      <c r="Z96" s="193">
        <f t="shared" si="19"/>
        <v>0</v>
      </c>
      <c r="AA96" s="193">
        <f t="shared" si="19"/>
        <v>0</v>
      </c>
      <c r="AB96" s="193">
        <f t="shared" si="19"/>
        <v>0</v>
      </c>
      <c r="AC96" s="187">
        <f>+AD96*((1+Summary!$D$29)^(AE96))</f>
        <v>0.77988219113915036</v>
      </c>
      <c r="AD96" s="187">
        <f>HLOOKUP($H$4,'Yield Curves &amp; Factor Charges'!$L$41:$S$72,AE96+2.5,FALSE)</f>
        <v>0.76789316554842035</v>
      </c>
      <c r="AE96" s="134">
        <f t="shared" si="18"/>
        <v>15.5</v>
      </c>
    </row>
    <row r="97" spans="1:31" x14ac:dyDescent="0.25">
      <c r="B97" s="145">
        <f t="shared" si="17"/>
        <v>50040</v>
      </c>
      <c r="D97" s="193">
        <f t="shared" si="14"/>
        <v>0</v>
      </c>
      <c r="E97" s="193">
        <f t="shared" ref="E97:AB100" si="20">+E72-E73</f>
        <v>0</v>
      </c>
      <c r="F97" s="193">
        <f t="shared" si="20"/>
        <v>0</v>
      </c>
      <c r="G97" s="193">
        <f t="shared" si="20"/>
        <v>0</v>
      </c>
      <c r="H97" s="193">
        <f t="shared" si="20"/>
        <v>0</v>
      </c>
      <c r="I97" s="193">
        <f t="shared" si="20"/>
        <v>0</v>
      </c>
      <c r="J97" s="193">
        <f t="shared" si="20"/>
        <v>0</v>
      </c>
      <c r="K97" s="193">
        <f t="shared" si="20"/>
        <v>0</v>
      </c>
      <c r="L97" s="193">
        <f t="shared" si="20"/>
        <v>0</v>
      </c>
      <c r="M97" s="193">
        <f t="shared" si="20"/>
        <v>0</v>
      </c>
      <c r="N97" s="193">
        <f t="shared" si="20"/>
        <v>0</v>
      </c>
      <c r="O97" s="193">
        <f t="shared" si="20"/>
        <v>0</v>
      </c>
      <c r="P97" s="193">
        <f t="shared" si="20"/>
        <v>0</v>
      </c>
      <c r="Q97" s="193">
        <f t="shared" si="20"/>
        <v>0</v>
      </c>
      <c r="R97" s="193">
        <f t="shared" si="20"/>
        <v>0</v>
      </c>
      <c r="S97" s="193">
        <f t="shared" si="20"/>
        <v>0</v>
      </c>
      <c r="T97" s="193">
        <f t="shared" si="20"/>
        <v>0</v>
      </c>
      <c r="U97" s="193">
        <f t="shared" si="20"/>
        <v>0</v>
      </c>
      <c r="V97" s="193">
        <f t="shared" si="20"/>
        <v>0</v>
      </c>
      <c r="W97" s="193">
        <f t="shared" si="20"/>
        <v>0</v>
      </c>
      <c r="X97" s="193">
        <f t="shared" si="20"/>
        <v>0</v>
      </c>
      <c r="Y97" s="193">
        <f t="shared" si="20"/>
        <v>0</v>
      </c>
      <c r="Z97" s="193">
        <f t="shared" si="20"/>
        <v>0</v>
      </c>
      <c r="AA97" s="193">
        <f t="shared" si="20"/>
        <v>0</v>
      </c>
      <c r="AB97" s="193">
        <f t="shared" si="20"/>
        <v>0</v>
      </c>
      <c r="AC97" s="187">
        <f>+AD97*((1+Summary!$D$29)^(AE97))</f>
        <v>0.77213798540703094</v>
      </c>
      <c r="AD97" s="187">
        <f>HLOOKUP($H$4,'Yield Curves &amp; Factor Charges'!$L$41:$S$72,AE97+2.5,FALSE)</f>
        <v>0.75950850196295816</v>
      </c>
      <c r="AE97" s="134">
        <f t="shared" si="18"/>
        <v>16.5</v>
      </c>
    </row>
    <row r="98" spans="1:31" x14ac:dyDescent="0.25">
      <c r="B98" s="145">
        <f t="shared" si="17"/>
        <v>50405</v>
      </c>
      <c r="D98" s="193">
        <f t="shared" si="14"/>
        <v>0</v>
      </c>
      <c r="E98" s="193">
        <f t="shared" si="20"/>
        <v>0</v>
      </c>
      <c r="F98" s="193">
        <f t="shared" si="20"/>
        <v>0</v>
      </c>
      <c r="G98" s="193">
        <f t="shared" si="20"/>
        <v>0</v>
      </c>
      <c r="H98" s="193">
        <f t="shared" si="20"/>
        <v>0</v>
      </c>
      <c r="I98" s="193">
        <f t="shared" si="20"/>
        <v>0</v>
      </c>
      <c r="J98" s="193">
        <f t="shared" si="20"/>
        <v>0</v>
      </c>
      <c r="K98" s="193">
        <f t="shared" si="20"/>
        <v>0</v>
      </c>
      <c r="L98" s="193">
        <f t="shared" si="20"/>
        <v>0</v>
      </c>
      <c r="M98" s="193">
        <f t="shared" si="20"/>
        <v>0</v>
      </c>
      <c r="N98" s="193">
        <f t="shared" si="20"/>
        <v>0</v>
      </c>
      <c r="O98" s="193">
        <f t="shared" si="20"/>
        <v>0</v>
      </c>
      <c r="P98" s="193">
        <f t="shared" si="20"/>
        <v>0</v>
      </c>
      <c r="Q98" s="193">
        <f t="shared" si="20"/>
        <v>0</v>
      </c>
      <c r="R98" s="193">
        <f t="shared" si="20"/>
        <v>0</v>
      </c>
      <c r="S98" s="193">
        <f t="shared" si="20"/>
        <v>0</v>
      </c>
      <c r="T98" s="193">
        <f t="shared" si="20"/>
        <v>0</v>
      </c>
      <c r="U98" s="193">
        <f t="shared" si="20"/>
        <v>0</v>
      </c>
      <c r="V98" s="193">
        <f t="shared" si="20"/>
        <v>0</v>
      </c>
      <c r="W98" s="193">
        <f t="shared" si="20"/>
        <v>0</v>
      </c>
      <c r="X98" s="193">
        <f t="shared" si="20"/>
        <v>0</v>
      </c>
      <c r="Y98" s="193">
        <f t="shared" si="20"/>
        <v>0</v>
      </c>
      <c r="Z98" s="193">
        <f t="shared" si="20"/>
        <v>0</v>
      </c>
      <c r="AA98" s="193">
        <f t="shared" si="20"/>
        <v>0</v>
      </c>
      <c r="AB98" s="193">
        <f t="shared" si="20"/>
        <v>0</v>
      </c>
      <c r="AC98" s="187">
        <f>+AD98*((1+Summary!$D$29)^(AE98))</f>
        <v>0.7644262207275816</v>
      </c>
      <c r="AD98" s="187">
        <f>HLOOKUP($H$4,'Yield Curves &amp; Factor Charges'!$L$41:$S$72,AE98+2.5,FALSE)</f>
        <v>0.75117170314409609</v>
      </c>
      <c r="AE98" s="134">
        <f t="shared" si="18"/>
        <v>17.5</v>
      </c>
    </row>
    <row r="99" spans="1:31" x14ac:dyDescent="0.25">
      <c r="B99" s="145">
        <f t="shared" si="17"/>
        <v>50770</v>
      </c>
      <c r="D99" s="193">
        <f t="shared" si="14"/>
        <v>0</v>
      </c>
      <c r="E99" s="193">
        <f t="shared" si="20"/>
        <v>0</v>
      </c>
      <c r="F99" s="193">
        <f t="shared" si="20"/>
        <v>0</v>
      </c>
      <c r="G99" s="193">
        <f t="shared" si="20"/>
        <v>0</v>
      </c>
      <c r="H99" s="193">
        <f t="shared" si="20"/>
        <v>0</v>
      </c>
      <c r="I99" s="193">
        <f t="shared" si="20"/>
        <v>0</v>
      </c>
      <c r="J99" s="193">
        <f t="shared" si="20"/>
        <v>0</v>
      </c>
      <c r="K99" s="193">
        <f t="shared" si="20"/>
        <v>0</v>
      </c>
      <c r="L99" s="193">
        <f t="shared" si="20"/>
        <v>0</v>
      </c>
      <c r="M99" s="193">
        <f t="shared" si="20"/>
        <v>0</v>
      </c>
      <c r="N99" s="193">
        <f t="shared" si="20"/>
        <v>0</v>
      </c>
      <c r="O99" s="193">
        <f t="shared" si="20"/>
        <v>0</v>
      </c>
      <c r="P99" s="193">
        <f t="shared" si="20"/>
        <v>0</v>
      </c>
      <c r="Q99" s="193">
        <f t="shared" si="20"/>
        <v>0</v>
      </c>
      <c r="R99" s="193">
        <f t="shared" si="20"/>
        <v>0</v>
      </c>
      <c r="S99" s="193">
        <f t="shared" si="20"/>
        <v>0</v>
      </c>
      <c r="T99" s="193">
        <f t="shared" si="20"/>
        <v>0</v>
      </c>
      <c r="U99" s="193">
        <f t="shared" si="20"/>
        <v>0</v>
      </c>
      <c r="V99" s="193">
        <f t="shared" si="20"/>
        <v>0</v>
      </c>
      <c r="W99" s="193">
        <f t="shared" si="20"/>
        <v>0</v>
      </c>
      <c r="X99" s="193">
        <f t="shared" si="20"/>
        <v>0</v>
      </c>
      <c r="Y99" s="193">
        <f t="shared" si="20"/>
        <v>0</v>
      </c>
      <c r="Z99" s="193">
        <f t="shared" si="20"/>
        <v>0</v>
      </c>
      <c r="AA99" s="193">
        <f t="shared" si="20"/>
        <v>0</v>
      </c>
      <c r="AB99" s="193">
        <f t="shared" si="20"/>
        <v>0</v>
      </c>
      <c r="AC99" s="187">
        <f>+AD99*((1+Summary!$D$29)^(AE99))</f>
        <v>0.75805117575421133</v>
      </c>
      <c r="AD99" s="187">
        <f>HLOOKUP($H$4,'Yield Curves &amp; Factor Charges'!$L$41:$S$72,AE99+2.5,FALSE)</f>
        <v>0.7441630331377298</v>
      </c>
      <c r="AE99" s="134">
        <f t="shared" si="18"/>
        <v>18.5</v>
      </c>
    </row>
    <row r="100" spans="1:31" x14ac:dyDescent="0.25">
      <c r="B100" s="145">
        <f>EDATE(B99,12)</f>
        <v>51135</v>
      </c>
      <c r="D100" s="193">
        <f t="shared" si="14"/>
        <v>0</v>
      </c>
      <c r="E100" s="193">
        <f t="shared" si="20"/>
        <v>0</v>
      </c>
      <c r="F100" s="193">
        <f t="shared" si="20"/>
        <v>0</v>
      </c>
      <c r="G100" s="193">
        <f t="shared" si="20"/>
        <v>0</v>
      </c>
      <c r="H100" s="193">
        <f t="shared" si="20"/>
        <v>0</v>
      </c>
      <c r="I100" s="193">
        <f t="shared" si="20"/>
        <v>0</v>
      </c>
      <c r="J100" s="193">
        <f t="shared" si="20"/>
        <v>0</v>
      </c>
      <c r="K100" s="193">
        <f t="shared" si="20"/>
        <v>0</v>
      </c>
      <c r="L100" s="193">
        <f t="shared" si="20"/>
        <v>0</v>
      </c>
      <c r="M100" s="193">
        <f t="shared" si="20"/>
        <v>0</v>
      </c>
      <c r="N100" s="193">
        <f t="shared" si="20"/>
        <v>0</v>
      </c>
      <c r="O100" s="193">
        <f t="shared" si="20"/>
        <v>0</v>
      </c>
      <c r="P100" s="193">
        <f t="shared" si="20"/>
        <v>0</v>
      </c>
      <c r="Q100" s="193">
        <f t="shared" si="20"/>
        <v>0</v>
      </c>
      <c r="R100" s="193">
        <f t="shared" si="20"/>
        <v>0</v>
      </c>
      <c r="S100" s="193">
        <f t="shared" si="20"/>
        <v>0</v>
      </c>
      <c r="T100" s="193">
        <f t="shared" si="20"/>
        <v>0</v>
      </c>
      <c r="U100" s="193">
        <f t="shared" si="20"/>
        <v>0</v>
      </c>
      <c r="V100" s="193">
        <f t="shared" si="20"/>
        <v>0</v>
      </c>
      <c r="W100" s="193">
        <f t="shared" si="20"/>
        <v>0</v>
      </c>
      <c r="X100" s="193">
        <f t="shared" si="20"/>
        <v>0</v>
      </c>
      <c r="Y100" s="193">
        <f t="shared" si="20"/>
        <v>0</v>
      </c>
      <c r="Z100" s="193">
        <f t="shared" si="20"/>
        <v>0</v>
      </c>
      <c r="AA100" s="193">
        <f t="shared" si="20"/>
        <v>0</v>
      </c>
      <c r="AB100" s="193">
        <f t="shared" si="20"/>
        <v>0</v>
      </c>
      <c r="AC100" s="187">
        <f>+AD100*((1+Summary!$D$29)^(AE100))</f>
        <v>0.75324824759290465</v>
      </c>
      <c r="AD100" s="187">
        <f>HLOOKUP($H$4,'Yield Curves &amp; Factor Charges'!$L$41:$S$72,AE100+2.5,FALSE)</f>
        <v>0.73870938931815433</v>
      </c>
      <c r="AE100" s="134">
        <f t="shared" si="18"/>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GBP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0</v>
      </c>
      <c r="E106" s="193">
        <f t="shared" ref="E106" si="21">E14*E19+E15*E21</f>
        <v>0</v>
      </c>
      <c r="F106" s="193">
        <f>F14*F19+F15*F21</f>
        <v>0</v>
      </c>
      <c r="G106" s="193">
        <f t="shared" ref="G106:AB106" si="22">G14*G19+G15*G21</f>
        <v>0</v>
      </c>
      <c r="H106" s="193">
        <f t="shared" si="22"/>
        <v>0</v>
      </c>
      <c r="I106" s="193">
        <f t="shared" si="22"/>
        <v>0</v>
      </c>
      <c r="J106" s="193">
        <f t="shared" si="22"/>
        <v>0</v>
      </c>
      <c r="K106" s="193">
        <f t="shared" si="22"/>
        <v>0</v>
      </c>
      <c r="L106" s="193">
        <f t="shared" si="22"/>
        <v>0</v>
      </c>
      <c r="M106" s="193">
        <f t="shared" si="22"/>
        <v>0</v>
      </c>
      <c r="N106" s="193">
        <f t="shared" si="22"/>
        <v>0</v>
      </c>
      <c r="O106" s="193">
        <f t="shared" si="22"/>
        <v>0</v>
      </c>
      <c r="P106" s="193">
        <f t="shared" si="22"/>
        <v>0</v>
      </c>
      <c r="Q106" s="193">
        <f t="shared" si="22"/>
        <v>0</v>
      </c>
      <c r="R106" s="193">
        <f t="shared" si="22"/>
        <v>0</v>
      </c>
      <c r="S106" s="193">
        <f t="shared" si="22"/>
        <v>0</v>
      </c>
      <c r="T106" s="193">
        <f t="shared" si="22"/>
        <v>0</v>
      </c>
      <c r="U106" s="193">
        <f t="shared" si="22"/>
        <v>0</v>
      </c>
      <c r="V106" s="193">
        <f t="shared" si="22"/>
        <v>0</v>
      </c>
      <c r="W106" s="193">
        <f t="shared" si="22"/>
        <v>0</v>
      </c>
      <c r="X106" s="193">
        <f t="shared" si="22"/>
        <v>0</v>
      </c>
      <c r="Y106" s="193">
        <f t="shared" si="22"/>
        <v>0</v>
      </c>
      <c r="Z106" s="193">
        <f t="shared" si="22"/>
        <v>0</v>
      </c>
      <c r="AA106" s="193">
        <f t="shared" si="22"/>
        <v>0</v>
      </c>
      <c r="AB106" s="193">
        <f t="shared" si="22"/>
        <v>0</v>
      </c>
    </row>
    <row r="107" spans="1:31" x14ac:dyDescent="0.25">
      <c r="A107" s="141" t="s">
        <v>159</v>
      </c>
      <c r="B107" s="145">
        <f>EDATE(+Summary!$C$6,12)</f>
        <v>44196</v>
      </c>
      <c r="D107" s="193">
        <f>SUM(E107:AB107)</f>
        <v>0</v>
      </c>
      <c r="E107" s="193">
        <f>+E106*$AC$81</f>
        <v>0</v>
      </c>
      <c r="F107" s="193">
        <f t="shared" ref="F107:AB107" si="23">+F106*$AC$81</f>
        <v>0</v>
      </c>
      <c r="G107" s="193">
        <f t="shared" si="23"/>
        <v>0</v>
      </c>
      <c r="H107" s="193">
        <f t="shared" si="23"/>
        <v>0</v>
      </c>
      <c r="I107" s="193">
        <f t="shared" si="23"/>
        <v>0</v>
      </c>
      <c r="J107" s="193">
        <f t="shared" si="23"/>
        <v>0</v>
      </c>
      <c r="K107" s="193">
        <f t="shared" si="23"/>
        <v>0</v>
      </c>
      <c r="L107" s="193">
        <f t="shared" si="23"/>
        <v>0</v>
      </c>
      <c r="M107" s="193">
        <f t="shared" si="23"/>
        <v>0</v>
      </c>
      <c r="N107" s="193">
        <f t="shared" si="23"/>
        <v>0</v>
      </c>
      <c r="O107" s="193">
        <f t="shared" si="23"/>
        <v>0</v>
      </c>
      <c r="P107" s="193">
        <f t="shared" si="23"/>
        <v>0</v>
      </c>
      <c r="Q107" s="193">
        <f t="shared" si="23"/>
        <v>0</v>
      </c>
      <c r="R107" s="193">
        <f t="shared" si="23"/>
        <v>0</v>
      </c>
      <c r="S107" s="193">
        <f t="shared" si="23"/>
        <v>0</v>
      </c>
      <c r="T107" s="193">
        <f t="shared" si="23"/>
        <v>0</v>
      </c>
      <c r="U107" s="193">
        <f t="shared" si="23"/>
        <v>0</v>
      </c>
      <c r="V107" s="193">
        <f t="shared" si="23"/>
        <v>0</v>
      </c>
      <c r="W107" s="193">
        <f t="shared" si="23"/>
        <v>0</v>
      </c>
      <c r="X107" s="193">
        <f t="shared" si="23"/>
        <v>0</v>
      </c>
      <c r="Y107" s="193">
        <f t="shared" si="23"/>
        <v>0</v>
      </c>
      <c r="Z107" s="193">
        <f t="shared" si="23"/>
        <v>0</v>
      </c>
      <c r="AA107" s="193">
        <f t="shared" si="23"/>
        <v>0</v>
      </c>
      <c r="AB107" s="193">
        <f t="shared" si="23"/>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GBP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4">SUM(E113:AB113)</f>
        <v>0</v>
      </c>
      <c r="E113" s="190">
        <f>SUMPRODUCT($AC$81:$AC100,E81:E$100)</f>
        <v>0</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5">EDATE(B113,12)</f>
        <v>44196</v>
      </c>
      <c r="D114" s="173">
        <f t="shared" si="24"/>
        <v>0</v>
      </c>
      <c r="E114" s="190">
        <f>SUMPRODUCT($AC$81:$AC99,E82:E$100)</f>
        <v>0</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5"/>
        <v>44561</v>
      </c>
      <c r="D115" s="173">
        <f t="shared" si="24"/>
        <v>0</v>
      </c>
      <c r="E115" s="190">
        <f>SUMPRODUCT($AC$81:$AC98,E83:E$100)</f>
        <v>0</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5"/>
        <v>44926</v>
      </c>
      <c r="D116" s="173">
        <f t="shared" si="24"/>
        <v>0</v>
      </c>
      <c r="E116" s="190">
        <f>SUMPRODUCT($AC$81:$AC97,E84:E$100)</f>
        <v>0</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5"/>
        <v>45291</v>
      </c>
      <c r="D117" s="173">
        <f t="shared" si="24"/>
        <v>0</v>
      </c>
      <c r="E117" s="190">
        <f>SUMPRODUCT($AC$81:$AC96,E85:E$100)</f>
        <v>0</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5"/>
        <v>45657</v>
      </c>
      <c r="D118" s="173">
        <f t="shared" si="24"/>
        <v>0</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5"/>
        <v>46022</v>
      </c>
      <c r="D119" s="173">
        <f t="shared" si="24"/>
        <v>0</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5"/>
        <v>46387</v>
      </c>
      <c r="D120" s="173">
        <f t="shared" si="24"/>
        <v>0</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5"/>
        <v>46752</v>
      </c>
      <c r="D121" s="173">
        <f t="shared" si="24"/>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5"/>
        <v>47118</v>
      </c>
      <c r="D122" s="173">
        <f t="shared" si="24"/>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5"/>
        <v>47483</v>
      </c>
      <c r="D123" s="173">
        <f t="shared" si="24"/>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5"/>
        <v>47848</v>
      </c>
      <c r="D124" s="173">
        <f t="shared" si="24"/>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5"/>
        <v>48213</v>
      </c>
      <c r="D125" s="173">
        <f t="shared" si="24"/>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5"/>
        <v>48579</v>
      </c>
      <c r="D126" s="173">
        <f t="shared" si="24"/>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5"/>
        <v>48944</v>
      </c>
      <c r="D127" s="173">
        <f t="shared" si="24"/>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5"/>
        <v>49309</v>
      </c>
      <c r="D128" s="173">
        <f t="shared" si="24"/>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5"/>
        <v>49674</v>
      </c>
      <c r="D129" s="173">
        <f t="shared" si="24"/>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5"/>
        <v>50040</v>
      </c>
      <c r="D130" s="173">
        <f t="shared" si="24"/>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5"/>
        <v>50405</v>
      </c>
      <c r="D131" s="173">
        <f t="shared" si="24"/>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5"/>
        <v>50770</v>
      </c>
      <c r="D132" s="173">
        <f t="shared" si="24"/>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5"/>
        <v>51135</v>
      </c>
      <c r="D133" s="173">
        <f t="shared" si="24"/>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GBP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6">SUM(E140:AB140)</f>
        <v>0</v>
      </c>
      <c r="E140" s="183">
        <f>+(E$15*E$20)*E26</f>
        <v>0</v>
      </c>
      <c r="F140" s="183">
        <f>+(F$15*F$20)*F26</f>
        <v>0</v>
      </c>
      <c r="G140" s="183">
        <f t="shared" ref="G140:AB140" si="27">+(G$15*G$20)*G26</f>
        <v>0</v>
      </c>
      <c r="H140" s="183">
        <f t="shared" si="27"/>
        <v>0</v>
      </c>
      <c r="I140" s="183">
        <f t="shared" si="27"/>
        <v>0</v>
      </c>
      <c r="J140" s="183">
        <f t="shared" si="27"/>
        <v>0</v>
      </c>
      <c r="K140" s="183">
        <f t="shared" si="27"/>
        <v>0</v>
      </c>
      <c r="L140" s="183">
        <f t="shared" si="27"/>
        <v>0</v>
      </c>
      <c r="M140" s="183">
        <f t="shared" si="27"/>
        <v>0</v>
      </c>
      <c r="N140" s="183">
        <f t="shared" si="27"/>
        <v>0</v>
      </c>
      <c r="O140" s="183">
        <f t="shared" si="27"/>
        <v>0</v>
      </c>
      <c r="P140" s="183">
        <f t="shared" si="27"/>
        <v>0</v>
      </c>
      <c r="Q140" s="183">
        <f t="shared" si="27"/>
        <v>0</v>
      </c>
      <c r="R140" s="183">
        <f t="shared" si="27"/>
        <v>0</v>
      </c>
      <c r="S140" s="183">
        <f t="shared" si="27"/>
        <v>0</v>
      </c>
      <c r="T140" s="183">
        <f t="shared" si="27"/>
        <v>0</v>
      </c>
      <c r="U140" s="183">
        <f t="shared" si="27"/>
        <v>0</v>
      </c>
      <c r="V140" s="183">
        <f t="shared" si="27"/>
        <v>0</v>
      </c>
      <c r="W140" s="183">
        <f t="shared" si="27"/>
        <v>0</v>
      </c>
      <c r="X140" s="183">
        <f t="shared" si="27"/>
        <v>0</v>
      </c>
      <c r="Y140" s="183">
        <f t="shared" si="27"/>
        <v>0</v>
      </c>
      <c r="Z140" s="183">
        <f t="shared" si="27"/>
        <v>0</v>
      </c>
      <c r="AA140" s="183">
        <f t="shared" si="27"/>
        <v>0</v>
      </c>
      <c r="AB140" s="183">
        <f t="shared" si="27"/>
        <v>0</v>
      </c>
    </row>
    <row r="141" spans="1:28" x14ac:dyDescent="0.25">
      <c r="B141" s="145">
        <f t="shared" ref="B141:B159" si="28">EDATE(B140,12)</f>
        <v>44561</v>
      </c>
      <c r="D141" s="183">
        <f t="shared" si="26"/>
        <v>0</v>
      </c>
      <c r="E141" s="183">
        <f t="shared" ref="E141:AB151" si="29">+(E$15*E$20)*E27</f>
        <v>0</v>
      </c>
      <c r="F141" s="183">
        <f t="shared" si="29"/>
        <v>0</v>
      </c>
      <c r="G141" s="183">
        <f t="shared" si="29"/>
        <v>0</v>
      </c>
      <c r="H141" s="183">
        <f t="shared" si="29"/>
        <v>0</v>
      </c>
      <c r="I141" s="183">
        <f t="shared" si="29"/>
        <v>0</v>
      </c>
      <c r="J141" s="183">
        <f t="shared" si="29"/>
        <v>0</v>
      </c>
      <c r="K141" s="183">
        <f t="shared" si="29"/>
        <v>0</v>
      </c>
      <c r="L141" s="183">
        <f t="shared" si="29"/>
        <v>0</v>
      </c>
      <c r="M141" s="183">
        <f t="shared" si="29"/>
        <v>0</v>
      </c>
      <c r="N141" s="183">
        <f t="shared" si="29"/>
        <v>0</v>
      </c>
      <c r="O141" s="183">
        <f t="shared" si="29"/>
        <v>0</v>
      </c>
      <c r="P141" s="183">
        <f t="shared" si="29"/>
        <v>0</v>
      </c>
      <c r="Q141" s="183">
        <f t="shared" si="29"/>
        <v>0</v>
      </c>
      <c r="R141" s="183">
        <f t="shared" si="29"/>
        <v>0</v>
      </c>
      <c r="S141" s="183">
        <f t="shared" si="29"/>
        <v>0</v>
      </c>
      <c r="T141" s="183">
        <f t="shared" si="29"/>
        <v>0</v>
      </c>
      <c r="U141" s="183">
        <f t="shared" si="29"/>
        <v>0</v>
      </c>
      <c r="V141" s="183">
        <f t="shared" si="29"/>
        <v>0</v>
      </c>
      <c r="W141" s="183">
        <f t="shared" si="29"/>
        <v>0</v>
      </c>
      <c r="X141" s="183">
        <f t="shared" si="29"/>
        <v>0</v>
      </c>
      <c r="Y141" s="183">
        <f t="shared" si="29"/>
        <v>0</v>
      </c>
      <c r="Z141" s="183">
        <f t="shared" si="29"/>
        <v>0</v>
      </c>
      <c r="AA141" s="183">
        <f t="shared" si="29"/>
        <v>0</v>
      </c>
      <c r="AB141" s="183">
        <f t="shared" si="29"/>
        <v>0</v>
      </c>
    </row>
    <row r="142" spans="1:28" x14ac:dyDescent="0.25">
      <c r="B142" s="145">
        <f t="shared" si="28"/>
        <v>44926</v>
      </c>
      <c r="D142" s="183">
        <f t="shared" si="26"/>
        <v>0</v>
      </c>
      <c r="E142" s="183">
        <f t="shared" si="29"/>
        <v>0</v>
      </c>
      <c r="F142" s="183">
        <f t="shared" si="29"/>
        <v>0</v>
      </c>
      <c r="G142" s="183">
        <f t="shared" si="29"/>
        <v>0</v>
      </c>
      <c r="H142" s="183">
        <f t="shared" si="29"/>
        <v>0</v>
      </c>
      <c r="I142" s="183">
        <f t="shared" si="29"/>
        <v>0</v>
      </c>
      <c r="J142" s="183">
        <f t="shared" si="29"/>
        <v>0</v>
      </c>
      <c r="K142" s="183">
        <f t="shared" si="29"/>
        <v>0</v>
      </c>
      <c r="L142" s="183">
        <f t="shared" si="29"/>
        <v>0</v>
      </c>
      <c r="M142" s="183">
        <f t="shared" si="29"/>
        <v>0</v>
      </c>
      <c r="N142" s="183">
        <f t="shared" si="29"/>
        <v>0</v>
      </c>
      <c r="O142" s="183">
        <f t="shared" si="29"/>
        <v>0</v>
      </c>
      <c r="P142" s="183">
        <f t="shared" si="29"/>
        <v>0</v>
      </c>
      <c r="Q142" s="183">
        <f t="shared" si="29"/>
        <v>0</v>
      </c>
      <c r="R142" s="183">
        <f t="shared" si="29"/>
        <v>0</v>
      </c>
      <c r="S142" s="183">
        <f t="shared" si="29"/>
        <v>0</v>
      </c>
      <c r="T142" s="183">
        <f t="shared" si="29"/>
        <v>0</v>
      </c>
      <c r="U142" s="183">
        <f t="shared" si="29"/>
        <v>0</v>
      </c>
      <c r="V142" s="183">
        <f t="shared" si="29"/>
        <v>0</v>
      </c>
      <c r="W142" s="183">
        <f t="shared" si="29"/>
        <v>0</v>
      </c>
      <c r="X142" s="183">
        <f t="shared" si="29"/>
        <v>0</v>
      </c>
      <c r="Y142" s="183">
        <f t="shared" si="29"/>
        <v>0</v>
      </c>
      <c r="Z142" s="183">
        <f t="shared" si="29"/>
        <v>0</v>
      </c>
      <c r="AA142" s="183">
        <f t="shared" si="29"/>
        <v>0</v>
      </c>
      <c r="AB142" s="183">
        <f t="shared" si="29"/>
        <v>0</v>
      </c>
    </row>
    <row r="143" spans="1:28" x14ac:dyDescent="0.25">
      <c r="B143" s="145">
        <f t="shared" si="28"/>
        <v>45291</v>
      </c>
      <c r="D143" s="183">
        <f t="shared" si="26"/>
        <v>0</v>
      </c>
      <c r="E143" s="183">
        <f t="shared" si="29"/>
        <v>0</v>
      </c>
      <c r="F143" s="183">
        <f t="shared" si="29"/>
        <v>0</v>
      </c>
      <c r="G143" s="183">
        <f t="shared" si="29"/>
        <v>0</v>
      </c>
      <c r="H143" s="183">
        <f t="shared" si="29"/>
        <v>0</v>
      </c>
      <c r="I143" s="183">
        <f t="shared" si="29"/>
        <v>0</v>
      </c>
      <c r="J143" s="183">
        <f t="shared" si="29"/>
        <v>0</v>
      </c>
      <c r="K143" s="183">
        <f t="shared" si="29"/>
        <v>0</v>
      </c>
      <c r="L143" s="183">
        <f t="shared" si="29"/>
        <v>0</v>
      </c>
      <c r="M143" s="183">
        <f t="shared" si="29"/>
        <v>0</v>
      </c>
      <c r="N143" s="183">
        <f t="shared" si="29"/>
        <v>0</v>
      </c>
      <c r="O143" s="183">
        <f t="shared" si="29"/>
        <v>0</v>
      </c>
      <c r="P143" s="183">
        <f t="shared" si="29"/>
        <v>0</v>
      </c>
      <c r="Q143" s="183">
        <f t="shared" si="29"/>
        <v>0</v>
      </c>
      <c r="R143" s="183">
        <f t="shared" si="29"/>
        <v>0</v>
      </c>
      <c r="S143" s="183">
        <f t="shared" si="29"/>
        <v>0</v>
      </c>
      <c r="T143" s="183">
        <f t="shared" si="29"/>
        <v>0</v>
      </c>
      <c r="U143" s="183">
        <f t="shared" si="29"/>
        <v>0</v>
      </c>
      <c r="V143" s="183">
        <f t="shared" si="29"/>
        <v>0</v>
      </c>
      <c r="W143" s="183">
        <f t="shared" si="29"/>
        <v>0</v>
      </c>
      <c r="X143" s="183">
        <f t="shared" si="29"/>
        <v>0</v>
      </c>
      <c r="Y143" s="183">
        <f t="shared" si="29"/>
        <v>0</v>
      </c>
      <c r="Z143" s="183">
        <f t="shared" si="29"/>
        <v>0</v>
      </c>
      <c r="AA143" s="183">
        <f t="shared" si="29"/>
        <v>0</v>
      </c>
      <c r="AB143" s="183">
        <f t="shared" si="29"/>
        <v>0</v>
      </c>
    </row>
    <row r="144" spans="1:28" x14ac:dyDescent="0.25">
      <c r="B144" s="145">
        <f t="shared" si="28"/>
        <v>45657</v>
      </c>
      <c r="D144" s="183">
        <f t="shared" si="26"/>
        <v>0</v>
      </c>
      <c r="E144" s="183">
        <f t="shared" si="29"/>
        <v>0</v>
      </c>
      <c r="F144" s="183">
        <f t="shared" si="29"/>
        <v>0</v>
      </c>
      <c r="G144" s="183">
        <f t="shared" si="29"/>
        <v>0</v>
      </c>
      <c r="H144" s="183">
        <f t="shared" si="29"/>
        <v>0</v>
      </c>
      <c r="I144" s="183">
        <f t="shared" si="29"/>
        <v>0</v>
      </c>
      <c r="J144" s="183">
        <f t="shared" si="29"/>
        <v>0</v>
      </c>
      <c r="K144" s="183">
        <f t="shared" si="29"/>
        <v>0</v>
      </c>
      <c r="L144" s="183">
        <f t="shared" si="29"/>
        <v>0</v>
      </c>
      <c r="M144" s="183">
        <f t="shared" si="29"/>
        <v>0</v>
      </c>
      <c r="N144" s="183">
        <f t="shared" si="29"/>
        <v>0</v>
      </c>
      <c r="O144" s="183">
        <f t="shared" si="29"/>
        <v>0</v>
      </c>
      <c r="P144" s="183">
        <f t="shared" si="29"/>
        <v>0</v>
      </c>
      <c r="Q144" s="183">
        <f t="shared" si="29"/>
        <v>0</v>
      </c>
      <c r="R144" s="183">
        <f t="shared" si="29"/>
        <v>0</v>
      </c>
      <c r="S144" s="183">
        <f t="shared" si="29"/>
        <v>0</v>
      </c>
      <c r="T144" s="183">
        <f t="shared" si="29"/>
        <v>0</v>
      </c>
      <c r="U144" s="183">
        <f t="shared" si="29"/>
        <v>0</v>
      </c>
      <c r="V144" s="183">
        <f t="shared" si="29"/>
        <v>0</v>
      </c>
      <c r="W144" s="183">
        <f t="shared" si="29"/>
        <v>0</v>
      </c>
      <c r="X144" s="183">
        <f t="shared" si="29"/>
        <v>0</v>
      </c>
      <c r="Y144" s="183">
        <f t="shared" si="29"/>
        <v>0</v>
      </c>
      <c r="Z144" s="183">
        <f t="shared" si="29"/>
        <v>0</v>
      </c>
      <c r="AA144" s="183">
        <f t="shared" si="29"/>
        <v>0</v>
      </c>
      <c r="AB144" s="183">
        <f t="shared" si="29"/>
        <v>0</v>
      </c>
    </row>
    <row r="145" spans="2:28" x14ac:dyDescent="0.25">
      <c r="B145" s="145">
        <f t="shared" si="28"/>
        <v>46022</v>
      </c>
      <c r="D145" s="183">
        <f t="shared" si="26"/>
        <v>0</v>
      </c>
      <c r="E145" s="183">
        <f t="shared" si="29"/>
        <v>0</v>
      </c>
      <c r="F145" s="183">
        <f t="shared" si="29"/>
        <v>0</v>
      </c>
      <c r="G145" s="183">
        <f t="shared" si="29"/>
        <v>0</v>
      </c>
      <c r="H145" s="183">
        <f t="shared" si="29"/>
        <v>0</v>
      </c>
      <c r="I145" s="183">
        <f t="shared" si="29"/>
        <v>0</v>
      </c>
      <c r="J145" s="183">
        <f t="shared" si="29"/>
        <v>0</v>
      </c>
      <c r="K145" s="183">
        <f t="shared" si="29"/>
        <v>0</v>
      </c>
      <c r="L145" s="183">
        <f t="shared" si="29"/>
        <v>0</v>
      </c>
      <c r="M145" s="183">
        <f t="shared" si="29"/>
        <v>0</v>
      </c>
      <c r="N145" s="183">
        <f t="shared" si="29"/>
        <v>0</v>
      </c>
      <c r="O145" s="183">
        <f t="shared" si="29"/>
        <v>0</v>
      </c>
      <c r="P145" s="183">
        <f t="shared" si="29"/>
        <v>0</v>
      </c>
      <c r="Q145" s="183">
        <f t="shared" si="29"/>
        <v>0</v>
      </c>
      <c r="R145" s="183">
        <f t="shared" si="29"/>
        <v>0</v>
      </c>
      <c r="S145" s="183">
        <f t="shared" si="29"/>
        <v>0</v>
      </c>
      <c r="T145" s="183">
        <f t="shared" si="29"/>
        <v>0</v>
      </c>
      <c r="U145" s="183">
        <f t="shared" si="29"/>
        <v>0</v>
      </c>
      <c r="V145" s="183">
        <f t="shared" si="29"/>
        <v>0</v>
      </c>
      <c r="W145" s="183">
        <f t="shared" si="29"/>
        <v>0</v>
      </c>
      <c r="X145" s="183">
        <f t="shared" si="29"/>
        <v>0</v>
      </c>
      <c r="Y145" s="183">
        <f t="shared" si="29"/>
        <v>0</v>
      </c>
      <c r="Z145" s="183">
        <f t="shared" si="29"/>
        <v>0</v>
      </c>
      <c r="AA145" s="183">
        <f t="shared" si="29"/>
        <v>0</v>
      </c>
      <c r="AB145" s="183">
        <f t="shared" si="29"/>
        <v>0</v>
      </c>
    </row>
    <row r="146" spans="2:28" x14ac:dyDescent="0.25">
      <c r="B146" s="145">
        <f t="shared" si="28"/>
        <v>46387</v>
      </c>
      <c r="D146" s="183">
        <f t="shared" si="26"/>
        <v>0</v>
      </c>
      <c r="E146" s="183">
        <f t="shared" si="29"/>
        <v>0</v>
      </c>
      <c r="F146" s="183">
        <f t="shared" si="29"/>
        <v>0</v>
      </c>
      <c r="G146" s="183">
        <f t="shared" si="29"/>
        <v>0</v>
      </c>
      <c r="H146" s="183">
        <f t="shared" si="29"/>
        <v>0</v>
      </c>
      <c r="I146" s="183">
        <f t="shared" si="29"/>
        <v>0</v>
      </c>
      <c r="J146" s="183">
        <f t="shared" si="29"/>
        <v>0</v>
      </c>
      <c r="K146" s="183">
        <f t="shared" si="29"/>
        <v>0</v>
      </c>
      <c r="L146" s="183">
        <f t="shared" si="29"/>
        <v>0</v>
      </c>
      <c r="M146" s="183">
        <f t="shared" si="29"/>
        <v>0</v>
      </c>
      <c r="N146" s="183">
        <f t="shared" si="29"/>
        <v>0</v>
      </c>
      <c r="O146" s="183">
        <f t="shared" si="29"/>
        <v>0</v>
      </c>
      <c r="P146" s="183">
        <f t="shared" si="29"/>
        <v>0</v>
      </c>
      <c r="Q146" s="183">
        <f t="shared" si="29"/>
        <v>0</v>
      </c>
      <c r="R146" s="183">
        <f t="shared" si="29"/>
        <v>0</v>
      </c>
      <c r="S146" s="183">
        <f t="shared" si="29"/>
        <v>0</v>
      </c>
      <c r="T146" s="183">
        <f t="shared" si="29"/>
        <v>0</v>
      </c>
      <c r="U146" s="183">
        <f t="shared" si="29"/>
        <v>0</v>
      </c>
      <c r="V146" s="183">
        <f t="shared" si="29"/>
        <v>0</v>
      </c>
      <c r="W146" s="183">
        <f t="shared" si="29"/>
        <v>0</v>
      </c>
      <c r="X146" s="183">
        <f t="shared" si="29"/>
        <v>0</v>
      </c>
      <c r="Y146" s="183">
        <f t="shared" si="29"/>
        <v>0</v>
      </c>
      <c r="Z146" s="183">
        <f t="shared" si="29"/>
        <v>0</v>
      </c>
      <c r="AA146" s="183">
        <f t="shared" si="29"/>
        <v>0</v>
      </c>
      <c r="AB146" s="183">
        <f t="shared" si="29"/>
        <v>0</v>
      </c>
    </row>
    <row r="147" spans="2:28" x14ac:dyDescent="0.25">
      <c r="B147" s="145">
        <f t="shared" si="28"/>
        <v>46752</v>
      </c>
      <c r="D147" s="183">
        <f t="shared" si="26"/>
        <v>0</v>
      </c>
      <c r="E147" s="183">
        <f t="shared" si="29"/>
        <v>0</v>
      </c>
      <c r="F147" s="183">
        <f t="shared" si="29"/>
        <v>0</v>
      </c>
      <c r="G147" s="183">
        <f t="shared" si="29"/>
        <v>0</v>
      </c>
      <c r="H147" s="183">
        <f t="shared" si="29"/>
        <v>0</v>
      </c>
      <c r="I147" s="183">
        <f t="shared" si="29"/>
        <v>0</v>
      </c>
      <c r="J147" s="183">
        <f t="shared" si="29"/>
        <v>0</v>
      </c>
      <c r="K147" s="183">
        <f t="shared" si="29"/>
        <v>0</v>
      </c>
      <c r="L147" s="183">
        <f t="shared" si="29"/>
        <v>0</v>
      </c>
      <c r="M147" s="183">
        <f t="shared" si="29"/>
        <v>0</v>
      </c>
      <c r="N147" s="183">
        <f t="shared" si="29"/>
        <v>0</v>
      </c>
      <c r="O147" s="183">
        <f t="shared" si="29"/>
        <v>0</v>
      </c>
      <c r="P147" s="183">
        <f t="shared" si="29"/>
        <v>0</v>
      </c>
      <c r="Q147" s="183">
        <f t="shared" si="29"/>
        <v>0</v>
      </c>
      <c r="R147" s="183">
        <f t="shared" si="29"/>
        <v>0</v>
      </c>
      <c r="S147" s="183">
        <f t="shared" si="29"/>
        <v>0</v>
      </c>
      <c r="T147" s="183">
        <f t="shared" si="29"/>
        <v>0</v>
      </c>
      <c r="U147" s="183">
        <f t="shared" si="29"/>
        <v>0</v>
      </c>
      <c r="V147" s="183">
        <f t="shared" si="29"/>
        <v>0</v>
      </c>
      <c r="W147" s="183">
        <f t="shared" si="29"/>
        <v>0</v>
      </c>
      <c r="X147" s="183">
        <f t="shared" si="29"/>
        <v>0</v>
      </c>
      <c r="Y147" s="183">
        <f t="shared" si="29"/>
        <v>0</v>
      </c>
      <c r="Z147" s="183">
        <f t="shared" si="29"/>
        <v>0</v>
      </c>
      <c r="AA147" s="183">
        <f t="shared" si="29"/>
        <v>0</v>
      </c>
      <c r="AB147" s="183">
        <f t="shared" si="29"/>
        <v>0</v>
      </c>
    </row>
    <row r="148" spans="2:28" x14ac:dyDescent="0.25">
      <c r="B148" s="145">
        <f t="shared" si="28"/>
        <v>47118</v>
      </c>
      <c r="D148" s="183">
        <f t="shared" si="26"/>
        <v>0</v>
      </c>
      <c r="E148" s="183">
        <f t="shared" si="29"/>
        <v>0</v>
      </c>
      <c r="F148" s="183">
        <f t="shared" si="29"/>
        <v>0</v>
      </c>
      <c r="G148" s="183">
        <f t="shared" si="29"/>
        <v>0</v>
      </c>
      <c r="H148" s="183">
        <f t="shared" si="29"/>
        <v>0</v>
      </c>
      <c r="I148" s="183">
        <f t="shared" si="29"/>
        <v>0</v>
      </c>
      <c r="J148" s="183">
        <f t="shared" si="29"/>
        <v>0</v>
      </c>
      <c r="K148" s="183">
        <f t="shared" si="29"/>
        <v>0</v>
      </c>
      <c r="L148" s="183">
        <f t="shared" si="29"/>
        <v>0</v>
      </c>
      <c r="M148" s="183">
        <f t="shared" si="29"/>
        <v>0</v>
      </c>
      <c r="N148" s="183">
        <f t="shared" si="29"/>
        <v>0</v>
      </c>
      <c r="O148" s="183">
        <f t="shared" si="29"/>
        <v>0</v>
      </c>
      <c r="P148" s="183">
        <f t="shared" si="29"/>
        <v>0</v>
      </c>
      <c r="Q148" s="183">
        <f t="shared" si="29"/>
        <v>0</v>
      </c>
      <c r="R148" s="183">
        <f t="shared" si="29"/>
        <v>0</v>
      </c>
      <c r="S148" s="183">
        <f t="shared" si="29"/>
        <v>0</v>
      </c>
      <c r="T148" s="183">
        <f t="shared" si="29"/>
        <v>0</v>
      </c>
      <c r="U148" s="183">
        <f t="shared" si="29"/>
        <v>0</v>
      </c>
      <c r="V148" s="183">
        <f t="shared" si="29"/>
        <v>0</v>
      </c>
      <c r="W148" s="183">
        <f t="shared" si="29"/>
        <v>0</v>
      </c>
      <c r="X148" s="183">
        <f t="shared" si="29"/>
        <v>0</v>
      </c>
      <c r="Y148" s="183">
        <f t="shared" si="29"/>
        <v>0</v>
      </c>
      <c r="Z148" s="183">
        <f t="shared" si="29"/>
        <v>0</v>
      </c>
      <c r="AA148" s="183">
        <f t="shared" si="29"/>
        <v>0</v>
      </c>
      <c r="AB148" s="183">
        <f t="shared" si="29"/>
        <v>0</v>
      </c>
    </row>
    <row r="149" spans="2:28" x14ac:dyDescent="0.25">
      <c r="B149" s="145">
        <f t="shared" si="28"/>
        <v>47483</v>
      </c>
      <c r="D149" s="183">
        <f t="shared" si="26"/>
        <v>0</v>
      </c>
      <c r="E149" s="183">
        <f t="shared" si="29"/>
        <v>0</v>
      </c>
      <c r="F149" s="183">
        <f t="shared" si="29"/>
        <v>0</v>
      </c>
      <c r="G149" s="183">
        <f t="shared" si="29"/>
        <v>0</v>
      </c>
      <c r="H149" s="183">
        <f t="shared" si="29"/>
        <v>0</v>
      </c>
      <c r="I149" s="183">
        <f t="shared" si="29"/>
        <v>0</v>
      </c>
      <c r="J149" s="183">
        <f t="shared" si="29"/>
        <v>0</v>
      </c>
      <c r="K149" s="183">
        <f t="shared" si="29"/>
        <v>0</v>
      </c>
      <c r="L149" s="183">
        <f t="shared" si="29"/>
        <v>0</v>
      </c>
      <c r="M149" s="183">
        <f t="shared" si="29"/>
        <v>0</v>
      </c>
      <c r="N149" s="183">
        <f t="shared" si="29"/>
        <v>0</v>
      </c>
      <c r="O149" s="183">
        <f t="shared" si="29"/>
        <v>0</v>
      </c>
      <c r="P149" s="183">
        <f t="shared" si="29"/>
        <v>0</v>
      </c>
      <c r="Q149" s="183">
        <f t="shared" si="29"/>
        <v>0</v>
      </c>
      <c r="R149" s="183">
        <f t="shared" si="29"/>
        <v>0</v>
      </c>
      <c r="S149" s="183">
        <f t="shared" si="29"/>
        <v>0</v>
      </c>
      <c r="T149" s="183">
        <f t="shared" si="29"/>
        <v>0</v>
      </c>
      <c r="U149" s="183">
        <f t="shared" si="29"/>
        <v>0</v>
      </c>
      <c r="V149" s="183">
        <f t="shared" si="29"/>
        <v>0</v>
      </c>
      <c r="W149" s="183">
        <f t="shared" si="29"/>
        <v>0</v>
      </c>
      <c r="X149" s="183">
        <f t="shared" si="29"/>
        <v>0</v>
      </c>
      <c r="Y149" s="183">
        <f t="shared" si="29"/>
        <v>0</v>
      </c>
      <c r="Z149" s="183">
        <f t="shared" si="29"/>
        <v>0</v>
      </c>
      <c r="AA149" s="183">
        <f t="shared" si="29"/>
        <v>0</v>
      </c>
      <c r="AB149" s="183">
        <f t="shared" si="29"/>
        <v>0</v>
      </c>
    </row>
    <row r="150" spans="2:28" x14ac:dyDescent="0.25">
      <c r="B150" s="145">
        <f t="shared" si="28"/>
        <v>47848</v>
      </c>
      <c r="D150" s="183">
        <f t="shared" si="26"/>
        <v>0</v>
      </c>
      <c r="E150" s="183">
        <f t="shared" si="29"/>
        <v>0</v>
      </c>
      <c r="F150" s="183">
        <f t="shared" si="29"/>
        <v>0</v>
      </c>
      <c r="G150" s="183">
        <f t="shared" si="29"/>
        <v>0</v>
      </c>
      <c r="H150" s="183">
        <f t="shared" si="29"/>
        <v>0</v>
      </c>
      <c r="I150" s="183">
        <f t="shared" si="29"/>
        <v>0</v>
      </c>
      <c r="J150" s="183">
        <f t="shared" si="29"/>
        <v>0</v>
      </c>
      <c r="K150" s="183">
        <f t="shared" si="29"/>
        <v>0</v>
      </c>
      <c r="L150" s="183">
        <f t="shared" si="29"/>
        <v>0</v>
      </c>
      <c r="M150" s="183">
        <f t="shared" si="29"/>
        <v>0</v>
      </c>
      <c r="N150" s="183">
        <f t="shared" si="29"/>
        <v>0</v>
      </c>
      <c r="O150" s="183">
        <f t="shared" si="29"/>
        <v>0</v>
      </c>
      <c r="P150" s="183">
        <f t="shared" si="29"/>
        <v>0</v>
      </c>
      <c r="Q150" s="183">
        <f t="shared" si="29"/>
        <v>0</v>
      </c>
      <c r="R150" s="183">
        <f t="shared" si="29"/>
        <v>0</v>
      </c>
      <c r="S150" s="183">
        <f t="shared" si="29"/>
        <v>0</v>
      </c>
      <c r="T150" s="183">
        <f t="shared" si="29"/>
        <v>0</v>
      </c>
      <c r="U150" s="183">
        <f t="shared" si="29"/>
        <v>0</v>
      </c>
      <c r="V150" s="183">
        <f t="shared" si="29"/>
        <v>0</v>
      </c>
      <c r="W150" s="183">
        <f t="shared" si="29"/>
        <v>0</v>
      </c>
      <c r="X150" s="183">
        <f t="shared" si="29"/>
        <v>0</v>
      </c>
      <c r="Y150" s="183">
        <f t="shared" si="29"/>
        <v>0</v>
      </c>
      <c r="Z150" s="183">
        <f t="shared" si="29"/>
        <v>0</v>
      </c>
      <c r="AA150" s="183">
        <f t="shared" si="29"/>
        <v>0</v>
      </c>
      <c r="AB150" s="183">
        <f t="shared" si="29"/>
        <v>0</v>
      </c>
    </row>
    <row r="151" spans="2:28" x14ac:dyDescent="0.25">
      <c r="B151" s="145">
        <f t="shared" si="28"/>
        <v>48213</v>
      </c>
      <c r="D151" s="183">
        <f t="shared" si="26"/>
        <v>0</v>
      </c>
      <c r="E151" s="183">
        <f t="shared" si="29"/>
        <v>0</v>
      </c>
      <c r="F151" s="183">
        <f t="shared" si="29"/>
        <v>0</v>
      </c>
      <c r="G151" s="183">
        <f t="shared" si="29"/>
        <v>0</v>
      </c>
      <c r="H151" s="183">
        <f t="shared" si="29"/>
        <v>0</v>
      </c>
      <c r="I151" s="183">
        <f t="shared" si="29"/>
        <v>0</v>
      </c>
      <c r="J151" s="183">
        <f t="shared" si="29"/>
        <v>0</v>
      </c>
      <c r="K151" s="183">
        <f t="shared" si="29"/>
        <v>0</v>
      </c>
      <c r="L151" s="183">
        <f t="shared" si="29"/>
        <v>0</v>
      </c>
      <c r="M151" s="183">
        <f t="shared" si="29"/>
        <v>0</v>
      </c>
      <c r="N151" s="183">
        <f t="shared" si="29"/>
        <v>0</v>
      </c>
      <c r="O151" s="183">
        <f t="shared" si="29"/>
        <v>0</v>
      </c>
      <c r="P151" s="183">
        <f t="shared" si="29"/>
        <v>0</v>
      </c>
      <c r="Q151" s="183">
        <f t="shared" si="29"/>
        <v>0</v>
      </c>
      <c r="R151" s="183">
        <f t="shared" si="29"/>
        <v>0</v>
      </c>
      <c r="S151" s="183">
        <f t="shared" si="29"/>
        <v>0</v>
      </c>
      <c r="T151" s="183">
        <f t="shared" ref="T151:AB151" si="30">+(T$15*T$20)*T37</f>
        <v>0</v>
      </c>
      <c r="U151" s="183">
        <f t="shared" si="30"/>
        <v>0</v>
      </c>
      <c r="V151" s="183">
        <f t="shared" si="30"/>
        <v>0</v>
      </c>
      <c r="W151" s="183">
        <f t="shared" si="30"/>
        <v>0</v>
      </c>
      <c r="X151" s="183">
        <f t="shared" si="30"/>
        <v>0</v>
      </c>
      <c r="Y151" s="183">
        <f t="shared" si="30"/>
        <v>0</v>
      </c>
      <c r="Z151" s="183">
        <f t="shared" si="30"/>
        <v>0</v>
      </c>
      <c r="AA151" s="183">
        <f t="shared" si="30"/>
        <v>0</v>
      </c>
      <c r="AB151" s="183">
        <f t="shared" si="30"/>
        <v>0</v>
      </c>
    </row>
    <row r="152" spans="2:28" x14ac:dyDescent="0.25">
      <c r="B152" s="145">
        <f t="shared" si="28"/>
        <v>48579</v>
      </c>
      <c r="D152" s="183">
        <f t="shared" si="26"/>
        <v>0</v>
      </c>
      <c r="E152" s="183">
        <f t="shared" ref="E152:AB159" si="31">+(E$15*E$20)*E38</f>
        <v>0</v>
      </c>
      <c r="F152" s="183">
        <f t="shared" si="31"/>
        <v>0</v>
      </c>
      <c r="G152" s="183">
        <f t="shared" si="31"/>
        <v>0</v>
      </c>
      <c r="H152" s="183">
        <f t="shared" si="31"/>
        <v>0</v>
      </c>
      <c r="I152" s="183">
        <f t="shared" si="31"/>
        <v>0</v>
      </c>
      <c r="J152" s="183">
        <f t="shared" si="31"/>
        <v>0</v>
      </c>
      <c r="K152" s="183">
        <f t="shared" si="31"/>
        <v>0</v>
      </c>
      <c r="L152" s="183">
        <f t="shared" si="31"/>
        <v>0</v>
      </c>
      <c r="M152" s="183">
        <f t="shared" si="31"/>
        <v>0</v>
      </c>
      <c r="N152" s="183">
        <f t="shared" si="31"/>
        <v>0</v>
      </c>
      <c r="O152" s="183">
        <f t="shared" si="31"/>
        <v>0</v>
      </c>
      <c r="P152" s="183">
        <f t="shared" si="31"/>
        <v>0</v>
      </c>
      <c r="Q152" s="183">
        <f t="shared" si="31"/>
        <v>0</v>
      </c>
      <c r="R152" s="183">
        <f t="shared" si="31"/>
        <v>0</v>
      </c>
      <c r="S152" s="183">
        <f t="shared" si="31"/>
        <v>0</v>
      </c>
      <c r="T152" s="183">
        <f t="shared" si="31"/>
        <v>0</v>
      </c>
      <c r="U152" s="183">
        <f t="shared" si="31"/>
        <v>0</v>
      </c>
      <c r="V152" s="183">
        <f t="shared" si="31"/>
        <v>0</v>
      </c>
      <c r="W152" s="183">
        <f t="shared" si="31"/>
        <v>0</v>
      </c>
      <c r="X152" s="183">
        <f t="shared" si="31"/>
        <v>0</v>
      </c>
      <c r="Y152" s="183">
        <f t="shared" si="31"/>
        <v>0</v>
      </c>
      <c r="Z152" s="183">
        <f t="shared" si="31"/>
        <v>0</v>
      </c>
      <c r="AA152" s="183">
        <f t="shared" si="31"/>
        <v>0</v>
      </c>
      <c r="AB152" s="183">
        <f t="shared" si="31"/>
        <v>0</v>
      </c>
    </row>
    <row r="153" spans="2:28" x14ac:dyDescent="0.25">
      <c r="B153" s="145">
        <f t="shared" si="28"/>
        <v>48944</v>
      </c>
      <c r="D153" s="183">
        <f t="shared" si="26"/>
        <v>0</v>
      </c>
      <c r="E153" s="183">
        <f t="shared" si="31"/>
        <v>0</v>
      </c>
      <c r="F153" s="183">
        <f t="shared" si="31"/>
        <v>0</v>
      </c>
      <c r="G153" s="183">
        <f t="shared" si="31"/>
        <v>0</v>
      </c>
      <c r="H153" s="183">
        <f t="shared" si="31"/>
        <v>0</v>
      </c>
      <c r="I153" s="183">
        <f t="shared" si="31"/>
        <v>0</v>
      </c>
      <c r="J153" s="183">
        <f t="shared" si="31"/>
        <v>0</v>
      </c>
      <c r="K153" s="183">
        <f t="shared" si="31"/>
        <v>0</v>
      </c>
      <c r="L153" s="183">
        <f t="shared" si="31"/>
        <v>0</v>
      </c>
      <c r="M153" s="183">
        <f t="shared" si="31"/>
        <v>0</v>
      </c>
      <c r="N153" s="183">
        <f t="shared" si="31"/>
        <v>0</v>
      </c>
      <c r="O153" s="183">
        <f t="shared" si="31"/>
        <v>0</v>
      </c>
      <c r="P153" s="183">
        <f t="shared" si="31"/>
        <v>0</v>
      </c>
      <c r="Q153" s="183">
        <f t="shared" si="31"/>
        <v>0</v>
      </c>
      <c r="R153" s="183">
        <f t="shared" si="31"/>
        <v>0</v>
      </c>
      <c r="S153" s="183">
        <f t="shared" si="31"/>
        <v>0</v>
      </c>
      <c r="T153" s="183">
        <f t="shared" si="31"/>
        <v>0</v>
      </c>
      <c r="U153" s="183">
        <f t="shared" si="31"/>
        <v>0</v>
      </c>
      <c r="V153" s="183">
        <f t="shared" si="31"/>
        <v>0</v>
      </c>
      <c r="W153" s="183">
        <f t="shared" si="31"/>
        <v>0</v>
      </c>
      <c r="X153" s="183">
        <f t="shared" si="31"/>
        <v>0</v>
      </c>
      <c r="Y153" s="183">
        <f t="shared" si="31"/>
        <v>0</v>
      </c>
      <c r="Z153" s="183">
        <f t="shared" si="31"/>
        <v>0</v>
      </c>
      <c r="AA153" s="183">
        <f t="shared" si="31"/>
        <v>0</v>
      </c>
      <c r="AB153" s="183">
        <f t="shared" si="31"/>
        <v>0</v>
      </c>
    </row>
    <row r="154" spans="2:28" x14ac:dyDescent="0.25">
      <c r="B154" s="145">
        <f t="shared" si="28"/>
        <v>49309</v>
      </c>
      <c r="D154" s="183">
        <f t="shared" si="26"/>
        <v>0</v>
      </c>
      <c r="E154" s="183">
        <f t="shared" si="31"/>
        <v>0</v>
      </c>
      <c r="F154" s="183">
        <f t="shared" si="31"/>
        <v>0</v>
      </c>
      <c r="G154" s="183">
        <f t="shared" si="31"/>
        <v>0</v>
      </c>
      <c r="H154" s="183">
        <f t="shared" si="31"/>
        <v>0</v>
      </c>
      <c r="I154" s="183">
        <f t="shared" si="31"/>
        <v>0</v>
      </c>
      <c r="J154" s="183">
        <f t="shared" si="31"/>
        <v>0</v>
      </c>
      <c r="K154" s="183">
        <f t="shared" si="31"/>
        <v>0</v>
      </c>
      <c r="L154" s="183">
        <f t="shared" si="31"/>
        <v>0</v>
      </c>
      <c r="M154" s="183">
        <f t="shared" si="31"/>
        <v>0</v>
      </c>
      <c r="N154" s="183">
        <f t="shared" si="31"/>
        <v>0</v>
      </c>
      <c r="O154" s="183">
        <f t="shared" si="31"/>
        <v>0</v>
      </c>
      <c r="P154" s="183">
        <f t="shared" si="31"/>
        <v>0</v>
      </c>
      <c r="Q154" s="183">
        <f t="shared" si="31"/>
        <v>0</v>
      </c>
      <c r="R154" s="183">
        <f t="shared" si="31"/>
        <v>0</v>
      </c>
      <c r="S154" s="183">
        <f t="shared" si="31"/>
        <v>0</v>
      </c>
      <c r="T154" s="183">
        <f t="shared" si="31"/>
        <v>0</v>
      </c>
      <c r="U154" s="183">
        <f t="shared" si="31"/>
        <v>0</v>
      </c>
      <c r="V154" s="183">
        <f t="shared" si="31"/>
        <v>0</v>
      </c>
      <c r="W154" s="183">
        <f t="shared" si="31"/>
        <v>0</v>
      </c>
      <c r="X154" s="183">
        <f t="shared" si="31"/>
        <v>0</v>
      </c>
      <c r="Y154" s="183">
        <f t="shared" si="31"/>
        <v>0</v>
      </c>
      <c r="Z154" s="183">
        <f t="shared" si="31"/>
        <v>0</v>
      </c>
      <c r="AA154" s="183">
        <f t="shared" si="31"/>
        <v>0</v>
      </c>
      <c r="AB154" s="183">
        <f t="shared" si="31"/>
        <v>0</v>
      </c>
    </row>
    <row r="155" spans="2:28" x14ac:dyDescent="0.25">
      <c r="B155" s="145">
        <f t="shared" si="28"/>
        <v>49674</v>
      </c>
      <c r="D155" s="183">
        <f t="shared" si="26"/>
        <v>0</v>
      </c>
      <c r="E155" s="183">
        <f t="shared" si="31"/>
        <v>0</v>
      </c>
      <c r="F155" s="183">
        <f t="shared" si="31"/>
        <v>0</v>
      </c>
      <c r="G155" s="183">
        <f t="shared" si="31"/>
        <v>0</v>
      </c>
      <c r="H155" s="183">
        <f t="shared" si="31"/>
        <v>0</v>
      </c>
      <c r="I155" s="183">
        <f t="shared" si="31"/>
        <v>0</v>
      </c>
      <c r="J155" s="183">
        <f t="shared" si="31"/>
        <v>0</v>
      </c>
      <c r="K155" s="183">
        <f t="shared" si="31"/>
        <v>0</v>
      </c>
      <c r="L155" s="183">
        <f t="shared" si="31"/>
        <v>0</v>
      </c>
      <c r="M155" s="183">
        <f t="shared" si="31"/>
        <v>0</v>
      </c>
      <c r="N155" s="183">
        <f t="shared" si="31"/>
        <v>0</v>
      </c>
      <c r="O155" s="183">
        <f t="shared" si="31"/>
        <v>0</v>
      </c>
      <c r="P155" s="183">
        <f t="shared" si="31"/>
        <v>0</v>
      </c>
      <c r="Q155" s="183">
        <f t="shared" si="31"/>
        <v>0</v>
      </c>
      <c r="R155" s="183">
        <f t="shared" si="31"/>
        <v>0</v>
      </c>
      <c r="S155" s="183">
        <f t="shared" si="31"/>
        <v>0</v>
      </c>
      <c r="T155" s="183">
        <f t="shared" si="31"/>
        <v>0</v>
      </c>
      <c r="U155" s="183">
        <f t="shared" si="31"/>
        <v>0</v>
      </c>
      <c r="V155" s="183">
        <f t="shared" si="31"/>
        <v>0</v>
      </c>
      <c r="W155" s="183">
        <f t="shared" si="31"/>
        <v>0</v>
      </c>
      <c r="X155" s="183">
        <f t="shared" si="31"/>
        <v>0</v>
      </c>
      <c r="Y155" s="183">
        <f t="shared" si="31"/>
        <v>0</v>
      </c>
      <c r="Z155" s="183">
        <f t="shared" si="31"/>
        <v>0</v>
      </c>
      <c r="AA155" s="183">
        <f t="shared" si="31"/>
        <v>0</v>
      </c>
      <c r="AB155" s="183">
        <f t="shared" si="31"/>
        <v>0</v>
      </c>
    </row>
    <row r="156" spans="2:28" x14ac:dyDescent="0.25">
      <c r="B156" s="145">
        <f t="shared" si="28"/>
        <v>50040</v>
      </c>
      <c r="D156" s="183">
        <f t="shared" si="26"/>
        <v>0</v>
      </c>
      <c r="E156" s="183">
        <f t="shared" si="31"/>
        <v>0</v>
      </c>
      <c r="F156" s="183">
        <f t="shared" si="31"/>
        <v>0</v>
      </c>
      <c r="G156" s="183">
        <f t="shared" si="31"/>
        <v>0</v>
      </c>
      <c r="H156" s="183">
        <f t="shared" si="31"/>
        <v>0</v>
      </c>
      <c r="I156" s="183">
        <f t="shared" si="31"/>
        <v>0</v>
      </c>
      <c r="J156" s="183">
        <f t="shared" si="31"/>
        <v>0</v>
      </c>
      <c r="K156" s="183">
        <f t="shared" si="31"/>
        <v>0</v>
      </c>
      <c r="L156" s="183">
        <f t="shared" si="31"/>
        <v>0</v>
      </c>
      <c r="M156" s="183">
        <f t="shared" si="31"/>
        <v>0</v>
      </c>
      <c r="N156" s="183">
        <f t="shared" si="31"/>
        <v>0</v>
      </c>
      <c r="O156" s="183">
        <f t="shared" si="31"/>
        <v>0</v>
      </c>
      <c r="P156" s="183">
        <f t="shared" si="31"/>
        <v>0</v>
      </c>
      <c r="Q156" s="183">
        <f t="shared" si="31"/>
        <v>0</v>
      </c>
      <c r="R156" s="183">
        <f t="shared" si="31"/>
        <v>0</v>
      </c>
      <c r="S156" s="183">
        <f t="shared" si="31"/>
        <v>0</v>
      </c>
      <c r="T156" s="183">
        <f t="shared" si="31"/>
        <v>0</v>
      </c>
      <c r="U156" s="183">
        <f t="shared" si="31"/>
        <v>0</v>
      </c>
      <c r="V156" s="183">
        <f t="shared" si="31"/>
        <v>0</v>
      </c>
      <c r="W156" s="183">
        <f t="shared" si="31"/>
        <v>0</v>
      </c>
      <c r="X156" s="183">
        <f t="shared" si="31"/>
        <v>0</v>
      </c>
      <c r="Y156" s="183">
        <f t="shared" si="31"/>
        <v>0</v>
      </c>
      <c r="Z156" s="183">
        <f t="shared" si="31"/>
        <v>0</v>
      </c>
      <c r="AA156" s="183">
        <f t="shared" si="31"/>
        <v>0</v>
      </c>
      <c r="AB156" s="183">
        <f t="shared" si="31"/>
        <v>0</v>
      </c>
    </row>
    <row r="157" spans="2:28" x14ac:dyDescent="0.25">
      <c r="B157" s="145">
        <f t="shared" si="28"/>
        <v>50405</v>
      </c>
      <c r="D157" s="183">
        <f t="shared" si="26"/>
        <v>0</v>
      </c>
      <c r="E157" s="183">
        <f t="shared" si="31"/>
        <v>0</v>
      </c>
      <c r="F157" s="183">
        <f t="shared" si="31"/>
        <v>0</v>
      </c>
      <c r="G157" s="183">
        <f t="shared" si="31"/>
        <v>0</v>
      </c>
      <c r="H157" s="183">
        <f t="shared" si="31"/>
        <v>0</v>
      </c>
      <c r="I157" s="183">
        <f t="shared" si="31"/>
        <v>0</v>
      </c>
      <c r="J157" s="183">
        <f t="shared" si="31"/>
        <v>0</v>
      </c>
      <c r="K157" s="183">
        <f t="shared" si="31"/>
        <v>0</v>
      </c>
      <c r="L157" s="183">
        <f t="shared" si="31"/>
        <v>0</v>
      </c>
      <c r="M157" s="183">
        <f t="shared" si="31"/>
        <v>0</v>
      </c>
      <c r="N157" s="183">
        <f t="shared" si="31"/>
        <v>0</v>
      </c>
      <c r="O157" s="183">
        <f t="shared" si="31"/>
        <v>0</v>
      </c>
      <c r="P157" s="183">
        <f t="shared" si="31"/>
        <v>0</v>
      </c>
      <c r="Q157" s="183">
        <f t="shared" si="31"/>
        <v>0</v>
      </c>
      <c r="R157" s="183">
        <f t="shared" si="31"/>
        <v>0</v>
      </c>
      <c r="S157" s="183">
        <f t="shared" si="31"/>
        <v>0</v>
      </c>
      <c r="T157" s="183">
        <f t="shared" si="31"/>
        <v>0</v>
      </c>
      <c r="U157" s="183">
        <f t="shared" si="31"/>
        <v>0</v>
      </c>
      <c r="V157" s="183">
        <f t="shared" si="31"/>
        <v>0</v>
      </c>
      <c r="W157" s="183">
        <f t="shared" si="31"/>
        <v>0</v>
      </c>
      <c r="X157" s="183">
        <f t="shared" si="31"/>
        <v>0</v>
      </c>
      <c r="Y157" s="183">
        <f t="shared" si="31"/>
        <v>0</v>
      </c>
      <c r="Z157" s="183">
        <f t="shared" si="31"/>
        <v>0</v>
      </c>
      <c r="AA157" s="183">
        <f t="shared" si="31"/>
        <v>0</v>
      </c>
      <c r="AB157" s="183">
        <f t="shared" si="31"/>
        <v>0</v>
      </c>
    </row>
    <row r="158" spans="2:28" x14ac:dyDescent="0.25">
      <c r="B158" s="145">
        <f t="shared" si="28"/>
        <v>50770</v>
      </c>
      <c r="D158" s="183">
        <f t="shared" si="26"/>
        <v>0</v>
      </c>
      <c r="E158" s="183">
        <f t="shared" si="31"/>
        <v>0</v>
      </c>
      <c r="F158" s="183">
        <f t="shared" si="31"/>
        <v>0</v>
      </c>
      <c r="G158" s="183">
        <f t="shared" si="31"/>
        <v>0</v>
      </c>
      <c r="H158" s="183">
        <f t="shared" si="31"/>
        <v>0</v>
      </c>
      <c r="I158" s="183">
        <f t="shared" si="31"/>
        <v>0</v>
      </c>
      <c r="J158" s="183">
        <f t="shared" si="31"/>
        <v>0</v>
      </c>
      <c r="K158" s="183">
        <f t="shared" si="31"/>
        <v>0</v>
      </c>
      <c r="L158" s="183">
        <f t="shared" si="31"/>
        <v>0</v>
      </c>
      <c r="M158" s="183">
        <f t="shared" si="31"/>
        <v>0</v>
      </c>
      <c r="N158" s="183">
        <f t="shared" si="31"/>
        <v>0</v>
      </c>
      <c r="O158" s="183">
        <f t="shared" si="31"/>
        <v>0</v>
      </c>
      <c r="P158" s="183">
        <f t="shared" si="31"/>
        <v>0</v>
      </c>
      <c r="Q158" s="183">
        <f t="shared" si="31"/>
        <v>0</v>
      </c>
      <c r="R158" s="183">
        <f t="shared" si="31"/>
        <v>0</v>
      </c>
      <c r="S158" s="183">
        <f t="shared" si="31"/>
        <v>0</v>
      </c>
      <c r="T158" s="183">
        <f t="shared" si="31"/>
        <v>0</v>
      </c>
      <c r="U158" s="183">
        <f t="shared" si="31"/>
        <v>0</v>
      </c>
      <c r="V158" s="183">
        <f t="shared" si="31"/>
        <v>0</v>
      </c>
      <c r="W158" s="183">
        <f t="shared" si="31"/>
        <v>0</v>
      </c>
      <c r="X158" s="183">
        <f t="shared" si="31"/>
        <v>0</v>
      </c>
      <c r="Y158" s="183">
        <f t="shared" si="31"/>
        <v>0</v>
      </c>
      <c r="Z158" s="183">
        <f t="shared" si="31"/>
        <v>0</v>
      </c>
      <c r="AA158" s="183">
        <f t="shared" si="31"/>
        <v>0</v>
      </c>
      <c r="AB158" s="183">
        <f t="shared" si="31"/>
        <v>0</v>
      </c>
    </row>
    <row r="159" spans="2:28" x14ac:dyDescent="0.25">
      <c r="B159" s="145">
        <f t="shared" si="28"/>
        <v>51135</v>
      </c>
      <c r="D159" s="183">
        <f t="shared" si="26"/>
        <v>0</v>
      </c>
      <c r="E159" s="183">
        <f t="shared" si="31"/>
        <v>0</v>
      </c>
      <c r="F159" s="183">
        <f t="shared" si="31"/>
        <v>0</v>
      </c>
      <c r="G159" s="183">
        <f t="shared" si="31"/>
        <v>0</v>
      </c>
      <c r="H159" s="183">
        <f t="shared" si="31"/>
        <v>0</v>
      </c>
      <c r="I159" s="183">
        <f t="shared" si="31"/>
        <v>0</v>
      </c>
      <c r="J159" s="183">
        <f t="shared" si="31"/>
        <v>0</v>
      </c>
      <c r="K159" s="183">
        <f t="shared" si="31"/>
        <v>0</v>
      </c>
      <c r="L159" s="183">
        <f t="shared" si="31"/>
        <v>0</v>
      </c>
      <c r="M159" s="183">
        <f t="shared" si="31"/>
        <v>0</v>
      </c>
      <c r="N159" s="183">
        <f t="shared" si="31"/>
        <v>0</v>
      </c>
      <c r="O159" s="183">
        <f t="shared" si="31"/>
        <v>0</v>
      </c>
      <c r="P159" s="183">
        <f t="shared" si="31"/>
        <v>0</v>
      </c>
      <c r="Q159" s="183">
        <f t="shared" si="31"/>
        <v>0</v>
      </c>
      <c r="R159" s="183">
        <f t="shared" si="31"/>
        <v>0</v>
      </c>
      <c r="S159" s="183">
        <f t="shared" si="31"/>
        <v>0</v>
      </c>
      <c r="T159" s="183">
        <f t="shared" si="31"/>
        <v>0</v>
      </c>
      <c r="U159" s="183">
        <f t="shared" si="31"/>
        <v>0</v>
      </c>
      <c r="V159" s="183">
        <f t="shared" si="31"/>
        <v>0</v>
      </c>
      <c r="W159" s="183">
        <f t="shared" si="31"/>
        <v>0</v>
      </c>
      <c r="X159" s="183">
        <f t="shared" si="31"/>
        <v>0</v>
      </c>
      <c r="Y159" s="183">
        <f t="shared" si="31"/>
        <v>0</v>
      </c>
      <c r="Z159" s="183">
        <f t="shared" si="31"/>
        <v>0</v>
      </c>
      <c r="AA159" s="183">
        <f t="shared" si="31"/>
        <v>0</v>
      </c>
      <c r="AB159" s="183">
        <f t="shared" si="31"/>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GBP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x14ac:dyDescent="0.25">
      <c r="B165" s="145">
        <f>EDATE(+Summary!$C$6,12)</f>
        <v>44196</v>
      </c>
      <c r="D165" s="193">
        <f t="shared" ref="D165:D184" si="32">SUM(E165:AB165)</f>
        <v>0</v>
      </c>
      <c r="E165" s="193">
        <f t="shared" ref="E165:T180" si="33">+E140-E141</f>
        <v>0</v>
      </c>
      <c r="F165" s="193">
        <f>+F140-F141</f>
        <v>0</v>
      </c>
      <c r="G165" s="193">
        <f t="shared" ref="G165:AB180" si="34">+G140-G141</f>
        <v>0</v>
      </c>
      <c r="H165" s="193">
        <f t="shared" si="34"/>
        <v>0</v>
      </c>
      <c r="I165" s="193">
        <f t="shared" si="34"/>
        <v>0</v>
      </c>
      <c r="J165" s="193">
        <f t="shared" si="34"/>
        <v>0</v>
      </c>
      <c r="K165" s="193">
        <f t="shared" si="34"/>
        <v>0</v>
      </c>
      <c r="L165" s="193">
        <f t="shared" si="34"/>
        <v>0</v>
      </c>
      <c r="M165" s="193">
        <f t="shared" si="34"/>
        <v>0</v>
      </c>
      <c r="N165" s="193">
        <f t="shared" si="34"/>
        <v>0</v>
      </c>
      <c r="O165" s="193">
        <f t="shared" si="34"/>
        <v>0</v>
      </c>
      <c r="P165" s="193">
        <f t="shared" si="34"/>
        <v>0</v>
      </c>
      <c r="Q165" s="193">
        <f t="shared" si="34"/>
        <v>0</v>
      </c>
      <c r="R165" s="193">
        <f t="shared" si="34"/>
        <v>0</v>
      </c>
      <c r="S165" s="193">
        <f t="shared" si="34"/>
        <v>0</v>
      </c>
      <c r="T165" s="193">
        <f t="shared" si="34"/>
        <v>0</v>
      </c>
      <c r="U165" s="193">
        <f t="shared" si="34"/>
        <v>0</v>
      </c>
      <c r="V165" s="193">
        <f t="shared" si="34"/>
        <v>0</v>
      </c>
      <c r="W165" s="193">
        <f t="shared" si="34"/>
        <v>0</v>
      </c>
      <c r="X165" s="193">
        <f t="shared" si="34"/>
        <v>0</v>
      </c>
      <c r="Y165" s="193">
        <f t="shared" si="34"/>
        <v>0</v>
      </c>
      <c r="Z165" s="193">
        <f t="shared" si="34"/>
        <v>0</v>
      </c>
      <c r="AA165" s="193">
        <f t="shared" si="34"/>
        <v>0</v>
      </c>
      <c r="AB165" s="193">
        <f t="shared" si="34"/>
        <v>0</v>
      </c>
      <c r="AC165" s="187">
        <f>+AD165*((1+Summary!$D$29)^(AE165))</f>
        <v>0.99577210517662573</v>
      </c>
      <c r="AD165" s="187">
        <f>HLOOKUP($H$4,'Yield Curves &amp; Factor Charges'!$L$41:$S$72,AE165+2.5,FALSE)</f>
        <v>0.99527459222767012</v>
      </c>
      <c r="AE165" s="134">
        <v>0.5</v>
      </c>
    </row>
    <row r="166" spans="1:31" x14ac:dyDescent="0.25">
      <c r="A166" s="88"/>
      <c r="B166" s="145">
        <f t="shared" ref="B166:B183" si="35">EDATE(B165,12)</f>
        <v>44561</v>
      </c>
      <c r="D166" s="193">
        <f t="shared" si="32"/>
        <v>0</v>
      </c>
      <c r="E166" s="193">
        <f t="shared" si="33"/>
        <v>0</v>
      </c>
      <c r="F166" s="193">
        <f t="shared" si="33"/>
        <v>0</v>
      </c>
      <c r="G166" s="193">
        <f t="shared" si="33"/>
        <v>0</v>
      </c>
      <c r="H166" s="193">
        <f t="shared" si="33"/>
        <v>0</v>
      </c>
      <c r="I166" s="193">
        <f t="shared" si="33"/>
        <v>0</v>
      </c>
      <c r="J166" s="193">
        <f t="shared" si="33"/>
        <v>0</v>
      </c>
      <c r="K166" s="193">
        <f t="shared" si="33"/>
        <v>0</v>
      </c>
      <c r="L166" s="193">
        <f t="shared" si="33"/>
        <v>0</v>
      </c>
      <c r="M166" s="193">
        <f t="shared" si="33"/>
        <v>0</v>
      </c>
      <c r="N166" s="193">
        <f t="shared" si="33"/>
        <v>0</v>
      </c>
      <c r="O166" s="193">
        <f t="shared" si="33"/>
        <v>0</v>
      </c>
      <c r="P166" s="193">
        <f t="shared" si="33"/>
        <v>0</v>
      </c>
      <c r="Q166" s="193">
        <f t="shared" si="33"/>
        <v>0</v>
      </c>
      <c r="R166" s="193">
        <f t="shared" si="33"/>
        <v>0</v>
      </c>
      <c r="S166" s="193">
        <f t="shared" si="33"/>
        <v>0</v>
      </c>
      <c r="T166" s="193">
        <f t="shared" si="33"/>
        <v>0</v>
      </c>
      <c r="U166" s="193">
        <f t="shared" si="34"/>
        <v>0</v>
      </c>
      <c r="V166" s="193">
        <f t="shared" si="34"/>
        <v>0</v>
      </c>
      <c r="W166" s="193">
        <f t="shared" si="34"/>
        <v>0</v>
      </c>
      <c r="X166" s="193">
        <f t="shared" si="34"/>
        <v>0</v>
      </c>
      <c r="Y166" s="193">
        <f t="shared" si="34"/>
        <v>0</v>
      </c>
      <c r="Z166" s="193">
        <f t="shared" si="34"/>
        <v>0</v>
      </c>
      <c r="AA166" s="193">
        <f t="shared" si="34"/>
        <v>0</v>
      </c>
      <c r="AB166" s="193">
        <f t="shared" si="34"/>
        <v>0</v>
      </c>
      <c r="AC166" s="187">
        <f>+AD166*((1+Summary!$D$29)^(AE166))</f>
        <v>0.98616516470447191</v>
      </c>
      <c r="AD166" s="187">
        <f>HLOOKUP($H$4,'Yield Curves &amp; Factor Charges'!$L$41:$S$72,AE166+2.5,FALSE)</f>
        <v>0.98468776386228707</v>
      </c>
      <c r="AE166" s="134">
        <f t="shared" ref="AE166:AE184" si="36">+AE165+1</f>
        <v>1.5</v>
      </c>
    </row>
    <row r="167" spans="1:31" x14ac:dyDescent="0.25">
      <c r="B167" s="145">
        <f t="shared" si="35"/>
        <v>44926</v>
      </c>
      <c r="D167" s="193">
        <f t="shared" si="32"/>
        <v>0</v>
      </c>
      <c r="E167" s="193">
        <f t="shared" si="33"/>
        <v>0</v>
      </c>
      <c r="F167" s="193">
        <f t="shared" si="33"/>
        <v>0</v>
      </c>
      <c r="G167" s="193">
        <f t="shared" si="33"/>
        <v>0</v>
      </c>
      <c r="H167" s="193">
        <f t="shared" si="33"/>
        <v>0</v>
      </c>
      <c r="I167" s="193">
        <f t="shared" si="33"/>
        <v>0</v>
      </c>
      <c r="J167" s="193">
        <f t="shared" si="33"/>
        <v>0</v>
      </c>
      <c r="K167" s="193">
        <f t="shared" si="33"/>
        <v>0</v>
      </c>
      <c r="L167" s="193">
        <f t="shared" si="33"/>
        <v>0</v>
      </c>
      <c r="M167" s="193">
        <f t="shared" si="33"/>
        <v>0</v>
      </c>
      <c r="N167" s="193">
        <f t="shared" si="33"/>
        <v>0</v>
      </c>
      <c r="O167" s="193">
        <f t="shared" si="33"/>
        <v>0</v>
      </c>
      <c r="P167" s="193">
        <f t="shared" si="33"/>
        <v>0</v>
      </c>
      <c r="Q167" s="193">
        <f t="shared" si="33"/>
        <v>0</v>
      </c>
      <c r="R167" s="193">
        <f t="shared" si="33"/>
        <v>0</v>
      </c>
      <c r="S167" s="193">
        <f t="shared" si="33"/>
        <v>0</v>
      </c>
      <c r="T167" s="193">
        <f t="shared" si="33"/>
        <v>0</v>
      </c>
      <c r="U167" s="193">
        <f t="shared" si="34"/>
        <v>0</v>
      </c>
      <c r="V167" s="193">
        <f t="shared" si="34"/>
        <v>0</v>
      </c>
      <c r="W167" s="193">
        <f t="shared" si="34"/>
        <v>0</v>
      </c>
      <c r="X167" s="193">
        <f t="shared" si="34"/>
        <v>0</v>
      </c>
      <c r="Y167" s="193">
        <f t="shared" si="34"/>
        <v>0</v>
      </c>
      <c r="Z167" s="193">
        <f t="shared" si="34"/>
        <v>0</v>
      </c>
      <c r="AA167" s="193">
        <f t="shared" si="34"/>
        <v>0</v>
      </c>
      <c r="AB167" s="193">
        <f t="shared" si="34"/>
        <v>0</v>
      </c>
      <c r="AC167" s="187">
        <f>+AD167*((1+Summary!$D$29)^(AE167))</f>
        <v>0.97438164884215672</v>
      </c>
      <c r="AD167" s="187">
        <f>HLOOKUP($H$4,'Yield Curves &amp; Factor Charges'!$L$41:$S$72,AE167+2.5,FALSE)</f>
        <v>0.97194995125416661</v>
      </c>
      <c r="AE167" s="134">
        <f t="shared" si="36"/>
        <v>2.5</v>
      </c>
    </row>
    <row r="168" spans="1:31" x14ac:dyDescent="0.25">
      <c r="B168" s="145">
        <f t="shared" si="35"/>
        <v>45291</v>
      </c>
      <c r="D168" s="193">
        <f t="shared" si="32"/>
        <v>0</v>
      </c>
      <c r="E168" s="193">
        <f t="shared" si="33"/>
        <v>0</v>
      </c>
      <c r="F168" s="193">
        <f t="shared" si="33"/>
        <v>0</v>
      </c>
      <c r="G168" s="193">
        <f t="shared" si="33"/>
        <v>0</v>
      </c>
      <c r="H168" s="193">
        <f t="shared" si="33"/>
        <v>0</v>
      </c>
      <c r="I168" s="193">
        <f t="shared" si="33"/>
        <v>0</v>
      </c>
      <c r="J168" s="193">
        <f t="shared" si="33"/>
        <v>0</v>
      </c>
      <c r="K168" s="193">
        <f t="shared" si="33"/>
        <v>0</v>
      </c>
      <c r="L168" s="193">
        <f t="shared" si="33"/>
        <v>0</v>
      </c>
      <c r="M168" s="193">
        <f t="shared" si="33"/>
        <v>0</v>
      </c>
      <c r="N168" s="193">
        <f t="shared" si="33"/>
        <v>0</v>
      </c>
      <c r="O168" s="193">
        <f t="shared" si="33"/>
        <v>0</v>
      </c>
      <c r="P168" s="193">
        <f t="shared" si="33"/>
        <v>0</v>
      </c>
      <c r="Q168" s="193">
        <f t="shared" si="33"/>
        <v>0</v>
      </c>
      <c r="R168" s="193">
        <f t="shared" si="33"/>
        <v>0</v>
      </c>
      <c r="S168" s="193">
        <f t="shared" si="33"/>
        <v>0</v>
      </c>
      <c r="T168" s="193">
        <f t="shared" si="33"/>
        <v>0</v>
      </c>
      <c r="U168" s="193">
        <f t="shared" si="34"/>
        <v>0</v>
      </c>
      <c r="V168" s="193">
        <f t="shared" si="34"/>
        <v>0</v>
      </c>
      <c r="W168" s="193">
        <f t="shared" si="34"/>
        <v>0</v>
      </c>
      <c r="X168" s="193">
        <f t="shared" si="34"/>
        <v>0</v>
      </c>
      <c r="Y168" s="193">
        <f t="shared" si="34"/>
        <v>0</v>
      </c>
      <c r="Z168" s="193">
        <f t="shared" si="34"/>
        <v>0</v>
      </c>
      <c r="AA168" s="193">
        <f t="shared" si="34"/>
        <v>0</v>
      </c>
      <c r="AB168" s="193">
        <f t="shared" si="34"/>
        <v>0</v>
      </c>
      <c r="AC168" s="187">
        <f>+AD168*((1+Summary!$D$29)^(AE168))</f>
        <v>0.95983775825057649</v>
      </c>
      <c r="AD168" s="187">
        <f>HLOOKUP($H$4,'Yield Curves &amp; Factor Charges'!$L$41:$S$72,AE168+2.5,FALSE)</f>
        <v>0.9564858709838735</v>
      </c>
      <c r="AE168" s="134">
        <f t="shared" si="36"/>
        <v>3.5</v>
      </c>
    </row>
    <row r="169" spans="1:31" x14ac:dyDescent="0.25">
      <c r="B169" s="145">
        <f t="shared" si="35"/>
        <v>45657</v>
      </c>
      <c r="D169" s="193">
        <f t="shared" si="32"/>
        <v>0</v>
      </c>
      <c r="E169" s="193">
        <f t="shared" si="33"/>
        <v>0</v>
      </c>
      <c r="F169" s="193">
        <f t="shared" si="33"/>
        <v>0</v>
      </c>
      <c r="G169" s="193">
        <f t="shared" si="33"/>
        <v>0</v>
      </c>
      <c r="H169" s="193">
        <f t="shared" si="33"/>
        <v>0</v>
      </c>
      <c r="I169" s="193">
        <f t="shared" si="33"/>
        <v>0</v>
      </c>
      <c r="J169" s="193">
        <f t="shared" si="33"/>
        <v>0</v>
      </c>
      <c r="K169" s="193">
        <f t="shared" si="33"/>
        <v>0</v>
      </c>
      <c r="L169" s="193">
        <f t="shared" si="33"/>
        <v>0</v>
      </c>
      <c r="M169" s="193">
        <f t="shared" si="33"/>
        <v>0</v>
      </c>
      <c r="N169" s="193">
        <f t="shared" si="33"/>
        <v>0</v>
      </c>
      <c r="O169" s="193">
        <f t="shared" si="33"/>
        <v>0</v>
      </c>
      <c r="P169" s="193">
        <f t="shared" si="33"/>
        <v>0</v>
      </c>
      <c r="Q169" s="193">
        <f t="shared" si="33"/>
        <v>0</v>
      </c>
      <c r="R169" s="193">
        <f t="shared" si="33"/>
        <v>0</v>
      </c>
      <c r="S169" s="193">
        <f t="shared" si="33"/>
        <v>0</v>
      </c>
      <c r="T169" s="193">
        <f t="shared" si="33"/>
        <v>0</v>
      </c>
      <c r="U169" s="193">
        <f t="shared" si="34"/>
        <v>0</v>
      </c>
      <c r="V169" s="193">
        <f t="shared" si="34"/>
        <v>0</v>
      </c>
      <c r="W169" s="193">
        <f t="shared" si="34"/>
        <v>0</v>
      </c>
      <c r="X169" s="193">
        <f t="shared" si="34"/>
        <v>0</v>
      </c>
      <c r="Y169" s="193">
        <f t="shared" si="34"/>
        <v>0</v>
      </c>
      <c r="Z169" s="193">
        <f t="shared" si="34"/>
        <v>0</v>
      </c>
      <c r="AA169" s="193">
        <f t="shared" si="34"/>
        <v>0</v>
      </c>
      <c r="AB169" s="193">
        <f t="shared" si="34"/>
        <v>0</v>
      </c>
      <c r="AC169" s="187">
        <f>+AD169*((1+Summary!$D$29)^(AE169))</f>
        <v>0.94319503973044461</v>
      </c>
      <c r="AD169" s="187">
        <f>HLOOKUP($H$4,'Yield Curves &amp; Factor Charges'!$L$41:$S$72,AE169+2.5,FALSE)</f>
        <v>0.93896230884819498</v>
      </c>
      <c r="AE169" s="134">
        <f t="shared" si="36"/>
        <v>4.5</v>
      </c>
    </row>
    <row r="170" spans="1:31" x14ac:dyDescent="0.25">
      <c r="B170" s="145">
        <f t="shared" si="35"/>
        <v>46022</v>
      </c>
      <c r="D170" s="193">
        <f t="shared" si="32"/>
        <v>0</v>
      </c>
      <c r="E170" s="193">
        <f t="shared" si="33"/>
        <v>0</v>
      </c>
      <c r="F170" s="193">
        <f t="shared" si="33"/>
        <v>0</v>
      </c>
      <c r="G170" s="193">
        <f t="shared" si="33"/>
        <v>0</v>
      </c>
      <c r="H170" s="193">
        <f t="shared" si="33"/>
        <v>0</v>
      </c>
      <c r="I170" s="193">
        <f t="shared" si="33"/>
        <v>0</v>
      </c>
      <c r="J170" s="193">
        <f t="shared" si="33"/>
        <v>0</v>
      </c>
      <c r="K170" s="193">
        <f t="shared" si="33"/>
        <v>0</v>
      </c>
      <c r="L170" s="193">
        <f t="shared" si="33"/>
        <v>0</v>
      </c>
      <c r="M170" s="193">
        <f t="shared" si="33"/>
        <v>0</v>
      </c>
      <c r="N170" s="193">
        <f t="shared" si="33"/>
        <v>0</v>
      </c>
      <c r="O170" s="193">
        <f t="shared" si="33"/>
        <v>0</v>
      </c>
      <c r="P170" s="193">
        <f t="shared" si="33"/>
        <v>0</v>
      </c>
      <c r="Q170" s="193">
        <f t="shared" si="33"/>
        <v>0</v>
      </c>
      <c r="R170" s="193">
        <f t="shared" si="33"/>
        <v>0</v>
      </c>
      <c r="S170" s="193">
        <f t="shared" si="33"/>
        <v>0</v>
      </c>
      <c r="T170" s="193">
        <f t="shared" si="33"/>
        <v>0</v>
      </c>
      <c r="U170" s="193">
        <f t="shared" si="34"/>
        <v>0</v>
      </c>
      <c r="V170" s="193">
        <f t="shared" si="34"/>
        <v>0</v>
      </c>
      <c r="W170" s="193">
        <f t="shared" si="34"/>
        <v>0</v>
      </c>
      <c r="X170" s="193">
        <f t="shared" si="34"/>
        <v>0</v>
      </c>
      <c r="Y170" s="193">
        <f t="shared" si="34"/>
        <v>0</v>
      </c>
      <c r="Z170" s="193">
        <f t="shared" si="34"/>
        <v>0</v>
      </c>
      <c r="AA170" s="193">
        <f t="shared" si="34"/>
        <v>0</v>
      </c>
      <c r="AB170" s="193">
        <f t="shared" si="34"/>
        <v>0</v>
      </c>
      <c r="AC170" s="187">
        <f>+AD170*((1+Summary!$D$29)^(AE170))</f>
        <v>0.92462217051435369</v>
      </c>
      <c r="AD170" s="187">
        <f>HLOOKUP($H$4,'Yield Curves &amp; Factor Charges'!$L$41:$S$72,AE170+2.5,FALSE)</f>
        <v>0.91955323496640651</v>
      </c>
      <c r="AE170" s="134">
        <f t="shared" si="36"/>
        <v>5.5</v>
      </c>
    </row>
    <row r="171" spans="1:31" x14ac:dyDescent="0.25">
      <c r="B171" s="145">
        <f t="shared" si="35"/>
        <v>46387</v>
      </c>
      <c r="D171" s="193">
        <f t="shared" si="32"/>
        <v>0</v>
      </c>
      <c r="E171" s="193">
        <f t="shared" si="33"/>
        <v>0</v>
      </c>
      <c r="F171" s="193">
        <f t="shared" si="33"/>
        <v>0</v>
      </c>
      <c r="G171" s="193">
        <f t="shared" si="33"/>
        <v>0</v>
      </c>
      <c r="H171" s="193">
        <f t="shared" si="33"/>
        <v>0</v>
      </c>
      <c r="I171" s="193">
        <f t="shared" si="33"/>
        <v>0</v>
      </c>
      <c r="J171" s="193">
        <f t="shared" si="33"/>
        <v>0</v>
      </c>
      <c r="K171" s="193">
        <f t="shared" si="33"/>
        <v>0</v>
      </c>
      <c r="L171" s="193">
        <f t="shared" si="33"/>
        <v>0</v>
      </c>
      <c r="M171" s="193">
        <f t="shared" si="33"/>
        <v>0</v>
      </c>
      <c r="N171" s="193">
        <f t="shared" si="33"/>
        <v>0</v>
      </c>
      <c r="O171" s="193">
        <f t="shared" si="33"/>
        <v>0</v>
      </c>
      <c r="P171" s="193">
        <f t="shared" si="33"/>
        <v>0</v>
      </c>
      <c r="Q171" s="193">
        <f t="shared" si="33"/>
        <v>0</v>
      </c>
      <c r="R171" s="193">
        <f t="shared" si="33"/>
        <v>0</v>
      </c>
      <c r="S171" s="193">
        <f t="shared" si="33"/>
        <v>0</v>
      </c>
      <c r="T171" s="193">
        <f t="shared" si="33"/>
        <v>0</v>
      </c>
      <c r="U171" s="193">
        <f t="shared" si="34"/>
        <v>0</v>
      </c>
      <c r="V171" s="193">
        <f t="shared" si="34"/>
        <v>0</v>
      </c>
      <c r="W171" s="193">
        <f t="shared" si="34"/>
        <v>0</v>
      </c>
      <c r="X171" s="193">
        <f t="shared" si="34"/>
        <v>0</v>
      </c>
      <c r="Y171" s="193">
        <f t="shared" si="34"/>
        <v>0</v>
      </c>
      <c r="Z171" s="193">
        <f t="shared" si="34"/>
        <v>0</v>
      </c>
      <c r="AA171" s="193">
        <f t="shared" si="34"/>
        <v>0</v>
      </c>
      <c r="AB171" s="193">
        <f t="shared" si="34"/>
        <v>0</v>
      </c>
      <c r="AC171" s="187">
        <f>+AD171*((1+Summary!$D$29)^(AE171))</f>
        <v>0.90367199092350159</v>
      </c>
      <c r="AD171" s="187">
        <f>HLOOKUP($H$4,'Yield Curves &amp; Factor Charges'!$L$41:$S$72,AE171+2.5,FALSE)</f>
        <v>0.89782008772534405</v>
      </c>
      <c r="AE171" s="134">
        <f t="shared" si="36"/>
        <v>6.5</v>
      </c>
    </row>
    <row r="172" spans="1:31" x14ac:dyDescent="0.25">
      <c r="B172" s="145">
        <f t="shared" si="35"/>
        <v>46752</v>
      </c>
      <c r="C172" s="54"/>
      <c r="D172" s="193">
        <f t="shared" si="32"/>
        <v>0</v>
      </c>
      <c r="E172" s="193">
        <f t="shared" si="33"/>
        <v>0</v>
      </c>
      <c r="F172" s="193">
        <f t="shared" si="33"/>
        <v>0</v>
      </c>
      <c r="G172" s="193">
        <f t="shared" si="33"/>
        <v>0</v>
      </c>
      <c r="H172" s="193">
        <f t="shared" si="33"/>
        <v>0</v>
      </c>
      <c r="I172" s="193">
        <f t="shared" si="33"/>
        <v>0</v>
      </c>
      <c r="J172" s="193">
        <f t="shared" si="33"/>
        <v>0</v>
      </c>
      <c r="K172" s="193">
        <f t="shared" si="33"/>
        <v>0</v>
      </c>
      <c r="L172" s="193">
        <f t="shared" si="33"/>
        <v>0</v>
      </c>
      <c r="M172" s="193">
        <f t="shared" si="33"/>
        <v>0</v>
      </c>
      <c r="N172" s="193">
        <f t="shared" si="33"/>
        <v>0</v>
      </c>
      <c r="O172" s="193">
        <f t="shared" si="33"/>
        <v>0</v>
      </c>
      <c r="P172" s="193">
        <f t="shared" si="33"/>
        <v>0</v>
      </c>
      <c r="Q172" s="193">
        <f t="shared" si="33"/>
        <v>0</v>
      </c>
      <c r="R172" s="193">
        <f t="shared" si="33"/>
        <v>0</v>
      </c>
      <c r="S172" s="193">
        <f t="shared" si="33"/>
        <v>0</v>
      </c>
      <c r="T172" s="193">
        <f t="shared" si="33"/>
        <v>0</v>
      </c>
      <c r="U172" s="193">
        <f t="shared" si="34"/>
        <v>0</v>
      </c>
      <c r="V172" s="193">
        <f t="shared" si="34"/>
        <v>0</v>
      </c>
      <c r="W172" s="193">
        <f t="shared" si="34"/>
        <v>0</v>
      </c>
      <c r="X172" s="193">
        <f t="shared" si="34"/>
        <v>0</v>
      </c>
      <c r="Y172" s="193">
        <f t="shared" si="34"/>
        <v>0</v>
      </c>
      <c r="Z172" s="193">
        <f t="shared" si="34"/>
        <v>0</v>
      </c>
      <c r="AA172" s="193">
        <f t="shared" si="34"/>
        <v>0</v>
      </c>
      <c r="AB172" s="193">
        <f t="shared" si="34"/>
        <v>0</v>
      </c>
      <c r="AC172" s="187">
        <f>+AD172*((1+Summary!$D$29)^(AE172))</f>
        <v>0.88431267217817</v>
      </c>
      <c r="AD172" s="187">
        <f>HLOOKUP($H$4,'Yield Curves &amp; Factor Charges'!$L$41:$S$72,AE172+2.5,FALSE)</f>
        <v>0.87770842557672035</v>
      </c>
      <c r="AE172" s="134">
        <f t="shared" si="36"/>
        <v>7.5</v>
      </c>
    </row>
    <row r="173" spans="1:31" x14ac:dyDescent="0.25">
      <c r="B173" s="145">
        <f t="shared" si="35"/>
        <v>47118</v>
      </c>
      <c r="C173" s="54"/>
      <c r="D173" s="193">
        <f t="shared" si="32"/>
        <v>0</v>
      </c>
      <c r="E173" s="193">
        <f t="shared" si="33"/>
        <v>0</v>
      </c>
      <c r="F173" s="193">
        <f t="shared" si="33"/>
        <v>0</v>
      </c>
      <c r="G173" s="193">
        <f t="shared" si="33"/>
        <v>0</v>
      </c>
      <c r="H173" s="193">
        <f t="shared" si="33"/>
        <v>0</v>
      </c>
      <c r="I173" s="193">
        <f t="shared" si="33"/>
        <v>0</v>
      </c>
      <c r="J173" s="193">
        <f t="shared" si="33"/>
        <v>0</v>
      </c>
      <c r="K173" s="193">
        <f t="shared" si="33"/>
        <v>0</v>
      </c>
      <c r="L173" s="193">
        <f t="shared" si="33"/>
        <v>0</v>
      </c>
      <c r="M173" s="193">
        <f t="shared" si="33"/>
        <v>0</v>
      </c>
      <c r="N173" s="193">
        <f t="shared" si="33"/>
        <v>0</v>
      </c>
      <c r="O173" s="193">
        <f t="shared" si="33"/>
        <v>0</v>
      </c>
      <c r="P173" s="193">
        <f t="shared" si="33"/>
        <v>0</v>
      </c>
      <c r="Q173" s="193">
        <f t="shared" si="33"/>
        <v>0</v>
      </c>
      <c r="R173" s="193">
        <f t="shared" si="33"/>
        <v>0</v>
      </c>
      <c r="S173" s="193">
        <f t="shared" si="33"/>
        <v>0</v>
      </c>
      <c r="T173" s="193">
        <f t="shared" si="33"/>
        <v>0</v>
      </c>
      <c r="U173" s="193">
        <f t="shared" si="34"/>
        <v>0</v>
      </c>
      <c r="V173" s="193">
        <f t="shared" si="34"/>
        <v>0</v>
      </c>
      <c r="W173" s="193">
        <f t="shared" si="34"/>
        <v>0</v>
      </c>
      <c r="X173" s="193">
        <f t="shared" si="34"/>
        <v>0</v>
      </c>
      <c r="Y173" s="193">
        <f t="shared" si="34"/>
        <v>0</v>
      </c>
      <c r="Z173" s="193">
        <f t="shared" si="34"/>
        <v>0</v>
      </c>
      <c r="AA173" s="193">
        <f t="shared" si="34"/>
        <v>0</v>
      </c>
      <c r="AB173" s="193">
        <f t="shared" si="34"/>
        <v>0</v>
      </c>
      <c r="AC173" s="187">
        <f>+AD173*((1+Summary!$D$29)^(AE173))</f>
        <v>0.86787809956472317</v>
      </c>
      <c r="AD173" s="187">
        <f>HLOOKUP($H$4,'Yield Curves &amp; Factor Charges'!$L$41:$S$72,AE173+2.5,FALSE)</f>
        <v>0.86053605400638611</v>
      </c>
      <c r="AE173" s="134">
        <f t="shared" si="36"/>
        <v>8.5</v>
      </c>
    </row>
    <row r="174" spans="1:31" x14ac:dyDescent="0.25">
      <c r="B174" s="145">
        <f t="shared" si="35"/>
        <v>47483</v>
      </c>
      <c r="D174" s="193">
        <f t="shared" si="32"/>
        <v>0</v>
      </c>
      <c r="E174" s="193">
        <f t="shared" si="33"/>
        <v>0</v>
      </c>
      <c r="F174" s="193">
        <f t="shared" si="33"/>
        <v>0</v>
      </c>
      <c r="G174" s="193">
        <f t="shared" si="33"/>
        <v>0</v>
      </c>
      <c r="H174" s="193">
        <f t="shared" si="33"/>
        <v>0</v>
      </c>
      <c r="I174" s="193">
        <f t="shared" si="33"/>
        <v>0</v>
      </c>
      <c r="J174" s="193">
        <f t="shared" si="33"/>
        <v>0</v>
      </c>
      <c r="K174" s="193">
        <f t="shared" si="33"/>
        <v>0</v>
      </c>
      <c r="L174" s="193">
        <f t="shared" si="33"/>
        <v>0</v>
      </c>
      <c r="M174" s="193">
        <f t="shared" si="33"/>
        <v>0</v>
      </c>
      <c r="N174" s="193">
        <f t="shared" si="33"/>
        <v>0</v>
      </c>
      <c r="O174" s="193">
        <f t="shared" si="33"/>
        <v>0</v>
      </c>
      <c r="P174" s="193">
        <f t="shared" si="33"/>
        <v>0</v>
      </c>
      <c r="Q174" s="193">
        <f t="shared" si="33"/>
        <v>0</v>
      </c>
      <c r="R174" s="193">
        <f t="shared" si="33"/>
        <v>0</v>
      </c>
      <c r="S174" s="193">
        <f t="shared" si="33"/>
        <v>0</v>
      </c>
      <c r="T174" s="193">
        <f t="shared" si="33"/>
        <v>0</v>
      </c>
      <c r="U174" s="193">
        <f t="shared" si="34"/>
        <v>0</v>
      </c>
      <c r="V174" s="193">
        <f t="shared" si="34"/>
        <v>0</v>
      </c>
      <c r="W174" s="193">
        <f t="shared" si="34"/>
        <v>0</v>
      </c>
      <c r="X174" s="193">
        <f t="shared" si="34"/>
        <v>0</v>
      </c>
      <c r="Y174" s="193">
        <f t="shared" si="34"/>
        <v>0</v>
      </c>
      <c r="Z174" s="193">
        <f t="shared" si="34"/>
        <v>0</v>
      </c>
      <c r="AA174" s="193">
        <f t="shared" si="34"/>
        <v>0</v>
      </c>
      <c r="AB174" s="193">
        <f t="shared" si="34"/>
        <v>0</v>
      </c>
      <c r="AC174" s="187">
        <f>+AD174*((1+Summary!$D$29)^(AE174))</f>
        <v>0.84967186891525237</v>
      </c>
      <c r="AD174" s="187">
        <f>HLOOKUP($H$4,'Yield Curves &amp; Factor Charges'!$L$41:$S$72,AE174+2.5,FALSE)</f>
        <v>0.84164220160465841</v>
      </c>
      <c r="AE174" s="134">
        <f t="shared" si="36"/>
        <v>9.5</v>
      </c>
    </row>
    <row r="175" spans="1:31" x14ac:dyDescent="0.25">
      <c r="B175" s="145">
        <f t="shared" si="35"/>
        <v>47848</v>
      </c>
      <c r="D175" s="193">
        <f t="shared" si="32"/>
        <v>0</v>
      </c>
      <c r="E175" s="193">
        <f t="shared" si="33"/>
        <v>0</v>
      </c>
      <c r="F175" s="193">
        <f t="shared" si="33"/>
        <v>0</v>
      </c>
      <c r="G175" s="193">
        <f t="shared" si="33"/>
        <v>0</v>
      </c>
      <c r="H175" s="193">
        <f t="shared" si="33"/>
        <v>0</v>
      </c>
      <c r="I175" s="193">
        <f t="shared" si="33"/>
        <v>0</v>
      </c>
      <c r="J175" s="193">
        <f t="shared" si="33"/>
        <v>0</v>
      </c>
      <c r="K175" s="193">
        <f t="shared" si="33"/>
        <v>0</v>
      </c>
      <c r="L175" s="193">
        <f t="shared" si="33"/>
        <v>0</v>
      </c>
      <c r="M175" s="193">
        <f t="shared" si="33"/>
        <v>0</v>
      </c>
      <c r="N175" s="193">
        <f t="shared" si="33"/>
        <v>0</v>
      </c>
      <c r="O175" s="193">
        <f t="shared" si="33"/>
        <v>0</v>
      </c>
      <c r="P175" s="193">
        <f t="shared" si="33"/>
        <v>0</v>
      </c>
      <c r="Q175" s="193">
        <f t="shared" si="33"/>
        <v>0</v>
      </c>
      <c r="R175" s="193">
        <f t="shared" si="33"/>
        <v>0</v>
      </c>
      <c r="S175" s="193">
        <f t="shared" si="33"/>
        <v>0</v>
      </c>
      <c r="T175" s="193">
        <f t="shared" si="33"/>
        <v>0</v>
      </c>
      <c r="U175" s="193">
        <f t="shared" si="34"/>
        <v>0</v>
      </c>
      <c r="V175" s="193">
        <f t="shared" si="34"/>
        <v>0</v>
      </c>
      <c r="W175" s="193">
        <f t="shared" si="34"/>
        <v>0</v>
      </c>
      <c r="X175" s="193">
        <f t="shared" si="34"/>
        <v>0</v>
      </c>
      <c r="Y175" s="193">
        <f t="shared" si="34"/>
        <v>0</v>
      </c>
      <c r="Z175" s="193">
        <f t="shared" si="34"/>
        <v>0</v>
      </c>
      <c r="AA175" s="193">
        <f t="shared" si="34"/>
        <v>0</v>
      </c>
      <c r="AB175" s="193">
        <f t="shared" si="34"/>
        <v>0</v>
      </c>
      <c r="AC175" s="187">
        <f>+AD175*((1+Summary!$D$29)^(AE175))</f>
        <v>0.83413635530841346</v>
      </c>
      <c r="AD175" s="187">
        <f>HLOOKUP($H$4,'Yield Curves &amp; Factor Charges'!$L$41:$S$72,AE175+2.5,FALSE)</f>
        <v>0.82542807542885377</v>
      </c>
      <c r="AE175" s="134">
        <f t="shared" si="36"/>
        <v>10.5</v>
      </c>
    </row>
    <row r="176" spans="1:31" x14ac:dyDescent="0.25">
      <c r="B176" s="145">
        <f t="shared" si="35"/>
        <v>48213</v>
      </c>
      <c r="D176" s="193">
        <f t="shared" si="32"/>
        <v>0</v>
      </c>
      <c r="E176" s="193">
        <f t="shared" si="33"/>
        <v>0</v>
      </c>
      <c r="F176" s="193">
        <f t="shared" si="33"/>
        <v>0</v>
      </c>
      <c r="G176" s="193">
        <f t="shared" si="33"/>
        <v>0</v>
      </c>
      <c r="H176" s="193">
        <f t="shared" si="33"/>
        <v>0</v>
      </c>
      <c r="I176" s="193">
        <f t="shared" si="33"/>
        <v>0</v>
      </c>
      <c r="J176" s="193">
        <f t="shared" si="33"/>
        <v>0</v>
      </c>
      <c r="K176" s="193">
        <f t="shared" si="33"/>
        <v>0</v>
      </c>
      <c r="L176" s="193">
        <f t="shared" si="33"/>
        <v>0</v>
      </c>
      <c r="M176" s="193">
        <f t="shared" si="33"/>
        <v>0</v>
      </c>
      <c r="N176" s="193">
        <f t="shared" si="33"/>
        <v>0</v>
      </c>
      <c r="O176" s="193">
        <f t="shared" si="33"/>
        <v>0</v>
      </c>
      <c r="P176" s="193">
        <f t="shared" si="33"/>
        <v>0</v>
      </c>
      <c r="Q176" s="193">
        <f t="shared" si="33"/>
        <v>0</v>
      </c>
      <c r="R176" s="193">
        <f t="shared" si="33"/>
        <v>0</v>
      </c>
      <c r="S176" s="193">
        <f t="shared" si="33"/>
        <v>0</v>
      </c>
      <c r="T176" s="193">
        <f t="shared" si="33"/>
        <v>0</v>
      </c>
      <c r="U176" s="193">
        <f t="shared" si="34"/>
        <v>0</v>
      </c>
      <c r="V176" s="193">
        <f t="shared" si="34"/>
        <v>0</v>
      </c>
      <c r="W176" s="193">
        <f t="shared" si="34"/>
        <v>0</v>
      </c>
      <c r="X176" s="193">
        <f t="shared" si="34"/>
        <v>0</v>
      </c>
      <c r="Y176" s="193">
        <f t="shared" si="34"/>
        <v>0</v>
      </c>
      <c r="Z176" s="193">
        <f t="shared" si="34"/>
        <v>0</v>
      </c>
      <c r="AA176" s="193">
        <f t="shared" si="34"/>
        <v>0</v>
      </c>
      <c r="AB176" s="193">
        <f t="shared" si="34"/>
        <v>0</v>
      </c>
      <c r="AC176" s="187">
        <f>+AD176*((1+Summary!$D$29)^(AE176))</f>
        <v>0.82215622458999893</v>
      </c>
      <c r="AD176" s="187">
        <f>HLOOKUP($H$4,'Yield Curves &amp; Factor Charges'!$L$41:$S$72,AE176+2.5,FALSE)</f>
        <v>0.81276025553066944</v>
      </c>
      <c r="AE176" s="134">
        <f t="shared" si="36"/>
        <v>11.5</v>
      </c>
    </row>
    <row r="177" spans="1:31" x14ac:dyDescent="0.25">
      <c r="B177" s="145">
        <f t="shared" si="35"/>
        <v>48579</v>
      </c>
      <c r="D177" s="193">
        <f t="shared" si="32"/>
        <v>0</v>
      </c>
      <c r="E177" s="193">
        <f t="shared" si="33"/>
        <v>0</v>
      </c>
      <c r="F177" s="193">
        <f t="shared" si="33"/>
        <v>0</v>
      </c>
      <c r="G177" s="193">
        <f t="shared" si="33"/>
        <v>0</v>
      </c>
      <c r="H177" s="193">
        <f t="shared" si="33"/>
        <v>0</v>
      </c>
      <c r="I177" s="193">
        <f t="shared" si="33"/>
        <v>0</v>
      </c>
      <c r="J177" s="193">
        <f t="shared" si="33"/>
        <v>0</v>
      </c>
      <c r="K177" s="193">
        <f t="shared" si="33"/>
        <v>0</v>
      </c>
      <c r="L177" s="193">
        <f t="shared" si="33"/>
        <v>0</v>
      </c>
      <c r="M177" s="193">
        <f t="shared" si="33"/>
        <v>0</v>
      </c>
      <c r="N177" s="193">
        <f t="shared" si="33"/>
        <v>0</v>
      </c>
      <c r="O177" s="193">
        <f t="shared" si="33"/>
        <v>0</v>
      </c>
      <c r="P177" s="193">
        <f t="shared" si="33"/>
        <v>0</v>
      </c>
      <c r="Q177" s="193">
        <f t="shared" si="33"/>
        <v>0</v>
      </c>
      <c r="R177" s="193">
        <f t="shared" si="33"/>
        <v>0</v>
      </c>
      <c r="S177" s="193">
        <f t="shared" si="33"/>
        <v>0</v>
      </c>
      <c r="T177" s="193">
        <f t="shared" si="33"/>
        <v>0</v>
      </c>
      <c r="U177" s="193">
        <f t="shared" si="34"/>
        <v>0</v>
      </c>
      <c r="V177" s="193">
        <f t="shared" si="34"/>
        <v>0</v>
      </c>
      <c r="W177" s="193">
        <f t="shared" si="34"/>
        <v>0</v>
      </c>
      <c r="X177" s="193">
        <f t="shared" si="34"/>
        <v>0</v>
      </c>
      <c r="Y177" s="193">
        <f t="shared" si="34"/>
        <v>0</v>
      </c>
      <c r="Z177" s="193">
        <f t="shared" si="34"/>
        <v>0</v>
      </c>
      <c r="AA177" s="193">
        <f t="shared" si="34"/>
        <v>0</v>
      </c>
      <c r="AB177" s="193">
        <f t="shared" si="34"/>
        <v>0</v>
      </c>
      <c r="AC177" s="187">
        <f>+AD177*((1+Summary!$D$29)^(AE177))</f>
        <v>0.8102243931553641</v>
      </c>
      <c r="AD177" s="187">
        <f>HLOOKUP($H$4,'Yield Curves &amp; Factor Charges'!$L$41:$S$72,AE177+2.5,FALSE)</f>
        <v>0.80016462178062353</v>
      </c>
      <c r="AE177" s="134">
        <f t="shared" si="36"/>
        <v>12.5</v>
      </c>
    </row>
    <row r="178" spans="1:31" x14ac:dyDescent="0.25">
      <c r="B178" s="145">
        <f t="shared" si="35"/>
        <v>48944</v>
      </c>
      <c r="D178" s="193">
        <f t="shared" si="32"/>
        <v>0</v>
      </c>
      <c r="E178" s="193">
        <f t="shared" si="33"/>
        <v>0</v>
      </c>
      <c r="F178" s="193">
        <f t="shared" si="33"/>
        <v>0</v>
      </c>
      <c r="G178" s="193">
        <f t="shared" si="33"/>
        <v>0</v>
      </c>
      <c r="H178" s="193">
        <f t="shared" si="33"/>
        <v>0</v>
      </c>
      <c r="I178" s="193">
        <f t="shared" si="33"/>
        <v>0</v>
      </c>
      <c r="J178" s="193">
        <f t="shared" si="33"/>
        <v>0</v>
      </c>
      <c r="K178" s="193">
        <f t="shared" si="33"/>
        <v>0</v>
      </c>
      <c r="L178" s="193">
        <f t="shared" si="33"/>
        <v>0</v>
      </c>
      <c r="M178" s="193">
        <f t="shared" si="33"/>
        <v>0</v>
      </c>
      <c r="N178" s="193">
        <f t="shared" si="33"/>
        <v>0</v>
      </c>
      <c r="O178" s="193">
        <f t="shared" si="33"/>
        <v>0</v>
      </c>
      <c r="P178" s="193">
        <f t="shared" si="33"/>
        <v>0</v>
      </c>
      <c r="Q178" s="193">
        <f t="shared" si="33"/>
        <v>0</v>
      </c>
      <c r="R178" s="193">
        <f t="shared" si="33"/>
        <v>0</v>
      </c>
      <c r="S178" s="193">
        <f t="shared" si="33"/>
        <v>0</v>
      </c>
      <c r="T178" s="193">
        <f t="shared" si="33"/>
        <v>0</v>
      </c>
      <c r="U178" s="193">
        <f t="shared" si="34"/>
        <v>0</v>
      </c>
      <c r="V178" s="193">
        <f t="shared" si="34"/>
        <v>0</v>
      </c>
      <c r="W178" s="193">
        <f t="shared" si="34"/>
        <v>0</v>
      </c>
      <c r="X178" s="193">
        <f t="shared" si="34"/>
        <v>0</v>
      </c>
      <c r="Y178" s="193">
        <f t="shared" si="34"/>
        <v>0</v>
      </c>
      <c r="Z178" s="193">
        <f t="shared" si="34"/>
        <v>0</v>
      </c>
      <c r="AA178" s="193">
        <f t="shared" si="34"/>
        <v>0</v>
      </c>
      <c r="AB178" s="193">
        <f t="shared" si="34"/>
        <v>0</v>
      </c>
      <c r="AC178" s="187">
        <f>+AD178*((1+Summary!$D$29)^(AE178))</f>
        <v>0.79955157218703854</v>
      </c>
      <c r="AD178" s="187">
        <f>HLOOKUP($H$4,'Yield Curves &amp; Factor Charges'!$L$41:$S$72,AE178+2.5,FALSE)</f>
        <v>0.78883547941142063</v>
      </c>
      <c r="AE178" s="134">
        <f t="shared" si="36"/>
        <v>13.5</v>
      </c>
    </row>
    <row r="179" spans="1:31" x14ac:dyDescent="0.25">
      <c r="B179" s="145">
        <f t="shared" si="35"/>
        <v>49309</v>
      </c>
      <c r="D179" s="193">
        <f t="shared" si="32"/>
        <v>0</v>
      </c>
      <c r="E179" s="193">
        <f t="shared" si="33"/>
        <v>0</v>
      </c>
      <c r="F179" s="193">
        <f t="shared" si="33"/>
        <v>0</v>
      </c>
      <c r="G179" s="193">
        <f t="shared" si="33"/>
        <v>0</v>
      </c>
      <c r="H179" s="193">
        <f t="shared" si="33"/>
        <v>0</v>
      </c>
      <c r="I179" s="193">
        <f t="shared" si="33"/>
        <v>0</v>
      </c>
      <c r="J179" s="193">
        <f t="shared" si="33"/>
        <v>0</v>
      </c>
      <c r="K179" s="193">
        <f t="shared" si="33"/>
        <v>0</v>
      </c>
      <c r="L179" s="193">
        <f t="shared" si="33"/>
        <v>0</v>
      </c>
      <c r="M179" s="193">
        <f t="shared" si="33"/>
        <v>0</v>
      </c>
      <c r="N179" s="193">
        <f t="shared" si="33"/>
        <v>0</v>
      </c>
      <c r="O179" s="193">
        <f t="shared" si="33"/>
        <v>0</v>
      </c>
      <c r="P179" s="193">
        <f t="shared" si="33"/>
        <v>0</v>
      </c>
      <c r="Q179" s="193">
        <f t="shared" si="33"/>
        <v>0</v>
      </c>
      <c r="R179" s="193">
        <f t="shared" si="33"/>
        <v>0</v>
      </c>
      <c r="S179" s="193">
        <f t="shared" si="33"/>
        <v>0</v>
      </c>
      <c r="T179" s="193">
        <f t="shared" si="33"/>
        <v>0</v>
      </c>
      <c r="U179" s="193">
        <f t="shared" si="34"/>
        <v>0</v>
      </c>
      <c r="V179" s="193">
        <f t="shared" si="34"/>
        <v>0</v>
      </c>
      <c r="W179" s="193">
        <f t="shared" si="34"/>
        <v>0</v>
      </c>
      <c r="X179" s="193">
        <f t="shared" si="34"/>
        <v>0</v>
      </c>
      <c r="Y179" s="193">
        <f t="shared" si="34"/>
        <v>0</v>
      </c>
      <c r="Z179" s="193">
        <f t="shared" si="34"/>
        <v>0</v>
      </c>
      <c r="AA179" s="193">
        <f t="shared" si="34"/>
        <v>0</v>
      </c>
      <c r="AB179" s="193">
        <f t="shared" si="34"/>
        <v>0</v>
      </c>
      <c r="AC179" s="187">
        <f>+AD179*((1+Summary!$D$29)^(AE179))</f>
        <v>0.7893011808433561</v>
      </c>
      <c r="AD179" s="187">
        <f>HLOOKUP($H$4,'Yield Curves &amp; Factor Charges'!$L$41:$S$72,AE179+2.5,FALSE)</f>
        <v>0.77794452573028239</v>
      </c>
      <c r="AE179" s="134">
        <f t="shared" si="36"/>
        <v>14.5</v>
      </c>
    </row>
    <row r="180" spans="1:31" x14ac:dyDescent="0.25">
      <c r="B180" s="145">
        <f t="shared" si="35"/>
        <v>49674</v>
      </c>
      <c r="D180" s="193">
        <f t="shared" si="32"/>
        <v>0</v>
      </c>
      <c r="E180" s="193">
        <f t="shared" si="33"/>
        <v>0</v>
      </c>
      <c r="F180" s="193">
        <f t="shared" si="33"/>
        <v>0</v>
      </c>
      <c r="G180" s="193">
        <f t="shared" si="33"/>
        <v>0</v>
      </c>
      <c r="H180" s="193">
        <f t="shared" si="33"/>
        <v>0</v>
      </c>
      <c r="I180" s="193">
        <f t="shared" si="33"/>
        <v>0</v>
      </c>
      <c r="J180" s="193">
        <f t="shared" si="33"/>
        <v>0</v>
      </c>
      <c r="K180" s="193">
        <f t="shared" si="33"/>
        <v>0</v>
      </c>
      <c r="L180" s="193">
        <f t="shared" si="33"/>
        <v>0</v>
      </c>
      <c r="M180" s="193">
        <f t="shared" si="33"/>
        <v>0</v>
      </c>
      <c r="N180" s="193">
        <f t="shared" si="33"/>
        <v>0</v>
      </c>
      <c r="O180" s="193">
        <f t="shared" si="33"/>
        <v>0</v>
      </c>
      <c r="P180" s="193">
        <f t="shared" si="33"/>
        <v>0</v>
      </c>
      <c r="Q180" s="193">
        <f t="shared" si="33"/>
        <v>0</v>
      </c>
      <c r="R180" s="193">
        <f t="shared" si="33"/>
        <v>0</v>
      </c>
      <c r="S180" s="193">
        <f t="shared" si="33"/>
        <v>0</v>
      </c>
      <c r="T180" s="193">
        <f t="shared" si="33"/>
        <v>0</v>
      </c>
      <c r="U180" s="193">
        <f t="shared" si="34"/>
        <v>0</v>
      </c>
      <c r="V180" s="193">
        <f t="shared" si="34"/>
        <v>0</v>
      </c>
      <c r="W180" s="193">
        <f t="shared" si="34"/>
        <v>0</v>
      </c>
      <c r="X180" s="193">
        <f t="shared" si="34"/>
        <v>0</v>
      </c>
      <c r="Y180" s="193">
        <f t="shared" si="34"/>
        <v>0</v>
      </c>
      <c r="Z180" s="193">
        <f t="shared" si="34"/>
        <v>0</v>
      </c>
      <c r="AA180" s="193">
        <f t="shared" si="34"/>
        <v>0</v>
      </c>
      <c r="AB180" s="193">
        <f t="shared" si="34"/>
        <v>0</v>
      </c>
      <c r="AC180" s="187">
        <f>+AD180*((1+Summary!$D$29)^(AE180))</f>
        <v>0.77988219113915036</v>
      </c>
      <c r="AD180" s="187">
        <f>HLOOKUP($H$4,'Yield Curves &amp; Factor Charges'!$L$41:$S$72,AE180+2.5,FALSE)</f>
        <v>0.76789316554842035</v>
      </c>
      <c r="AE180" s="134">
        <f t="shared" si="36"/>
        <v>15.5</v>
      </c>
    </row>
    <row r="181" spans="1:31" x14ac:dyDescent="0.25">
      <c r="B181" s="145">
        <f t="shared" si="35"/>
        <v>50040</v>
      </c>
      <c r="D181" s="193">
        <f t="shared" si="32"/>
        <v>0</v>
      </c>
      <c r="E181" s="193">
        <f t="shared" ref="E181:AB184" si="37">+E156-E157</f>
        <v>0</v>
      </c>
      <c r="F181" s="193">
        <f t="shared" si="37"/>
        <v>0</v>
      </c>
      <c r="G181" s="193">
        <f t="shared" si="37"/>
        <v>0</v>
      </c>
      <c r="H181" s="193">
        <f t="shared" si="37"/>
        <v>0</v>
      </c>
      <c r="I181" s="193">
        <f t="shared" si="37"/>
        <v>0</v>
      </c>
      <c r="J181" s="193">
        <f t="shared" si="37"/>
        <v>0</v>
      </c>
      <c r="K181" s="193">
        <f t="shared" si="37"/>
        <v>0</v>
      </c>
      <c r="L181" s="193">
        <f t="shared" si="37"/>
        <v>0</v>
      </c>
      <c r="M181" s="193">
        <f t="shared" si="37"/>
        <v>0</v>
      </c>
      <c r="N181" s="193">
        <f t="shared" si="37"/>
        <v>0</v>
      </c>
      <c r="O181" s="193">
        <f t="shared" si="37"/>
        <v>0</v>
      </c>
      <c r="P181" s="193">
        <f t="shared" si="37"/>
        <v>0</v>
      </c>
      <c r="Q181" s="193">
        <f t="shared" si="37"/>
        <v>0</v>
      </c>
      <c r="R181" s="193">
        <f t="shared" si="37"/>
        <v>0</v>
      </c>
      <c r="S181" s="193">
        <f t="shared" si="37"/>
        <v>0</v>
      </c>
      <c r="T181" s="193">
        <f t="shared" si="37"/>
        <v>0</v>
      </c>
      <c r="U181" s="193">
        <f t="shared" si="37"/>
        <v>0</v>
      </c>
      <c r="V181" s="193">
        <f t="shared" si="37"/>
        <v>0</v>
      </c>
      <c r="W181" s="193">
        <f t="shared" si="37"/>
        <v>0</v>
      </c>
      <c r="X181" s="193">
        <f t="shared" si="37"/>
        <v>0</v>
      </c>
      <c r="Y181" s="193">
        <f t="shared" si="37"/>
        <v>0</v>
      </c>
      <c r="Z181" s="193">
        <f t="shared" si="37"/>
        <v>0</v>
      </c>
      <c r="AA181" s="193">
        <f t="shared" si="37"/>
        <v>0</v>
      </c>
      <c r="AB181" s="193">
        <f t="shared" si="37"/>
        <v>0</v>
      </c>
      <c r="AC181" s="187">
        <f>+AD181*((1+Summary!$D$29)^(AE181))</f>
        <v>0.77213798540703094</v>
      </c>
      <c r="AD181" s="187">
        <f>HLOOKUP($H$4,'Yield Curves &amp; Factor Charges'!$L$41:$S$72,AE181+2.5,FALSE)</f>
        <v>0.75950850196295816</v>
      </c>
      <c r="AE181" s="134">
        <f t="shared" si="36"/>
        <v>16.5</v>
      </c>
    </row>
    <row r="182" spans="1:31" x14ac:dyDescent="0.25">
      <c r="B182" s="145">
        <f t="shared" si="35"/>
        <v>50405</v>
      </c>
      <c r="D182" s="193">
        <f t="shared" si="32"/>
        <v>0</v>
      </c>
      <c r="E182" s="193">
        <f t="shared" si="37"/>
        <v>0</v>
      </c>
      <c r="F182" s="193">
        <f t="shared" si="37"/>
        <v>0</v>
      </c>
      <c r="G182" s="193">
        <f t="shared" si="37"/>
        <v>0</v>
      </c>
      <c r="H182" s="193">
        <f t="shared" si="37"/>
        <v>0</v>
      </c>
      <c r="I182" s="193">
        <f t="shared" si="37"/>
        <v>0</v>
      </c>
      <c r="J182" s="193">
        <f t="shared" si="37"/>
        <v>0</v>
      </c>
      <c r="K182" s="193">
        <f t="shared" si="37"/>
        <v>0</v>
      </c>
      <c r="L182" s="193">
        <f t="shared" si="37"/>
        <v>0</v>
      </c>
      <c r="M182" s="193">
        <f t="shared" si="37"/>
        <v>0</v>
      </c>
      <c r="N182" s="193">
        <f t="shared" si="37"/>
        <v>0</v>
      </c>
      <c r="O182" s="193">
        <f t="shared" si="37"/>
        <v>0</v>
      </c>
      <c r="P182" s="193">
        <f t="shared" si="37"/>
        <v>0</v>
      </c>
      <c r="Q182" s="193">
        <f t="shared" si="37"/>
        <v>0</v>
      </c>
      <c r="R182" s="193">
        <f t="shared" si="37"/>
        <v>0</v>
      </c>
      <c r="S182" s="193">
        <f t="shared" si="37"/>
        <v>0</v>
      </c>
      <c r="T182" s="193">
        <f t="shared" si="37"/>
        <v>0</v>
      </c>
      <c r="U182" s="193">
        <f t="shared" si="37"/>
        <v>0</v>
      </c>
      <c r="V182" s="193">
        <f t="shared" si="37"/>
        <v>0</v>
      </c>
      <c r="W182" s="193">
        <f t="shared" si="37"/>
        <v>0</v>
      </c>
      <c r="X182" s="193">
        <f t="shared" si="37"/>
        <v>0</v>
      </c>
      <c r="Y182" s="193">
        <f t="shared" si="37"/>
        <v>0</v>
      </c>
      <c r="Z182" s="193">
        <f t="shared" si="37"/>
        <v>0</v>
      </c>
      <c r="AA182" s="193">
        <f t="shared" si="37"/>
        <v>0</v>
      </c>
      <c r="AB182" s="193">
        <f t="shared" si="37"/>
        <v>0</v>
      </c>
      <c r="AC182" s="187">
        <f>+AD182*((1+Summary!$D$29)^(AE182))</f>
        <v>0.7644262207275816</v>
      </c>
      <c r="AD182" s="187">
        <f>HLOOKUP($H$4,'Yield Curves &amp; Factor Charges'!$L$41:$S$72,AE182+2.5,FALSE)</f>
        <v>0.75117170314409609</v>
      </c>
      <c r="AE182" s="134">
        <f t="shared" si="36"/>
        <v>17.5</v>
      </c>
    </row>
    <row r="183" spans="1:31" x14ac:dyDescent="0.25">
      <c r="B183" s="145">
        <f t="shared" si="35"/>
        <v>50770</v>
      </c>
      <c r="D183" s="193">
        <f t="shared" si="32"/>
        <v>0</v>
      </c>
      <c r="E183" s="193">
        <f t="shared" si="37"/>
        <v>0</v>
      </c>
      <c r="F183" s="193">
        <f t="shared" si="37"/>
        <v>0</v>
      </c>
      <c r="G183" s="193">
        <f t="shared" si="37"/>
        <v>0</v>
      </c>
      <c r="H183" s="193">
        <f t="shared" si="37"/>
        <v>0</v>
      </c>
      <c r="I183" s="193">
        <f t="shared" si="37"/>
        <v>0</v>
      </c>
      <c r="J183" s="193">
        <f t="shared" si="37"/>
        <v>0</v>
      </c>
      <c r="K183" s="193">
        <f t="shared" si="37"/>
        <v>0</v>
      </c>
      <c r="L183" s="193">
        <f t="shared" si="37"/>
        <v>0</v>
      </c>
      <c r="M183" s="193">
        <f t="shared" si="37"/>
        <v>0</v>
      </c>
      <c r="N183" s="193">
        <f t="shared" si="37"/>
        <v>0</v>
      </c>
      <c r="O183" s="193">
        <f t="shared" si="37"/>
        <v>0</v>
      </c>
      <c r="P183" s="193">
        <f t="shared" si="37"/>
        <v>0</v>
      </c>
      <c r="Q183" s="193">
        <f t="shared" si="37"/>
        <v>0</v>
      </c>
      <c r="R183" s="193">
        <f t="shared" si="37"/>
        <v>0</v>
      </c>
      <c r="S183" s="193">
        <f t="shared" si="37"/>
        <v>0</v>
      </c>
      <c r="T183" s="193">
        <f t="shared" si="37"/>
        <v>0</v>
      </c>
      <c r="U183" s="193">
        <f t="shared" si="37"/>
        <v>0</v>
      </c>
      <c r="V183" s="193">
        <f t="shared" si="37"/>
        <v>0</v>
      </c>
      <c r="W183" s="193">
        <f t="shared" si="37"/>
        <v>0</v>
      </c>
      <c r="X183" s="193">
        <f t="shared" si="37"/>
        <v>0</v>
      </c>
      <c r="Y183" s="193">
        <f t="shared" si="37"/>
        <v>0</v>
      </c>
      <c r="Z183" s="193">
        <f t="shared" si="37"/>
        <v>0</v>
      </c>
      <c r="AA183" s="193">
        <f t="shared" si="37"/>
        <v>0</v>
      </c>
      <c r="AB183" s="193">
        <f t="shared" si="37"/>
        <v>0</v>
      </c>
      <c r="AC183" s="187">
        <f>+AD183*((1+Summary!$D$29)^(AE183))</f>
        <v>0.75805117575421133</v>
      </c>
      <c r="AD183" s="187">
        <f>HLOOKUP($H$4,'Yield Curves &amp; Factor Charges'!$L$41:$S$72,AE183+2.5,FALSE)</f>
        <v>0.7441630331377298</v>
      </c>
      <c r="AE183" s="134">
        <f t="shared" si="36"/>
        <v>18.5</v>
      </c>
    </row>
    <row r="184" spans="1:31" x14ac:dyDescent="0.25">
      <c r="B184" s="145">
        <f>EDATE(B183,12)</f>
        <v>51135</v>
      </c>
      <c r="D184" s="193">
        <f t="shared" si="32"/>
        <v>0</v>
      </c>
      <c r="E184" s="193">
        <f t="shared" si="37"/>
        <v>0</v>
      </c>
      <c r="F184" s="193">
        <f t="shared" si="37"/>
        <v>0</v>
      </c>
      <c r="G184" s="193">
        <f t="shared" si="37"/>
        <v>0</v>
      </c>
      <c r="H184" s="193">
        <f t="shared" si="37"/>
        <v>0</v>
      </c>
      <c r="I184" s="193">
        <f t="shared" si="37"/>
        <v>0</v>
      </c>
      <c r="J184" s="193">
        <f t="shared" si="37"/>
        <v>0</v>
      </c>
      <c r="K184" s="193">
        <f t="shared" si="37"/>
        <v>0</v>
      </c>
      <c r="L184" s="193">
        <f t="shared" si="37"/>
        <v>0</v>
      </c>
      <c r="M184" s="193">
        <f t="shared" si="37"/>
        <v>0</v>
      </c>
      <c r="N184" s="193">
        <f t="shared" si="37"/>
        <v>0</v>
      </c>
      <c r="O184" s="193">
        <f t="shared" si="37"/>
        <v>0</v>
      </c>
      <c r="P184" s="193">
        <f t="shared" si="37"/>
        <v>0</v>
      </c>
      <c r="Q184" s="193">
        <f t="shared" si="37"/>
        <v>0</v>
      </c>
      <c r="R184" s="193">
        <f t="shared" si="37"/>
        <v>0</v>
      </c>
      <c r="S184" s="193">
        <f t="shared" si="37"/>
        <v>0</v>
      </c>
      <c r="T184" s="193">
        <f t="shared" si="37"/>
        <v>0</v>
      </c>
      <c r="U184" s="193">
        <f t="shared" si="37"/>
        <v>0</v>
      </c>
      <c r="V184" s="193">
        <f t="shared" si="37"/>
        <v>0</v>
      </c>
      <c r="W184" s="193">
        <f t="shared" si="37"/>
        <v>0</v>
      </c>
      <c r="X184" s="193">
        <f t="shared" si="37"/>
        <v>0</v>
      </c>
      <c r="Y184" s="193">
        <f t="shared" si="37"/>
        <v>0</v>
      </c>
      <c r="Z184" s="193">
        <f t="shared" si="37"/>
        <v>0</v>
      </c>
      <c r="AA184" s="193">
        <f t="shared" si="37"/>
        <v>0</v>
      </c>
      <c r="AB184" s="193">
        <f t="shared" si="37"/>
        <v>0</v>
      </c>
      <c r="AC184" s="187">
        <f>+AD184*((1+Summary!$D$29)^(AE184))</f>
        <v>0.75324824759290465</v>
      </c>
      <c r="AD184" s="187">
        <f>HLOOKUP($H$4,'Yield Curves &amp; Factor Charges'!$L$41:$S$72,AE184+2.5,FALSE)</f>
        <v>0.73870938931815433</v>
      </c>
      <c r="AE184" s="134">
        <f t="shared" si="36"/>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GBP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8">G17*G21</f>
        <v>0</v>
      </c>
      <c r="H190" s="193">
        <f t="shared" si="38"/>
        <v>0</v>
      </c>
      <c r="I190" s="193">
        <f t="shared" si="38"/>
        <v>0</v>
      </c>
      <c r="J190" s="193">
        <f t="shared" si="38"/>
        <v>0</v>
      </c>
      <c r="K190" s="193">
        <f t="shared" si="38"/>
        <v>0</v>
      </c>
      <c r="L190" s="193">
        <f t="shared" si="38"/>
        <v>0</v>
      </c>
      <c r="M190" s="193">
        <f t="shared" si="38"/>
        <v>0</v>
      </c>
      <c r="N190" s="193">
        <f t="shared" si="38"/>
        <v>0</v>
      </c>
      <c r="O190" s="193">
        <f t="shared" si="38"/>
        <v>0</v>
      </c>
      <c r="P190" s="193">
        <f t="shared" si="38"/>
        <v>0</v>
      </c>
      <c r="Q190" s="193">
        <f t="shared" si="38"/>
        <v>0</v>
      </c>
      <c r="R190" s="193">
        <f t="shared" si="38"/>
        <v>0</v>
      </c>
      <c r="S190" s="193">
        <f t="shared" si="38"/>
        <v>0</v>
      </c>
      <c r="T190" s="193">
        <f t="shared" si="38"/>
        <v>0</v>
      </c>
      <c r="U190" s="193">
        <f t="shared" si="38"/>
        <v>0</v>
      </c>
      <c r="V190" s="193">
        <f t="shared" si="38"/>
        <v>0</v>
      </c>
      <c r="W190" s="193">
        <f t="shared" si="38"/>
        <v>0</v>
      </c>
      <c r="X190" s="193">
        <f t="shared" si="38"/>
        <v>0</v>
      </c>
      <c r="Y190" s="193">
        <f t="shared" si="38"/>
        <v>0</v>
      </c>
      <c r="Z190" s="193">
        <f t="shared" si="38"/>
        <v>0</v>
      </c>
      <c r="AA190" s="193">
        <f t="shared" si="38"/>
        <v>0</v>
      </c>
      <c r="AB190" s="193">
        <f t="shared" si="38"/>
        <v>0</v>
      </c>
    </row>
    <row r="191" spans="1:31" x14ac:dyDescent="0.25">
      <c r="A191" s="141" t="s">
        <v>159</v>
      </c>
      <c r="B191" s="145">
        <f>EDATE(+Summary!$C$6,12)</f>
        <v>44196</v>
      </c>
      <c r="D191" s="193">
        <f>SUM(E191:AB191)</f>
        <v>0</v>
      </c>
      <c r="E191" s="193">
        <f>+E190*$AC$81</f>
        <v>0</v>
      </c>
      <c r="F191" s="193">
        <f>+F190*$AC$81</f>
        <v>0</v>
      </c>
      <c r="G191" s="193">
        <f t="shared" ref="G191:AB191" si="39">+G190*$AC$81</f>
        <v>0</v>
      </c>
      <c r="H191" s="193">
        <f t="shared" si="39"/>
        <v>0</v>
      </c>
      <c r="I191" s="193">
        <f t="shared" si="39"/>
        <v>0</v>
      </c>
      <c r="J191" s="193">
        <f t="shared" si="39"/>
        <v>0</v>
      </c>
      <c r="K191" s="193">
        <f t="shared" si="39"/>
        <v>0</v>
      </c>
      <c r="L191" s="193">
        <f t="shared" si="39"/>
        <v>0</v>
      </c>
      <c r="M191" s="193">
        <f t="shared" si="39"/>
        <v>0</v>
      </c>
      <c r="N191" s="193">
        <f t="shared" si="39"/>
        <v>0</v>
      </c>
      <c r="O191" s="193">
        <f t="shared" si="39"/>
        <v>0</v>
      </c>
      <c r="P191" s="193">
        <f t="shared" si="39"/>
        <v>0</v>
      </c>
      <c r="Q191" s="193">
        <f t="shared" si="39"/>
        <v>0</v>
      </c>
      <c r="R191" s="193">
        <f t="shared" si="39"/>
        <v>0</v>
      </c>
      <c r="S191" s="193">
        <f t="shared" si="39"/>
        <v>0</v>
      </c>
      <c r="T191" s="193">
        <f t="shared" si="39"/>
        <v>0</v>
      </c>
      <c r="U191" s="193">
        <f t="shared" si="39"/>
        <v>0</v>
      </c>
      <c r="V191" s="193">
        <f t="shared" si="39"/>
        <v>0</v>
      </c>
      <c r="W191" s="193">
        <f t="shared" si="39"/>
        <v>0</v>
      </c>
      <c r="X191" s="193">
        <f t="shared" si="39"/>
        <v>0</v>
      </c>
      <c r="Y191" s="193">
        <f t="shared" si="39"/>
        <v>0</v>
      </c>
      <c r="Z191" s="193">
        <f t="shared" si="39"/>
        <v>0</v>
      </c>
      <c r="AA191" s="193">
        <f t="shared" si="39"/>
        <v>0</v>
      </c>
      <c r="AB191" s="193">
        <f t="shared" si="39"/>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GBP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0">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1:C11"/>
    <mergeCell ref="A137:C137"/>
    <mergeCell ref="E137:AB137"/>
    <mergeCell ref="A163:C163"/>
    <mergeCell ref="E163:AB163"/>
    <mergeCell ref="A188:C188"/>
    <mergeCell ref="E188:AB188"/>
    <mergeCell ref="B21:C21"/>
    <mergeCell ref="B15:C15"/>
    <mergeCell ref="B16:C16"/>
    <mergeCell ref="B17:C17"/>
    <mergeCell ref="B18:C18"/>
    <mergeCell ref="B19:C19"/>
    <mergeCell ref="B20:C20"/>
    <mergeCell ref="A7:C7"/>
    <mergeCell ref="A8:C8"/>
    <mergeCell ref="A9:C9"/>
    <mergeCell ref="A10:C10"/>
    <mergeCell ref="B14:C14"/>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E197"/>
  <sheetViews>
    <sheetView workbookViewId="0">
      <pane xSplit="1" topLeftCell="C1" activePane="topRight" state="frozen"/>
      <selection pane="topRight"/>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t="s">
        <v>51</v>
      </c>
      <c r="H4" s="109" t="s">
        <v>78</v>
      </c>
    </row>
    <row r="5" spans="1:28" x14ac:dyDescent="0.25">
      <c r="A5" s="149" t="s">
        <v>129</v>
      </c>
      <c r="B5" s="149"/>
      <c r="C5" s="149"/>
      <c r="D5" s="149"/>
      <c r="E5" s="149"/>
      <c r="F5" s="149"/>
      <c r="G5" s="153" t="s">
        <v>101</v>
      </c>
      <c r="H5" s="151">
        <f>HLOOKUP($H$4,'Yield Curves &amp; Factor Charges'!$C$6:$J$7,2,FALSE)</f>
        <v>4</v>
      </c>
    </row>
    <row r="6" spans="1:28" ht="12.75" customHeight="1" x14ac:dyDescent="0.25">
      <c r="A6" s="149"/>
      <c r="B6" s="149"/>
      <c r="C6" s="149"/>
      <c r="D6" s="149"/>
      <c r="E6" s="149"/>
      <c r="F6" s="149"/>
      <c r="G6" s="153"/>
      <c r="H6" s="151"/>
    </row>
    <row r="7" spans="1:28" ht="12.75" customHeight="1" x14ac:dyDescent="0.3">
      <c r="A7" s="401" t="s">
        <v>147</v>
      </c>
      <c r="B7" s="401"/>
      <c r="C7" s="401"/>
      <c r="D7" s="168">
        <f>SUM(E7:AB7)</f>
        <v>0</v>
      </c>
      <c r="E7" s="168">
        <f t="shared" ref="E7:AB7" si="0">+E113+E107</f>
        <v>0</v>
      </c>
      <c r="F7" s="168">
        <f t="shared" si="0"/>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8" ht="12.75" customHeight="1" x14ac:dyDescent="0.3">
      <c r="A8" s="409" t="s">
        <v>148</v>
      </c>
      <c r="B8" s="409"/>
      <c r="C8" s="409"/>
      <c r="D8" s="168">
        <f t="shared" ref="D8:D11" si="1">SUM(E8:AB8)</f>
        <v>0</v>
      </c>
      <c r="E8" s="168">
        <f>+E16+E17</f>
        <v>0</v>
      </c>
      <c r="F8" s="168">
        <f t="shared" ref="F8:AB8" si="2">+F16+F17</f>
        <v>0</v>
      </c>
      <c r="G8" s="168">
        <f t="shared" si="2"/>
        <v>0</v>
      </c>
      <c r="H8" s="168">
        <f t="shared" si="2"/>
        <v>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8" ht="12.75" customHeight="1" x14ac:dyDescent="0.3">
      <c r="A9" s="409" t="s">
        <v>149</v>
      </c>
      <c r="B9" s="409"/>
      <c r="C9" s="409"/>
      <c r="D9" s="168">
        <f t="shared" si="1"/>
        <v>0</v>
      </c>
      <c r="E9" s="168">
        <f>+E8*$AC$81</f>
        <v>0</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8" ht="12.75" customHeight="1" x14ac:dyDescent="0.3">
      <c r="A10" s="401" t="s">
        <v>132</v>
      </c>
      <c r="B10" s="401"/>
      <c r="C10" s="401"/>
      <c r="D10" s="168">
        <f t="shared" si="1"/>
        <v>0</v>
      </c>
      <c r="E10" s="168">
        <f t="shared" ref="E10:AB10" si="4">+E7-E9</f>
        <v>0</v>
      </c>
      <c r="F10" s="168">
        <f t="shared" si="4"/>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8" s="267" customFormat="1" ht="12.75" customHeight="1" x14ac:dyDescent="0.3">
      <c r="A11" s="408" t="s">
        <v>212</v>
      </c>
      <c r="B11" s="401"/>
      <c r="C11" s="401"/>
      <c r="D11" s="168">
        <f t="shared" si="1"/>
        <v>0</v>
      </c>
      <c r="E11" s="168">
        <f>E197+E191-E17*$AC$81</f>
        <v>0</v>
      </c>
      <c r="F11" s="168">
        <f t="shared" ref="F11:AB11" si="5">F197+F191-F17*$AC$81</f>
        <v>0</v>
      </c>
      <c r="G11" s="168">
        <f t="shared" si="5"/>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8"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8"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8" x14ac:dyDescent="0.25">
      <c r="A14" s="149"/>
      <c r="B14" s="411" t="s">
        <v>47</v>
      </c>
      <c r="C14" s="411"/>
      <c r="D14" s="231">
        <f>SUM(E14:AB14)</f>
        <v>0</v>
      </c>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row>
    <row r="15" spans="1:28" x14ac:dyDescent="0.25">
      <c r="A15" s="149"/>
      <c r="B15" s="411" t="s">
        <v>112</v>
      </c>
      <c r="C15" s="411"/>
      <c r="D15" s="231">
        <f t="shared" ref="D15:D17" si="6">SUM(E15:AB15)</f>
        <v>0</v>
      </c>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row>
    <row r="16" spans="1:28" ht="13.5" customHeight="1" x14ac:dyDescent="0.25">
      <c r="A16" s="149"/>
      <c r="B16" s="411" t="s">
        <v>142</v>
      </c>
      <c r="C16" s="411"/>
      <c r="D16" s="231">
        <f t="shared" si="6"/>
        <v>0</v>
      </c>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row>
    <row r="17" spans="1:28" ht="13.5" customHeight="1" x14ac:dyDescent="0.25">
      <c r="A17" s="149"/>
      <c r="B17" s="411" t="s">
        <v>143</v>
      </c>
      <c r="C17" s="411"/>
      <c r="D17" s="231">
        <f t="shared" si="6"/>
        <v>0</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row>
    <row r="18" spans="1:28" ht="12.75" customHeight="1" x14ac:dyDescent="0.25">
      <c r="A18" s="149"/>
      <c r="B18" s="412" t="s">
        <v>152</v>
      </c>
      <c r="C18" s="412"/>
      <c r="D18" s="232"/>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row>
    <row r="19" spans="1:28" ht="25.5" customHeight="1" x14ac:dyDescent="0.25">
      <c r="A19" s="149"/>
      <c r="B19" s="412" t="s">
        <v>153</v>
      </c>
      <c r="C19" s="412"/>
      <c r="D19" s="232"/>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row>
    <row r="20" spans="1:28" ht="12.75" customHeight="1" x14ac:dyDescent="0.25">
      <c r="A20" s="149"/>
      <c r="B20" s="412" t="s">
        <v>151</v>
      </c>
      <c r="C20" s="412"/>
      <c r="D20" s="232"/>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row>
    <row r="21" spans="1:28" ht="27.6" customHeight="1" x14ac:dyDescent="0.25">
      <c r="A21" s="149"/>
      <c r="B21" s="412" t="s">
        <v>150</v>
      </c>
      <c r="C21" s="412"/>
      <c r="D21" s="232"/>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row>
    <row r="22" spans="1:28" ht="26.4" customHeight="1" x14ac:dyDescent="0.25">
      <c r="A22" s="149"/>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row>
    <row r="23" spans="1:28"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8"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8"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8" x14ac:dyDescent="0.25">
      <c r="A26" s="161"/>
      <c r="B26" s="145">
        <f>+Summary!$C$6</f>
        <v>43830</v>
      </c>
      <c r="C26" s="149"/>
      <c r="D26" s="149"/>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row>
    <row r="27" spans="1:28" x14ac:dyDescent="0.25">
      <c r="A27" s="161"/>
      <c r="B27" s="145">
        <f t="shared" ref="B27:B47" si="7">EDATE(B26,12)</f>
        <v>44196</v>
      </c>
      <c r="C27" s="149"/>
      <c r="D27" s="149"/>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row>
    <row r="28" spans="1:28" x14ac:dyDescent="0.25">
      <c r="A28" s="161"/>
      <c r="B28" s="145">
        <f t="shared" si="7"/>
        <v>44561</v>
      </c>
      <c r="C28" s="149"/>
      <c r="D28" s="149"/>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row>
    <row r="29" spans="1:28" x14ac:dyDescent="0.25">
      <c r="A29" s="161"/>
      <c r="B29" s="145">
        <f t="shared" si="7"/>
        <v>44926</v>
      </c>
      <c r="C29" s="149"/>
      <c r="D29" s="149"/>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row>
    <row r="30" spans="1:28" x14ac:dyDescent="0.25">
      <c r="A30" s="161"/>
      <c r="B30" s="145">
        <f t="shared" si="7"/>
        <v>45291</v>
      </c>
      <c r="C30" s="149"/>
      <c r="D30" s="149"/>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row>
    <row r="31" spans="1:28" x14ac:dyDescent="0.25">
      <c r="A31" s="161"/>
      <c r="B31" s="145">
        <f t="shared" si="7"/>
        <v>45657</v>
      </c>
      <c r="C31" s="149"/>
      <c r="D31" s="149"/>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x14ac:dyDescent="0.25">
      <c r="A32" s="161"/>
      <c r="B32" s="145">
        <f t="shared" si="7"/>
        <v>46022</v>
      </c>
      <c r="C32" s="149"/>
      <c r="D32" s="149"/>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row>
    <row r="33" spans="1:28" x14ac:dyDescent="0.25">
      <c r="A33" s="161"/>
      <c r="B33" s="145">
        <f t="shared" si="7"/>
        <v>46387</v>
      </c>
      <c r="C33" s="149"/>
      <c r="D33" s="149"/>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row>
    <row r="34" spans="1:28" x14ac:dyDescent="0.25">
      <c r="A34" s="161"/>
      <c r="B34" s="145">
        <f t="shared" si="7"/>
        <v>46752</v>
      </c>
      <c r="C34" s="149"/>
      <c r="D34" s="149"/>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row>
    <row r="35" spans="1:28" x14ac:dyDescent="0.25">
      <c r="A35" s="161"/>
      <c r="B35" s="145">
        <f t="shared" si="7"/>
        <v>47118</v>
      </c>
      <c r="C35" s="149"/>
      <c r="D35" s="149"/>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row>
    <row r="36" spans="1:28" x14ac:dyDescent="0.25">
      <c r="A36" s="161"/>
      <c r="B36" s="145">
        <f t="shared" si="7"/>
        <v>47483</v>
      </c>
      <c r="C36" s="149"/>
      <c r="D36" s="149"/>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row>
    <row r="37" spans="1:28" x14ac:dyDescent="0.25">
      <c r="A37" s="161"/>
      <c r="B37" s="145">
        <f t="shared" si="7"/>
        <v>47848</v>
      </c>
      <c r="C37" s="149"/>
      <c r="D37" s="149"/>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row>
    <row r="38" spans="1:28" x14ac:dyDescent="0.25">
      <c r="A38" s="161"/>
      <c r="B38" s="145">
        <f t="shared" si="7"/>
        <v>48213</v>
      </c>
      <c r="C38" s="149"/>
      <c r="D38" s="149"/>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row>
    <row r="39" spans="1:28" x14ac:dyDescent="0.25">
      <c r="A39" s="161"/>
      <c r="B39" s="145">
        <f t="shared" si="7"/>
        <v>48579</v>
      </c>
      <c r="C39" s="149"/>
      <c r="D39" s="149"/>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row>
    <row r="40" spans="1:28" x14ac:dyDescent="0.25">
      <c r="A40" s="161"/>
      <c r="B40" s="145">
        <f t="shared" si="7"/>
        <v>48944</v>
      </c>
      <c r="C40" s="149"/>
      <c r="D40" s="149"/>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row>
    <row r="41" spans="1:28" x14ac:dyDescent="0.25">
      <c r="A41" s="161"/>
      <c r="B41" s="145">
        <f t="shared" si="7"/>
        <v>49309</v>
      </c>
      <c r="C41" s="149"/>
      <c r="D41" s="149"/>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row>
    <row r="42" spans="1:28" x14ac:dyDescent="0.25">
      <c r="A42" s="161"/>
      <c r="B42" s="145">
        <f t="shared" si="7"/>
        <v>49674</v>
      </c>
      <c r="C42" s="149"/>
      <c r="D42" s="149"/>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row>
    <row r="43" spans="1:28" x14ac:dyDescent="0.25">
      <c r="A43" s="161"/>
      <c r="B43" s="145">
        <f t="shared" si="7"/>
        <v>50040</v>
      </c>
      <c r="C43" s="149"/>
      <c r="D43" s="149"/>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row>
    <row r="44" spans="1:28" x14ac:dyDescent="0.25">
      <c r="A44" s="161"/>
      <c r="B44" s="145">
        <f t="shared" si="7"/>
        <v>50405</v>
      </c>
      <c r="C44" s="149"/>
      <c r="D44" s="149"/>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row>
    <row r="45" spans="1:28" x14ac:dyDescent="0.25">
      <c r="A45" s="161"/>
      <c r="B45" s="145">
        <f t="shared" si="7"/>
        <v>50770</v>
      </c>
      <c r="C45" s="149"/>
      <c r="D45" s="149"/>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row>
    <row r="46" spans="1:28" x14ac:dyDescent="0.25">
      <c r="A46" s="161"/>
      <c r="B46" s="145">
        <f t="shared" si="7"/>
        <v>51135</v>
      </c>
      <c r="C46" s="149"/>
      <c r="D46" s="149"/>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row>
    <row r="47" spans="1:28" x14ac:dyDescent="0.25">
      <c r="A47" s="161"/>
      <c r="B47" s="145">
        <f t="shared" si="7"/>
        <v>51501</v>
      </c>
      <c r="C47" s="149"/>
      <c r="D47" s="149"/>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row>
    <row r="48" spans="1:28" x14ac:dyDescent="0.25">
      <c r="A48" s="149"/>
      <c r="B48" s="149"/>
      <c r="C48" s="149"/>
      <c r="D48" s="149"/>
      <c r="E48" s="149"/>
      <c r="F48" s="149"/>
      <c r="G48" s="153"/>
      <c r="H48" s="151"/>
    </row>
    <row r="49" spans="1:28" x14ac:dyDescent="0.25">
      <c r="A49" s="149"/>
      <c r="B49" s="149"/>
      <c r="C49" s="149"/>
      <c r="D49" s="149"/>
      <c r="E49" s="149"/>
      <c r="F49" s="149"/>
      <c r="G49" s="153"/>
      <c r="H49" s="151"/>
    </row>
    <row r="50" spans="1:28" x14ac:dyDescent="0.25">
      <c r="A50" s="152"/>
      <c r="B50" s="152"/>
      <c r="C50" s="152"/>
      <c r="D50" s="152"/>
      <c r="E50" s="152"/>
      <c r="F50" s="152"/>
      <c r="G50" s="153"/>
      <c r="H50" s="153"/>
    </row>
    <row r="51" spans="1:28" x14ac:dyDescent="0.25">
      <c r="A51" s="152"/>
      <c r="B51" s="152"/>
      <c r="C51" s="152"/>
      <c r="D51" s="152"/>
      <c r="E51" s="152"/>
      <c r="F51" s="152"/>
      <c r="G51" s="153"/>
      <c r="H51" s="153"/>
    </row>
    <row r="52" spans="1:28" x14ac:dyDescent="0.25">
      <c r="A52" s="152"/>
      <c r="B52" s="152"/>
      <c r="C52" s="152"/>
      <c r="D52" s="152"/>
      <c r="E52" s="152"/>
      <c r="F52" s="152"/>
      <c r="G52" s="153"/>
      <c r="H52" s="153"/>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CHF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0</v>
      </c>
      <c r="E56" s="183">
        <f>+((E$14)*(E$18)+E$15*E$20)*E26</f>
        <v>0</v>
      </c>
      <c r="F56" s="183">
        <f>+((F$14)*(F$18)+F$15*F$20)*F26</f>
        <v>0</v>
      </c>
      <c r="G56" s="183">
        <f t="shared" ref="G56:AB67"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145">
        <f t="shared" ref="B57:B75" si="10">EDATE(B56,12)</f>
        <v>44561</v>
      </c>
      <c r="D57" s="183">
        <f t="shared" si="8"/>
        <v>0</v>
      </c>
      <c r="E57" s="183">
        <f t="shared" ref="E57:T72" si="11">+((E$14)*(E$18)+E$15*E$20)*E27</f>
        <v>0</v>
      </c>
      <c r="F57" s="183">
        <f>+((F$14)*(F$18)+F$15*F$20)*F27</f>
        <v>0</v>
      </c>
      <c r="G57" s="183">
        <f t="shared" si="9"/>
        <v>0</v>
      </c>
      <c r="H57" s="183">
        <f t="shared" si="9"/>
        <v>0</v>
      </c>
      <c r="I57" s="183">
        <f t="shared" si="9"/>
        <v>0</v>
      </c>
      <c r="J57" s="183">
        <f t="shared" si="9"/>
        <v>0</v>
      </c>
      <c r="K57" s="183">
        <f t="shared" si="9"/>
        <v>0</v>
      </c>
      <c r="L57" s="183">
        <f t="shared" si="9"/>
        <v>0</v>
      </c>
      <c r="M57" s="183">
        <f t="shared" si="9"/>
        <v>0</v>
      </c>
      <c r="N57" s="183">
        <f t="shared" si="9"/>
        <v>0</v>
      </c>
      <c r="O57" s="183">
        <f t="shared" si="9"/>
        <v>0</v>
      </c>
      <c r="P57" s="183">
        <f t="shared" si="9"/>
        <v>0</v>
      </c>
      <c r="Q57" s="183">
        <f t="shared" si="9"/>
        <v>0</v>
      </c>
      <c r="R57" s="183">
        <f t="shared" si="9"/>
        <v>0</v>
      </c>
      <c r="S57" s="183">
        <f t="shared" si="9"/>
        <v>0</v>
      </c>
      <c r="T57" s="183">
        <f t="shared" si="9"/>
        <v>0</v>
      </c>
      <c r="U57" s="183">
        <f t="shared" si="9"/>
        <v>0</v>
      </c>
      <c r="V57" s="183">
        <f t="shared" si="9"/>
        <v>0</v>
      </c>
      <c r="W57" s="183">
        <f t="shared" si="9"/>
        <v>0</v>
      </c>
      <c r="X57" s="183">
        <f t="shared" si="9"/>
        <v>0</v>
      </c>
      <c r="Y57" s="183">
        <f t="shared" si="9"/>
        <v>0</v>
      </c>
      <c r="Z57" s="183">
        <f t="shared" si="9"/>
        <v>0</v>
      </c>
      <c r="AA57" s="183">
        <f t="shared" si="9"/>
        <v>0</v>
      </c>
      <c r="AB57" s="183">
        <f t="shared" si="9"/>
        <v>0</v>
      </c>
    </row>
    <row r="58" spans="1:28" x14ac:dyDescent="0.25">
      <c r="B58" s="145">
        <f t="shared" si="10"/>
        <v>44926</v>
      </c>
      <c r="D58" s="183">
        <f t="shared" si="8"/>
        <v>0</v>
      </c>
      <c r="E58" s="183">
        <f t="shared" si="11"/>
        <v>0</v>
      </c>
      <c r="F58" s="183">
        <f t="shared" si="11"/>
        <v>0</v>
      </c>
      <c r="G58" s="183">
        <f t="shared" si="9"/>
        <v>0</v>
      </c>
      <c r="H58" s="183">
        <f t="shared" si="9"/>
        <v>0</v>
      </c>
      <c r="I58" s="183">
        <f t="shared" si="9"/>
        <v>0</v>
      </c>
      <c r="J58" s="183">
        <f t="shared" si="9"/>
        <v>0</v>
      </c>
      <c r="K58" s="183">
        <f t="shared" si="9"/>
        <v>0</v>
      </c>
      <c r="L58" s="183">
        <f t="shared" si="9"/>
        <v>0</v>
      </c>
      <c r="M58" s="183">
        <f t="shared" si="9"/>
        <v>0</v>
      </c>
      <c r="N58" s="183">
        <f t="shared" si="9"/>
        <v>0</v>
      </c>
      <c r="O58" s="183">
        <f t="shared" si="9"/>
        <v>0</v>
      </c>
      <c r="P58" s="183">
        <f t="shared" si="9"/>
        <v>0</v>
      </c>
      <c r="Q58" s="183">
        <f t="shared" si="9"/>
        <v>0</v>
      </c>
      <c r="R58" s="183">
        <f t="shared" si="9"/>
        <v>0</v>
      </c>
      <c r="S58" s="183">
        <f t="shared" si="9"/>
        <v>0</v>
      </c>
      <c r="T58" s="183">
        <f t="shared" si="9"/>
        <v>0</v>
      </c>
      <c r="U58" s="183">
        <f t="shared" si="9"/>
        <v>0</v>
      </c>
      <c r="V58" s="183">
        <f t="shared" si="9"/>
        <v>0</v>
      </c>
      <c r="W58" s="183">
        <f t="shared" si="9"/>
        <v>0</v>
      </c>
      <c r="X58" s="183">
        <f t="shared" si="9"/>
        <v>0</v>
      </c>
      <c r="Y58" s="183">
        <f t="shared" si="9"/>
        <v>0</v>
      </c>
      <c r="Z58" s="183">
        <f t="shared" si="9"/>
        <v>0</v>
      </c>
      <c r="AA58" s="183">
        <f t="shared" si="9"/>
        <v>0</v>
      </c>
      <c r="AB58" s="183">
        <f t="shared" si="9"/>
        <v>0</v>
      </c>
    </row>
    <row r="59" spans="1:28" x14ac:dyDescent="0.25">
      <c r="B59" s="145">
        <f t="shared" si="10"/>
        <v>45291</v>
      </c>
      <c r="D59" s="183">
        <f t="shared" si="8"/>
        <v>0</v>
      </c>
      <c r="E59" s="183">
        <f t="shared" si="11"/>
        <v>0</v>
      </c>
      <c r="F59" s="183">
        <f t="shared" si="11"/>
        <v>0</v>
      </c>
      <c r="G59" s="183">
        <f t="shared" si="9"/>
        <v>0</v>
      </c>
      <c r="H59" s="183">
        <f t="shared" si="9"/>
        <v>0</v>
      </c>
      <c r="I59" s="183">
        <f t="shared" si="9"/>
        <v>0</v>
      </c>
      <c r="J59" s="183">
        <f t="shared" si="9"/>
        <v>0</v>
      </c>
      <c r="K59" s="183">
        <f t="shared" si="9"/>
        <v>0</v>
      </c>
      <c r="L59" s="183">
        <f t="shared" si="9"/>
        <v>0</v>
      </c>
      <c r="M59" s="183">
        <f t="shared" si="9"/>
        <v>0</v>
      </c>
      <c r="N59" s="183">
        <f t="shared" si="9"/>
        <v>0</v>
      </c>
      <c r="O59" s="183">
        <f t="shared" si="9"/>
        <v>0</v>
      </c>
      <c r="P59" s="183">
        <f t="shared" si="9"/>
        <v>0</v>
      </c>
      <c r="Q59" s="183">
        <f t="shared" si="9"/>
        <v>0</v>
      </c>
      <c r="R59" s="183">
        <f t="shared" si="9"/>
        <v>0</v>
      </c>
      <c r="S59" s="183">
        <f t="shared" si="9"/>
        <v>0</v>
      </c>
      <c r="T59" s="183">
        <f t="shared" si="9"/>
        <v>0</v>
      </c>
      <c r="U59" s="183">
        <f t="shared" si="9"/>
        <v>0</v>
      </c>
      <c r="V59" s="183">
        <f t="shared" si="9"/>
        <v>0</v>
      </c>
      <c r="W59" s="183">
        <f t="shared" si="9"/>
        <v>0</v>
      </c>
      <c r="X59" s="183">
        <f t="shared" si="9"/>
        <v>0</v>
      </c>
      <c r="Y59" s="183">
        <f t="shared" si="9"/>
        <v>0</v>
      </c>
      <c r="Z59" s="183">
        <f t="shared" si="9"/>
        <v>0</v>
      </c>
      <c r="AA59" s="183">
        <f t="shared" si="9"/>
        <v>0</v>
      </c>
      <c r="AB59" s="183">
        <f t="shared" si="9"/>
        <v>0</v>
      </c>
    </row>
    <row r="60" spans="1:28" x14ac:dyDescent="0.25">
      <c r="B60" s="145">
        <f t="shared" si="10"/>
        <v>45657</v>
      </c>
      <c r="D60" s="183">
        <f t="shared" si="8"/>
        <v>0</v>
      </c>
      <c r="E60" s="183">
        <f t="shared" si="11"/>
        <v>0</v>
      </c>
      <c r="F60" s="183">
        <f t="shared" si="11"/>
        <v>0</v>
      </c>
      <c r="G60" s="183">
        <f t="shared" si="9"/>
        <v>0</v>
      </c>
      <c r="H60" s="183">
        <f t="shared" si="9"/>
        <v>0</v>
      </c>
      <c r="I60" s="183">
        <f t="shared" si="9"/>
        <v>0</v>
      </c>
      <c r="J60" s="183">
        <f t="shared" si="9"/>
        <v>0</v>
      </c>
      <c r="K60" s="183">
        <f t="shared" si="9"/>
        <v>0</v>
      </c>
      <c r="L60" s="183">
        <f t="shared" si="9"/>
        <v>0</v>
      </c>
      <c r="M60" s="183">
        <f t="shared" si="9"/>
        <v>0</v>
      </c>
      <c r="N60" s="183">
        <f t="shared" si="9"/>
        <v>0</v>
      </c>
      <c r="O60" s="183">
        <f t="shared" si="9"/>
        <v>0</v>
      </c>
      <c r="P60" s="183">
        <f t="shared" si="9"/>
        <v>0</v>
      </c>
      <c r="Q60" s="183">
        <f t="shared" si="9"/>
        <v>0</v>
      </c>
      <c r="R60" s="183">
        <f t="shared" si="9"/>
        <v>0</v>
      </c>
      <c r="S60" s="183">
        <f t="shared" si="9"/>
        <v>0</v>
      </c>
      <c r="T60" s="183">
        <f t="shared" si="9"/>
        <v>0</v>
      </c>
      <c r="U60" s="183">
        <f t="shared" si="9"/>
        <v>0</v>
      </c>
      <c r="V60" s="183">
        <f t="shared" si="9"/>
        <v>0</v>
      </c>
      <c r="W60" s="183">
        <f t="shared" si="9"/>
        <v>0</v>
      </c>
      <c r="X60" s="183">
        <f t="shared" si="9"/>
        <v>0</v>
      </c>
      <c r="Y60" s="183">
        <f t="shared" si="9"/>
        <v>0</v>
      </c>
      <c r="Z60" s="183">
        <f t="shared" si="9"/>
        <v>0</v>
      </c>
      <c r="AA60" s="183">
        <f t="shared" si="9"/>
        <v>0</v>
      </c>
      <c r="AB60" s="183">
        <f t="shared" si="9"/>
        <v>0</v>
      </c>
    </row>
    <row r="61" spans="1:28" x14ac:dyDescent="0.25">
      <c r="B61" s="145">
        <f t="shared" si="10"/>
        <v>46022</v>
      </c>
      <c r="D61" s="183">
        <f t="shared" si="8"/>
        <v>0</v>
      </c>
      <c r="E61" s="183">
        <f t="shared" si="11"/>
        <v>0</v>
      </c>
      <c r="F61" s="183">
        <f t="shared" si="11"/>
        <v>0</v>
      </c>
      <c r="G61" s="183">
        <f t="shared" si="9"/>
        <v>0</v>
      </c>
      <c r="H61" s="183">
        <f t="shared" si="9"/>
        <v>0</v>
      </c>
      <c r="I61" s="183">
        <f t="shared" si="9"/>
        <v>0</v>
      </c>
      <c r="J61" s="183">
        <f t="shared" si="9"/>
        <v>0</v>
      </c>
      <c r="K61" s="183">
        <f t="shared" si="9"/>
        <v>0</v>
      </c>
      <c r="L61" s="183">
        <f t="shared" si="9"/>
        <v>0</v>
      </c>
      <c r="M61" s="183">
        <f t="shared" si="9"/>
        <v>0</v>
      </c>
      <c r="N61" s="183">
        <f t="shared" si="9"/>
        <v>0</v>
      </c>
      <c r="O61" s="183">
        <f t="shared" si="9"/>
        <v>0</v>
      </c>
      <c r="P61" s="183">
        <f t="shared" si="9"/>
        <v>0</v>
      </c>
      <c r="Q61" s="183">
        <f t="shared" si="9"/>
        <v>0</v>
      </c>
      <c r="R61" s="183">
        <f t="shared" si="9"/>
        <v>0</v>
      </c>
      <c r="S61" s="183">
        <f t="shared" si="9"/>
        <v>0</v>
      </c>
      <c r="T61" s="183">
        <f t="shared" si="9"/>
        <v>0</v>
      </c>
      <c r="U61" s="183">
        <f t="shared" si="9"/>
        <v>0</v>
      </c>
      <c r="V61" s="183">
        <f t="shared" si="9"/>
        <v>0</v>
      </c>
      <c r="W61" s="183">
        <f t="shared" si="9"/>
        <v>0</v>
      </c>
      <c r="X61" s="183">
        <f t="shared" si="9"/>
        <v>0</v>
      </c>
      <c r="Y61" s="183">
        <f t="shared" si="9"/>
        <v>0</v>
      </c>
      <c r="Z61" s="183">
        <f t="shared" si="9"/>
        <v>0</v>
      </c>
      <c r="AA61" s="183">
        <f t="shared" si="9"/>
        <v>0</v>
      </c>
      <c r="AB61" s="183">
        <f t="shared" si="9"/>
        <v>0</v>
      </c>
    </row>
    <row r="62" spans="1:28" x14ac:dyDescent="0.25">
      <c r="B62" s="145">
        <f t="shared" si="10"/>
        <v>46387</v>
      </c>
      <c r="D62" s="183">
        <f t="shared" si="8"/>
        <v>0</v>
      </c>
      <c r="E62" s="183">
        <f t="shared" si="11"/>
        <v>0</v>
      </c>
      <c r="F62" s="183">
        <f t="shared" si="11"/>
        <v>0</v>
      </c>
      <c r="G62" s="183">
        <f t="shared" si="9"/>
        <v>0</v>
      </c>
      <c r="H62" s="183">
        <f t="shared" si="9"/>
        <v>0</v>
      </c>
      <c r="I62" s="183">
        <f t="shared" si="9"/>
        <v>0</v>
      </c>
      <c r="J62" s="183">
        <f t="shared" si="9"/>
        <v>0</v>
      </c>
      <c r="K62" s="183">
        <f t="shared" si="9"/>
        <v>0</v>
      </c>
      <c r="L62" s="183">
        <f t="shared" si="9"/>
        <v>0</v>
      </c>
      <c r="M62" s="183">
        <f t="shared" si="9"/>
        <v>0</v>
      </c>
      <c r="N62" s="183">
        <f t="shared" si="9"/>
        <v>0</v>
      </c>
      <c r="O62" s="183">
        <f t="shared" si="9"/>
        <v>0</v>
      </c>
      <c r="P62" s="183">
        <f t="shared" si="9"/>
        <v>0</v>
      </c>
      <c r="Q62" s="183">
        <f t="shared" si="9"/>
        <v>0</v>
      </c>
      <c r="R62" s="183">
        <f t="shared" si="9"/>
        <v>0</v>
      </c>
      <c r="S62" s="183">
        <f t="shared" si="9"/>
        <v>0</v>
      </c>
      <c r="T62" s="183">
        <f t="shared" si="9"/>
        <v>0</v>
      </c>
      <c r="U62" s="183">
        <f t="shared" si="9"/>
        <v>0</v>
      </c>
      <c r="V62" s="183">
        <f t="shared" si="9"/>
        <v>0</v>
      </c>
      <c r="W62" s="183">
        <f t="shared" si="9"/>
        <v>0</v>
      </c>
      <c r="X62" s="183">
        <f t="shared" si="9"/>
        <v>0</v>
      </c>
      <c r="Y62" s="183">
        <f t="shared" si="9"/>
        <v>0</v>
      </c>
      <c r="Z62" s="183">
        <f t="shared" si="9"/>
        <v>0</v>
      </c>
      <c r="AA62" s="183">
        <f t="shared" si="9"/>
        <v>0</v>
      </c>
      <c r="AB62" s="183">
        <f t="shared" si="9"/>
        <v>0</v>
      </c>
    </row>
    <row r="63" spans="1:28" x14ac:dyDescent="0.25">
      <c r="B63" s="145">
        <f t="shared" si="10"/>
        <v>46752</v>
      </c>
      <c r="D63" s="183">
        <f t="shared" si="8"/>
        <v>0</v>
      </c>
      <c r="E63" s="183">
        <f t="shared" si="11"/>
        <v>0</v>
      </c>
      <c r="F63" s="183">
        <f t="shared" si="11"/>
        <v>0</v>
      </c>
      <c r="G63" s="183">
        <f t="shared" si="9"/>
        <v>0</v>
      </c>
      <c r="H63" s="183">
        <f t="shared" si="9"/>
        <v>0</v>
      </c>
      <c r="I63" s="183">
        <f t="shared" si="9"/>
        <v>0</v>
      </c>
      <c r="J63" s="183">
        <f t="shared" si="9"/>
        <v>0</v>
      </c>
      <c r="K63" s="183">
        <f t="shared" si="9"/>
        <v>0</v>
      </c>
      <c r="L63" s="183">
        <f t="shared" si="9"/>
        <v>0</v>
      </c>
      <c r="M63" s="183">
        <f t="shared" si="9"/>
        <v>0</v>
      </c>
      <c r="N63" s="183">
        <f t="shared" si="9"/>
        <v>0</v>
      </c>
      <c r="O63" s="183">
        <f t="shared" si="9"/>
        <v>0</v>
      </c>
      <c r="P63" s="183">
        <f t="shared" si="9"/>
        <v>0</v>
      </c>
      <c r="Q63" s="183">
        <f t="shared" si="9"/>
        <v>0</v>
      </c>
      <c r="R63" s="183">
        <f t="shared" si="9"/>
        <v>0</v>
      </c>
      <c r="S63" s="183">
        <f t="shared" si="9"/>
        <v>0</v>
      </c>
      <c r="T63" s="183">
        <f t="shared" si="9"/>
        <v>0</v>
      </c>
      <c r="U63" s="183">
        <f t="shared" si="9"/>
        <v>0</v>
      </c>
      <c r="V63" s="183">
        <f t="shared" si="9"/>
        <v>0</v>
      </c>
      <c r="W63" s="183">
        <f t="shared" si="9"/>
        <v>0</v>
      </c>
      <c r="X63" s="183">
        <f t="shared" si="9"/>
        <v>0</v>
      </c>
      <c r="Y63" s="183">
        <f t="shared" si="9"/>
        <v>0</v>
      </c>
      <c r="Z63" s="183">
        <f t="shared" si="9"/>
        <v>0</v>
      </c>
      <c r="AA63" s="183">
        <f t="shared" si="9"/>
        <v>0</v>
      </c>
      <c r="AB63" s="183">
        <f t="shared" si="9"/>
        <v>0</v>
      </c>
    </row>
    <row r="64" spans="1:28" x14ac:dyDescent="0.25">
      <c r="B64" s="145">
        <f t="shared" si="10"/>
        <v>47118</v>
      </c>
      <c r="D64" s="183">
        <f t="shared" si="8"/>
        <v>0</v>
      </c>
      <c r="E64" s="183">
        <f t="shared" si="11"/>
        <v>0</v>
      </c>
      <c r="F64" s="183">
        <f t="shared" si="11"/>
        <v>0</v>
      </c>
      <c r="G64" s="183">
        <f t="shared" si="9"/>
        <v>0</v>
      </c>
      <c r="H64" s="183">
        <f t="shared" si="9"/>
        <v>0</v>
      </c>
      <c r="I64" s="183">
        <f t="shared" si="9"/>
        <v>0</v>
      </c>
      <c r="J64" s="183">
        <f t="shared" si="9"/>
        <v>0</v>
      </c>
      <c r="K64" s="183">
        <f t="shared" si="9"/>
        <v>0</v>
      </c>
      <c r="L64" s="183">
        <f t="shared" si="9"/>
        <v>0</v>
      </c>
      <c r="M64" s="183">
        <f t="shared" si="9"/>
        <v>0</v>
      </c>
      <c r="N64" s="183">
        <f t="shared" si="9"/>
        <v>0</v>
      </c>
      <c r="O64" s="183">
        <f t="shared" si="9"/>
        <v>0</v>
      </c>
      <c r="P64" s="183">
        <f t="shared" si="9"/>
        <v>0</v>
      </c>
      <c r="Q64" s="183">
        <f t="shared" si="9"/>
        <v>0</v>
      </c>
      <c r="R64" s="183">
        <f t="shared" si="9"/>
        <v>0</v>
      </c>
      <c r="S64" s="183">
        <f t="shared" si="9"/>
        <v>0</v>
      </c>
      <c r="T64" s="183">
        <f t="shared" si="9"/>
        <v>0</v>
      </c>
      <c r="U64" s="183">
        <f t="shared" si="9"/>
        <v>0</v>
      </c>
      <c r="V64" s="183">
        <f t="shared" si="9"/>
        <v>0</v>
      </c>
      <c r="W64" s="183">
        <f t="shared" si="9"/>
        <v>0</v>
      </c>
      <c r="X64" s="183">
        <f t="shared" si="9"/>
        <v>0</v>
      </c>
      <c r="Y64" s="183">
        <f t="shared" si="9"/>
        <v>0</v>
      </c>
      <c r="Z64" s="183">
        <f t="shared" si="9"/>
        <v>0</v>
      </c>
      <c r="AA64" s="183">
        <f t="shared" si="9"/>
        <v>0</v>
      </c>
      <c r="AB64" s="183">
        <f t="shared" si="9"/>
        <v>0</v>
      </c>
    </row>
    <row r="65" spans="1:31" x14ac:dyDescent="0.25">
      <c r="B65" s="145">
        <f t="shared" si="10"/>
        <v>47483</v>
      </c>
      <c r="D65" s="183">
        <f t="shared" si="8"/>
        <v>0</v>
      </c>
      <c r="E65" s="183">
        <f t="shared" si="11"/>
        <v>0</v>
      </c>
      <c r="F65" s="183">
        <f t="shared" si="11"/>
        <v>0</v>
      </c>
      <c r="G65" s="183">
        <f t="shared" si="9"/>
        <v>0</v>
      </c>
      <c r="H65" s="183">
        <f t="shared" si="9"/>
        <v>0</v>
      </c>
      <c r="I65" s="183">
        <f t="shared" si="9"/>
        <v>0</v>
      </c>
      <c r="J65" s="183">
        <f t="shared" si="9"/>
        <v>0</v>
      </c>
      <c r="K65" s="183">
        <f t="shared" si="9"/>
        <v>0</v>
      </c>
      <c r="L65" s="183">
        <f t="shared" si="9"/>
        <v>0</v>
      </c>
      <c r="M65" s="183">
        <f t="shared" si="9"/>
        <v>0</v>
      </c>
      <c r="N65" s="183">
        <f t="shared" si="9"/>
        <v>0</v>
      </c>
      <c r="O65" s="183">
        <f t="shared" si="9"/>
        <v>0</v>
      </c>
      <c r="P65" s="183">
        <f t="shared" si="9"/>
        <v>0</v>
      </c>
      <c r="Q65" s="183">
        <f t="shared" si="9"/>
        <v>0</v>
      </c>
      <c r="R65" s="183">
        <f t="shared" si="9"/>
        <v>0</v>
      </c>
      <c r="S65" s="183">
        <f t="shared" si="9"/>
        <v>0</v>
      </c>
      <c r="T65" s="183">
        <f t="shared" si="9"/>
        <v>0</v>
      </c>
      <c r="U65" s="183">
        <f t="shared" si="9"/>
        <v>0</v>
      </c>
      <c r="V65" s="183">
        <f t="shared" si="9"/>
        <v>0</v>
      </c>
      <c r="W65" s="183">
        <f t="shared" si="9"/>
        <v>0</v>
      </c>
      <c r="X65" s="183">
        <f t="shared" si="9"/>
        <v>0</v>
      </c>
      <c r="Y65" s="183">
        <f t="shared" si="9"/>
        <v>0</v>
      </c>
      <c r="Z65" s="183">
        <f t="shared" si="9"/>
        <v>0</v>
      </c>
      <c r="AA65" s="183">
        <f t="shared" si="9"/>
        <v>0</v>
      </c>
      <c r="AB65" s="183">
        <f t="shared" si="9"/>
        <v>0</v>
      </c>
    </row>
    <row r="66" spans="1:31" x14ac:dyDescent="0.25">
      <c r="B66" s="145">
        <f t="shared" si="10"/>
        <v>47848</v>
      </c>
      <c r="D66" s="183">
        <f t="shared" si="8"/>
        <v>0</v>
      </c>
      <c r="E66" s="183">
        <f t="shared" si="11"/>
        <v>0</v>
      </c>
      <c r="F66" s="183">
        <f t="shared" si="11"/>
        <v>0</v>
      </c>
      <c r="G66" s="183">
        <f t="shared" si="9"/>
        <v>0</v>
      </c>
      <c r="H66" s="183">
        <f t="shared" si="9"/>
        <v>0</v>
      </c>
      <c r="I66" s="183">
        <f t="shared" si="9"/>
        <v>0</v>
      </c>
      <c r="J66" s="183">
        <f t="shared" si="9"/>
        <v>0</v>
      </c>
      <c r="K66" s="183">
        <f t="shared" si="9"/>
        <v>0</v>
      </c>
      <c r="L66" s="183">
        <f t="shared" si="9"/>
        <v>0</v>
      </c>
      <c r="M66" s="183">
        <f t="shared" si="9"/>
        <v>0</v>
      </c>
      <c r="N66" s="183">
        <f t="shared" si="9"/>
        <v>0</v>
      </c>
      <c r="O66" s="183">
        <f t="shared" si="9"/>
        <v>0</v>
      </c>
      <c r="P66" s="183">
        <f t="shared" si="9"/>
        <v>0</v>
      </c>
      <c r="Q66" s="183">
        <f t="shared" si="9"/>
        <v>0</v>
      </c>
      <c r="R66" s="183">
        <f t="shared" si="9"/>
        <v>0</v>
      </c>
      <c r="S66" s="183">
        <f t="shared" si="9"/>
        <v>0</v>
      </c>
      <c r="T66" s="183">
        <f t="shared" si="9"/>
        <v>0</v>
      </c>
      <c r="U66" s="183">
        <f t="shared" si="9"/>
        <v>0</v>
      </c>
      <c r="V66" s="183">
        <f t="shared" si="9"/>
        <v>0</v>
      </c>
      <c r="W66" s="183">
        <f t="shared" si="9"/>
        <v>0</v>
      </c>
      <c r="X66" s="183">
        <f t="shared" si="9"/>
        <v>0</v>
      </c>
      <c r="Y66" s="183">
        <f t="shared" si="9"/>
        <v>0</v>
      </c>
      <c r="Z66" s="183">
        <f t="shared" si="9"/>
        <v>0</v>
      </c>
      <c r="AA66" s="183">
        <f t="shared" si="9"/>
        <v>0</v>
      </c>
      <c r="AB66" s="183">
        <f t="shared" si="9"/>
        <v>0</v>
      </c>
    </row>
    <row r="67" spans="1:31" x14ac:dyDescent="0.25">
      <c r="B67" s="145">
        <f t="shared" si="10"/>
        <v>48213</v>
      </c>
      <c r="D67" s="183">
        <f t="shared" si="8"/>
        <v>0</v>
      </c>
      <c r="E67" s="183">
        <f t="shared" si="11"/>
        <v>0</v>
      </c>
      <c r="F67" s="183">
        <f t="shared" si="11"/>
        <v>0</v>
      </c>
      <c r="G67" s="183">
        <f t="shared" si="9"/>
        <v>0</v>
      </c>
      <c r="H67" s="183">
        <f t="shared" si="9"/>
        <v>0</v>
      </c>
      <c r="I67" s="183">
        <f t="shared" si="9"/>
        <v>0</v>
      </c>
      <c r="J67" s="183">
        <f t="shared" si="9"/>
        <v>0</v>
      </c>
      <c r="K67" s="183">
        <f t="shared" si="9"/>
        <v>0</v>
      </c>
      <c r="L67" s="183">
        <f t="shared" si="9"/>
        <v>0</v>
      </c>
      <c r="M67" s="183">
        <f t="shared" si="9"/>
        <v>0</v>
      </c>
      <c r="N67" s="183">
        <f t="shared" si="9"/>
        <v>0</v>
      </c>
      <c r="O67" s="183">
        <f t="shared" si="9"/>
        <v>0</v>
      </c>
      <c r="P67" s="183">
        <f t="shared" si="9"/>
        <v>0</v>
      </c>
      <c r="Q67" s="183">
        <f t="shared" si="9"/>
        <v>0</v>
      </c>
      <c r="R67" s="183">
        <f t="shared" si="9"/>
        <v>0</v>
      </c>
      <c r="S67" s="183">
        <f t="shared" si="9"/>
        <v>0</v>
      </c>
      <c r="T67" s="183">
        <f t="shared" ref="T67:AB72" si="12">+((T$14)*(T$18)+T$15*T$20)*T37</f>
        <v>0</v>
      </c>
      <c r="U67" s="183">
        <f t="shared" si="12"/>
        <v>0</v>
      </c>
      <c r="V67" s="183">
        <f t="shared" si="12"/>
        <v>0</v>
      </c>
      <c r="W67" s="183">
        <f t="shared" si="12"/>
        <v>0</v>
      </c>
      <c r="X67" s="183">
        <f t="shared" si="12"/>
        <v>0</v>
      </c>
      <c r="Y67" s="183">
        <f t="shared" si="12"/>
        <v>0</v>
      </c>
      <c r="Z67" s="183">
        <f t="shared" si="12"/>
        <v>0</v>
      </c>
      <c r="AA67" s="183">
        <f t="shared" si="12"/>
        <v>0</v>
      </c>
      <c r="AB67" s="183">
        <f t="shared" si="12"/>
        <v>0</v>
      </c>
    </row>
    <row r="68" spans="1:31" x14ac:dyDescent="0.25">
      <c r="B68" s="145">
        <f t="shared" si="10"/>
        <v>48579</v>
      </c>
      <c r="D68" s="183">
        <f t="shared" si="8"/>
        <v>0</v>
      </c>
      <c r="E68" s="183">
        <f t="shared" si="11"/>
        <v>0</v>
      </c>
      <c r="F68" s="183">
        <f t="shared" si="11"/>
        <v>0</v>
      </c>
      <c r="G68" s="183">
        <f t="shared" si="11"/>
        <v>0</v>
      </c>
      <c r="H68" s="183">
        <f t="shared" si="11"/>
        <v>0</v>
      </c>
      <c r="I68" s="183">
        <f t="shared" si="11"/>
        <v>0</v>
      </c>
      <c r="J68" s="183">
        <f t="shared" si="11"/>
        <v>0</v>
      </c>
      <c r="K68" s="183">
        <f t="shared" si="11"/>
        <v>0</v>
      </c>
      <c r="L68" s="183">
        <f t="shared" si="11"/>
        <v>0</v>
      </c>
      <c r="M68" s="183">
        <f t="shared" si="11"/>
        <v>0</v>
      </c>
      <c r="N68" s="183">
        <f t="shared" si="11"/>
        <v>0</v>
      </c>
      <c r="O68" s="183">
        <f t="shared" si="11"/>
        <v>0</v>
      </c>
      <c r="P68" s="183">
        <f t="shared" si="11"/>
        <v>0</v>
      </c>
      <c r="Q68" s="183">
        <f t="shared" si="11"/>
        <v>0</v>
      </c>
      <c r="R68" s="183">
        <f t="shared" si="11"/>
        <v>0</v>
      </c>
      <c r="S68" s="183">
        <f t="shared" si="11"/>
        <v>0</v>
      </c>
      <c r="T68" s="183">
        <f t="shared" si="11"/>
        <v>0</v>
      </c>
      <c r="U68" s="183">
        <f t="shared" si="12"/>
        <v>0</v>
      </c>
      <c r="V68" s="183">
        <f t="shared" si="12"/>
        <v>0</v>
      </c>
      <c r="W68" s="183">
        <f t="shared" si="12"/>
        <v>0</v>
      </c>
      <c r="X68" s="183">
        <f t="shared" si="12"/>
        <v>0</v>
      </c>
      <c r="Y68" s="183">
        <f t="shared" si="12"/>
        <v>0</v>
      </c>
      <c r="Z68" s="183">
        <f t="shared" si="12"/>
        <v>0</v>
      </c>
      <c r="AA68" s="183">
        <f t="shared" si="12"/>
        <v>0</v>
      </c>
      <c r="AB68" s="183">
        <f t="shared" si="12"/>
        <v>0</v>
      </c>
    </row>
    <row r="69" spans="1:31" x14ac:dyDescent="0.25">
      <c r="B69" s="145">
        <f t="shared" si="10"/>
        <v>48944</v>
      </c>
      <c r="D69" s="183">
        <f t="shared" si="8"/>
        <v>0</v>
      </c>
      <c r="E69" s="183">
        <f t="shared" si="11"/>
        <v>0</v>
      </c>
      <c r="F69" s="183">
        <f t="shared" si="11"/>
        <v>0</v>
      </c>
      <c r="G69" s="183">
        <f t="shared" si="11"/>
        <v>0</v>
      </c>
      <c r="H69" s="183">
        <f t="shared" si="11"/>
        <v>0</v>
      </c>
      <c r="I69" s="183">
        <f t="shared" si="11"/>
        <v>0</v>
      </c>
      <c r="J69" s="183">
        <f t="shared" si="11"/>
        <v>0</v>
      </c>
      <c r="K69" s="183">
        <f t="shared" si="11"/>
        <v>0</v>
      </c>
      <c r="L69" s="183">
        <f t="shared" si="11"/>
        <v>0</v>
      </c>
      <c r="M69" s="183">
        <f t="shared" si="11"/>
        <v>0</v>
      </c>
      <c r="N69" s="183">
        <f t="shared" si="11"/>
        <v>0</v>
      </c>
      <c r="O69" s="183">
        <f t="shared" si="11"/>
        <v>0</v>
      </c>
      <c r="P69" s="183">
        <f t="shared" si="11"/>
        <v>0</v>
      </c>
      <c r="Q69" s="183">
        <f t="shared" si="11"/>
        <v>0</v>
      </c>
      <c r="R69" s="183">
        <f t="shared" si="11"/>
        <v>0</v>
      </c>
      <c r="S69" s="183">
        <f t="shared" si="11"/>
        <v>0</v>
      </c>
      <c r="T69" s="183">
        <f t="shared" si="11"/>
        <v>0</v>
      </c>
      <c r="U69" s="183">
        <f t="shared" si="12"/>
        <v>0</v>
      </c>
      <c r="V69" s="183">
        <f t="shared" si="12"/>
        <v>0</v>
      </c>
      <c r="W69" s="183">
        <f t="shared" si="12"/>
        <v>0</v>
      </c>
      <c r="X69" s="183">
        <f t="shared" si="12"/>
        <v>0</v>
      </c>
      <c r="Y69" s="183">
        <f t="shared" si="12"/>
        <v>0</v>
      </c>
      <c r="Z69" s="183">
        <f t="shared" si="12"/>
        <v>0</v>
      </c>
      <c r="AA69" s="183">
        <f t="shared" si="12"/>
        <v>0</v>
      </c>
      <c r="AB69" s="183">
        <f t="shared" si="12"/>
        <v>0</v>
      </c>
    </row>
    <row r="70" spans="1:31" x14ac:dyDescent="0.25">
      <c r="B70" s="145">
        <f t="shared" si="10"/>
        <v>49309</v>
      </c>
      <c r="D70" s="183">
        <f t="shared" si="8"/>
        <v>0</v>
      </c>
      <c r="E70" s="183">
        <f t="shared" si="11"/>
        <v>0</v>
      </c>
      <c r="F70" s="183">
        <f t="shared" si="11"/>
        <v>0</v>
      </c>
      <c r="G70" s="183">
        <f t="shared" si="11"/>
        <v>0</v>
      </c>
      <c r="H70" s="183">
        <f t="shared" si="11"/>
        <v>0</v>
      </c>
      <c r="I70" s="183">
        <f t="shared" si="11"/>
        <v>0</v>
      </c>
      <c r="J70" s="183">
        <f t="shared" si="11"/>
        <v>0</v>
      </c>
      <c r="K70" s="183">
        <f t="shared" si="11"/>
        <v>0</v>
      </c>
      <c r="L70" s="183">
        <f t="shared" si="11"/>
        <v>0</v>
      </c>
      <c r="M70" s="183">
        <f t="shared" si="11"/>
        <v>0</v>
      </c>
      <c r="N70" s="183">
        <f t="shared" si="11"/>
        <v>0</v>
      </c>
      <c r="O70" s="183">
        <f t="shared" si="11"/>
        <v>0</v>
      </c>
      <c r="P70" s="183">
        <f t="shared" si="11"/>
        <v>0</v>
      </c>
      <c r="Q70" s="183">
        <f t="shared" si="11"/>
        <v>0</v>
      </c>
      <c r="R70" s="183">
        <f t="shared" si="11"/>
        <v>0</v>
      </c>
      <c r="S70" s="183">
        <f t="shared" si="11"/>
        <v>0</v>
      </c>
      <c r="T70" s="183">
        <f t="shared" si="11"/>
        <v>0</v>
      </c>
      <c r="U70" s="183">
        <f t="shared" si="12"/>
        <v>0</v>
      </c>
      <c r="V70" s="183">
        <f t="shared" si="12"/>
        <v>0</v>
      </c>
      <c r="W70" s="183">
        <f t="shared" si="12"/>
        <v>0</v>
      </c>
      <c r="X70" s="183">
        <f t="shared" si="12"/>
        <v>0</v>
      </c>
      <c r="Y70" s="183">
        <f t="shared" si="12"/>
        <v>0</v>
      </c>
      <c r="Z70" s="183">
        <f t="shared" si="12"/>
        <v>0</v>
      </c>
      <c r="AA70" s="183">
        <f t="shared" si="12"/>
        <v>0</v>
      </c>
      <c r="AB70" s="183">
        <f t="shared" si="12"/>
        <v>0</v>
      </c>
    </row>
    <row r="71" spans="1:31" x14ac:dyDescent="0.25">
      <c r="B71" s="145">
        <f t="shared" si="10"/>
        <v>49674</v>
      </c>
      <c r="D71" s="183">
        <f t="shared" si="8"/>
        <v>0</v>
      </c>
      <c r="E71" s="183">
        <f t="shared" si="11"/>
        <v>0</v>
      </c>
      <c r="F71" s="183">
        <f t="shared" si="11"/>
        <v>0</v>
      </c>
      <c r="G71" s="183">
        <f t="shared" si="11"/>
        <v>0</v>
      </c>
      <c r="H71" s="183">
        <f t="shared" si="11"/>
        <v>0</v>
      </c>
      <c r="I71" s="183">
        <f t="shared" si="11"/>
        <v>0</v>
      </c>
      <c r="J71" s="183">
        <f t="shared" si="11"/>
        <v>0</v>
      </c>
      <c r="K71" s="183">
        <f t="shared" si="11"/>
        <v>0</v>
      </c>
      <c r="L71" s="183">
        <f t="shared" si="11"/>
        <v>0</v>
      </c>
      <c r="M71" s="183">
        <f t="shared" si="11"/>
        <v>0</v>
      </c>
      <c r="N71" s="183">
        <f t="shared" si="11"/>
        <v>0</v>
      </c>
      <c r="O71" s="183">
        <f t="shared" si="11"/>
        <v>0</v>
      </c>
      <c r="P71" s="183">
        <f t="shared" si="11"/>
        <v>0</v>
      </c>
      <c r="Q71" s="183">
        <f t="shared" si="11"/>
        <v>0</v>
      </c>
      <c r="R71" s="183">
        <f t="shared" si="11"/>
        <v>0</v>
      </c>
      <c r="S71" s="183">
        <f t="shared" si="11"/>
        <v>0</v>
      </c>
      <c r="T71" s="183">
        <f t="shared" si="11"/>
        <v>0</v>
      </c>
      <c r="U71" s="183">
        <f t="shared" si="12"/>
        <v>0</v>
      </c>
      <c r="V71" s="183">
        <f t="shared" si="12"/>
        <v>0</v>
      </c>
      <c r="W71" s="183">
        <f t="shared" si="12"/>
        <v>0</v>
      </c>
      <c r="X71" s="183">
        <f t="shared" si="12"/>
        <v>0</v>
      </c>
      <c r="Y71" s="183">
        <f t="shared" si="12"/>
        <v>0</v>
      </c>
      <c r="Z71" s="183">
        <f t="shared" si="12"/>
        <v>0</v>
      </c>
      <c r="AA71" s="183">
        <f t="shared" si="12"/>
        <v>0</v>
      </c>
      <c r="AB71" s="183">
        <f t="shared" si="12"/>
        <v>0</v>
      </c>
    </row>
    <row r="72" spans="1:31" x14ac:dyDescent="0.25">
      <c r="B72" s="145">
        <f t="shared" si="10"/>
        <v>50040</v>
      </c>
      <c r="D72" s="183">
        <f t="shared" si="8"/>
        <v>0</v>
      </c>
      <c r="E72" s="183">
        <f t="shared" si="11"/>
        <v>0</v>
      </c>
      <c r="F72" s="183">
        <f t="shared" si="11"/>
        <v>0</v>
      </c>
      <c r="G72" s="183">
        <f t="shared" si="11"/>
        <v>0</v>
      </c>
      <c r="H72" s="183">
        <f t="shared" si="11"/>
        <v>0</v>
      </c>
      <c r="I72" s="183">
        <f t="shared" si="11"/>
        <v>0</v>
      </c>
      <c r="J72" s="183">
        <f t="shared" si="11"/>
        <v>0</v>
      </c>
      <c r="K72" s="183">
        <f t="shared" si="11"/>
        <v>0</v>
      </c>
      <c r="L72" s="183">
        <f t="shared" si="11"/>
        <v>0</v>
      </c>
      <c r="M72" s="183">
        <f t="shared" si="11"/>
        <v>0</v>
      </c>
      <c r="N72" s="183">
        <f t="shared" si="11"/>
        <v>0</v>
      </c>
      <c r="O72" s="183">
        <f t="shared" si="11"/>
        <v>0</v>
      </c>
      <c r="P72" s="183">
        <f t="shared" si="11"/>
        <v>0</v>
      </c>
      <c r="Q72" s="183">
        <f t="shared" si="11"/>
        <v>0</v>
      </c>
      <c r="R72" s="183">
        <f t="shared" si="11"/>
        <v>0</v>
      </c>
      <c r="S72" s="183">
        <f t="shared" si="11"/>
        <v>0</v>
      </c>
      <c r="T72" s="183">
        <f t="shared" si="11"/>
        <v>0</v>
      </c>
      <c r="U72" s="183">
        <f t="shared" si="12"/>
        <v>0</v>
      </c>
      <c r="V72" s="183">
        <f t="shared" si="12"/>
        <v>0</v>
      </c>
      <c r="W72" s="183">
        <f t="shared" si="12"/>
        <v>0</v>
      </c>
      <c r="X72" s="183">
        <f t="shared" si="12"/>
        <v>0</v>
      </c>
      <c r="Y72" s="183">
        <f t="shared" si="12"/>
        <v>0</v>
      </c>
      <c r="Z72" s="183">
        <f t="shared" si="12"/>
        <v>0</v>
      </c>
      <c r="AA72" s="183">
        <f t="shared" si="12"/>
        <v>0</v>
      </c>
      <c r="AB72" s="183">
        <f t="shared" si="12"/>
        <v>0</v>
      </c>
    </row>
    <row r="73" spans="1:31" x14ac:dyDescent="0.25">
      <c r="B73" s="145">
        <f t="shared" si="10"/>
        <v>50405</v>
      </c>
      <c r="D73" s="183">
        <f t="shared" si="8"/>
        <v>0</v>
      </c>
      <c r="E73" s="183">
        <f t="shared" ref="E73:AB75" si="13">+((E$14)*(E$18)+E$15*E$20)*E43</f>
        <v>0</v>
      </c>
      <c r="F73" s="183">
        <f t="shared" si="13"/>
        <v>0</v>
      </c>
      <c r="G73" s="183">
        <f t="shared" si="13"/>
        <v>0</v>
      </c>
      <c r="H73" s="183">
        <f t="shared" si="13"/>
        <v>0</v>
      </c>
      <c r="I73" s="183">
        <f t="shared" si="13"/>
        <v>0</v>
      </c>
      <c r="J73" s="183">
        <f t="shared" si="13"/>
        <v>0</v>
      </c>
      <c r="K73" s="183">
        <f t="shared" si="13"/>
        <v>0</v>
      </c>
      <c r="L73" s="183">
        <f t="shared" si="13"/>
        <v>0</v>
      </c>
      <c r="M73" s="183">
        <f t="shared" si="13"/>
        <v>0</v>
      </c>
      <c r="N73" s="183">
        <f t="shared" si="13"/>
        <v>0</v>
      </c>
      <c r="O73" s="183">
        <f t="shared" si="13"/>
        <v>0</v>
      </c>
      <c r="P73" s="183">
        <f t="shared" si="13"/>
        <v>0</v>
      </c>
      <c r="Q73" s="183">
        <f t="shared" si="13"/>
        <v>0</v>
      </c>
      <c r="R73" s="183">
        <f t="shared" si="13"/>
        <v>0</v>
      </c>
      <c r="S73" s="183">
        <f t="shared" si="13"/>
        <v>0</v>
      </c>
      <c r="T73" s="183">
        <f t="shared" si="13"/>
        <v>0</v>
      </c>
      <c r="U73" s="183">
        <f t="shared" si="13"/>
        <v>0</v>
      </c>
      <c r="V73" s="183">
        <f t="shared" si="13"/>
        <v>0</v>
      </c>
      <c r="W73" s="183">
        <f t="shared" si="13"/>
        <v>0</v>
      </c>
      <c r="X73" s="183">
        <f t="shared" si="13"/>
        <v>0</v>
      </c>
      <c r="Y73" s="183">
        <f t="shared" si="13"/>
        <v>0</v>
      </c>
      <c r="Z73" s="183">
        <f t="shared" si="13"/>
        <v>0</v>
      </c>
      <c r="AA73" s="183">
        <f t="shared" si="13"/>
        <v>0</v>
      </c>
      <c r="AB73" s="183">
        <f t="shared" si="13"/>
        <v>0</v>
      </c>
    </row>
    <row r="74" spans="1:31" x14ac:dyDescent="0.25">
      <c r="B74" s="145">
        <f t="shared" si="10"/>
        <v>50770</v>
      </c>
      <c r="D74" s="183">
        <f t="shared" si="8"/>
        <v>0</v>
      </c>
      <c r="E74" s="183">
        <f t="shared" si="13"/>
        <v>0</v>
      </c>
      <c r="F74" s="183">
        <f t="shared" si="13"/>
        <v>0</v>
      </c>
      <c r="G74" s="183">
        <f t="shared" si="13"/>
        <v>0</v>
      </c>
      <c r="H74" s="183">
        <f t="shared" si="13"/>
        <v>0</v>
      </c>
      <c r="I74" s="183">
        <f t="shared" si="13"/>
        <v>0</v>
      </c>
      <c r="J74" s="183">
        <f t="shared" si="13"/>
        <v>0</v>
      </c>
      <c r="K74" s="183">
        <f t="shared" si="13"/>
        <v>0</v>
      </c>
      <c r="L74" s="183">
        <f t="shared" si="13"/>
        <v>0</v>
      </c>
      <c r="M74" s="183">
        <f t="shared" si="13"/>
        <v>0</v>
      </c>
      <c r="N74" s="183">
        <f t="shared" si="13"/>
        <v>0</v>
      </c>
      <c r="O74" s="183">
        <f t="shared" si="13"/>
        <v>0</v>
      </c>
      <c r="P74" s="183">
        <f t="shared" si="13"/>
        <v>0</v>
      </c>
      <c r="Q74" s="183">
        <f t="shared" si="13"/>
        <v>0</v>
      </c>
      <c r="R74" s="183">
        <f t="shared" si="13"/>
        <v>0</v>
      </c>
      <c r="S74" s="183">
        <f t="shared" si="13"/>
        <v>0</v>
      </c>
      <c r="T74" s="183">
        <f t="shared" si="13"/>
        <v>0</v>
      </c>
      <c r="U74" s="183">
        <f t="shared" si="13"/>
        <v>0</v>
      </c>
      <c r="V74" s="183">
        <f t="shared" si="13"/>
        <v>0</v>
      </c>
      <c r="W74" s="183">
        <f t="shared" si="13"/>
        <v>0</v>
      </c>
      <c r="X74" s="183">
        <f t="shared" si="13"/>
        <v>0</v>
      </c>
      <c r="Y74" s="183">
        <f t="shared" si="13"/>
        <v>0</v>
      </c>
      <c r="Z74" s="183">
        <f t="shared" si="13"/>
        <v>0</v>
      </c>
      <c r="AA74" s="183">
        <f t="shared" si="13"/>
        <v>0</v>
      </c>
      <c r="AB74" s="183">
        <f t="shared" si="13"/>
        <v>0</v>
      </c>
    </row>
    <row r="75" spans="1:31" x14ac:dyDescent="0.25">
      <c r="B75" s="145">
        <f t="shared" si="10"/>
        <v>51135</v>
      </c>
      <c r="D75" s="183">
        <f t="shared" si="8"/>
        <v>0</v>
      </c>
      <c r="E75" s="183">
        <f t="shared" si="13"/>
        <v>0</v>
      </c>
      <c r="F75" s="183">
        <f t="shared" si="13"/>
        <v>0</v>
      </c>
      <c r="G75" s="183">
        <f t="shared" si="13"/>
        <v>0</v>
      </c>
      <c r="H75" s="183">
        <f t="shared" si="13"/>
        <v>0</v>
      </c>
      <c r="I75" s="183">
        <f t="shared" si="13"/>
        <v>0</v>
      </c>
      <c r="J75" s="183">
        <f t="shared" si="13"/>
        <v>0</v>
      </c>
      <c r="K75" s="183">
        <f t="shared" si="13"/>
        <v>0</v>
      </c>
      <c r="L75" s="183">
        <f t="shared" si="13"/>
        <v>0</v>
      </c>
      <c r="M75" s="183">
        <f t="shared" si="13"/>
        <v>0</v>
      </c>
      <c r="N75" s="183">
        <f t="shared" si="13"/>
        <v>0</v>
      </c>
      <c r="O75" s="183">
        <f t="shared" si="13"/>
        <v>0</v>
      </c>
      <c r="P75" s="183">
        <f t="shared" si="13"/>
        <v>0</v>
      </c>
      <c r="Q75" s="183">
        <f t="shared" si="13"/>
        <v>0</v>
      </c>
      <c r="R75" s="183">
        <f t="shared" si="13"/>
        <v>0</v>
      </c>
      <c r="S75" s="183">
        <f t="shared" si="13"/>
        <v>0</v>
      </c>
      <c r="T75" s="183">
        <f t="shared" si="13"/>
        <v>0</v>
      </c>
      <c r="U75" s="183">
        <f t="shared" si="13"/>
        <v>0</v>
      </c>
      <c r="V75" s="183">
        <f t="shared" si="13"/>
        <v>0</v>
      </c>
      <c r="W75" s="183">
        <f t="shared" si="13"/>
        <v>0</v>
      </c>
      <c r="X75" s="183">
        <f t="shared" si="13"/>
        <v>0</v>
      </c>
      <c r="Y75" s="183">
        <f t="shared" si="13"/>
        <v>0</v>
      </c>
      <c r="Z75" s="183">
        <f t="shared" si="13"/>
        <v>0</v>
      </c>
      <c r="AA75" s="183">
        <f t="shared" si="13"/>
        <v>0</v>
      </c>
      <c r="AB75" s="183">
        <f t="shared" si="13"/>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CHF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CHF</v>
      </c>
      <c r="AE80" s="186" t="s">
        <v>128</v>
      </c>
    </row>
    <row r="81" spans="1:31" x14ac:dyDescent="0.25">
      <c r="B81" s="145">
        <f>EDATE(+Summary!$C$6,12)</f>
        <v>44196</v>
      </c>
      <c r="D81" s="193">
        <f t="shared" ref="D81:D100" si="14">SUM(E81:AB81)</f>
        <v>0</v>
      </c>
      <c r="E81" s="193">
        <f t="shared" ref="E81:T96" si="15">+E56-E57</f>
        <v>0</v>
      </c>
      <c r="F81" s="193">
        <f>+F56-F57</f>
        <v>0</v>
      </c>
      <c r="G81" s="193">
        <f t="shared" ref="G81:AB92" si="16">+G56-G57</f>
        <v>0</v>
      </c>
      <c r="H81" s="193">
        <f t="shared" si="16"/>
        <v>0</v>
      </c>
      <c r="I81" s="193">
        <f t="shared" si="16"/>
        <v>0</v>
      </c>
      <c r="J81" s="193">
        <f t="shared" si="16"/>
        <v>0</v>
      </c>
      <c r="K81" s="193">
        <f t="shared" si="16"/>
        <v>0</v>
      </c>
      <c r="L81" s="193">
        <f t="shared" si="16"/>
        <v>0</v>
      </c>
      <c r="M81" s="193">
        <f t="shared" si="16"/>
        <v>0</v>
      </c>
      <c r="N81" s="193">
        <f t="shared" si="16"/>
        <v>0</v>
      </c>
      <c r="O81" s="193">
        <f t="shared" si="16"/>
        <v>0</v>
      </c>
      <c r="P81" s="193">
        <f t="shared" si="16"/>
        <v>0</v>
      </c>
      <c r="Q81" s="193">
        <f t="shared" si="16"/>
        <v>0</v>
      </c>
      <c r="R81" s="193">
        <f t="shared" si="16"/>
        <v>0</v>
      </c>
      <c r="S81" s="193">
        <f t="shared" si="16"/>
        <v>0</v>
      </c>
      <c r="T81" s="193">
        <f t="shared" si="16"/>
        <v>0</v>
      </c>
      <c r="U81" s="193">
        <f t="shared" si="16"/>
        <v>0</v>
      </c>
      <c r="V81" s="193">
        <f t="shared" si="16"/>
        <v>0</v>
      </c>
      <c r="W81" s="193">
        <f t="shared" si="16"/>
        <v>0</v>
      </c>
      <c r="X81" s="193">
        <f t="shared" si="16"/>
        <v>0</v>
      </c>
      <c r="Y81" s="193">
        <f t="shared" si="16"/>
        <v>0</v>
      </c>
      <c r="Z81" s="193">
        <f t="shared" si="16"/>
        <v>0</v>
      </c>
      <c r="AA81" s="193">
        <f t="shared" si="16"/>
        <v>0</v>
      </c>
      <c r="AB81" s="193">
        <f t="shared" si="16"/>
        <v>0</v>
      </c>
      <c r="AC81" s="187">
        <f>+AD81*((1+Summary!$D$29)^(AE81))</f>
        <v>0.99391375254916625</v>
      </c>
      <c r="AD81" s="187">
        <f>HLOOKUP($H$4,'Yield Curves &amp; Factor Charges'!$L$41:$S$72,AE81+2.5,FALSE)</f>
        <v>0.9934171680802224</v>
      </c>
      <c r="AE81" s="134">
        <v>0.5</v>
      </c>
    </row>
    <row r="82" spans="1:31" x14ac:dyDescent="0.25">
      <c r="A82" s="88"/>
      <c r="B82" s="145">
        <f t="shared" ref="B82:B99" si="17">EDATE(B81,12)</f>
        <v>44561</v>
      </c>
      <c r="D82" s="193">
        <f t="shared" si="14"/>
        <v>0</v>
      </c>
      <c r="E82" s="193">
        <f t="shared" si="15"/>
        <v>0</v>
      </c>
      <c r="F82" s="193">
        <f t="shared" si="15"/>
        <v>0</v>
      </c>
      <c r="G82" s="193">
        <f t="shared" si="16"/>
        <v>0</v>
      </c>
      <c r="H82" s="193">
        <f t="shared" si="16"/>
        <v>0</v>
      </c>
      <c r="I82" s="193">
        <f t="shared" si="16"/>
        <v>0</v>
      </c>
      <c r="J82" s="193">
        <f t="shared" si="16"/>
        <v>0</v>
      </c>
      <c r="K82" s="193">
        <f t="shared" si="16"/>
        <v>0</v>
      </c>
      <c r="L82" s="193">
        <f t="shared" si="16"/>
        <v>0</v>
      </c>
      <c r="M82" s="193">
        <f t="shared" si="16"/>
        <v>0</v>
      </c>
      <c r="N82" s="193">
        <f t="shared" si="16"/>
        <v>0</v>
      </c>
      <c r="O82" s="193">
        <f t="shared" si="16"/>
        <v>0</v>
      </c>
      <c r="P82" s="193">
        <f t="shared" si="16"/>
        <v>0</v>
      </c>
      <c r="Q82" s="193">
        <f t="shared" si="16"/>
        <v>0</v>
      </c>
      <c r="R82" s="193">
        <f t="shared" si="16"/>
        <v>0</v>
      </c>
      <c r="S82" s="193">
        <f t="shared" si="16"/>
        <v>0</v>
      </c>
      <c r="T82" s="193">
        <f t="shared" si="16"/>
        <v>0</v>
      </c>
      <c r="U82" s="193">
        <f t="shared" si="16"/>
        <v>0</v>
      </c>
      <c r="V82" s="193">
        <f t="shared" si="16"/>
        <v>0</v>
      </c>
      <c r="W82" s="193">
        <f t="shared" si="16"/>
        <v>0</v>
      </c>
      <c r="X82" s="193">
        <f t="shared" si="16"/>
        <v>0</v>
      </c>
      <c r="Y82" s="193">
        <f t="shared" si="16"/>
        <v>0</v>
      </c>
      <c r="Z82" s="193">
        <f t="shared" si="16"/>
        <v>0</v>
      </c>
      <c r="AA82" s="193">
        <f t="shared" si="16"/>
        <v>0</v>
      </c>
      <c r="AB82" s="193">
        <f t="shared" si="16"/>
        <v>0</v>
      </c>
      <c r="AC82" s="187">
        <f>+AD82*((1+Summary!$D$29)^(AE82))</f>
        <v>0.98302218396291108</v>
      </c>
      <c r="AD82" s="187">
        <f>HLOOKUP($H$4,'Yield Curves &amp; Factor Charges'!$L$41:$S$72,AE82+2.5,FALSE)</f>
        <v>0.98154949170561723</v>
      </c>
      <c r="AE82" s="134">
        <f t="shared" ref="AE82:AE100" si="18">+AE81+1</f>
        <v>1.5</v>
      </c>
    </row>
    <row r="83" spans="1:31" x14ac:dyDescent="0.25">
      <c r="B83" s="145">
        <f t="shared" si="17"/>
        <v>44926</v>
      </c>
      <c r="D83" s="193">
        <f t="shared" si="14"/>
        <v>0</v>
      </c>
      <c r="E83" s="193">
        <f t="shared" si="15"/>
        <v>0</v>
      </c>
      <c r="F83" s="193">
        <f t="shared" si="15"/>
        <v>0</v>
      </c>
      <c r="G83" s="193">
        <f t="shared" si="16"/>
        <v>0</v>
      </c>
      <c r="H83" s="193">
        <f t="shared" si="16"/>
        <v>0</v>
      </c>
      <c r="I83" s="193">
        <f t="shared" si="16"/>
        <v>0</v>
      </c>
      <c r="J83" s="193">
        <f t="shared" si="16"/>
        <v>0</v>
      </c>
      <c r="K83" s="193">
        <f t="shared" si="16"/>
        <v>0</v>
      </c>
      <c r="L83" s="193">
        <f t="shared" si="16"/>
        <v>0</v>
      </c>
      <c r="M83" s="193">
        <f t="shared" si="16"/>
        <v>0</v>
      </c>
      <c r="N83" s="193">
        <f t="shared" si="16"/>
        <v>0</v>
      </c>
      <c r="O83" s="193">
        <f t="shared" si="16"/>
        <v>0</v>
      </c>
      <c r="P83" s="193">
        <f t="shared" si="16"/>
        <v>0</v>
      </c>
      <c r="Q83" s="193">
        <f t="shared" si="16"/>
        <v>0</v>
      </c>
      <c r="R83" s="193">
        <f t="shared" si="16"/>
        <v>0</v>
      </c>
      <c r="S83" s="193">
        <f t="shared" si="16"/>
        <v>0</v>
      </c>
      <c r="T83" s="193">
        <f t="shared" si="16"/>
        <v>0</v>
      </c>
      <c r="U83" s="193">
        <f t="shared" si="16"/>
        <v>0</v>
      </c>
      <c r="V83" s="193">
        <f t="shared" si="16"/>
        <v>0</v>
      </c>
      <c r="W83" s="193">
        <f t="shared" si="16"/>
        <v>0</v>
      </c>
      <c r="X83" s="193">
        <f t="shared" si="16"/>
        <v>0</v>
      </c>
      <c r="Y83" s="193">
        <f t="shared" si="16"/>
        <v>0</v>
      </c>
      <c r="Z83" s="193">
        <f t="shared" si="16"/>
        <v>0</v>
      </c>
      <c r="AA83" s="193">
        <f t="shared" si="16"/>
        <v>0</v>
      </c>
      <c r="AB83" s="193">
        <f t="shared" si="16"/>
        <v>0</v>
      </c>
      <c r="AC83" s="187">
        <f>+AD83*((1+Summary!$D$29)^(AE83))</f>
        <v>0.97332588143020837</v>
      </c>
      <c r="AD83" s="187">
        <f>HLOOKUP($H$4,'Yield Curves &amp; Factor Charges'!$L$41:$S$72,AE83+2.5,FALSE)</f>
        <v>0.97089681864868471</v>
      </c>
      <c r="AE83" s="134">
        <f t="shared" si="18"/>
        <v>2.5</v>
      </c>
    </row>
    <row r="84" spans="1:31" x14ac:dyDescent="0.25">
      <c r="B84" s="145">
        <f t="shared" si="17"/>
        <v>45291</v>
      </c>
      <c r="D84" s="193">
        <f t="shared" si="14"/>
        <v>0</v>
      </c>
      <c r="E84" s="193">
        <f t="shared" si="15"/>
        <v>0</v>
      </c>
      <c r="F84" s="193">
        <f t="shared" si="15"/>
        <v>0</v>
      </c>
      <c r="G84" s="193">
        <f t="shared" si="16"/>
        <v>0</v>
      </c>
      <c r="H84" s="193">
        <f t="shared" si="16"/>
        <v>0</v>
      </c>
      <c r="I84" s="193">
        <f t="shared" si="16"/>
        <v>0</v>
      </c>
      <c r="J84" s="193">
        <f t="shared" si="16"/>
        <v>0</v>
      </c>
      <c r="K84" s="193">
        <f t="shared" si="16"/>
        <v>0</v>
      </c>
      <c r="L84" s="193">
        <f t="shared" si="16"/>
        <v>0</v>
      </c>
      <c r="M84" s="193">
        <f t="shared" si="16"/>
        <v>0</v>
      </c>
      <c r="N84" s="193">
        <f t="shared" si="16"/>
        <v>0</v>
      </c>
      <c r="O84" s="193">
        <f t="shared" si="16"/>
        <v>0</v>
      </c>
      <c r="P84" s="193">
        <f t="shared" si="16"/>
        <v>0</v>
      </c>
      <c r="Q84" s="193">
        <f t="shared" si="16"/>
        <v>0</v>
      </c>
      <c r="R84" s="193">
        <f t="shared" si="16"/>
        <v>0</v>
      </c>
      <c r="S84" s="193">
        <f t="shared" si="16"/>
        <v>0</v>
      </c>
      <c r="T84" s="193">
        <f t="shared" si="16"/>
        <v>0</v>
      </c>
      <c r="U84" s="193">
        <f t="shared" si="16"/>
        <v>0</v>
      </c>
      <c r="V84" s="193">
        <f t="shared" si="16"/>
        <v>0</v>
      </c>
      <c r="W84" s="193">
        <f t="shared" si="16"/>
        <v>0</v>
      </c>
      <c r="X84" s="193">
        <f t="shared" si="16"/>
        <v>0</v>
      </c>
      <c r="Y84" s="193">
        <f t="shared" si="16"/>
        <v>0</v>
      </c>
      <c r="Z84" s="193">
        <f t="shared" si="16"/>
        <v>0</v>
      </c>
      <c r="AA84" s="193">
        <f t="shared" si="16"/>
        <v>0</v>
      </c>
      <c r="AB84" s="193">
        <f t="shared" si="16"/>
        <v>0</v>
      </c>
      <c r="AC84" s="187">
        <f>+AD84*((1+Summary!$D$29)^(AE84))</f>
        <v>0.9640244285071764</v>
      </c>
      <c r="AD84" s="187">
        <f>HLOOKUP($H$4,'Yield Curves &amp; Factor Charges'!$L$41:$S$72,AE84+2.5,FALSE)</f>
        <v>0.9606579208042566</v>
      </c>
      <c r="AE84" s="134">
        <f t="shared" si="18"/>
        <v>3.5</v>
      </c>
    </row>
    <row r="85" spans="1:31" x14ac:dyDescent="0.25">
      <c r="B85" s="145">
        <f t="shared" si="17"/>
        <v>45657</v>
      </c>
      <c r="D85" s="193">
        <f t="shared" si="14"/>
        <v>0</v>
      </c>
      <c r="E85" s="193">
        <f t="shared" si="15"/>
        <v>0</v>
      </c>
      <c r="F85" s="193">
        <f t="shared" si="15"/>
        <v>0</v>
      </c>
      <c r="G85" s="193">
        <f t="shared" si="16"/>
        <v>0</v>
      </c>
      <c r="H85" s="193">
        <f t="shared" si="16"/>
        <v>0</v>
      </c>
      <c r="I85" s="193">
        <f t="shared" si="16"/>
        <v>0</v>
      </c>
      <c r="J85" s="193">
        <f t="shared" si="16"/>
        <v>0</v>
      </c>
      <c r="K85" s="193">
        <f t="shared" si="16"/>
        <v>0</v>
      </c>
      <c r="L85" s="193">
        <f t="shared" si="16"/>
        <v>0</v>
      </c>
      <c r="M85" s="193">
        <f t="shared" si="16"/>
        <v>0</v>
      </c>
      <c r="N85" s="193">
        <f t="shared" si="16"/>
        <v>0</v>
      </c>
      <c r="O85" s="193">
        <f t="shared" si="16"/>
        <v>0</v>
      </c>
      <c r="P85" s="193">
        <f t="shared" si="16"/>
        <v>0</v>
      </c>
      <c r="Q85" s="193">
        <f t="shared" si="16"/>
        <v>0</v>
      </c>
      <c r="R85" s="193">
        <f t="shared" si="16"/>
        <v>0</v>
      </c>
      <c r="S85" s="193">
        <f t="shared" si="16"/>
        <v>0</v>
      </c>
      <c r="T85" s="193">
        <f t="shared" si="16"/>
        <v>0</v>
      </c>
      <c r="U85" s="193">
        <f t="shared" si="16"/>
        <v>0</v>
      </c>
      <c r="V85" s="193">
        <f t="shared" si="16"/>
        <v>0</v>
      </c>
      <c r="W85" s="193">
        <f t="shared" si="16"/>
        <v>0</v>
      </c>
      <c r="X85" s="193">
        <f t="shared" si="16"/>
        <v>0</v>
      </c>
      <c r="Y85" s="193">
        <f t="shared" si="16"/>
        <v>0</v>
      </c>
      <c r="Z85" s="193">
        <f t="shared" si="16"/>
        <v>0</v>
      </c>
      <c r="AA85" s="193">
        <f t="shared" si="16"/>
        <v>0</v>
      </c>
      <c r="AB85" s="193">
        <f t="shared" si="16"/>
        <v>0</v>
      </c>
      <c r="AC85" s="187">
        <f>+AD85*((1+Summary!$D$29)^(AE85))</f>
        <v>0.95562259660201565</v>
      </c>
      <c r="AD85" s="187">
        <f>HLOOKUP($H$4,'Yield Curves &amp; Factor Charges'!$L$41:$S$72,AE85+2.5,FALSE)</f>
        <v>0.95133409517227008</v>
      </c>
      <c r="AE85" s="134">
        <f t="shared" si="18"/>
        <v>4.5</v>
      </c>
    </row>
    <row r="86" spans="1:31" x14ac:dyDescent="0.25">
      <c r="B86" s="145">
        <f t="shared" si="17"/>
        <v>46022</v>
      </c>
      <c r="D86" s="193">
        <f t="shared" si="14"/>
        <v>0</v>
      </c>
      <c r="E86" s="193">
        <f t="shared" si="15"/>
        <v>0</v>
      </c>
      <c r="F86" s="193">
        <f t="shared" si="15"/>
        <v>0</v>
      </c>
      <c r="G86" s="193">
        <f t="shared" si="16"/>
        <v>0</v>
      </c>
      <c r="H86" s="193">
        <f t="shared" si="16"/>
        <v>0</v>
      </c>
      <c r="I86" s="193">
        <f t="shared" si="16"/>
        <v>0</v>
      </c>
      <c r="J86" s="193">
        <f t="shared" si="16"/>
        <v>0</v>
      </c>
      <c r="K86" s="193">
        <f t="shared" si="16"/>
        <v>0</v>
      </c>
      <c r="L86" s="193">
        <f t="shared" si="16"/>
        <v>0</v>
      </c>
      <c r="M86" s="193">
        <f t="shared" si="16"/>
        <v>0</v>
      </c>
      <c r="N86" s="193">
        <f t="shared" si="16"/>
        <v>0</v>
      </c>
      <c r="O86" s="193">
        <f t="shared" si="16"/>
        <v>0</v>
      </c>
      <c r="P86" s="193">
        <f t="shared" si="16"/>
        <v>0</v>
      </c>
      <c r="Q86" s="193">
        <f t="shared" si="16"/>
        <v>0</v>
      </c>
      <c r="R86" s="193">
        <f t="shared" si="16"/>
        <v>0</v>
      </c>
      <c r="S86" s="193">
        <f t="shared" si="16"/>
        <v>0</v>
      </c>
      <c r="T86" s="193">
        <f t="shared" si="16"/>
        <v>0</v>
      </c>
      <c r="U86" s="193">
        <f t="shared" si="16"/>
        <v>0</v>
      </c>
      <c r="V86" s="193">
        <f t="shared" si="16"/>
        <v>0</v>
      </c>
      <c r="W86" s="193">
        <f t="shared" si="16"/>
        <v>0</v>
      </c>
      <c r="X86" s="193">
        <f t="shared" si="16"/>
        <v>0</v>
      </c>
      <c r="Y86" s="193">
        <f t="shared" si="16"/>
        <v>0</v>
      </c>
      <c r="Z86" s="193">
        <f t="shared" si="16"/>
        <v>0</v>
      </c>
      <c r="AA86" s="193">
        <f t="shared" si="16"/>
        <v>0</v>
      </c>
      <c r="AB86" s="193">
        <f t="shared" si="16"/>
        <v>0</v>
      </c>
      <c r="AC86" s="187">
        <f>+AD86*((1+Summary!$D$29)^(AE86))</f>
        <v>0.94770326038436314</v>
      </c>
      <c r="AD86" s="187">
        <f>HLOOKUP($H$4,'Yield Curves &amp; Factor Charges'!$L$41:$S$72,AE86+2.5,FALSE)</f>
        <v>0.94250779038736388</v>
      </c>
      <c r="AE86" s="134">
        <f t="shared" si="18"/>
        <v>5.5</v>
      </c>
    </row>
    <row r="87" spans="1:31" x14ac:dyDescent="0.25">
      <c r="B87" s="145">
        <f t="shared" si="17"/>
        <v>46387</v>
      </c>
      <c r="D87" s="193">
        <f t="shared" si="14"/>
        <v>0</v>
      </c>
      <c r="E87" s="193">
        <f t="shared" si="15"/>
        <v>0</v>
      </c>
      <c r="F87" s="193">
        <f t="shared" si="15"/>
        <v>0</v>
      </c>
      <c r="G87" s="193">
        <f t="shared" si="16"/>
        <v>0</v>
      </c>
      <c r="H87" s="193">
        <f t="shared" si="16"/>
        <v>0</v>
      </c>
      <c r="I87" s="193">
        <f t="shared" si="16"/>
        <v>0</v>
      </c>
      <c r="J87" s="193">
        <f t="shared" si="16"/>
        <v>0</v>
      </c>
      <c r="K87" s="193">
        <f t="shared" si="16"/>
        <v>0</v>
      </c>
      <c r="L87" s="193">
        <f t="shared" si="16"/>
        <v>0</v>
      </c>
      <c r="M87" s="193">
        <f t="shared" si="16"/>
        <v>0</v>
      </c>
      <c r="N87" s="193">
        <f t="shared" si="16"/>
        <v>0</v>
      </c>
      <c r="O87" s="193">
        <f t="shared" si="16"/>
        <v>0</v>
      </c>
      <c r="P87" s="193">
        <f t="shared" si="16"/>
        <v>0</v>
      </c>
      <c r="Q87" s="193">
        <f t="shared" si="16"/>
        <v>0</v>
      </c>
      <c r="R87" s="193">
        <f t="shared" si="16"/>
        <v>0</v>
      </c>
      <c r="S87" s="193">
        <f t="shared" si="16"/>
        <v>0</v>
      </c>
      <c r="T87" s="193">
        <f t="shared" si="16"/>
        <v>0</v>
      </c>
      <c r="U87" s="193">
        <f t="shared" si="16"/>
        <v>0</v>
      </c>
      <c r="V87" s="193">
        <f t="shared" si="16"/>
        <v>0</v>
      </c>
      <c r="W87" s="193">
        <f t="shared" si="16"/>
        <v>0</v>
      </c>
      <c r="X87" s="193">
        <f t="shared" si="16"/>
        <v>0</v>
      </c>
      <c r="Y87" s="193">
        <f t="shared" si="16"/>
        <v>0</v>
      </c>
      <c r="Z87" s="193">
        <f t="shared" si="16"/>
        <v>0</v>
      </c>
      <c r="AA87" s="193">
        <f t="shared" si="16"/>
        <v>0</v>
      </c>
      <c r="AB87" s="193">
        <f t="shared" si="16"/>
        <v>0</v>
      </c>
      <c r="AC87" s="187">
        <f>+AD87*((1+Summary!$D$29)^(AE87))</f>
        <v>0.9398677047280064</v>
      </c>
      <c r="AD87" s="187">
        <f>HLOOKUP($H$4,'Yield Curves &amp; Factor Charges'!$L$41:$S$72,AE87+2.5,FALSE)</f>
        <v>0.93378140916680163</v>
      </c>
      <c r="AE87" s="134">
        <f t="shared" si="18"/>
        <v>6.5</v>
      </c>
    </row>
    <row r="88" spans="1:31" x14ac:dyDescent="0.25">
      <c r="B88" s="145">
        <f t="shared" si="17"/>
        <v>46752</v>
      </c>
      <c r="C88" s="54"/>
      <c r="D88" s="193">
        <f t="shared" si="14"/>
        <v>0</v>
      </c>
      <c r="E88" s="193">
        <f t="shared" si="15"/>
        <v>0</v>
      </c>
      <c r="F88" s="193">
        <f t="shared" si="15"/>
        <v>0</v>
      </c>
      <c r="G88" s="193">
        <f t="shared" si="16"/>
        <v>0</v>
      </c>
      <c r="H88" s="193">
        <f t="shared" si="16"/>
        <v>0</v>
      </c>
      <c r="I88" s="193">
        <f t="shared" si="16"/>
        <v>0</v>
      </c>
      <c r="J88" s="193">
        <f t="shared" si="16"/>
        <v>0</v>
      </c>
      <c r="K88" s="193">
        <f t="shared" si="16"/>
        <v>0</v>
      </c>
      <c r="L88" s="193">
        <f t="shared" si="16"/>
        <v>0</v>
      </c>
      <c r="M88" s="193">
        <f t="shared" si="16"/>
        <v>0</v>
      </c>
      <c r="N88" s="193">
        <f t="shared" si="16"/>
        <v>0</v>
      </c>
      <c r="O88" s="193">
        <f t="shared" si="16"/>
        <v>0</v>
      </c>
      <c r="P88" s="193">
        <f t="shared" si="16"/>
        <v>0</v>
      </c>
      <c r="Q88" s="193">
        <f t="shared" si="16"/>
        <v>0</v>
      </c>
      <c r="R88" s="193">
        <f t="shared" si="16"/>
        <v>0</v>
      </c>
      <c r="S88" s="193">
        <f t="shared" si="16"/>
        <v>0</v>
      </c>
      <c r="T88" s="193">
        <f t="shared" si="16"/>
        <v>0</v>
      </c>
      <c r="U88" s="193">
        <f t="shared" si="16"/>
        <v>0</v>
      </c>
      <c r="V88" s="193">
        <f t="shared" si="16"/>
        <v>0</v>
      </c>
      <c r="W88" s="193">
        <f t="shared" si="16"/>
        <v>0</v>
      </c>
      <c r="X88" s="193">
        <f t="shared" si="16"/>
        <v>0</v>
      </c>
      <c r="Y88" s="193">
        <f t="shared" si="16"/>
        <v>0</v>
      </c>
      <c r="Z88" s="193">
        <f t="shared" si="16"/>
        <v>0</v>
      </c>
      <c r="AA88" s="193">
        <f t="shared" si="16"/>
        <v>0</v>
      </c>
      <c r="AB88" s="193">
        <f t="shared" si="16"/>
        <v>0</v>
      </c>
      <c r="AC88" s="187">
        <f>+AD88*((1+Summary!$D$29)^(AE88))</f>
        <v>0.93255401736199117</v>
      </c>
      <c r="AD88" s="187">
        <f>HLOOKUP($H$4,'Yield Curves &amp; Factor Charges'!$L$41:$S$72,AE88+2.5,FALSE)</f>
        <v>0.92558949350793263</v>
      </c>
      <c r="AE88" s="134">
        <f t="shared" si="18"/>
        <v>7.5</v>
      </c>
    </row>
    <row r="89" spans="1:31" x14ac:dyDescent="0.25">
      <c r="B89" s="145">
        <f t="shared" si="17"/>
        <v>47118</v>
      </c>
      <c r="C89" s="54"/>
      <c r="D89" s="193">
        <f t="shared" si="14"/>
        <v>0</v>
      </c>
      <c r="E89" s="193">
        <f t="shared" si="15"/>
        <v>0</v>
      </c>
      <c r="F89" s="193">
        <f t="shared" si="15"/>
        <v>0</v>
      </c>
      <c r="G89" s="193">
        <f t="shared" si="16"/>
        <v>0</v>
      </c>
      <c r="H89" s="193">
        <f t="shared" si="16"/>
        <v>0</v>
      </c>
      <c r="I89" s="193">
        <f t="shared" si="16"/>
        <v>0</v>
      </c>
      <c r="J89" s="193">
        <f t="shared" si="16"/>
        <v>0</v>
      </c>
      <c r="K89" s="193">
        <f t="shared" si="16"/>
        <v>0</v>
      </c>
      <c r="L89" s="193">
        <f t="shared" si="16"/>
        <v>0</v>
      </c>
      <c r="M89" s="193">
        <f t="shared" si="16"/>
        <v>0</v>
      </c>
      <c r="N89" s="193">
        <f t="shared" si="16"/>
        <v>0</v>
      </c>
      <c r="O89" s="193">
        <f t="shared" si="16"/>
        <v>0</v>
      </c>
      <c r="P89" s="193">
        <f t="shared" si="16"/>
        <v>0</v>
      </c>
      <c r="Q89" s="193">
        <f t="shared" si="16"/>
        <v>0</v>
      </c>
      <c r="R89" s="193">
        <f t="shared" si="16"/>
        <v>0</v>
      </c>
      <c r="S89" s="193">
        <f t="shared" si="16"/>
        <v>0</v>
      </c>
      <c r="T89" s="193">
        <f t="shared" si="16"/>
        <v>0</v>
      </c>
      <c r="U89" s="193">
        <f t="shared" si="16"/>
        <v>0</v>
      </c>
      <c r="V89" s="193">
        <f t="shared" si="16"/>
        <v>0</v>
      </c>
      <c r="W89" s="193">
        <f t="shared" si="16"/>
        <v>0</v>
      </c>
      <c r="X89" s="193">
        <f t="shared" si="16"/>
        <v>0</v>
      </c>
      <c r="Y89" s="193">
        <f t="shared" si="16"/>
        <v>0</v>
      </c>
      <c r="Z89" s="193">
        <f t="shared" si="16"/>
        <v>0</v>
      </c>
      <c r="AA89" s="193">
        <f t="shared" si="16"/>
        <v>0</v>
      </c>
      <c r="AB89" s="193">
        <f t="shared" si="16"/>
        <v>0</v>
      </c>
      <c r="AC89" s="187">
        <f>+AD89*((1+Summary!$D$29)^(AE89))</f>
        <v>0.9258999630544088</v>
      </c>
      <c r="AD89" s="187">
        <f>HLOOKUP($H$4,'Yield Curves &amp; Factor Charges'!$L$41:$S$72,AE89+2.5,FALSE)</f>
        <v>0.91806706611344724</v>
      </c>
      <c r="AE89" s="134">
        <f t="shared" si="18"/>
        <v>8.5</v>
      </c>
    </row>
    <row r="90" spans="1:31" x14ac:dyDescent="0.25">
      <c r="B90" s="145">
        <f t="shared" si="17"/>
        <v>47483</v>
      </c>
      <c r="D90" s="193">
        <f t="shared" si="14"/>
        <v>0</v>
      </c>
      <c r="E90" s="193">
        <f t="shared" si="15"/>
        <v>0</v>
      </c>
      <c r="F90" s="193">
        <f t="shared" si="15"/>
        <v>0</v>
      </c>
      <c r="G90" s="193">
        <f t="shared" si="16"/>
        <v>0</v>
      </c>
      <c r="H90" s="193">
        <f t="shared" si="16"/>
        <v>0</v>
      </c>
      <c r="I90" s="193">
        <f t="shared" si="16"/>
        <v>0</v>
      </c>
      <c r="J90" s="193">
        <f t="shared" si="16"/>
        <v>0</v>
      </c>
      <c r="K90" s="193">
        <f t="shared" si="16"/>
        <v>0</v>
      </c>
      <c r="L90" s="193">
        <f t="shared" si="16"/>
        <v>0</v>
      </c>
      <c r="M90" s="193">
        <f t="shared" si="16"/>
        <v>0</v>
      </c>
      <c r="N90" s="193">
        <f t="shared" si="16"/>
        <v>0</v>
      </c>
      <c r="O90" s="193">
        <f t="shared" si="16"/>
        <v>0</v>
      </c>
      <c r="P90" s="193">
        <f t="shared" si="16"/>
        <v>0</v>
      </c>
      <c r="Q90" s="193">
        <f t="shared" si="16"/>
        <v>0</v>
      </c>
      <c r="R90" s="193">
        <f t="shared" si="16"/>
        <v>0</v>
      </c>
      <c r="S90" s="193">
        <f t="shared" si="16"/>
        <v>0</v>
      </c>
      <c r="T90" s="193">
        <f t="shared" si="16"/>
        <v>0</v>
      </c>
      <c r="U90" s="193">
        <f t="shared" si="16"/>
        <v>0</v>
      </c>
      <c r="V90" s="193">
        <f t="shared" si="16"/>
        <v>0</v>
      </c>
      <c r="W90" s="193">
        <f t="shared" si="16"/>
        <v>0</v>
      </c>
      <c r="X90" s="193">
        <f t="shared" si="16"/>
        <v>0</v>
      </c>
      <c r="Y90" s="193">
        <f t="shared" si="16"/>
        <v>0</v>
      </c>
      <c r="Z90" s="193">
        <f t="shared" si="16"/>
        <v>0</v>
      </c>
      <c r="AA90" s="193">
        <f t="shared" si="16"/>
        <v>0</v>
      </c>
      <c r="AB90" s="193">
        <f t="shared" si="16"/>
        <v>0</v>
      </c>
      <c r="AC90" s="187">
        <f>+AD90*((1+Summary!$D$29)^(AE90))</f>
        <v>0.92020559328984375</v>
      </c>
      <c r="AD90" s="187">
        <f>HLOOKUP($H$4,'Yield Curves &amp; Factor Charges'!$L$41:$S$72,AE90+2.5,FALSE)</f>
        <v>0.91150936002405558</v>
      </c>
      <c r="AE90" s="134">
        <f t="shared" si="18"/>
        <v>9.5</v>
      </c>
    </row>
    <row r="91" spans="1:31" x14ac:dyDescent="0.25">
      <c r="B91" s="145">
        <f t="shared" si="17"/>
        <v>47848</v>
      </c>
      <c r="D91" s="193">
        <f t="shared" si="14"/>
        <v>0</v>
      </c>
      <c r="E91" s="193">
        <f t="shared" si="15"/>
        <v>0</v>
      </c>
      <c r="F91" s="193">
        <f t="shared" si="15"/>
        <v>0</v>
      </c>
      <c r="G91" s="193">
        <f t="shared" si="16"/>
        <v>0</v>
      </c>
      <c r="H91" s="193">
        <f t="shared" si="16"/>
        <v>0</v>
      </c>
      <c r="I91" s="193">
        <f t="shared" si="16"/>
        <v>0</v>
      </c>
      <c r="J91" s="193">
        <f t="shared" si="16"/>
        <v>0</v>
      </c>
      <c r="K91" s="193">
        <f t="shared" si="16"/>
        <v>0</v>
      </c>
      <c r="L91" s="193">
        <f t="shared" si="16"/>
        <v>0</v>
      </c>
      <c r="M91" s="193">
        <f t="shared" si="16"/>
        <v>0</v>
      </c>
      <c r="N91" s="193">
        <f t="shared" si="16"/>
        <v>0</v>
      </c>
      <c r="O91" s="193">
        <f t="shared" si="16"/>
        <v>0</v>
      </c>
      <c r="P91" s="193">
        <f t="shared" si="16"/>
        <v>0</v>
      </c>
      <c r="Q91" s="193">
        <f t="shared" si="16"/>
        <v>0</v>
      </c>
      <c r="R91" s="193">
        <f t="shared" si="16"/>
        <v>0</v>
      </c>
      <c r="S91" s="193">
        <f t="shared" si="16"/>
        <v>0</v>
      </c>
      <c r="T91" s="193">
        <f t="shared" si="16"/>
        <v>0</v>
      </c>
      <c r="U91" s="193">
        <f t="shared" si="16"/>
        <v>0</v>
      </c>
      <c r="V91" s="193">
        <f t="shared" si="16"/>
        <v>0</v>
      </c>
      <c r="W91" s="193">
        <f t="shared" si="16"/>
        <v>0</v>
      </c>
      <c r="X91" s="193">
        <f t="shared" si="16"/>
        <v>0</v>
      </c>
      <c r="Y91" s="193">
        <f t="shared" si="16"/>
        <v>0</v>
      </c>
      <c r="Z91" s="193">
        <f t="shared" si="16"/>
        <v>0</v>
      </c>
      <c r="AA91" s="193">
        <f t="shared" si="16"/>
        <v>0</v>
      </c>
      <c r="AB91" s="193">
        <f t="shared" si="16"/>
        <v>0</v>
      </c>
      <c r="AC91" s="187">
        <f>+AD91*((1+Summary!$D$29)^(AE91))</f>
        <v>0.91444176710056846</v>
      </c>
      <c r="AD91" s="187">
        <f>HLOOKUP($H$4,'Yield Curves &amp; Factor Charges'!$L$41:$S$72,AE91+2.5,FALSE)</f>
        <v>0.90489510870258194</v>
      </c>
      <c r="AE91" s="134">
        <f t="shared" si="18"/>
        <v>10.5</v>
      </c>
    </row>
    <row r="92" spans="1:31" x14ac:dyDescent="0.25">
      <c r="B92" s="145">
        <f t="shared" si="17"/>
        <v>48213</v>
      </c>
      <c r="D92" s="193">
        <f t="shared" si="14"/>
        <v>0</v>
      </c>
      <c r="E92" s="193">
        <f t="shared" si="15"/>
        <v>0</v>
      </c>
      <c r="F92" s="193">
        <f t="shared" si="15"/>
        <v>0</v>
      </c>
      <c r="G92" s="193">
        <f t="shared" si="16"/>
        <v>0</v>
      </c>
      <c r="H92" s="193">
        <f t="shared" si="16"/>
        <v>0</v>
      </c>
      <c r="I92" s="193">
        <f t="shared" si="16"/>
        <v>0</v>
      </c>
      <c r="J92" s="193">
        <f t="shared" si="16"/>
        <v>0</v>
      </c>
      <c r="K92" s="193">
        <f t="shared" si="16"/>
        <v>0</v>
      </c>
      <c r="L92" s="193">
        <f t="shared" si="16"/>
        <v>0</v>
      </c>
      <c r="M92" s="193">
        <f t="shared" si="16"/>
        <v>0</v>
      </c>
      <c r="N92" s="193">
        <f t="shared" si="16"/>
        <v>0</v>
      </c>
      <c r="O92" s="193">
        <f t="shared" si="16"/>
        <v>0</v>
      </c>
      <c r="P92" s="193">
        <f t="shared" si="16"/>
        <v>0</v>
      </c>
      <c r="Q92" s="193">
        <f t="shared" si="16"/>
        <v>0</v>
      </c>
      <c r="R92" s="193">
        <f t="shared" si="16"/>
        <v>0</v>
      </c>
      <c r="S92" s="193">
        <f t="shared" si="16"/>
        <v>0</v>
      </c>
      <c r="T92" s="193">
        <f t="shared" ref="T92:AB96" si="19">+T67-T68</f>
        <v>0</v>
      </c>
      <c r="U92" s="193">
        <f t="shared" si="19"/>
        <v>0</v>
      </c>
      <c r="V92" s="193">
        <f t="shared" si="19"/>
        <v>0</v>
      </c>
      <c r="W92" s="193">
        <f t="shared" si="19"/>
        <v>0</v>
      </c>
      <c r="X92" s="193">
        <f t="shared" si="19"/>
        <v>0</v>
      </c>
      <c r="Y92" s="193">
        <f t="shared" si="19"/>
        <v>0</v>
      </c>
      <c r="Z92" s="193">
        <f t="shared" si="19"/>
        <v>0</v>
      </c>
      <c r="AA92" s="193">
        <f t="shared" si="19"/>
        <v>0</v>
      </c>
      <c r="AB92" s="193">
        <f t="shared" si="19"/>
        <v>0</v>
      </c>
      <c r="AC92" s="187">
        <f>+AD92*((1+Summary!$D$29)^(AE92))</f>
        <v>0.90834514628254015</v>
      </c>
      <c r="AD92" s="187">
        <f>HLOOKUP($H$4,'Yield Curves &amp; Factor Charges'!$L$41:$S$72,AE92+2.5,FALSE)</f>
        <v>0.89796417167650455</v>
      </c>
      <c r="AE92" s="134">
        <f t="shared" si="18"/>
        <v>11.5</v>
      </c>
    </row>
    <row r="93" spans="1:31" x14ac:dyDescent="0.25">
      <c r="B93" s="145">
        <f t="shared" si="17"/>
        <v>48579</v>
      </c>
      <c r="D93" s="193">
        <f t="shared" si="14"/>
        <v>0</v>
      </c>
      <c r="E93" s="193">
        <f t="shared" si="15"/>
        <v>0</v>
      </c>
      <c r="F93" s="193">
        <f t="shared" si="15"/>
        <v>0</v>
      </c>
      <c r="G93" s="193">
        <f t="shared" si="15"/>
        <v>0</v>
      </c>
      <c r="H93" s="193">
        <f t="shared" si="15"/>
        <v>0</v>
      </c>
      <c r="I93" s="193">
        <f t="shared" si="15"/>
        <v>0</v>
      </c>
      <c r="J93" s="193">
        <f t="shared" si="15"/>
        <v>0</v>
      </c>
      <c r="K93" s="193">
        <f t="shared" si="15"/>
        <v>0</v>
      </c>
      <c r="L93" s="193">
        <f t="shared" si="15"/>
        <v>0</v>
      </c>
      <c r="M93" s="193">
        <f t="shared" si="15"/>
        <v>0</v>
      </c>
      <c r="N93" s="193">
        <f t="shared" si="15"/>
        <v>0</v>
      </c>
      <c r="O93" s="193">
        <f t="shared" si="15"/>
        <v>0</v>
      </c>
      <c r="P93" s="193">
        <f t="shared" si="15"/>
        <v>0</v>
      </c>
      <c r="Q93" s="193">
        <f t="shared" si="15"/>
        <v>0</v>
      </c>
      <c r="R93" s="193">
        <f t="shared" si="15"/>
        <v>0</v>
      </c>
      <c r="S93" s="193">
        <f t="shared" si="15"/>
        <v>0</v>
      </c>
      <c r="T93" s="193">
        <f t="shared" si="15"/>
        <v>0</v>
      </c>
      <c r="U93" s="193">
        <f t="shared" si="19"/>
        <v>0</v>
      </c>
      <c r="V93" s="193">
        <f t="shared" si="19"/>
        <v>0</v>
      </c>
      <c r="W93" s="193">
        <f t="shared" si="19"/>
        <v>0</v>
      </c>
      <c r="X93" s="193">
        <f t="shared" si="19"/>
        <v>0</v>
      </c>
      <c r="Y93" s="193">
        <f t="shared" si="19"/>
        <v>0</v>
      </c>
      <c r="Z93" s="193">
        <f t="shared" si="19"/>
        <v>0</v>
      </c>
      <c r="AA93" s="193">
        <f t="shared" si="19"/>
        <v>0</v>
      </c>
      <c r="AB93" s="193">
        <f t="shared" si="19"/>
        <v>0</v>
      </c>
      <c r="AC93" s="187">
        <f>+AD93*((1+Summary!$D$29)^(AE93))</f>
        <v>0.90311025528193822</v>
      </c>
      <c r="AD93" s="187">
        <f>HLOOKUP($H$4,'Yield Curves &amp; Factor Charges'!$L$41:$S$72,AE93+2.5,FALSE)</f>
        <v>0.8918972101415189</v>
      </c>
      <c r="AE93" s="134">
        <f t="shared" si="18"/>
        <v>12.5</v>
      </c>
    </row>
    <row r="94" spans="1:31" x14ac:dyDescent="0.25">
      <c r="B94" s="145">
        <f t="shared" si="17"/>
        <v>48944</v>
      </c>
      <c r="D94" s="193">
        <f t="shared" si="14"/>
        <v>0</v>
      </c>
      <c r="E94" s="193">
        <f t="shared" si="15"/>
        <v>0</v>
      </c>
      <c r="F94" s="193">
        <f t="shared" si="15"/>
        <v>0</v>
      </c>
      <c r="G94" s="193">
        <f t="shared" si="15"/>
        <v>0</v>
      </c>
      <c r="H94" s="193">
        <f t="shared" si="15"/>
        <v>0</v>
      </c>
      <c r="I94" s="193">
        <f t="shared" si="15"/>
        <v>0</v>
      </c>
      <c r="J94" s="193">
        <f t="shared" si="15"/>
        <v>0</v>
      </c>
      <c r="K94" s="193">
        <f t="shared" si="15"/>
        <v>0</v>
      </c>
      <c r="L94" s="193">
        <f t="shared" si="15"/>
        <v>0</v>
      </c>
      <c r="M94" s="193">
        <f t="shared" si="15"/>
        <v>0</v>
      </c>
      <c r="N94" s="193">
        <f t="shared" si="15"/>
        <v>0</v>
      </c>
      <c r="O94" s="193">
        <f t="shared" si="15"/>
        <v>0</v>
      </c>
      <c r="P94" s="193">
        <f t="shared" si="15"/>
        <v>0</v>
      </c>
      <c r="Q94" s="193">
        <f t="shared" si="15"/>
        <v>0</v>
      </c>
      <c r="R94" s="193">
        <f t="shared" si="15"/>
        <v>0</v>
      </c>
      <c r="S94" s="193">
        <f t="shared" si="15"/>
        <v>0</v>
      </c>
      <c r="T94" s="193">
        <f t="shared" si="15"/>
        <v>0</v>
      </c>
      <c r="U94" s="193">
        <f t="shared" si="19"/>
        <v>0</v>
      </c>
      <c r="V94" s="193">
        <f t="shared" si="19"/>
        <v>0</v>
      </c>
      <c r="W94" s="193">
        <f t="shared" si="19"/>
        <v>0</v>
      </c>
      <c r="X94" s="193">
        <f t="shared" si="19"/>
        <v>0</v>
      </c>
      <c r="Y94" s="193">
        <f t="shared" si="19"/>
        <v>0</v>
      </c>
      <c r="Z94" s="193">
        <f t="shared" si="19"/>
        <v>0</v>
      </c>
      <c r="AA94" s="193">
        <f t="shared" si="19"/>
        <v>0</v>
      </c>
      <c r="AB94" s="193">
        <f t="shared" si="19"/>
        <v>0</v>
      </c>
      <c r="AC94" s="187">
        <f>+AD94*((1+Summary!$D$29)^(AE94))</f>
        <v>0.89951221169322615</v>
      </c>
      <c r="AD94" s="187">
        <f>HLOOKUP($H$4,'Yield Curves &amp; Factor Charges'!$L$41:$S$72,AE94+2.5,FALSE)</f>
        <v>0.88745638359080714</v>
      </c>
      <c r="AE94" s="134">
        <f t="shared" si="18"/>
        <v>13.5</v>
      </c>
    </row>
    <row r="95" spans="1:31" x14ac:dyDescent="0.25">
      <c r="B95" s="145">
        <f t="shared" si="17"/>
        <v>49309</v>
      </c>
      <c r="D95" s="193">
        <f t="shared" si="14"/>
        <v>0</v>
      </c>
      <c r="E95" s="193">
        <f t="shared" si="15"/>
        <v>0</v>
      </c>
      <c r="F95" s="193">
        <f t="shared" si="15"/>
        <v>0</v>
      </c>
      <c r="G95" s="193">
        <f t="shared" si="15"/>
        <v>0</v>
      </c>
      <c r="H95" s="193">
        <f t="shared" si="15"/>
        <v>0</v>
      </c>
      <c r="I95" s="193">
        <f t="shared" si="15"/>
        <v>0</v>
      </c>
      <c r="J95" s="193">
        <f t="shared" si="15"/>
        <v>0</v>
      </c>
      <c r="K95" s="193">
        <f t="shared" si="15"/>
        <v>0</v>
      </c>
      <c r="L95" s="193">
        <f t="shared" si="15"/>
        <v>0</v>
      </c>
      <c r="M95" s="193">
        <f t="shared" si="15"/>
        <v>0</v>
      </c>
      <c r="N95" s="193">
        <f t="shared" si="15"/>
        <v>0</v>
      </c>
      <c r="O95" s="193">
        <f t="shared" si="15"/>
        <v>0</v>
      </c>
      <c r="P95" s="193">
        <f t="shared" si="15"/>
        <v>0</v>
      </c>
      <c r="Q95" s="193">
        <f t="shared" si="15"/>
        <v>0</v>
      </c>
      <c r="R95" s="193">
        <f t="shared" si="15"/>
        <v>0</v>
      </c>
      <c r="S95" s="193">
        <f t="shared" si="15"/>
        <v>0</v>
      </c>
      <c r="T95" s="193">
        <f t="shared" si="15"/>
        <v>0</v>
      </c>
      <c r="U95" s="193">
        <f t="shared" si="19"/>
        <v>0</v>
      </c>
      <c r="V95" s="193">
        <f t="shared" si="19"/>
        <v>0</v>
      </c>
      <c r="W95" s="193">
        <f t="shared" si="19"/>
        <v>0</v>
      </c>
      <c r="X95" s="193">
        <f t="shared" si="19"/>
        <v>0</v>
      </c>
      <c r="Y95" s="193">
        <f t="shared" si="19"/>
        <v>0</v>
      </c>
      <c r="Z95" s="193">
        <f t="shared" si="19"/>
        <v>0</v>
      </c>
      <c r="AA95" s="193">
        <f t="shared" si="19"/>
        <v>0</v>
      </c>
      <c r="AB95" s="193">
        <f t="shared" si="19"/>
        <v>0</v>
      </c>
      <c r="AC95" s="187">
        <f>+AD95*((1+Summary!$D$29)^(AE95))</f>
        <v>0.89588937829907511</v>
      </c>
      <c r="AD95" s="187">
        <f>HLOOKUP($H$4,'Yield Curves &amp; Factor Charges'!$L$41:$S$72,AE95+2.5,FALSE)</f>
        <v>0.88299910658056902</v>
      </c>
      <c r="AE95" s="134">
        <f t="shared" si="18"/>
        <v>14.5</v>
      </c>
    </row>
    <row r="96" spans="1:31" x14ac:dyDescent="0.25">
      <c r="B96" s="145">
        <f t="shared" si="17"/>
        <v>49674</v>
      </c>
      <c r="D96" s="193">
        <f t="shared" si="14"/>
        <v>0</v>
      </c>
      <c r="E96" s="193">
        <f t="shared" si="15"/>
        <v>0</v>
      </c>
      <c r="F96" s="193">
        <f t="shared" si="15"/>
        <v>0</v>
      </c>
      <c r="G96" s="193">
        <f t="shared" si="15"/>
        <v>0</v>
      </c>
      <c r="H96" s="193">
        <f t="shared" si="15"/>
        <v>0</v>
      </c>
      <c r="I96" s="193">
        <f t="shared" si="15"/>
        <v>0</v>
      </c>
      <c r="J96" s="193">
        <f t="shared" si="15"/>
        <v>0</v>
      </c>
      <c r="K96" s="193">
        <f t="shared" si="15"/>
        <v>0</v>
      </c>
      <c r="L96" s="193">
        <f t="shared" si="15"/>
        <v>0</v>
      </c>
      <c r="M96" s="193">
        <f t="shared" si="15"/>
        <v>0</v>
      </c>
      <c r="N96" s="193">
        <f t="shared" si="15"/>
        <v>0</v>
      </c>
      <c r="O96" s="193">
        <f t="shared" si="15"/>
        <v>0</v>
      </c>
      <c r="P96" s="193">
        <f t="shared" si="15"/>
        <v>0</v>
      </c>
      <c r="Q96" s="193">
        <f t="shared" si="15"/>
        <v>0</v>
      </c>
      <c r="R96" s="193">
        <f t="shared" si="15"/>
        <v>0</v>
      </c>
      <c r="S96" s="193">
        <f t="shared" si="15"/>
        <v>0</v>
      </c>
      <c r="T96" s="193">
        <f t="shared" si="15"/>
        <v>0</v>
      </c>
      <c r="U96" s="193">
        <f t="shared" si="19"/>
        <v>0</v>
      </c>
      <c r="V96" s="193">
        <f t="shared" si="19"/>
        <v>0</v>
      </c>
      <c r="W96" s="193">
        <f t="shared" si="19"/>
        <v>0</v>
      </c>
      <c r="X96" s="193">
        <f t="shared" si="19"/>
        <v>0</v>
      </c>
      <c r="Y96" s="193">
        <f t="shared" si="19"/>
        <v>0</v>
      </c>
      <c r="Z96" s="193">
        <f t="shared" si="19"/>
        <v>0</v>
      </c>
      <c r="AA96" s="193">
        <f t="shared" si="19"/>
        <v>0</v>
      </c>
      <c r="AB96" s="193">
        <f t="shared" si="19"/>
        <v>0</v>
      </c>
      <c r="AC96" s="187">
        <f>+AD96*((1+Summary!$D$29)^(AE96))</f>
        <v>0.89430948299437252</v>
      </c>
      <c r="AD96" s="187">
        <f>HLOOKUP($H$4,'Yield Curves &amp; Factor Charges'!$L$41:$S$72,AE96+2.5,FALSE)</f>
        <v>0.88056138180746013</v>
      </c>
      <c r="AE96" s="134">
        <f t="shared" si="18"/>
        <v>15.5</v>
      </c>
    </row>
    <row r="97" spans="1:31" x14ac:dyDescent="0.25">
      <c r="B97" s="145">
        <f t="shared" si="17"/>
        <v>50040</v>
      </c>
      <c r="D97" s="193">
        <f t="shared" si="14"/>
        <v>0</v>
      </c>
      <c r="E97" s="193">
        <f t="shared" ref="E97:AB100" si="20">+E72-E73</f>
        <v>0</v>
      </c>
      <c r="F97" s="193">
        <f t="shared" si="20"/>
        <v>0</v>
      </c>
      <c r="G97" s="193">
        <f t="shared" si="20"/>
        <v>0</v>
      </c>
      <c r="H97" s="193">
        <f t="shared" si="20"/>
        <v>0</v>
      </c>
      <c r="I97" s="193">
        <f t="shared" si="20"/>
        <v>0</v>
      </c>
      <c r="J97" s="193">
        <f t="shared" si="20"/>
        <v>0</v>
      </c>
      <c r="K97" s="193">
        <f t="shared" si="20"/>
        <v>0</v>
      </c>
      <c r="L97" s="193">
        <f t="shared" si="20"/>
        <v>0</v>
      </c>
      <c r="M97" s="193">
        <f t="shared" si="20"/>
        <v>0</v>
      </c>
      <c r="N97" s="193">
        <f t="shared" si="20"/>
        <v>0</v>
      </c>
      <c r="O97" s="193">
        <f t="shared" si="20"/>
        <v>0</v>
      </c>
      <c r="P97" s="193">
        <f t="shared" si="20"/>
        <v>0</v>
      </c>
      <c r="Q97" s="193">
        <f t="shared" si="20"/>
        <v>0</v>
      </c>
      <c r="R97" s="193">
        <f t="shared" si="20"/>
        <v>0</v>
      </c>
      <c r="S97" s="193">
        <f t="shared" si="20"/>
        <v>0</v>
      </c>
      <c r="T97" s="193">
        <f t="shared" si="20"/>
        <v>0</v>
      </c>
      <c r="U97" s="193">
        <f t="shared" si="20"/>
        <v>0</v>
      </c>
      <c r="V97" s="193">
        <f t="shared" si="20"/>
        <v>0</v>
      </c>
      <c r="W97" s="193">
        <f t="shared" si="20"/>
        <v>0</v>
      </c>
      <c r="X97" s="193">
        <f t="shared" si="20"/>
        <v>0</v>
      </c>
      <c r="Y97" s="193">
        <f t="shared" si="20"/>
        <v>0</v>
      </c>
      <c r="Z97" s="193">
        <f t="shared" si="20"/>
        <v>0</v>
      </c>
      <c r="AA97" s="193">
        <f t="shared" si="20"/>
        <v>0</v>
      </c>
      <c r="AB97" s="193">
        <f t="shared" si="20"/>
        <v>0</v>
      </c>
      <c r="AC97" s="187">
        <f>+AD97*((1+Summary!$D$29)^(AE97))</f>
        <v>0.89483563948908285</v>
      </c>
      <c r="AD97" s="187">
        <f>HLOOKUP($H$4,'Yield Curves &amp; Factor Charges'!$L$41:$S$72,AE97+2.5,FALSE)</f>
        <v>0.88019925051757508</v>
      </c>
      <c r="AE97" s="134">
        <f t="shared" si="18"/>
        <v>16.5</v>
      </c>
    </row>
    <row r="98" spans="1:31" x14ac:dyDescent="0.25">
      <c r="B98" s="145">
        <f t="shared" si="17"/>
        <v>50405</v>
      </c>
      <c r="D98" s="193">
        <f t="shared" si="14"/>
        <v>0</v>
      </c>
      <c r="E98" s="193">
        <f t="shared" si="20"/>
        <v>0</v>
      </c>
      <c r="F98" s="193">
        <f t="shared" si="20"/>
        <v>0</v>
      </c>
      <c r="G98" s="193">
        <f t="shared" si="20"/>
        <v>0</v>
      </c>
      <c r="H98" s="193">
        <f t="shared" si="20"/>
        <v>0</v>
      </c>
      <c r="I98" s="193">
        <f t="shared" si="20"/>
        <v>0</v>
      </c>
      <c r="J98" s="193">
        <f t="shared" si="20"/>
        <v>0</v>
      </c>
      <c r="K98" s="193">
        <f t="shared" si="20"/>
        <v>0</v>
      </c>
      <c r="L98" s="193">
        <f t="shared" si="20"/>
        <v>0</v>
      </c>
      <c r="M98" s="193">
        <f t="shared" si="20"/>
        <v>0</v>
      </c>
      <c r="N98" s="193">
        <f t="shared" si="20"/>
        <v>0</v>
      </c>
      <c r="O98" s="193">
        <f t="shared" si="20"/>
        <v>0</v>
      </c>
      <c r="P98" s="193">
        <f t="shared" si="20"/>
        <v>0</v>
      </c>
      <c r="Q98" s="193">
        <f t="shared" si="20"/>
        <v>0</v>
      </c>
      <c r="R98" s="193">
        <f t="shared" si="20"/>
        <v>0</v>
      </c>
      <c r="S98" s="193">
        <f t="shared" si="20"/>
        <v>0</v>
      </c>
      <c r="T98" s="193">
        <f t="shared" si="20"/>
        <v>0</v>
      </c>
      <c r="U98" s="193">
        <f t="shared" si="20"/>
        <v>0</v>
      </c>
      <c r="V98" s="193">
        <f t="shared" si="20"/>
        <v>0</v>
      </c>
      <c r="W98" s="193">
        <f t="shared" si="20"/>
        <v>0</v>
      </c>
      <c r="X98" s="193">
        <f t="shared" si="20"/>
        <v>0</v>
      </c>
      <c r="Y98" s="193">
        <f t="shared" si="20"/>
        <v>0</v>
      </c>
      <c r="Z98" s="193">
        <f t="shared" si="20"/>
        <v>0</v>
      </c>
      <c r="AA98" s="193">
        <f t="shared" si="20"/>
        <v>0</v>
      </c>
      <c r="AB98" s="193">
        <f t="shared" si="20"/>
        <v>0</v>
      </c>
      <c r="AC98" s="187">
        <f>+AD98*((1+Summary!$D$29)^(AE98))</f>
        <v>0.89638000980364596</v>
      </c>
      <c r="AD98" s="187">
        <f>HLOOKUP($H$4,'Yield Curves &amp; Factor Charges'!$L$41:$S$72,AE98+2.5,FALSE)</f>
        <v>0.88083752279931626</v>
      </c>
      <c r="AE98" s="134">
        <f t="shared" si="18"/>
        <v>17.5</v>
      </c>
    </row>
    <row r="99" spans="1:31" x14ac:dyDescent="0.25">
      <c r="B99" s="145">
        <f t="shared" si="17"/>
        <v>50770</v>
      </c>
      <c r="D99" s="193">
        <f t="shared" si="14"/>
        <v>0</v>
      </c>
      <c r="E99" s="193">
        <f t="shared" si="20"/>
        <v>0</v>
      </c>
      <c r="F99" s="193">
        <f t="shared" si="20"/>
        <v>0</v>
      </c>
      <c r="G99" s="193">
        <f t="shared" si="20"/>
        <v>0</v>
      </c>
      <c r="H99" s="193">
        <f t="shared" si="20"/>
        <v>0</v>
      </c>
      <c r="I99" s="193">
        <f t="shared" si="20"/>
        <v>0</v>
      </c>
      <c r="J99" s="193">
        <f t="shared" si="20"/>
        <v>0</v>
      </c>
      <c r="K99" s="193">
        <f t="shared" si="20"/>
        <v>0</v>
      </c>
      <c r="L99" s="193">
        <f t="shared" si="20"/>
        <v>0</v>
      </c>
      <c r="M99" s="193">
        <f t="shared" si="20"/>
        <v>0</v>
      </c>
      <c r="N99" s="193">
        <f t="shared" si="20"/>
        <v>0</v>
      </c>
      <c r="O99" s="193">
        <f t="shared" si="20"/>
        <v>0</v>
      </c>
      <c r="P99" s="193">
        <f t="shared" si="20"/>
        <v>0</v>
      </c>
      <c r="Q99" s="193">
        <f t="shared" si="20"/>
        <v>0</v>
      </c>
      <c r="R99" s="193">
        <f t="shared" si="20"/>
        <v>0</v>
      </c>
      <c r="S99" s="193">
        <f t="shared" si="20"/>
        <v>0</v>
      </c>
      <c r="T99" s="193">
        <f t="shared" si="20"/>
        <v>0</v>
      </c>
      <c r="U99" s="193">
        <f t="shared" si="20"/>
        <v>0</v>
      </c>
      <c r="V99" s="193">
        <f t="shared" si="20"/>
        <v>0</v>
      </c>
      <c r="W99" s="193">
        <f t="shared" si="20"/>
        <v>0</v>
      </c>
      <c r="X99" s="193">
        <f t="shared" si="20"/>
        <v>0</v>
      </c>
      <c r="Y99" s="193">
        <f t="shared" si="20"/>
        <v>0</v>
      </c>
      <c r="Z99" s="193">
        <f t="shared" si="20"/>
        <v>0</v>
      </c>
      <c r="AA99" s="193">
        <f t="shared" si="20"/>
        <v>0</v>
      </c>
      <c r="AB99" s="193">
        <f t="shared" si="20"/>
        <v>0</v>
      </c>
      <c r="AC99" s="187">
        <f>+AD99*((1+Summary!$D$29)^(AE99))</f>
        <v>0.89911405936559374</v>
      </c>
      <c r="AD99" s="187">
        <f>HLOOKUP($H$4,'Yield Curves &amp; Factor Charges'!$L$41:$S$72,AE99+2.5,FALSE)</f>
        <v>0.88264152468146873</v>
      </c>
      <c r="AE99" s="134">
        <f t="shared" si="18"/>
        <v>18.5</v>
      </c>
    </row>
    <row r="100" spans="1:31" x14ac:dyDescent="0.25">
      <c r="B100" s="145">
        <f>EDATE(B99,12)</f>
        <v>51135</v>
      </c>
      <c r="D100" s="193">
        <f t="shared" si="14"/>
        <v>0</v>
      </c>
      <c r="E100" s="193">
        <f t="shared" si="20"/>
        <v>0</v>
      </c>
      <c r="F100" s="193">
        <f t="shared" si="20"/>
        <v>0</v>
      </c>
      <c r="G100" s="193">
        <f t="shared" si="20"/>
        <v>0</v>
      </c>
      <c r="H100" s="193">
        <f t="shared" si="20"/>
        <v>0</v>
      </c>
      <c r="I100" s="193">
        <f t="shared" si="20"/>
        <v>0</v>
      </c>
      <c r="J100" s="193">
        <f t="shared" si="20"/>
        <v>0</v>
      </c>
      <c r="K100" s="193">
        <f t="shared" si="20"/>
        <v>0</v>
      </c>
      <c r="L100" s="193">
        <f t="shared" si="20"/>
        <v>0</v>
      </c>
      <c r="M100" s="193">
        <f t="shared" si="20"/>
        <v>0</v>
      </c>
      <c r="N100" s="193">
        <f t="shared" si="20"/>
        <v>0</v>
      </c>
      <c r="O100" s="193">
        <f t="shared" si="20"/>
        <v>0</v>
      </c>
      <c r="P100" s="193">
        <f t="shared" si="20"/>
        <v>0</v>
      </c>
      <c r="Q100" s="193">
        <f t="shared" si="20"/>
        <v>0</v>
      </c>
      <c r="R100" s="193">
        <f t="shared" si="20"/>
        <v>0</v>
      </c>
      <c r="S100" s="193">
        <f t="shared" si="20"/>
        <v>0</v>
      </c>
      <c r="T100" s="193">
        <f t="shared" si="20"/>
        <v>0</v>
      </c>
      <c r="U100" s="193">
        <f t="shared" si="20"/>
        <v>0</v>
      </c>
      <c r="V100" s="193">
        <f t="shared" si="20"/>
        <v>0</v>
      </c>
      <c r="W100" s="193">
        <f t="shared" si="20"/>
        <v>0</v>
      </c>
      <c r="X100" s="193">
        <f t="shared" si="20"/>
        <v>0</v>
      </c>
      <c r="Y100" s="193">
        <f t="shared" si="20"/>
        <v>0</v>
      </c>
      <c r="Z100" s="193">
        <f t="shared" si="20"/>
        <v>0</v>
      </c>
      <c r="AA100" s="193">
        <f t="shared" si="20"/>
        <v>0</v>
      </c>
      <c r="AB100" s="193">
        <f t="shared" si="20"/>
        <v>0</v>
      </c>
      <c r="AC100" s="187">
        <f>+AD100*((1+Summary!$D$29)^(AE100))</f>
        <v>0.90355305171126765</v>
      </c>
      <c r="AD100" s="187">
        <f>HLOOKUP($H$4,'Yield Curves &amp; Factor Charges'!$L$41:$S$72,AE100+2.5,FALSE)</f>
        <v>0.88611307783210103</v>
      </c>
      <c r="AE100" s="134">
        <f t="shared" si="18"/>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CHF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0</v>
      </c>
      <c r="E106" s="193">
        <f t="shared" ref="E106" si="21">E14*E19+E15*E21</f>
        <v>0</v>
      </c>
      <c r="F106" s="193">
        <f>F14*F19+F15*F21</f>
        <v>0</v>
      </c>
      <c r="G106" s="193">
        <f t="shared" ref="G106:AB106" si="22">G14*G19+G15*G21</f>
        <v>0</v>
      </c>
      <c r="H106" s="193">
        <f t="shared" si="22"/>
        <v>0</v>
      </c>
      <c r="I106" s="193">
        <f t="shared" si="22"/>
        <v>0</v>
      </c>
      <c r="J106" s="193">
        <f t="shared" si="22"/>
        <v>0</v>
      </c>
      <c r="K106" s="193">
        <f t="shared" si="22"/>
        <v>0</v>
      </c>
      <c r="L106" s="193">
        <f t="shared" si="22"/>
        <v>0</v>
      </c>
      <c r="M106" s="193">
        <f t="shared" si="22"/>
        <v>0</v>
      </c>
      <c r="N106" s="193">
        <f t="shared" si="22"/>
        <v>0</v>
      </c>
      <c r="O106" s="193">
        <f t="shared" si="22"/>
        <v>0</v>
      </c>
      <c r="P106" s="193">
        <f t="shared" si="22"/>
        <v>0</v>
      </c>
      <c r="Q106" s="193">
        <f t="shared" si="22"/>
        <v>0</v>
      </c>
      <c r="R106" s="193">
        <f t="shared" si="22"/>
        <v>0</v>
      </c>
      <c r="S106" s="193">
        <f t="shared" si="22"/>
        <v>0</v>
      </c>
      <c r="T106" s="193">
        <f t="shared" si="22"/>
        <v>0</v>
      </c>
      <c r="U106" s="193">
        <f t="shared" si="22"/>
        <v>0</v>
      </c>
      <c r="V106" s="193">
        <f t="shared" si="22"/>
        <v>0</v>
      </c>
      <c r="W106" s="193">
        <f t="shared" si="22"/>
        <v>0</v>
      </c>
      <c r="X106" s="193">
        <f t="shared" si="22"/>
        <v>0</v>
      </c>
      <c r="Y106" s="193">
        <f t="shared" si="22"/>
        <v>0</v>
      </c>
      <c r="Z106" s="193">
        <f t="shared" si="22"/>
        <v>0</v>
      </c>
      <c r="AA106" s="193">
        <f t="shared" si="22"/>
        <v>0</v>
      </c>
      <c r="AB106" s="193">
        <f t="shared" si="22"/>
        <v>0</v>
      </c>
    </row>
    <row r="107" spans="1:31" x14ac:dyDescent="0.25">
      <c r="A107" s="141" t="s">
        <v>159</v>
      </c>
      <c r="B107" s="145">
        <f>EDATE(+Summary!$C$6,12)</f>
        <v>44196</v>
      </c>
      <c r="D107" s="193">
        <f>SUM(E107:AB107)</f>
        <v>0</v>
      </c>
      <c r="E107" s="193">
        <f>+E106*$AC$81</f>
        <v>0</v>
      </c>
      <c r="F107" s="193">
        <f t="shared" ref="F107:AB107" si="23">+F106*$AC$81</f>
        <v>0</v>
      </c>
      <c r="G107" s="193">
        <f t="shared" si="23"/>
        <v>0</v>
      </c>
      <c r="H107" s="193">
        <f t="shared" si="23"/>
        <v>0</v>
      </c>
      <c r="I107" s="193">
        <f t="shared" si="23"/>
        <v>0</v>
      </c>
      <c r="J107" s="193">
        <f t="shared" si="23"/>
        <v>0</v>
      </c>
      <c r="K107" s="193">
        <f t="shared" si="23"/>
        <v>0</v>
      </c>
      <c r="L107" s="193">
        <f t="shared" si="23"/>
        <v>0</v>
      </c>
      <c r="M107" s="193">
        <f t="shared" si="23"/>
        <v>0</v>
      </c>
      <c r="N107" s="193">
        <f t="shared" si="23"/>
        <v>0</v>
      </c>
      <c r="O107" s="193">
        <f t="shared" si="23"/>
        <v>0</v>
      </c>
      <c r="P107" s="193">
        <f t="shared" si="23"/>
        <v>0</v>
      </c>
      <c r="Q107" s="193">
        <f t="shared" si="23"/>
        <v>0</v>
      </c>
      <c r="R107" s="193">
        <f t="shared" si="23"/>
        <v>0</v>
      </c>
      <c r="S107" s="193">
        <f t="shared" si="23"/>
        <v>0</v>
      </c>
      <c r="T107" s="193">
        <f t="shared" si="23"/>
        <v>0</v>
      </c>
      <c r="U107" s="193">
        <f t="shared" si="23"/>
        <v>0</v>
      </c>
      <c r="V107" s="193">
        <f t="shared" si="23"/>
        <v>0</v>
      </c>
      <c r="W107" s="193">
        <f t="shared" si="23"/>
        <v>0</v>
      </c>
      <c r="X107" s="193">
        <f t="shared" si="23"/>
        <v>0</v>
      </c>
      <c r="Y107" s="193">
        <f t="shared" si="23"/>
        <v>0</v>
      </c>
      <c r="Z107" s="193">
        <f t="shared" si="23"/>
        <v>0</v>
      </c>
      <c r="AA107" s="193">
        <f t="shared" si="23"/>
        <v>0</v>
      </c>
      <c r="AB107" s="193">
        <f t="shared" si="23"/>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CHF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4">SUM(E113:AB113)</f>
        <v>0</v>
      </c>
      <c r="E113" s="190">
        <f>SUMPRODUCT($AC$81:$AC100,E81:E$100)</f>
        <v>0</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5">EDATE(B113,12)</f>
        <v>44196</v>
      </c>
      <c r="D114" s="173">
        <f t="shared" si="24"/>
        <v>0</v>
      </c>
      <c r="E114" s="190">
        <f>SUMPRODUCT($AC$81:$AC99,E82:E$100)</f>
        <v>0</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5"/>
        <v>44561</v>
      </c>
      <c r="D115" s="173">
        <f t="shared" si="24"/>
        <v>0</v>
      </c>
      <c r="E115" s="190">
        <f>SUMPRODUCT($AC$81:$AC98,E83:E$100)</f>
        <v>0</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5"/>
        <v>44926</v>
      </c>
      <c r="D116" s="173">
        <f t="shared" si="24"/>
        <v>0</v>
      </c>
      <c r="E116" s="190">
        <f>SUMPRODUCT($AC$81:$AC97,E84:E$100)</f>
        <v>0</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5"/>
        <v>45291</v>
      </c>
      <c r="D117" s="173">
        <f t="shared" si="24"/>
        <v>0</v>
      </c>
      <c r="E117" s="190">
        <f>SUMPRODUCT($AC$81:$AC96,E85:E$100)</f>
        <v>0</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5"/>
        <v>45657</v>
      </c>
      <c r="D118" s="173">
        <f t="shared" si="24"/>
        <v>0</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5"/>
        <v>46022</v>
      </c>
      <c r="D119" s="173">
        <f t="shared" si="24"/>
        <v>0</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5"/>
        <v>46387</v>
      </c>
      <c r="D120" s="173">
        <f t="shared" si="24"/>
        <v>0</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5"/>
        <v>46752</v>
      </c>
      <c r="D121" s="173">
        <f t="shared" si="24"/>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5"/>
        <v>47118</v>
      </c>
      <c r="D122" s="173">
        <f t="shared" si="24"/>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5"/>
        <v>47483</v>
      </c>
      <c r="D123" s="173">
        <f t="shared" si="24"/>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5"/>
        <v>47848</v>
      </c>
      <c r="D124" s="173">
        <f t="shared" si="24"/>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5"/>
        <v>48213</v>
      </c>
      <c r="D125" s="173">
        <f t="shared" si="24"/>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5"/>
        <v>48579</v>
      </c>
      <c r="D126" s="173">
        <f t="shared" si="24"/>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5"/>
        <v>48944</v>
      </c>
      <c r="D127" s="173">
        <f t="shared" si="24"/>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5"/>
        <v>49309</v>
      </c>
      <c r="D128" s="173">
        <f t="shared" si="24"/>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5"/>
        <v>49674</v>
      </c>
      <c r="D129" s="173">
        <f t="shared" si="24"/>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5"/>
        <v>50040</v>
      </c>
      <c r="D130" s="173">
        <f t="shared" si="24"/>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5"/>
        <v>50405</v>
      </c>
      <c r="D131" s="173">
        <f t="shared" si="24"/>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5"/>
        <v>50770</v>
      </c>
      <c r="D132" s="173">
        <f t="shared" si="24"/>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5"/>
        <v>51135</v>
      </c>
      <c r="D133" s="173">
        <f t="shared" si="24"/>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CHF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6">SUM(E140:AB140)</f>
        <v>0</v>
      </c>
      <c r="E140" s="183">
        <f>+(E$15*E$20)*E26</f>
        <v>0</v>
      </c>
      <c r="F140" s="183">
        <f>+(F$15*F$20)*F26</f>
        <v>0</v>
      </c>
      <c r="G140" s="183">
        <f t="shared" ref="G140:AB140" si="27">+(G$15*G$20)*G26</f>
        <v>0</v>
      </c>
      <c r="H140" s="183">
        <f t="shared" si="27"/>
        <v>0</v>
      </c>
      <c r="I140" s="183">
        <f t="shared" si="27"/>
        <v>0</v>
      </c>
      <c r="J140" s="183">
        <f t="shared" si="27"/>
        <v>0</v>
      </c>
      <c r="K140" s="183">
        <f t="shared" si="27"/>
        <v>0</v>
      </c>
      <c r="L140" s="183">
        <f t="shared" si="27"/>
        <v>0</v>
      </c>
      <c r="M140" s="183">
        <f t="shared" si="27"/>
        <v>0</v>
      </c>
      <c r="N140" s="183">
        <f t="shared" si="27"/>
        <v>0</v>
      </c>
      <c r="O140" s="183">
        <f t="shared" si="27"/>
        <v>0</v>
      </c>
      <c r="P140" s="183">
        <f t="shared" si="27"/>
        <v>0</v>
      </c>
      <c r="Q140" s="183">
        <f t="shared" si="27"/>
        <v>0</v>
      </c>
      <c r="R140" s="183">
        <f t="shared" si="27"/>
        <v>0</v>
      </c>
      <c r="S140" s="183">
        <f t="shared" si="27"/>
        <v>0</v>
      </c>
      <c r="T140" s="183">
        <f t="shared" si="27"/>
        <v>0</v>
      </c>
      <c r="U140" s="183">
        <f t="shared" si="27"/>
        <v>0</v>
      </c>
      <c r="V140" s="183">
        <f t="shared" si="27"/>
        <v>0</v>
      </c>
      <c r="W140" s="183">
        <f t="shared" si="27"/>
        <v>0</v>
      </c>
      <c r="X140" s="183">
        <f t="shared" si="27"/>
        <v>0</v>
      </c>
      <c r="Y140" s="183">
        <f t="shared" si="27"/>
        <v>0</v>
      </c>
      <c r="Z140" s="183">
        <f t="shared" si="27"/>
        <v>0</v>
      </c>
      <c r="AA140" s="183">
        <f t="shared" si="27"/>
        <v>0</v>
      </c>
      <c r="AB140" s="183">
        <f t="shared" si="27"/>
        <v>0</v>
      </c>
    </row>
    <row r="141" spans="1:28" x14ac:dyDescent="0.25">
      <c r="B141" s="145">
        <f t="shared" ref="B141:B159" si="28">EDATE(B140,12)</f>
        <v>44561</v>
      </c>
      <c r="D141" s="183">
        <f t="shared" si="26"/>
        <v>0</v>
      </c>
      <c r="E141" s="183">
        <f t="shared" ref="E141:AB151" si="29">+(E$15*E$20)*E27</f>
        <v>0</v>
      </c>
      <c r="F141" s="183">
        <f t="shared" si="29"/>
        <v>0</v>
      </c>
      <c r="G141" s="183">
        <f t="shared" si="29"/>
        <v>0</v>
      </c>
      <c r="H141" s="183">
        <f t="shared" si="29"/>
        <v>0</v>
      </c>
      <c r="I141" s="183">
        <f t="shared" si="29"/>
        <v>0</v>
      </c>
      <c r="J141" s="183">
        <f t="shared" si="29"/>
        <v>0</v>
      </c>
      <c r="K141" s="183">
        <f t="shared" si="29"/>
        <v>0</v>
      </c>
      <c r="L141" s="183">
        <f t="shared" si="29"/>
        <v>0</v>
      </c>
      <c r="M141" s="183">
        <f t="shared" si="29"/>
        <v>0</v>
      </c>
      <c r="N141" s="183">
        <f t="shared" si="29"/>
        <v>0</v>
      </c>
      <c r="O141" s="183">
        <f t="shared" si="29"/>
        <v>0</v>
      </c>
      <c r="P141" s="183">
        <f t="shared" si="29"/>
        <v>0</v>
      </c>
      <c r="Q141" s="183">
        <f t="shared" si="29"/>
        <v>0</v>
      </c>
      <c r="R141" s="183">
        <f t="shared" si="29"/>
        <v>0</v>
      </c>
      <c r="S141" s="183">
        <f t="shared" si="29"/>
        <v>0</v>
      </c>
      <c r="T141" s="183">
        <f t="shared" si="29"/>
        <v>0</v>
      </c>
      <c r="U141" s="183">
        <f t="shared" si="29"/>
        <v>0</v>
      </c>
      <c r="V141" s="183">
        <f t="shared" si="29"/>
        <v>0</v>
      </c>
      <c r="W141" s="183">
        <f t="shared" si="29"/>
        <v>0</v>
      </c>
      <c r="X141" s="183">
        <f t="shared" si="29"/>
        <v>0</v>
      </c>
      <c r="Y141" s="183">
        <f t="shared" si="29"/>
        <v>0</v>
      </c>
      <c r="Z141" s="183">
        <f t="shared" si="29"/>
        <v>0</v>
      </c>
      <c r="AA141" s="183">
        <f t="shared" si="29"/>
        <v>0</v>
      </c>
      <c r="AB141" s="183">
        <f t="shared" si="29"/>
        <v>0</v>
      </c>
    </row>
    <row r="142" spans="1:28" x14ac:dyDescent="0.25">
      <c r="B142" s="145">
        <f t="shared" si="28"/>
        <v>44926</v>
      </c>
      <c r="D142" s="183">
        <f t="shared" si="26"/>
        <v>0</v>
      </c>
      <c r="E142" s="183">
        <f t="shared" si="29"/>
        <v>0</v>
      </c>
      <c r="F142" s="183">
        <f t="shared" si="29"/>
        <v>0</v>
      </c>
      <c r="G142" s="183">
        <f t="shared" si="29"/>
        <v>0</v>
      </c>
      <c r="H142" s="183">
        <f t="shared" si="29"/>
        <v>0</v>
      </c>
      <c r="I142" s="183">
        <f t="shared" si="29"/>
        <v>0</v>
      </c>
      <c r="J142" s="183">
        <f t="shared" si="29"/>
        <v>0</v>
      </c>
      <c r="K142" s="183">
        <f t="shared" si="29"/>
        <v>0</v>
      </c>
      <c r="L142" s="183">
        <f t="shared" si="29"/>
        <v>0</v>
      </c>
      <c r="M142" s="183">
        <f t="shared" si="29"/>
        <v>0</v>
      </c>
      <c r="N142" s="183">
        <f t="shared" si="29"/>
        <v>0</v>
      </c>
      <c r="O142" s="183">
        <f t="shared" si="29"/>
        <v>0</v>
      </c>
      <c r="P142" s="183">
        <f t="shared" si="29"/>
        <v>0</v>
      </c>
      <c r="Q142" s="183">
        <f t="shared" si="29"/>
        <v>0</v>
      </c>
      <c r="R142" s="183">
        <f t="shared" si="29"/>
        <v>0</v>
      </c>
      <c r="S142" s="183">
        <f t="shared" si="29"/>
        <v>0</v>
      </c>
      <c r="T142" s="183">
        <f t="shared" si="29"/>
        <v>0</v>
      </c>
      <c r="U142" s="183">
        <f t="shared" si="29"/>
        <v>0</v>
      </c>
      <c r="V142" s="183">
        <f t="shared" si="29"/>
        <v>0</v>
      </c>
      <c r="W142" s="183">
        <f t="shared" si="29"/>
        <v>0</v>
      </c>
      <c r="X142" s="183">
        <f t="shared" si="29"/>
        <v>0</v>
      </c>
      <c r="Y142" s="183">
        <f t="shared" si="29"/>
        <v>0</v>
      </c>
      <c r="Z142" s="183">
        <f t="shared" si="29"/>
        <v>0</v>
      </c>
      <c r="AA142" s="183">
        <f t="shared" si="29"/>
        <v>0</v>
      </c>
      <c r="AB142" s="183">
        <f t="shared" si="29"/>
        <v>0</v>
      </c>
    </row>
    <row r="143" spans="1:28" x14ac:dyDescent="0.25">
      <c r="B143" s="145">
        <f t="shared" si="28"/>
        <v>45291</v>
      </c>
      <c r="D143" s="183">
        <f t="shared" si="26"/>
        <v>0</v>
      </c>
      <c r="E143" s="183">
        <f t="shared" si="29"/>
        <v>0</v>
      </c>
      <c r="F143" s="183">
        <f t="shared" si="29"/>
        <v>0</v>
      </c>
      <c r="G143" s="183">
        <f t="shared" si="29"/>
        <v>0</v>
      </c>
      <c r="H143" s="183">
        <f t="shared" si="29"/>
        <v>0</v>
      </c>
      <c r="I143" s="183">
        <f t="shared" si="29"/>
        <v>0</v>
      </c>
      <c r="J143" s="183">
        <f t="shared" si="29"/>
        <v>0</v>
      </c>
      <c r="K143" s="183">
        <f t="shared" si="29"/>
        <v>0</v>
      </c>
      <c r="L143" s="183">
        <f t="shared" si="29"/>
        <v>0</v>
      </c>
      <c r="M143" s="183">
        <f t="shared" si="29"/>
        <v>0</v>
      </c>
      <c r="N143" s="183">
        <f t="shared" si="29"/>
        <v>0</v>
      </c>
      <c r="O143" s="183">
        <f t="shared" si="29"/>
        <v>0</v>
      </c>
      <c r="P143" s="183">
        <f t="shared" si="29"/>
        <v>0</v>
      </c>
      <c r="Q143" s="183">
        <f t="shared" si="29"/>
        <v>0</v>
      </c>
      <c r="R143" s="183">
        <f t="shared" si="29"/>
        <v>0</v>
      </c>
      <c r="S143" s="183">
        <f t="shared" si="29"/>
        <v>0</v>
      </c>
      <c r="T143" s="183">
        <f t="shared" si="29"/>
        <v>0</v>
      </c>
      <c r="U143" s="183">
        <f t="shared" si="29"/>
        <v>0</v>
      </c>
      <c r="V143" s="183">
        <f t="shared" si="29"/>
        <v>0</v>
      </c>
      <c r="W143" s="183">
        <f t="shared" si="29"/>
        <v>0</v>
      </c>
      <c r="X143" s="183">
        <f t="shared" si="29"/>
        <v>0</v>
      </c>
      <c r="Y143" s="183">
        <f t="shared" si="29"/>
        <v>0</v>
      </c>
      <c r="Z143" s="183">
        <f t="shared" si="29"/>
        <v>0</v>
      </c>
      <c r="AA143" s="183">
        <f t="shared" si="29"/>
        <v>0</v>
      </c>
      <c r="AB143" s="183">
        <f t="shared" si="29"/>
        <v>0</v>
      </c>
    </row>
    <row r="144" spans="1:28" x14ac:dyDescent="0.25">
      <c r="B144" s="145">
        <f t="shared" si="28"/>
        <v>45657</v>
      </c>
      <c r="D144" s="183">
        <f t="shared" si="26"/>
        <v>0</v>
      </c>
      <c r="E144" s="183">
        <f t="shared" si="29"/>
        <v>0</v>
      </c>
      <c r="F144" s="183">
        <f t="shared" si="29"/>
        <v>0</v>
      </c>
      <c r="G144" s="183">
        <f t="shared" si="29"/>
        <v>0</v>
      </c>
      <c r="H144" s="183">
        <f t="shared" si="29"/>
        <v>0</v>
      </c>
      <c r="I144" s="183">
        <f t="shared" si="29"/>
        <v>0</v>
      </c>
      <c r="J144" s="183">
        <f t="shared" si="29"/>
        <v>0</v>
      </c>
      <c r="K144" s="183">
        <f t="shared" si="29"/>
        <v>0</v>
      </c>
      <c r="L144" s="183">
        <f t="shared" si="29"/>
        <v>0</v>
      </c>
      <c r="M144" s="183">
        <f t="shared" si="29"/>
        <v>0</v>
      </c>
      <c r="N144" s="183">
        <f t="shared" si="29"/>
        <v>0</v>
      </c>
      <c r="O144" s="183">
        <f t="shared" si="29"/>
        <v>0</v>
      </c>
      <c r="P144" s="183">
        <f t="shared" si="29"/>
        <v>0</v>
      </c>
      <c r="Q144" s="183">
        <f t="shared" si="29"/>
        <v>0</v>
      </c>
      <c r="R144" s="183">
        <f t="shared" si="29"/>
        <v>0</v>
      </c>
      <c r="S144" s="183">
        <f t="shared" si="29"/>
        <v>0</v>
      </c>
      <c r="T144" s="183">
        <f t="shared" si="29"/>
        <v>0</v>
      </c>
      <c r="U144" s="183">
        <f t="shared" si="29"/>
        <v>0</v>
      </c>
      <c r="V144" s="183">
        <f t="shared" si="29"/>
        <v>0</v>
      </c>
      <c r="W144" s="183">
        <f t="shared" si="29"/>
        <v>0</v>
      </c>
      <c r="X144" s="183">
        <f t="shared" si="29"/>
        <v>0</v>
      </c>
      <c r="Y144" s="183">
        <f t="shared" si="29"/>
        <v>0</v>
      </c>
      <c r="Z144" s="183">
        <f t="shared" si="29"/>
        <v>0</v>
      </c>
      <c r="AA144" s="183">
        <f t="shared" si="29"/>
        <v>0</v>
      </c>
      <c r="AB144" s="183">
        <f t="shared" si="29"/>
        <v>0</v>
      </c>
    </row>
    <row r="145" spans="2:28" x14ac:dyDescent="0.25">
      <c r="B145" s="145">
        <f t="shared" si="28"/>
        <v>46022</v>
      </c>
      <c r="D145" s="183">
        <f t="shared" si="26"/>
        <v>0</v>
      </c>
      <c r="E145" s="183">
        <f t="shared" si="29"/>
        <v>0</v>
      </c>
      <c r="F145" s="183">
        <f t="shared" si="29"/>
        <v>0</v>
      </c>
      <c r="G145" s="183">
        <f t="shared" si="29"/>
        <v>0</v>
      </c>
      <c r="H145" s="183">
        <f t="shared" si="29"/>
        <v>0</v>
      </c>
      <c r="I145" s="183">
        <f t="shared" si="29"/>
        <v>0</v>
      </c>
      <c r="J145" s="183">
        <f t="shared" si="29"/>
        <v>0</v>
      </c>
      <c r="K145" s="183">
        <f t="shared" si="29"/>
        <v>0</v>
      </c>
      <c r="L145" s="183">
        <f t="shared" si="29"/>
        <v>0</v>
      </c>
      <c r="M145" s="183">
        <f t="shared" si="29"/>
        <v>0</v>
      </c>
      <c r="N145" s="183">
        <f t="shared" si="29"/>
        <v>0</v>
      </c>
      <c r="O145" s="183">
        <f t="shared" si="29"/>
        <v>0</v>
      </c>
      <c r="P145" s="183">
        <f t="shared" si="29"/>
        <v>0</v>
      </c>
      <c r="Q145" s="183">
        <f t="shared" si="29"/>
        <v>0</v>
      </c>
      <c r="R145" s="183">
        <f t="shared" si="29"/>
        <v>0</v>
      </c>
      <c r="S145" s="183">
        <f t="shared" si="29"/>
        <v>0</v>
      </c>
      <c r="T145" s="183">
        <f t="shared" si="29"/>
        <v>0</v>
      </c>
      <c r="U145" s="183">
        <f t="shared" si="29"/>
        <v>0</v>
      </c>
      <c r="V145" s="183">
        <f t="shared" si="29"/>
        <v>0</v>
      </c>
      <c r="W145" s="183">
        <f t="shared" si="29"/>
        <v>0</v>
      </c>
      <c r="X145" s="183">
        <f t="shared" si="29"/>
        <v>0</v>
      </c>
      <c r="Y145" s="183">
        <f t="shared" si="29"/>
        <v>0</v>
      </c>
      <c r="Z145" s="183">
        <f t="shared" si="29"/>
        <v>0</v>
      </c>
      <c r="AA145" s="183">
        <f t="shared" si="29"/>
        <v>0</v>
      </c>
      <c r="AB145" s="183">
        <f t="shared" si="29"/>
        <v>0</v>
      </c>
    </row>
    <row r="146" spans="2:28" x14ac:dyDescent="0.25">
      <c r="B146" s="145">
        <f t="shared" si="28"/>
        <v>46387</v>
      </c>
      <c r="D146" s="183">
        <f t="shared" si="26"/>
        <v>0</v>
      </c>
      <c r="E146" s="183">
        <f t="shared" si="29"/>
        <v>0</v>
      </c>
      <c r="F146" s="183">
        <f t="shared" si="29"/>
        <v>0</v>
      </c>
      <c r="G146" s="183">
        <f t="shared" si="29"/>
        <v>0</v>
      </c>
      <c r="H146" s="183">
        <f t="shared" si="29"/>
        <v>0</v>
      </c>
      <c r="I146" s="183">
        <f t="shared" si="29"/>
        <v>0</v>
      </c>
      <c r="J146" s="183">
        <f t="shared" si="29"/>
        <v>0</v>
      </c>
      <c r="K146" s="183">
        <f t="shared" si="29"/>
        <v>0</v>
      </c>
      <c r="L146" s="183">
        <f t="shared" si="29"/>
        <v>0</v>
      </c>
      <c r="M146" s="183">
        <f t="shared" si="29"/>
        <v>0</v>
      </c>
      <c r="N146" s="183">
        <f t="shared" si="29"/>
        <v>0</v>
      </c>
      <c r="O146" s="183">
        <f t="shared" si="29"/>
        <v>0</v>
      </c>
      <c r="P146" s="183">
        <f t="shared" si="29"/>
        <v>0</v>
      </c>
      <c r="Q146" s="183">
        <f t="shared" si="29"/>
        <v>0</v>
      </c>
      <c r="R146" s="183">
        <f t="shared" si="29"/>
        <v>0</v>
      </c>
      <c r="S146" s="183">
        <f t="shared" si="29"/>
        <v>0</v>
      </c>
      <c r="T146" s="183">
        <f t="shared" si="29"/>
        <v>0</v>
      </c>
      <c r="U146" s="183">
        <f t="shared" si="29"/>
        <v>0</v>
      </c>
      <c r="V146" s="183">
        <f t="shared" si="29"/>
        <v>0</v>
      </c>
      <c r="W146" s="183">
        <f t="shared" si="29"/>
        <v>0</v>
      </c>
      <c r="X146" s="183">
        <f t="shared" si="29"/>
        <v>0</v>
      </c>
      <c r="Y146" s="183">
        <f t="shared" si="29"/>
        <v>0</v>
      </c>
      <c r="Z146" s="183">
        <f t="shared" si="29"/>
        <v>0</v>
      </c>
      <c r="AA146" s="183">
        <f t="shared" si="29"/>
        <v>0</v>
      </c>
      <c r="AB146" s="183">
        <f t="shared" si="29"/>
        <v>0</v>
      </c>
    </row>
    <row r="147" spans="2:28" x14ac:dyDescent="0.25">
      <c r="B147" s="145">
        <f t="shared" si="28"/>
        <v>46752</v>
      </c>
      <c r="D147" s="183">
        <f t="shared" si="26"/>
        <v>0</v>
      </c>
      <c r="E147" s="183">
        <f t="shared" si="29"/>
        <v>0</v>
      </c>
      <c r="F147" s="183">
        <f t="shared" si="29"/>
        <v>0</v>
      </c>
      <c r="G147" s="183">
        <f t="shared" si="29"/>
        <v>0</v>
      </c>
      <c r="H147" s="183">
        <f t="shared" si="29"/>
        <v>0</v>
      </c>
      <c r="I147" s="183">
        <f t="shared" si="29"/>
        <v>0</v>
      </c>
      <c r="J147" s="183">
        <f t="shared" si="29"/>
        <v>0</v>
      </c>
      <c r="K147" s="183">
        <f t="shared" si="29"/>
        <v>0</v>
      </c>
      <c r="L147" s="183">
        <f t="shared" si="29"/>
        <v>0</v>
      </c>
      <c r="M147" s="183">
        <f t="shared" si="29"/>
        <v>0</v>
      </c>
      <c r="N147" s="183">
        <f t="shared" si="29"/>
        <v>0</v>
      </c>
      <c r="O147" s="183">
        <f t="shared" si="29"/>
        <v>0</v>
      </c>
      <c r="P147" s="183">
        <f t="shared" si="29"/>
        <v>0</v>
      </c>
      <c r="Q147" s="183">
        <f t="shared" si="29"/>
        <v>0</v>
      </c>
      <c r="R147" s="183">
        <f t="shared" si="29"/>
        <v>0</v>
      </c>
      <c r="S147" s="183">
        <f t="shared" si="29"/>
        <v>0</v>
      </c>
      <c r="T147" s="183">
        <f t="shared" si="29"/>
        <v>0</v>
      </c>
      <c r="U147" s="183">
        <f t="shared" si="29"/>
        <v>0</v>
      </c>
      <c r="V147" s="183">
        <f t="shared" si="29"/>
        <v>0</v>
      </c>
      <c r="W147" s="183">
        <f t="shared" si="29"/>
        <v>0</v>
      </c>
      <c r="X147" s="183">
        <f t="shared" si="29"/>
        <v>0</v>
      </c>
      <c r="Y147" s="183">
        <f t="shared" si="29"/>
        <v>0</v>
      </c>
      <c r="Z147" s="183">
        <f t="shared" si="29"/>
        <v>0</v>
      </c>
      <c r="AA147" s="183">
        <f t="shared" si="29"/>
        <v>0</v>
      </c>
      <c r="AB147" s="183">
        <f t="shared" si="29"/>
        <v>0</v>
      </c>
    </row>
    <row r="148" spans="2:28" x14ac:dyDescent="0.25">
      <c r="B148" s="145">
        <f t="shared" si="28"/>
        <v>47118</v>
      </c>
      <c r="D148" s="183">
        <f t="shared" si="26"/>
        <v>0</v>
      </c>
      <c r="E148" s="183">
        <f t="shared" si="29"/>
        <v>0</v>
      </c>
      <c r="F148" s="183">
        <f t="shared" si="29"/>
        <v>0</v>
      </c>
      <c r="G148" s="183">
        <f t="shared" si="29"/>
        <v>0</v>
      </c>
      <c r="H148" s="183">
        <f t="shared" si="29"/>
        <v>0</v>
      </c>
      <c r="I148" s="183">
        <f t="shared" si="29"/>
        <v>0</v>
      </c>
      <c r="J148" s="183">
        <f t="shared" si="29"/>
        <v>0</v>
      </c>
      <c r="K148" s="183">
        <f t="shared" si="29"/>
        <v>0</v>
      </c>
      <c r="L148" s="183">
        <f t="shared" si="29"/>
        <v>0</v>
      </c>
      <c r="M148" s="183">
        <f t="shared" si="29"/>
        <v>0</v>
      </c>
      <c r="N148" s="183">
        <f t="shared" si="29"/>
        <v>0</v>
      </c>
      <c r="O148" s="183">
        <f t="shared" si="29"/>
        <v>0</v>
      </c>
      <c r="P148" s="183">
        <f t="shared" si="29"/>
        <v>0</v>
      </c>
      <c r="Q148" s="183">
        <f t="shared" si="29"/>
        <v>0</v>
      </c>
      <c r="R148" s="183">
        <f t="shared" si="29"/>
        <v>0</v>
      </c>
      <c r="S148" s="183">
        <f t="shared" si="29"/>
        <v>0</v>
      </c>
      <c r="T148" s="183">
        <f t="shared" si="29"/>
        <v>0</v>
      </c>
      <c r="U148" s="183">
        <f t="shared" si="29"/>
        <v>0</v>
      </c>
      <c r="V148" s="183">
        <f t="shared" si="29"/>
        <v>0</v>
      </c>
      <c r="W148" s="183">
        <f t="shared" si="29"/>
        <v>0</v>
      </c>
      <c r="X148" s="183">
        <f t="shared" si="29"/>
        <v>0</v>
      </c>
      <c r="Y148" s="183">
        <f t="shared" si="29"/>
        <v>0</v>
      </c>
      <c r="Z148" s="183">
        <f t="shared" si="29"/>
        <v>0</v>
      </c>
      <c r="AA148" s="183">
        <f t="shared" si="29"/>
        <v>0</v>
      </c>
      <c r="AB148" s="183">
        <f t="shared" si="29"/>
        <v>0</v>
      </c>
    </row>
    <row r="149" spans="2:28" x14ac:dyDescent="0.25">
      <c r="B149" s="145">
        <f t="shared" si="28"/>
        <v>47483</v>
      </c>
      <c r="D149" s="183">
        <f t="shared" si="26"/>
        <v>0</v>
      </c>
      <c r="E149" s="183">
        <f t="shared" si="29"/>
        <v>0</v>
      </c>
      <c r="F149" s="183">
        <f t="shared" si="29"/>
        <v>0</v>
      </c>
      <c r="G149" s="183">
        <f t="shared" si="29"/>
        <v>0</v>
      </c>
      <c r="H149" s="183">
        <f t="shared" si="29"/>
        <v>0</v>
      </c>
      <c r="I149" s="183">
        <f t="shared" si="29"/>
        <v>0</v>
      </c>
      <c r="J149" s="183">
        <f t="shared" si="29"/>
        <v>0</v>
      </c>
      <c r="K149" s="183">
        <f t="shared" si="29"/>
        <v>0</v>
      </c>
      <c r="L149" s="183">
        <f t="shared" si="29"/>
        <v>0</v>
      </c>
      <c r="M149" s="183">
        <f t="shared" si="29"/>
        <v>0</v>
      </c>
      <c r="N149" s="183">
        <f t="shared" si="29"/>
        <v>0</v>
      </c>
      <c r="O149" s="183">
        <f t="shared" si="29"/>
        <v>0</v>
      </c>
      <c r="P149" s="183">
        <f t="shared" si="29"/>
        <v>0</v>
      </c>
      <c r="Q149" s="183">
        <f t="shared" si="29"/>
        <v>0</v>
      </c>
      <c r="R149" s="183">
        <f t="shared" si="29"/>
        <v>0</v>
      </c>
      <c r="S149" s="183">
        <f t="shared" si="29"/>
        <v>0</v>
      </c>
      <c r="T149" s="183">
        <f t="shared" si="29"/>
        <v>0</v>
      </c>
      <c r="U149" s="183">
        <f t="shared" si="29"/>
        <v>0</v>
      </c>
      <c r="V149" s="183">
        <f t="shared" si="29"/>
        <v>0</v>
      </c>
      <c r="W149" s="183">
        <f t="shared" si="29"/>
        <v>0</v>
      </c>
      <c r="X149" s="183">
        <f t="shared" si="29"/>
        <v>0</v>
      </c>
      <c r="Y149" s="183">
        <f t="shared" si="29"/>
        <v>0</v>
      </c>
      <c r="Z149" s="183">
        <f t="shared" si="29"/>
        <v>0</v>
      </c>
      <c r="AA149" s="183">
        <f t="shared" si="29"/>
        <v>0</v>
      </c>
      <c r="AB149" s="183">
        <f t="shared" si="29"/>
        <v>0</v>
      </c>
    </row>
    <row r="150" spans="2:28" x14ac:dyDescent="0.25">
      <c r="B150" s="145">
        <f t="shared" si="28"/>
        <v>47848</v>
      </c>
      <c r="D150" s="183">
        <f t="shared" si="26"/>
        <v>0</v>
      </c>
      <c r="E150" s="183">
        <f t="shared" si="29"/>
        <v>0</v>
      </c>
      <c r="F150" s="183">
        <f t="shared" si="29"/>
        <v>0</v>
      </c>
      <c r="G150" s="183">
        <f t="shared" si="29"/>
        <v>0</v>
      </c>
      <c r="H150" s="183">
        <f t="shared" si="29"/>
        <v>0</v>
      </c>
      <c r="I150" s="183">
        <f t="shared" si="29"/>
        <v>0</v>
      </c>
      <c r="J150" s="183">
        <f t="shared" si="29"/>
        <v>0</v>
      </c>
      <c r="K150" s="183">
        <f t="shared" si="29"/>
        <v>0</v>
      </c>
      <c r="L150" s="183">
        <f t="shared" si="29"/>
        <v>0</v>
      </c>
      <c r="M150" s="183">
        <f t="shared" si="29"/>
        <v>0</v>
      </c>
      <c r="N150" s="183">
        <f t="shared" si="29"/>
        <v>0</v>
      </c>
      <c r="O150" s="183">
        <f t="shared" si="29"/>
        <v>0</v>
      </c>
      <c r="P150" s="183">
        <f t="shared" si="29"/>
        <v>0</v>
      </c>
      <c r="Q150" s="183">
        <f t="shared" si="29"/>
        <v>0</v>
      </c>
      <c r="R150" s="183">
        <f t="shared" si="29"/>
        <v>0</v>
      </c>
      <c r="S150" s="183">
        <f t="shared" si="29"/>
        <v>0</v>
      </c>
      <c r="T150" s="183">
        <f t="shared" si="29"/>
        <v>0</v>
      </c>
      <c r="U150" s="183">
        <f t="shared" si="29"/>
        <v>0</v>
      </c>
      <c r="V150" s="183">
        <f t="shared" si="29"/>
        <v>0</v>
      </c>
      <c r="W150" s="183">
        <f t="shared" si="29"/>
        <v>0</v>
      </c>
      <c r="X150" s="183">
        <f t="shared" si="29"/>
        <v>0</v>
      </c>
      <c r="Y150" s="183">
        <f t="shared" si="29"/>
        <v>0</v>
      </c>
      <c r="Z150" s="183">
        <f t="shared" si="29"/>
        <v>0</v>
      </c>
      <c r="AA150" s="183">
        <f t="shared" si="29"/>
        <v>0</v>
      </c>
      <c r="AB150" s="183">
        <f t="shared" si="29"/>
        <v>0</v>
      </c>
    </row>
    <row r="151" spans="2:28" x14ac:dyDescent="0.25">
      <c r="B151" s="145">
        <f t="shared" si="28"/>
        <v>48213</v>
      </c>
      <c r="D151" s="183">
        <f t="shared" si="26"/>
        <v>0</v>
      </c>
      <c r="E151" s="183">
        <f t="shared" si="29"/>
        <v>0</v>
      </c>
      <c r="F151" s="183">
        <f t="shared" si="29"/>
        <v>0</v>
      </c>
      <c r="G151" s="183">
        <f t="shared" si="29"/>
        <v>0</v>
      </c>
      <c r="H151" s="183">
        <f t="shared" si="29"/>
        <v>0</v>
      </c>
      <c r="I151" s="183">
        <f t="shared" si="29"/>
        <v>0</v>
      </c>
      <c r="J151" s="183">
        <f t="shared" si="29"/>
        <v>0</v>
      </c>
      <c r="K151" s="183">
        <f t="shared" si="29"/>
        <v>0</v>
      </c>
      <c r="L151" s="183">
        <f t="shared" si="29"/>
        <v>0</v>
      </c>
      <c r="M151" s="183">
        <f t="shared" si="29"/>
        <v>0</v>
      </c>
      <c r="N151" s="183">
        <f t="shared" si="29"/>
        <v>0</v>
      </c>
      <c r="O151" s="183">
        <f t="shared" si="29"/>
        <v>0</v>
      </c>
      <c r="P151" s="183">
        <f t="shared" si="29"/>
        <v>0</v>
      </c>
      <c r="Q151" s="183">
        <f t="shared" si="29"/>
        <v>0</v>
      </c>
      <c r="R151" s="183">
        <f t="shared" si="29"/>
        <v>0</v>
      </c>
      <c r="S151" s="183">
        <f t="shared" si="29"/>
        <v>0</v>
      </c>
      <c r="T151" s="183">
        <f t="shared" ref="T151:AB151" si="30">+(T$15*T$20)*T37</f>
        <v>0</v>
      </c>
      <c r="U151" s="183">
        <f t="shared" si="30"/>
        <v>0</v>
      </c>
      <c r="V151" s="183">
        <f t="shared" si="30"/>
        <v>0</v>
      </c>
      <c r="W151" s="183">
        <f t="shared" si="30"/>
        <v>0</v>
      </c>
      <c r="X151" s="183">
        <f t="shared" si="30"/>
        <v>0</v>
      </c>
      <c r="Y151" s="183">
        <f t="shared" si="30"/>
        <v>0</v>
      </c>
      <c r="Z151" s="183">
        <f t="shared" si="30"/>
        <v>0</v>
      </c>
      <c r="AA151" s="183">
        <f t="shared" si="30"/>
        <v>0</v>
      </c>
      <c r="AB151" s="183">
        <f t="shared" si="30"/>
        <v>0</v>
      </c>
    </row>
    <row r="152" spans="2:28" x14ac:dyDescent="0.25">
      <c r="B152" s="145">
        <f t="shared" si="28"/>
        <v>48579</v>
      </c>
      <c r="D152" s="183">
        <f t="shared" si="26"/>
        <v>0</v>
      </c>
      <c r="E152" s="183">
        <f t="shared" ref="E152:AB159" si="31">+(E$15*E$20)*E38</f>
        <v>0</v>
      </c>
      <c r="F152" s="183">
        <f t="shared" si="31"/>
        <v>0</v>
      </c>
      <c r="G152" s="183">
        <f t="shared" si="31"/>
        <v>0</v>
      </c>
      <c r="H152" s="183">
        <f t="shared" si="31"/>
        <v>0</v>
      </c>
      <c r="I152" s="183">
        <f t="shared" si="31"/>
        <v>0</v>
      </c>
      <c r="J152" s="183">
        <f t="shared" si="31"/>
        <v>0</v>
      </c>
      <c r="K152" s="183">
        <f t="shared" si="31"/>
        <v>0</v>
      </c>
      <c r="L152" s="183">
        <f t="shared" si="31"/>
        <v>0</v>
      </c>
      <c r="M152" s="183">
        <f t="shared" si="31"/>
        <v>0</v>
      </c>
      <c r="N152" s="183">
        <f t="shared" si="31"/>
        <v>0</v>
      </c>
      <c r="O152" s="183">
        <f t="shared" si="31"/>
        <v>0</v>
      </c>
      <c r="P152" s="183">
        <f t="shared" si="31"/>
        <v>0</v>
      </c>
      <c r="Q152" s="183">
        <f t="shared" si="31"/>
        <v>0</v>
      </c>
      <c r="R152" s="183">
        <f t="shared" si="31"/>
        <v>0</v>
      </c>
      <c r="S152" s="183">
        <f t="shared" si="31"/>
        <v>0</v>
      </c>
      <c r="T152" s="183">
        <f t="shared" si="31"/>
        <v>0</v>
      </c>
      <c r="U152" s="183">
        <f t="shared" si="31"/>
        <v>0</v>
      </c>
      <c r="V152" s="183">
        <f t="shared" si="31"/>
        <v>0</v>
      </c>
      <c r="W152" s="183">
        <f t="shared" si="31"/>
        <v>0</v>
      </c>
      <c r="X152" s="183">
        <f t="shared" si="31"/>
        <v>0</v>
      </c>
      <c r="Y152" s="183">
        <f t="shared" si="31"/>
        <v>0</v>
      </c>
      <c r="Z152" s="183">
        <f t="shared" si="31"/>
        <v>0</v>
      </c>
      <c r="AA152" s="183">
        <f t="shared" si="31"/>
        <v>0</v>
      </c>
      <c r="AB152" s="183">
        <f t="shared" si="31"/>
        <v>0</v>
      </c>
    </row>
    <row r="153" spans="2:28" x14ac:dyDescent="0.25">
      <c r="B153" s="145">
        <f t="shared" si="28"/>
        <v>48944</v>
      </c>
      <c r="D153" s="183">
        <f t="shared" si="26"/>
        <v>0</v>
      </c>
      <c r="E153" s="183">
        <f t="shared" si="31"/>
        <v>0</v>
      </c>
      <c r="F153" s="183">
        <f t="shared" si="31"/>
        <v>0</v>
      </c>
      <c r="G153" s="183">
        <f t="shared" si="31"/>
        <v>0</v>
      </c>
      <c r="H153" s="183">
        <f t="shared" si="31"/>
        <v>0</v>
      </c>
      <c r="I153" s="183">
        <f t="shared" si="31"/>
        <v>0</v>
      </c>
      <c r="J153" s="183">
        <f t="shared" si="31"/>
        <v>0</v>
      </c>
      <c r="K153" s="183">
        <f t="shared" si="31"/>
        <v>0</v>
      </c>
      <c r="L153" s="183">
        <f t="shared" si="31"/>
        <v>0</v>
      </c>
      <c r="M153" s="183">
        <f t="shared" si="31"/>
        <v>0</v>
      </c>
      <c r="N153" s="183">
        <f t="shared" si="31"/>
        <v>0</v>
      </c>
      <c r="O153" s="183">
        <f t="shared" si="31"/>
        <v>0</v>
      </c>
      <c r="P153" s="183">
        <f t="shared" si="31"/>
        <v>0</v>
      </c>
      <c r="Q153" s="183">
        <f t="shared" si="31"/>
        <v>0</v>
      </c>
      <c r="R153" s="183">
        <f t="shared" si="31"/>
        <v>0</v>
      </c>
      <c r="S153" s="183">
        <f t="shared" si="31"/>
        <v>0</v>
      </c>
      <c r="T153" s="183">
        <f t="shared" si="31"/>
        <v>0</v>
      </c>
      <c r="U153" s="183">
        <f t="shared" si="31"/>
        <v>0</v>
      </c>
      <c r="V153" s="183">
        <f t="shared" si="31"/>
        <v>0</v>
      </c>
      <c r="W153" s="183">
        <f t="shared" si="31"/>
        <v>0</v>
      </c>
      <c r="X153" s="183">
        <f t="shared" si="31"/>
        <v>0</v>
      </c>
      <c r="Y153" s="183">
        <f t="shared" si="31"/>
        <v>0</v>
      </c>
      <c r="Z153" s="183">
        <f t="shared" si="31"/>
        <v>0</v>
      </c>
      <c r="AA153" s="183">
        <f t="shared" si="31"/>
        <v>0</v>
      </c>
      <c r="AB153" s="183">
        <f t="shared" si="31"/>
        <v>0</v>
      </c>
    </row>
    <row r="154" spans="2:28" x14ac:dyDescent="0.25">
      <c r="B154" s="145">
        <f t="shared" si="28"/>
        <v>49309</v>
      </c>
      <c r="D154" s="183">
        <f t="shared" si="26"/>
        <v>0</v>
      </c>
      <c r="E154" s="183">
        <f t="shared" si="31"/>
        <v>0</v>
      </c>
      <c r="F154" s="183">
        <f t="shared" si="31"/>
        <v>0</v>
      </c>
      <c r="G154" s="183">
        <f t="shared" si="31"/>
        <v>0</v>
      </c>
      <c r="H154" s="183">
        <f t="shared" si="31"/>
        <v>0</v>
      </c>
      <c r="I154" s="183">
        <f t="shared" si="31"/>
        <v>0</v>
      </c>
      <c r="J154" s="183">
        <f t="shared" si="31"/>
        <v>0</v>
      </c>
      <c r="K154" s="183">
        <f t="shared" si="31"/>
        <v>0</v>
      </c>
      <c r="L154" s="183">
        <f t="shared" si="31"/>
        <v>0</v>
      </c>
      <c r="M154" s="183">
        <f t="shared" si="31"/>
        <v>0</v>
      </c>
      <c r="N154" s="183">
        <f t="shared" si="31"/>
        <v>0</v>
      </c>
      <c r="O154" s="183">
        <f t="shared" si="31"/>
        <v>0</v>
      </c>
      <c r="P154" s="183">
        <f t="shared" si="31"/>
        <v>0</v>
      </c>
      <c r="Q154" s="183">
        <f t="shared" si="31"/>
        <v>0</v>
      </c>
      <c r="R154" s="183">
        <f t="shared" si="31"/>
        <v>0</v>
      </c>
      <c r="S154" s="183">
        <f t="shared" si="31"/>
        <v>0</v>
      </c>
      <c r="T154" s="183">
        <f t="shared" si="31"/>
        <v>0</v>
      </c>
      <c r="U154" s="183">
        <f t="shared" si="31"/>
        <v>0</v>
      </c>
      <c r="V154" s="183">
        <f t="shared" si="31"/>
        <v>0</v>
      </c>
      <c r="W154" s="183">
        <f t="shared" si="31"/>
        <v>0</v>
      </c>
      <c r="X154" s="183">
        <f t="shared" si="31"/>
        <v>0</v>
      </c>
      <c r="Y154" s="183">
        <f t="shared" si="31"/>
        <v>0</v>
      </c>
      <c r="Z154" s="183">
        <f t="shared" si="31"/>
        <v>0</v>
      </c>
      <c r="AA154" s="183">
        <f t="shared" si="31"/>
        <v>0</v>
      </c>
      <c r="AB154" s="183">
        <f t="shared" si="31"/>
        <v>0</v>
      </c>
    </row>
    <row r="155" spans="2:28" x14ac:dyDescent="0.25">
      <c r="B155" s="145">
        <f t="shared" si="28"/>
        <v>49674</v>
      </c>
      <c r="D155" s="183">
        <f t="shared" si="26"/>
        <v>0</v>
      </c>
      <c r="E155" s="183">
        <f t="shared" si="31"/>
        <v>0</v>
      </c>
      <c r="F155" s="183">
        <f t="shared" si="31"/>
        <v>0</v>
      </c>
      <c r="G155" s="183">
        <f t="shared" si="31"/>
        <v>0</v>
      </c>
      <c r="H155" s="183">
        <f t="shared" si="31"/>
        <v>0</v>
      </c>
      <c r="I155" s="183">
        <f t="shared" si="31"/>
        <v>0</v>
      </c>
      <c r="J155" s="183">
        <f t="shared" si="31"/>
        <v>0</v>
      </c>
      <c r="K155" s="183">
        <f t="shared" si="31"/>
        <v>0</v>
      </c>
      <c r="L155" s="183">
        <f t="shared" si="31"/>
        <v>0</v>
      </c>
      <c r="M155" s="183">
        <f t="shared" si="31"/>
        <v>0</v>
      </c>
      <c r="N155" s="183">
        <f t="shared" si="31"/>
        <v>0</v>
      </c>
      <c r="O155" s="183">
        <f t="shared" si="31"/>
        <v>0</v>
      </c>
      <c r="P155" s="183">
        <f t="shared" si="31"/>
        <v>0</v>
      </c>
      <c r="Q155" s="183">
        <f t="shared" si="31"/>
        <v>0</v>
      </c>
      <c r="R155" s="183">
        <f t="shared" si="31"/>
        <v>0</v>
      </c>
      <c r="S155" s="183">
        <f t="shared" si="31"/>
        <v>0</v>
      </c>
      <c r="T155" s="183">
        <f t="shared" si="31"/>
        <v>0</v>
      </c>
      <c r="U155" s="183">
        <f t="shared" si="31"/>
        <v>0</v>
      </c>
      <c r="V155" s="183">
        <f t="shared" si="31"/>
        <v>0</v>
      </c>
      <c r="W155" s="183">
        <f t="shared" si="31"/>
        <v>0</v>
      </c>
      <c r="X155" s="183">
        <f t="shared" si="31"/>
        <v>0</v>
      </c>
      <c r="Y155" s="183">
        <f t="shared" si="31"/>
        <v>0</v>
      </c>
      <c r="Z155" s="183">
        <f t="shared" si="31"/>
        <v>0</v>
      </c>
      <c r="AA155" s="183">
        <f t="shared" si="31"/>
        <v>0</v>
      </c>
      <c r="AB155" s="183">
        <f t="shared" si="31"/>
        <v>0</v>
      </c>
    </row>
    <row r="156" spans="2:28" x14ac:dyDescent="0.25">
      <c r="B156" s="145">
        <f t="shared" si="28"/>
        <v>50040</v>
      </c>
      <c r="D156" s="183">
        <f t="shared" si="26"/>
        <v>0</v>
      </c>
      <c r="E156" s="183">
        <f t="shared" si="31"/>
        <v>0</v>
      </c>
      <c r="F156" s="183">
        <f t="shared" si="31"/>
        <v>0</v>
      </c>
      <c r="G156" s="183">
        <f t="shared" si="31"/>
        <v>0</v>
      </c>
      <c r="H156" s="183">
        <f t="shared" si="31"/>
        <v>0</v>
      </c>
      <c r="I156" s="183">
        <f t="shared" si="31"/>
        <v>0</v>
      </c>
      <c r="J156" s="183">
        <f t="shared" si="31"/>
        <v>0</v>
      </c>
      <c r="K156" s="183">
        <f t="shared" si="31"/>
        <v>0</v>
      </c>
      <c r="L156" s="183">
        <f t="shared" si="31"/>
        <v>0</v>
      </c>
      <c r="M156" s="183">
        <f t="shared" si="31"/>
        <v>0</v>
      </c>
      <c r="N156" s="183">
        <f t="shared" si="31"/>
        <v>0</v>
      </c>
      <c r="O156" s="183">
        <f t="shared" si="31"/>
        <v>0</v>
      </c>
      <c r="P156" s="183">
        <f t="shared" si="31"/>
        <v>0</v>
      </c>
      <c r="Q156" s="183">
        <f t="shared" si="31"/>
        <v>0</v>
      </c>
      <c r="R156" s="183">
        <f t="shared" si="31"/>
        <v>0</v>
      </c>
      <c r="S156" s="183">
        <f t="shared" si="31"/>
        <v>0</v>
      </c>
      <c r="T156" s="183">
        <f t="shared" si="31"/>
        <v>0</v>
      </c>
      <c r="U156" s="183">
        <f t="shared" si="31"/>
        <v>0</v>
      </c>
      <c r="V156" s="183">
        <f t="shared" si="31"/>
        <v>0</v>
      </c>
      <c r="W156" s="183">
        <f t="shared" si="31"/>
        <v>0</v>
      </c>
      <c r="X156" s="183">
        <f t="shared" si="31"/>
        <v>0</v>
      </c>
      <c r="Y156" s="183">
        <f t="shared" si="31"/>
        <v>0</v>
      </c>
      <c r="Z156" s="183">
        <f t="shared" si="31"/>
        <v>0</v>
      </c>
      <c r="AA156" s="183">
        <f t="shared" si="31"/>
        <v>0</v>
      </c>
      <c r="AB156" s="183">
        <f t="shared" si="31"/>
        <v>0</v>
      </c>
    </row>
    <row r="157" spans="2:28" x14ac:dyDescent="0.25">
      <c r="B157" s="145">
        <f t="shared" si="28"/>
        <v>50405</v>
      </c>
      <c r="D157" s="183">
        <f t="shared" si="26"/>
        <v>0</v>
      </c>
      <c r="E157" s="183">
        <f t="shared" si="31"/>
        <v>0</v>
      </c>
      <c r="F157" s="183">
        <f t="shared" si="31"/>
        <v>0</v>
      </c>
      <c r="G157" s="183">
        <f t="shared" si="31"/>
        <v>0</v>
      </c>
      <c r="H157" s="183">
        <f t="shared" si="31"/>
        <v>0</v>
      </c>
      <c r="I157" s="183">
        <f t="shared" si="31"/>
        <v>0</v>
      </c>
      <c r="J157" s="183">
        <f t="shared" si="31"/>
        <v>0</v>
      </c>
      <c r="K157" s="183">
        <f t="shared" si="31"/>
        <v>0</v>
      </c>
      <c r="L157" s="183">
        <f t="shared" si="31"/>
        <v>0</v>
      </c>
      <c r="M157" s="183">
        <f t="shared" si="31"/>
        <v>0</v>
      </c>
      <c r="N157" s="183">
        <f t="shared" si="31"/>
        <v>0</v>
      </c>
      <c r="O157" s="183">
        <f t="shared" si="31"/>
        <v>0</v>
      </c>
      <c r="P157" s="183">
        <f t="shared" si="31"/>
        <v>0</v>
      </c>
      <c r="Q157" s="183">
        <f t="shared" si="31"/>
        <v>0</v>
      </c>
      <c r="R157" s="183">
        <f t="shared" si="31"/>
        <v>0</v>
      </c>
      <c r="S157" s="183">
        <f t="shared" si="31"/>
        <v>0</v>
      </c>
      <c r="T157" s="183">
        <f t="shared" si="31"/>
        <v>0</v>
      </c>
      <c r="U157" s="183">
        <f t="shared" si="31"/>
        <v>0</v>
      </c>
      <c r="V157" s="183">
        <f t="shared" si="31"/>
        <v>0</v>
      </c>
      <c r="W157" s="183">
        <f t="shared" si="31"/>
        <v>0</v>
      </c>
      <c r="X157" s="183">
        <f t="shared" si="31"/>
        <v>0</v>
      </c>
      <c r="Y157" s="183">
        <f t="shared" si="31"/>
        <v>0</v>
      </c>
      <c r="Z157" s="183">
        <f t="shared" si="31"/>
        <v>0</v>
      </c>
      <c r="AA157" s="183">
        <f t="shared" si="31"/>
        <v>0</v>
      </c>
      <c r="AB157" s="183">
        <f t="shared" si="31"/>
        <v>0</v>
      </c>
    </row>
    <row r="158" spans="2:28" x14ac:dyDescent="0.25">
      <c r="B158" s="145">
        <f t="shared" si="28"/>
        <v>50770</v>
      </c>
      <c r="D158" s="183">
        <f t="shared" si="26"/>
        <v>0</v>
      </c>
      <c r="E158" s="183">
        <f t="shared" si="31"/>
        <v>0</v>
      </c>
      <c r="F158" s="183">
        <f t="shared" si="31"/>
        <v>0</v>
      </c>
      <c r="G158" s="183">
        <f t="shared" si="31"/>
        <v>0</v>
      </c>
      <c r="H158" s="183">
        <f t="shared" si="31"/>
        <v>0</v>
      </c>
      <c r="I158" s="183">
        <f t="shared" si="31"/>
        <v>0</v>
      </c>
      <c r="J158" s="183">
        <f t="shared" si="31"/>
        <v>0</v>
      </c>
      <c r="K158" s="183">
        <f t="shared" si="31"/>
        <v>0</v>
      </c>
      <c r="L158" s="183">
        <f t="shared" si="31"/>
        <v>0</v>
      </c>
      <c r="M158" s="183">
        <f t="shared" si="31"/>
        <v>0</v>
      </c>
      <c r="N158" s="183">
        <f t="shared" si="31"/>
        <v>0</v>
      </c>
      <c r="O158" s="183">
        <f t="shared" si="31"/>
        <v>0</v>
      </c>
      <c r="P158" s="183">
        <f t="shared" si="31"/>
        <v>0</v>
      </c>
      <c r="Q158" s="183">
        <f t="shared" si="31"/>
        <v>0</v>
      </c>
      <c r="R158" s="183">
        <f t="shared" si="31"/>
        <v>0</v>
      </c>
      <c r="S158" s="183">
        <f t="shared" si="31"/>
        <v>0</v>
      </c>
      <c r="T158" s="183">
        <f t="shared" si="31"/>
        <v>0</v>
      </c>
      <c r="U158" s="183">
        <f t="shared" si="31"/>
        <v>0</v>
      </c>
      <c r="V158" s="183">
        <f t="shared" si="31"/>
        <v>0</v>
      </c>
      <c r="W158" s="183">
        <f t="shared" si="31"/>
        <v>0</v>
      </c>
      <c r="X158" s="183">
        <f t="shared" si="31"/>
        <v>0</v>
      </c>
      <c r="Y158" s="183">
        <f t="shared" si="31"/>
        <v>0</v>
      </c>
      <c r="Z158" s="183">
        <f t="shared" si="31"/>
        <v>0</v>
      </c>
      <c r="AA158" s="183">
        <f t="shared" si="31"/>
        <v>0</v>
      </c>
      <c r="AB158" s="183">
        <f t="shared" si="31"/>
        <v>0</v>
      </c>
    </row>
    <row r="159" spans="2:28" x14ac:dyDescent="0.25">
      <c r="B159" s="145">
        <f t="shared" si="28"/>
        <v>51135</v>
      </c>
      <c r="D159" s="183">
        <f t="shared" si="26"/>
        <v>0</v>
      </c>
      <c r="E159" s="183">
        <f t="shared" si="31"/>
        <v>0</v>
      </c>
      <c r="F159" s="183">
        <f t="shared" si="31"/>
        <v>0</v>
      </c>
      <c r="G159" s="183">
        <f t="shared" si="31"/>
        <v>0</v>
      </c>
      <c r="H159" s="183">
        <f t="shared" si="31"/>
        <v>0</v>
      </c>
      <c r="I159" s="183">
        <f t="shared" si="31"/>
        <v>0</v>
      </c>
      <c r="J159" s="183">
        <f t="shared" si="31"/>
        <v>0</v>
      </c>
      <c r="K159" s="183">
        <f t="shared" si="31"/>
        <v>0</v>
      </c>
      <c r="L159" s="183">
        <f t="shared" si="31"/>
        <v>0</v>
      </c>
      <c r="M159" s="183">
        <f t="shared" si="31"/>
        <v>0</v>
      </c>
      <c r="N159" s="183">
        <f t="shared" si="31"/>
        <v>0</v>
      </c>
      <c r="O159" s="183">
        <f t="shared" si="31"/>
        <v>0</v>
      </c>
      <c r="P159" s="183">
        <f t="shared" si="31"/>
        <v>0</v>
      </c>
      <c r="Q159" s="183">
        <f t="shared" si="31"/>
        <v>0</v>
      </c>
      <c r="R159" s="183">
        <f t="shared" si="31"/>
        <v>0</v>
      </c>
      <c r="S159" s="183">
        <f t="shared" si="31"/>
        <v>0</v>
      </c>
      <c r="T159" s="183">
        <f t="shared" si="31"/>
        <v>0</v>
      </c>
      <c r="U159" s="183">
        <f t="shared" si="31"/>
        <v>0</v>
      </c>
      <c r="V159" s="183">
        <f t="shared" si="31"/>
        <v>0</v>
      </c>
      <c r="W159" s="183">
        <f t="shared" si="31"/>
        <v>0</v>
      </c>
      <c r="X159" s="183">
        <f t="shared" si="31"/>
        <v>0</v>
      </c>
      <c r="Y159" s="183">
        <f t="shared" si="31"/>
        <v>0</v>
      </c>
      <c r="Z159" s="183">
        <f t="shared" si="31"/>
        <v>0</v>
      </c>
      <c r="AA159" s="183">
        <f t="shared" si="31"/>
        <v>0</v>
      </c>
      <c r="AB159" s="183">
        <f t="shared" si="31"/>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CHF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x14ac:dyDescent="0.25">
      <c r="B165" s="145">
        <f>EDATE(+Summary!$C$6,12)</f>
        <v>44196</v>
      </c>
      <c r="D165" s="193">
        <f t="shared" ref="D165:D184" si="32">SUM(E165:AB165)</f>
        <v>0</v>
      </c>
      <c r="E165" s="193">
        <f t="shared" ref="E165:T180" si="33">+E140-E141</f>
        <v>0</v>
      </c>
      <c r="F165" s="193">
        <f>+F140-F141</f>
        <v>0</v>
      </c>
      <c r="G165" s="193">
        <f t="shared" ref="G165:AB180" si="34">+G140-G141</f>
        <v>0</v>
      </c>
      <c r="H165" s="193">
        <f t="shared" si="34"/>
        <v>0</v>
      </c>
      <c r="I165" s="193">
        <f t="shared" si="34"/>
        <v>0</v>
      </c>
      <c r="J165" s="193">
        <f t="shared" si="34"/>
        <v>0</v>
      </c>
      <c r="K165" s="193">
        <f t="shared" si="34"/>
        <v>0</v>
      </c>
      <c r="L165" s="193">
        <f t="shared" si="34"/>
        <v>0</v>
      </c>
      <c r="M165" s="193">
        <f t="shared" si="34"/>
        <v>0</v>
      </c>
      <c r="N165" s="193">
        <f t="shared" si="34"/>
        <v>0</v>
      </c>
      <c r="O165" s="193">
        <f t="shared" si="34"/>
        <v>0</v>
      </c>
      <c r="P165" s="193">
        <f t="shared" si="34"/>
        <v>0</v>
      </c>
      <c r="Q165" s="193">
        <f t="shared" si="34"/>
        <v>0</v>
      </c>
      <c r="R165" s="193">
        <f t="shared" si="34"/>
        <v>0</v>
      </c>
      <c r="S165" s="193">
        <f t="shared" si="34"/>
        <v>0</v>
      </c>
      <c r="T165" s="193">
        <f t="shared" si="34"/>
        <v>0</v>
      </c>
      <c r="U165" s="193">
        <f t="shared" si="34"/>
        <v>0</v>
      </c>
      <c r="V165" s="193">
        <f t="shared" si="34"/>
        <v>0</v>
      </c>
      <c r="W165" s="193">
        <f t="shared" si="34"/>
        <v>0</v>
      </c>
      <c r="X165" s="193">
        <f t="shared" si="34"/>
        <v>0</v>
      </c>
      <c r="Y165" s="193">
        <f t="shared" si="34"/>
        <v>0</v>
      </c>
      <c r="Z165" s="193">
        <f t="shared" si="34"/>
        <v>0</v>
      </c>
      <c r="AA165" s="193">
        <f t="shared" si="34"/>
        <v>0</v>
      </c>
      <c r="AB165" s="193">
        <f t="shared" si="34"/>
        <v>0</v>
      </c>
      <c r="AC165" s="187">
        <f>+AD165*((1+Summary!$D$29)^(AE165))</f>
        <v>0.99391375254916625</v>
      </c>
      <c r="AD165" s="187">
        <f>HLOOKUP($H$4,'Yield Curves &amp; Factor Charges'!$L$41:$S$72,AE165+2.5,FALSE)</f>
        <v>0.9934171680802224</v>
      </c>
      <c r="AE165" s="134">
        <v>0.5</v>
      </c>
    </row>
    <row r="166" spans="1:31" x14ac:dyDescent="0.25">
      <c r="A166" s="88"/>
      <c r="B166" s="145">
        <f t="shared" ref="B166:B183" si="35">EDATE(B165,12)</f>
        <v>44561</v>
      </c>
      <c r="D166" s="193">
        <f t="shared" si="32"/>
        <v>0</v>
      </c>
      <c r="E166" s="193">
        <f t="shared" si="33"/>
        <v>0</v>
      </c>
      <c r="F166" s="193">
        <f t="shared" si="33"/>
        <v>0</v>
      </c>
      <c r="G166" s="193">
        <f t="shared" si="33"/>
        <v>0</v>
      </c>
      <c r="H166" s="193">
        <f t="shared" si="33"/>
        <v>0</v>
      </c>
      <c r="I166" s="193">
        <f t="shared" si="33"/>
        <v>0</v>
      </c>
      <c r="J166" s="193">
        <f t="shared" si="33"/>
        <v>0</v>
      </c>
      <c r="K166" s="193">
        <f t="shared" si="33"/>
        <v>0</v>
      </c>
      <c r="L166" s="193">
        <f t="shared" si="33"/>
        <v>0</v>
      </c>
      <c r="M166" s="193">
        <f t="shared" si="33"/>
        <v>0</v>
      </c>
      <c r="N166" s="193">
        <f t="shared" si="33"/>
        <v>0</v>
      </c>
      <c r="O166" s="193">
        <f t="shared" si="33"/>
        <v>0</v>
      </c>
      <c r="P166" s="193">
        <f t="shared" si="33"/>
        <v>0</v>
      </c>
      <c r="Q166" s="193">
        <f t="shared" si="33"/>
        <v>0</v>
      </c>
      <c r="R166" s="193">
        <f t="shared" si="33"/>
        <v>0</v>
      </c>
      <c r="S166" s="193">
        <f t="shared" si="33"/>
        <v>0</v>
      </c>
      <c r="T166" s="193">
        <f t="shared" si="33"/>
        <v>0</v>
      </c>
      <c r="U166" s="193">
        <f t="shared" si="34"/>
        <v>0</v>
      </c>
      <c r="V166" s="193">
        <f t="shared" si="34"/>
        <v>0</v>
      </c>
      <c r="W166" s="193">
        <f t="shared" si="34"/>
        <v>0</v>
      </c>
      <c r="X166" s="193">
        <f t="shared" si="34"/>
        <v>0</v>
      </c>
      <c r="Y166" s="193">
        <f t="shared" si="34"/>
        <v>0</v>
      </c>
      <c r="Z166" s="193">
        <f t="shared" si="34"/>
        <v>0</v>
      </c>
      <c r="AA166" s="193">
        <f t="shared" si="34"/>
        <v>0</v>
      </c>
      <c r="AB166" s="193">
        <f t="shared" si="34"/>
        <v>0</v>
      </c>
      <c r="AC166" s="187">
        <f>+AD166*((1+Summary!$D$29)^(AE166))</f>
        <v>0.98302218396291108</v>
      </c>
      <c r="AD166" s="187">
        <f>HLOOKUP($H$4,'Yield Curves &amp; Factor Charges'!$L$41:$S$72,AE166+2.5,FALSE)</f>
        <v>0.98154949170561723</v>
      </c>
      <c r="AE166" s="134">
        <f t="shared" ref="AE166:AE184" si="36">+AE165+1</f>
        <v>1.5</v>
      </c>
    </row>
    <row r="167" spans="1:31" x14ac:dyDescent="0.25">
      <c r="B167" s="145">
        <f t="shared" si="35"/>
        <v>44926</v>
      </c>
      <c r="D167" s="193">
        <f t="shared" si="32"/>
        <v>0</v>
      </c>
      <c r="E167" s="193">
        <f t="shared" si="33"/>
        <v>0</v>
      </c>
      <c r="F167" s="193">
        <f t="shared" si="33"/>
        <v>0</v>
      </c>
      <c r="G167" s="193">
        <f t="shared" si="33"/>
        <v>0</v>
      </c>
      <c r="H167" s="193">
        <f t="shared" si="33"/>
        <v>0</v>
      </c>
      <c r="I167" s="193">
        <f t="shared" si="33"/>
        <v>0</v>
      </c>
      <c r="J167" s="193">
        <f t="shared" si="33"/>
        <v>0</v>
      </c>
      <c r="K167" s="193">
        <f t="shared" si="33"/>
        <v>0</v>
      </c>
      <c r="L167" s="193">
        <f t="shared" si="33"/>
        <v>0</v>
      </c>
      <c r="M167" s="193">
        <f t="shared" si="33"/>
        <v>0</v>
      </c>
      <c r="N167" s="193">
        <f t="shared" si="33"/>
        <v>0</v>
      </c>
      <c r="O167" s="193">
        <f t="shared" si="33"/>
        <v>0</v>
      </c>
      <c r="P167" s="193">
        <f t="shared" si="33"/>
        <v>0</v>
      </c>
      <c r="Q167" s="193">
        <f t="shared" si="33"/>
        <v>0</v>
      </c>
      <c r="R167" s="193">
        <f t="shared" si="33"/>
        <v>0</v>
      </c>
      <c r="S167" s="193">
        <f t="shared" si="33"/>
        <v>0</v>
      </c>
      <c r="T167" s="193">
        <f t="shared" si="33"/>
        <v>0</v>
      </c>
      <c r="U167" s="193">
        <f t="shared" si="34"/>
        <v>0</v>
      </c>
      <c r="V167" s="193">
        <f t="shared" si="34"/>
        <v>0</v>
      </c>
      <c r="W167" s="193">
        <f t="shared" si="34"/>
        <v>0</v>
      </c>
      <c r="X167" s="193">
        <f t="shared" si="34"/>
        <v>0</v>
      </c>
      <c r="Y167" s="193">
        <f t="shared" si="34"/>
        <v>0</v>
      </c>
      <c r="Z167" s="193">
        <f t="shared" si="34"/>
        <v>0</v>
      </c>
      <c r="AA167" s="193">
        <f t="shared" si="34"/>
        <v>0</v>
      </c>
      <c r="AB167" s="193">
        <f t="shared" si="34"/>
        <v>0</v>
      </c>
      <c r="AC167" s="187">
        <f>+AD167*((1+Summary!$D$29)^(AE167))</f>
        <v>0.97332588143020837</v>
      </c>
      <c r="AD167" s="187">
        <f>HLOOKUP($H$4,'Yield Curves &amp; Factor Charges'!$L$41:$S$72,AE167+2.5,FALSE)</f>
        <v>0.97089681864868471</v>
      </c>
      <c r="AE167" s="134">
        <f t="shared" si="36"/>
        <v>2.5</v>
      </c>
    </row>
    <row r="168" spans="1:31" x14ac:dyDescent="0.25">
      <c r="B168" s="145">
        <f t="shared" si="35"/>
        <v>45291</v>
      </c>
      <c r="D168" s="193">
        <f t="shared" si="32"/>
        <v>0</v>
      </c>
      <c r="E168" s="193">
        <f t="shared" si="33"/>
        <v>0</v>
      </c>
      <c r="F168" s="193">
        <f t="shared" si="33"/>
        <v>0</v>
      </c>
      <c r="G168" s="193">
        <f t="shared" si="33"/>
        <v>0</v>
      </c>
      <c r="H168" s="193">
        <f t="shared" si="33"/>
        <v>0</v>
      </c>
      <c r="I168" s="193">
        <f t="shared" si="33"/>
        <v>0</v>
      </c>
      <c r="J168" s="193">
        <f t="shared" si="33"/>
        <v>0</v>
      </c>
      <c r="K168" s="193">
        <f t="shared" si="33"/>
        <v>0</v>
      </c>
      <c r="L168" s="193">
        <f t="shared" si="33"/>
        <v>0</v>
      </c>
      <c r="M168" s="193">
        <f t="shared" si="33"/>
        <v>0</v>
      </c>
      <c r="N168" s="193">
        <f t="shared" si="33"/>
        <v>0</v>
      </c>
      <c r="O168" s="193">
        <f t="shared" si="33"/>
        <v>0</v>
      </c>
      <c r="P168" s="193">
        <f t="shared" si="33"/>
        <v>0</v>
      </c>
      <c r="Q168" s="193">
        <f t="shared" si="33"/>
        <v>0</v>
      </c>
      <c r="R168" s="193">
        <f t="shared" si="33"/>
        <v>0</v>
      </c>
      <c r="S168" s="193">
        <f t="shared" si="33"/>
        <v>0</v>
      </c>
      <c r="T168" s="193">
        <f t="shared" si="33"/>
        <v>0</v>
      </c>
      <c r="U168" s="193">
        <f t="shared" si="34"/>
        <v>0</v>
      </c>
      <c r="V168" s="193">
        <f t="shared" si="34"/>
        <v>0</v>
      </c>
      <c r="W168" s="193">
        <f t="shared" si="34"/>
        <v>0</v>
      </c>
      <c r="X168" s="193">
        <f t="shared" si="34"/>
        <v>0</v>
      </c>
      <c r="Y168" s="193">
        <f t="shared" si="34"/>
        <v>0</v>
      </c>
      <c r="Z168" s="193">
        <f t="shared" si="34"/>
        <v>0</v>
      </c>
      <c r="AA168" s="193">
        <f t="shared" si="34"/>
        <v>0</v>
      </c>
      <c r="AB168" s="193">
        <f t="shared" si="34"/>
        <v>0</v>
      </c>
      <c r="AC168" s="187">
        <f>+AD168*((1+Summary!$D$29)^(AE168))</f>
        <v>0.9640244285071764</v>
      </c>
      <c r="AD168" s="187">
        <f>HLOOKUP($H$4,'Yield Curves &amp; Factor Charges'!$L$41:$S$72,AE168+2.5,FALSE)</f>
        <v>0.9606579208042566</v>
      </c>
      <c r="AE168" s="134">
        <f t="shared" si="36"/>
        <v>3.5</v>
      </c>
    </row>
    <row r="169" spans="1:31" x14ac:dyDescent="0.25">
      <c r="B169" s="145">
        <f t="shared" si="35"/>
        <v>45657</v>
      </c>
      <c r="D169" s="193">
        <f t="shared" si="32"/>
        <v>0</v>
      </c>
      <c r="E169" s="193">
        <f t="shared" si="33"/>
        <v>0</v>
      </c>
      <c r="F169" s="193">
        <f t="shared" si="33"/>
        <v>0</v>
      </c>
      <c r="G169" s="193">
        <f t="shared" si="33"/>
        <v>0</v>
      </c>
      <c r="H169" s="193">
        <f t="shared" si="33"/>
        <v>0</v>
      </c>
      <c r="I169" s="193">
        <f t="shared" si="33"/>
        <v>0</v>
      </c>
      <c r="J169" s="193">
        <f t="shared" si="33"/>
        <v>0</v>
      </c>
      <c r="K169" s="193">
        <f t="shared" si="33"/>
        <v>0</v>
      </c>
      <c r="L169" s="193">
        <f t="shared" si="33"/>
        <v>0</v>
      </c>
      <c r="M169" s="193">
        <f t="shared" si="33"/>
        <v>0</v>
      </c>
      <c r="N169" s="193">
        <f t="shared" si="33"/>
        <v>0</v>
      </c>
      <c r="O169" s="193">
        <f t="shared" si="33"/>
        <v>0</v>
      </c>
      <c r="P169" s="193">
        <f t="shared" si="33"/>
        <v>0</v>
      </c>
      <c r="Q169" s="193">
        <f t="shared" si="33"/>
        <v>0</v>
      </c>
      <c r="R169" s="193">
        <f t="shared" si="33"/>
        <v>0</v>
      </c>
      <c r="S169" s="193">
        <f t="shared" si="33"/>
        <v>0</v>
      </c>
      <c r="T169" s="193">
        <f t="shared" si="33"/>
        <v>0</v>
      </c>
      <c r="U169" s="193">
        <f t="shared" si="34"/>
        <v>0</v>
      </c>
      <c r="V169" s="193">
        <f t="shared" si="34"/>
        <v>0</v>
      </c>
      <c r="W169" s="193">
        <f t="shared" si="34"/>
        <v>0</v>
      </c>
      <c r="X169" s="193">
        <f t="shared" si="34"/>
        <v>0</v>
      </c>
      <c r="Y169" s="193">
        <f t="shared" si="34"/>
        <v>0</v>
      </c>
      <c r="Z169" s="193">
        <f t="shared" si="34"/>
        <v>0</v>
      </c>
      <c r="AA169" s="193">
        <f t="shared" si="34"/>
        <v>0</v>
      </c>
      <c r="AB169" s="193">
        <f t="shared" si="34"/>
        <v>0</v>
      </c>
      <c r="AC169" s="187">
        <f>+AD169*((1+Summary!$D$29)^(AE169))</f>
        <v>0.95562259660201565</v>
      </c>
      <c r="AD169" s="187">
        <f>HLOOKUP($H$4,'Yield Curves &amp; Factor Charges'!$L$41:$S$72,AE169+2.5,FALSE)</f>
        <v>0.95133409517227008</v>
      </c>
      <c r="AE169" s="134">
        <f t="shared" si="36"/>
        <v>4.5</v>
      </c>
    </row>
    <row r="170" spans="1:31" x14ac:dyDescent="0.25">
      <c r="B170" s="145">
        <f t="shared" si="35"/>
        <v>46022</v>
      </c>
      <c r="D170" s="193">
        <f t="shared" si="32"/>
        <v>0</v>
      </c>
      <c r="E170" s="193">
        <f t="shared" si="33"/>
        <v>0</v>
      </c>
      <c r="F170" s="193">
        <f t="shared" si="33"/>
        <v>0</v>
      </c>
      <c r="G170" s="193">
        <f t="shared" si="33"/>
        <v>0</v>
      </c>
      <c r="H170" s="193">
        <f t="shared" si="33"/>
        <v>0</v>
      </c>
      <c r="I170" s="193">
        <f t="shared" si="33"/>
        <v>0</v>
      </c>
      <c r="J170" s="193">
        <f t="shared" si="33"/>
        <v>0</v>
      </c>
      <c r="K170" s="193">
        <f t="shared" si="33"/>
        <v>0</v>
      </c>
      <c r="L170" s="193">
        <f t="shared" si="33"/>
        <v>0</v>
      </c>
      <c r="M170" s="193">
        <f t="shared" si="33"/>
        <v>0</v>
      </c>
      <c r="N170" s="193">
        <f t="shared" si="33"/>
        <v>0</v>
      </c>
      <c r="O170" s="193">
        <f t="shared" si="33"/>
        <v>0</v>
      </c>
      <c r="P170" s="193">
        <f t="shared" si="33"/>
        <v>0</v>
      </c>
      <c r="Q170" s="193">
        <f t="shared" si="33"/>
        <v>0</v>
      </c>
      <c r="R170" s="193">
        <f t="shared" si="33"/>
        <v>0</v>
      </c>
      <c r="S170" s="193">
        <f t="shared" si="33"/>
        <v>0</v>
      </c>
      <c r="T170" s="193">
        <f t="shared" si="33"/>
        <v>0</v>
      </c>
      <c r="U170" s="193">
        <f t="shared" si="34"/>
        <v>0</v>
      </c>
      <c r="V170" s="193">
        <f t="shared" si="34"/>
        <v>0</v>
      </c>
      <c r="W170" s="193">
        <f t="shared" si="34"/>
        <v>0</v>
      </c>
      <c r="X170" s="193">
        <f t="shared" si="34"/>
        <v>0</v>
      </c>
      <c r="Y170" s="193">
        <f t="shared" si="34"/>
        <v>0</v>
      </c>
      <c r="Z170" s="193">
        <f t="shared" si="34"/>
        <v>0</v>
      </c>
      <c r="AA170" s="193">
        <f t="shared" si="34"/>
        <v>0</v>
      </c>
      <c r="AB170" s="193">
        <f t="shared" si="34"/>
        <v>0</v>
      </c>
      <c r="AC170" s="187">
        <f>+AD170*((1+Summary!$D$29)^(AE170))</f>
        <v>0.94770326038436314</v>
      </c>
      <c r="AD170" s="187">
        <f>HLOOKUP($H$4,'Yield Curves &amp; Factor Charges'!$L$41:$S$72,AE170+2.5,FALSE)</f>
        <v>0.94250779038736388</v>
      </c>
      <c r="AE170" s="134">
        <f t="shared" si="36"/>
        <v>5.5</v>
      </c>
    </row>
    <row r="171" spans="1:31" x14ac:dyDescent="0.25">
      <c r="B171" s="145">
        <f t="shared" si="35"/>
        <v>46387</v>
      </c>
      <c r="D171" s="193">
        <f t="shared" si="32"/>
        <v>0</v>
      </c>
      <c r="E171" s="193">
        <f t="shared" si="33"/>
        <v>0</v>
      </c>
      <c r="F171" s="193">
        <f t="shared" si="33"/>
        <v>0</v>
      </c>
      <c r="G171" s="193">
        <f t="shared" si="33"/>
        <v>0</v>
      </c>
      <c r="H171" s="193">
        <f t="shared" si="33"/>
        <v>0</v>
      </c>
      <c r="I171" s="193">
        <f t="shared" si="33"/>
        <v>0</v>
      </c>
      <c r="J171" s="193">
        <f t="shared" si="33"/>
        <v>0</v>
      </c>
      <c r="K171" s="193">
        <f t="shared" si="33"/>
        <v>0</v>
      </c>
      <c r="L171" s="193">
        <f t="shared" si="33"/>
        <v>0</v>
      </c>
      <c r="M171" s="193">
        <f t="shared" si="33"/>
        <v>0</v>
      </c>
      <c r="N171" s="193">
        <f t="shared" si="33"/>
        <v>0</v>
      </c>
      <c r="O171" s="193">
        <f t="shared" si="33"/>
        <v>0</v>
      </c>
      <c r="P171" s="193">
        <f t="shared" si="33"/>
        <v>0</v>
      </c>
      <c r="Q171" s="193">
        <f t="shared" si="33"/>
        <v>0</v>
      </c>
      <c r="R171" s="193">
        <f t="shared" si="33"/>
        <v>0</v>
      </c>
      <c r="S171" s="193">
        <f t="shared" si="33"/>
        <v>0</v>
      </c>
      <c r="T171" s="193">
        <f t="shared" si="33"/>
        <v>0</v>
      </c>
      <c r="U171" s="193">
        <f t="shared" si="34"/>
        <v>0</v>
      </c>
      <c r="V171" s="193">
        <f t="shared" si="34"/>
        <v>0</v>
      </c>
      <c r="W171" s="193">
        <f t="shared" si="34"/>
        <v>0</v>
      </c>
      <c r="X171" s="193">
        <f t="shared" si="34"/>
        <v>0</v>
      </c>
      <c r="Y171" s="193">
        <f t="shared" si="34"/>
        <v>0</v>
      </c>
      <c r="Z171" s="193">
        <f t="shared" si="34"/>
        <v>0</v>
      </c>
      <c r="AA171" s="193">
        <f t="shared" si="34"/>
        <v>0</v>
      </c>
      <c r="AB171" s="193">
        <f t="shared" si="34"/>
        <v>0</v>
      </c>
      <c r="AC171" s="187">
        <f>+AD171*((1+Summary!$D$29)^(AE171))</f>
        <v>0.9398677047280064</v>
      </c>
      <c r="AD171" s="187">
        <f>HLOOKUP($H$4,'Yield Curves &amp; Factor Charges'!$L$41:$S$72,AE171+2.5,FALSE)</f>
        <v>0.93378140916680163</v>
      </c>
      <c r="AE171" s="134">
        <f t="shared" si="36"/>
        <v>6.5</v>
      </c>
    </row>
    <row r="172" spans="1:31" x14ac:dyDescent="0.25">
      <c r="B172" s="145">
        <f t="shared" si="35"/>
        <v>46752</v>
      </c>
      <c r="C172" s="54"/>
      <c r="D172" s="193">
        <f t="shared" si="32"/>
        <v>0</v>
      </c>
      <c r="E172" s="193">
        <f t="shared" si="33"/>
        <v>0</v>
      </c>
      <c r="F172" s="193">
        <f t="shared" si="33"/>
        <v>0</v>
      </c>
      <c r="G172" s="193">
        <f t="shared" si="33"/>
        <v>0</v>
      </c>
      <c r="H172" s="193">
        <f t="shared" si="33"/>
        <v>0</v>
      </c>
      <c r="I172" s="193">
        <f t="shared" si="33"/>
        <v>0</v>
      </c>
      <c r="J172" s="193">
        <f t="shared" si="33"/>
        <v>0</v>
      </c>
      <c r="K172" s="193">
        <f t="shared" si="33"/>
        <v>0</v>
      </c>
      <c r="L172" s="193">
        <f t="shared" si="33"/>
        <v>0</v>
      </c>
      <c r="M172" s="193">
        <f t="shared" si="33"/>
        <v>0</v>
      </c>
      <c r="N172" s="193">
        <f t="shared" si="33"/>
        <v>0</v>
      </c>
      <c r="O172" s="193">
        <f t="shared" si="33"/>
        <v>0</v>
      </c>
      <c r="P172" s="193">
        <f t="shared" si="33"/>
        <v>0</v>
      </c>
      <c r="Q172" s="193">
        <f t="shared" si="33"/>
        <v>0</v>
      </c>
      <c r="R172" s="193">
        <f t="shared" si="33"/>
        <v>0</v>
      </c>
      <c r="S172" s="193">
        <f t="shared" si="33"/>
        <v>0</v>
      </c>
      <c r="T172" s="193">
        <f t="shared" si="33"/>
        <v>0</v>
      </c>
      <c r="U172" s="193">
        <f t="shared" si="34"/>
        <v>0</v>
      </c>
      <c r="V172" s="193">
        <f t="shared" si="34"/>
        <v>0</v>
      </c>
      <c r="W172" s="193">
        <f t="shared" si="34"/>
        <v>0</v>
      </c>
      <c r="X172" s="193">
        <f t="shared" si="34"/>
        <v>0</v>
      </c>
      <c r="Y172" s="193">
        <f t="shared" si="34"/>
        <v>0</v>
      </c>
      <c r="Z172" s="193">
        <f t="shared" si="34"/>
        <v>0</v>
      </c>
      <c r="AA172" s="193">
        <f t="shared" si="34"/>
        <v>0</v>
      </c>
      <c r="AB172" s="193">
        <f t="shared" si="34"/>
        <v>0</v>
      </c>
      <c r="AC172" s="187">
        <f>+AD172*((1+Summary!$D$29)^(AE172))</f>
        <v>0.93255401736199117</v>
      </c>
      <c r="AD172" s="187">
        <f>HLOOKUP($H$4,'Yield Curves &amp; Factor Charges'!$L$41:$S$72,AE172+2.5,FALSE)</f>
        <v>0.92558949350793263</v>
      </c>
      <c r="AE172" s="134">
        <f t="shared" si="36"/>
        <v>7.5</v>
      </c>
    </row>
    <row r="173" spans="1:31" x14ac:dyDescent="0.25">
      <c r="B173" s="145">
        <f t="shared" si="35"/>
        <v>47118</v>
      </c>
      <c r="C173" s="54"/>
      <c r="D173" s="193">
        <f t="shared" si="32"/>
        <v>0</v>
      </c>
      <c r="E173" s="193">
        <f t="shared" si="33"/>
        <v>0</v>
      </c>
      <c r="F173" s="193">
        <f t="shared" si="33"/>
        <v>0</v>
      </c>
      <c r="G173" s="193">
        <f t="shared" si="33"/>
        <v>0</v>
      </c>
      <c r="H173" s="193">
        <f t="shared" si="33"/>
        <v>0</v>
      </c>
      <c r="I173" s="193">
        <f t="shared" si="33"/>
        <v>0</v>
      </c>
      <c r="J173" s="193">
        <f t="shared" si="33"/>
        <v>0</v>
      </c>
      <c r="K173" s="193">
        <f t="shared" si="33"/>
        <v>0</v>
      </c>
      <c r="L173" s="193">
        <f t="shared" si="33"/>
        <v>0</v>
      </c>
      <c r="M173" s="193">
        <f t="shared" si="33"/>
        <v>0</v>
      </c>
      <c r="N173" s="193">
        <f t="shared" si="33"/>
        <v>0</v>
      </c>
      <c r="O173" s="193">
        <f t="shared" si="33"/>
        <v>0</v>
      </c>
      <c r="P173" s="193">
        <f t="shared" si="33"/>
        <v>0</v>
      </c>
      <c r="Q173" s="193">
        <f t="shared" si="33"/>
        <v>0</v>
      </c>
      <c r="R173" s="193">
        <f t="shared" si="33"/>
        <v>0</v>
      </c>
      <c r="S173" s="193">
        <f t="shared" si="33"/>
        <v>0</v>
      </c>
      <c r="T173" s="193">
        <f t="shared" si="33"/>
        <v>0</v>
      </c>
      <c r="U173" s="193">
        <f t="shared" si="34"/>
        <v>0</v>
      </c>
      <c r="V173" s="193">
        <f t="shared" si="34"/>
        <v>0</v>
      </c>
      <c r="W173" s="193">
        <f t="shared" si="34"/>
        <v>0</v>
      </c>
      <c r="X173" s="193">
        <f t="shared" si="34"/>
        <v>0</v>
      </c>
      <c r="Y173" s="193">
        <f t="shared" si="34"/>
        <v>0</v>
      </c>
      <c r="Z173" s="193">
        <f t="shared" si="34"/>
        <v>0</v>
      </c>
      <c r="AA173" s="193">
        <f t="shared" si="34"/>
        <v>0</v>
      </c>
      <c r="AB173" s="193">
        <f t="shared" si="34"/>
        <v>0</v>
      </c>
      <c r="AC173" s="187">
        <f>+AD173*((1+Summary!$D$29)^(AE173))</f>
        <v>0.9258999630544088</v>
      </c>
      <c r="AD173" s="187">
        <f>HLOOKUP($H$4,'Yield Curves &amp; Factor Charges'!$L$41:$S$72,AE173+2.5,FALSE)</f>
        <v>0.91806706611344724</v>
      </c>
      <c r="AE173" s="134">
        <f t="shared" si="36"/>
        <v>8.5</v>
      </c>
    </row>
    <row r="174" spans="1:31" x14ac:dyDescent="0.25">
      <c r="B174" s="145">
        <f t="shared" si="35"/>
        <v>47483</v>
      </c>
      <c r="D174" s="193">
        <f t="shared" si="32"/>
        <v>0</v>
      </c>
      <c r="E174" s="193">
        <f t="shared" si="33"/>
        <v>0</v>
      </c>
      <c r="F174" s="193">
        <f t="shared" si="33"/>
        <v>0</v>
      </c>
      <c r="G174" s="193">
        <f t="shared" si="33"/>
        <v>0</v>
      </c>
      <c r="H174" s="193">
        <f t="shared" si="33"/>
        <v>0</v>
      </c>
      <c r="I174" s="193">
        <f t="shared" si="33"/>
        <v>0</v>
      </c>
      <c r="J174" s="193">
        <f t="shared" si="33"/>
        <v>0</v>
      </c>
      <c r="K174" s="193">
        <f t="shared" si="33"/>
        <v>0</v>
      </c>
      <c r="L174" s="193">
        <f t="shared" si="33"/>
        <v>0</v>
      </c>
      <c r="M174" s="193">
        <f t="shared" si="33"/>
        <v>0</v>
      </c>
      <c r="N174" s="193">
        <f t="shared" si="33"/>
        <v>0</v>
      </c>
      <c r="O174" s="193">
        <f t="shared" si="33"/>
        <v>0</v>
      </c>
      <c r="P174" s="193">
        <f t="shared" si="33"/>
        <v>0</v>
      </c>
      <c r="Q174" s="193">
        <f t="shared" si="33"/>
        <v>0</v>
      </c>
      <c r="R174" s="193">
        <f t="shared" si="33"/>
        <v>0</v>
      </c>
      <c r="S174" s="193">
        <f t="shared" si="33"/>
        <v>0</v>
      </c>
      <c r="T174" s="193">
        <f t="shared" si="33"/>
        <v>0</v>
      </c>
      <c r="U174" s="193">
        <f t="shared" si="34"/>
        <v>0</v>
      </c>
      <c r="V174" s="193">
        <f t="shared" si="34"/>
        <v>0</v>
      </c>
      <c r="W174" s="193">
        <f t="shared" si="34"/>
        <v>0</v>
      </c>
      <c r="X174" s="193">
        <f t="shared" si="34"/>
        <v>0</v>
      </c>
      <c r="Y174" s="193">
        <f t="shared" si="34"/>
        <v>0</v>
      </c>
      <c r="Z174" s="193">
        <f t="shared" si="34"/>
        <v>0</v>
      </c>
      <c r="AA174" s="193">
        <f t="shared" si="34"/>
        <v>0</v>
      </c>
      <c r="AB174" s="193">
        <f t="shared" si="34"/>
        <v>0</v>
      </c>
      <c r="AC174" s="187">
        <f>+AD174*((1+Summary!$D$29)^(AE174))</f>
        <v>0.92020559328984375</v>
      </c>
      <c r="AD174" s="187">
        <f>HLOOKUP($H$4,'Yield Curves &amp; Factor Charges'!$L$41:$S$72,AE174+2.5,FALSE)</f>
        <v>0.91150936002405558</v>
      </c>
      <c r="AE174" s="134">
        <f t="shared" si="36"/>
        <v>9.5</v>
      </c>
    </row>
    <row r="175" spans="1:31" x14ac:dyDescent="0.25">
      <c r="B175" s="145">
        <f t="shared" si="35"/>
        <v>47848</v>
      </c>
      <c r="D175" s="193">
        <f t="shared" si="32"/>
        <v>0</v>
      </c>
      <c r="E175" s="193">
        <f t="shared" si="33"/>
        <v>0</v>
      </c>
      <c r="F175" s="193">
        <f t="shared" si="33"/>
        <v>0</v>
      </c>
      <c r="G175" s="193">
        <f t="shared" si="33"/>
        <v>0</v>
      </c>
      <c r="H175" s="193">
        <f t="shared" si="33"/>
        <v>0</v>
      </c>
      <c r="I175" s="193">
        <f t="shared" si="33"/>
        <v>0</v>
      </c>
      <c r="J175" s="193">
        <f t="shared" si="33"/>
        <v>0</v>
      </c>
      <c r="K175" s="193">
        <f t="shared" si="33"/>
        <v>0</v>
      </c>
      <c r="L175" s="193">
        <f t="shared" si="33"/>
        <v>0</v>
      </c>
      <c r="M175" s="193">
        <f t="shared" si="33"/>
        <v>0</v>
      </c>
      <c r="N175" s="193">
        <f t="shared" si="33"/>
        <v>0</v>
      </c>
      <c r="O175" s="193">
        <f t="shared" si="33"/>
        <v>0</v>
      </c>
      <c r="P175" s="193">
        <f t="shared" si="33"/>
        <v>0</v>
      </c>
      <c r="Q175" s="193">
        <f t="shared" si="33"/>
        <v>0</v>
      </c>
      <c r="R175" s="193">
        <f t="shared" si="33"/>
        <v>0</v>
      </c>
      <c r="S175" s="193">
        <f t="shared" si="33"/>
        <v>0</v>
      </c>
      <c r="T175" s="193">
        <f t="shared" si="33"/>
        <v>0</v>
      </c>
      <c r="U175" s="193">
        <f t="shared" si="34"/>
        <v>0</v>
      </c>
      <c r="V175" s="193">
        <f t="shared" si="34"/>
        <v>0</v>
      </c>
      <c r="W175" s="193">
        <f t="shared" si="34"/>
        <v>0</v>
      </c>
      <c r="X175" s="193">
        <f t="shared" si="34"/>
        <v>0</v>
      </c>
      <c r="Y175" s="193">
        <f t="shared" si="34"/>
        <v>0</v>
      </c>
      <c r="Z175" s="193">
        <f t="shared" si="34"/>
        <v>0</v>
      </c>
      <c r="AA175" s="193">
        <f t="shared" si="34"/>
        <v>0</v>
      </c>
      <c r="AB175" s="193">
        <f t="shared" si="34"/>
        <v>0</v>
      </c>
      <c r="AC175" s="187">
        <f>+AD175*((1+Summary!$D$29)^(AE175))</f>
        <v>0.91444176710056846</v>
      </c>
      <c r="AD175" s="187">
        <f>HLOOKUP($H$4,'Yield Curves &amp; Factor Charges'!$L$41:$S$72,AE175+2.5,FALSE)</f>
        <v>0.90489510870258194</v>
      </c>
      <c r="AE175" s="134">
        <f t="shared" si="36"/>
        <v>10.5</v>
      </c>
    </row>
    <row r="176" spans="1:31" x14ac:dyDescent="0.25">
      <c r="B176" s="145">
        <f t="shared" si="35"/>
        <v>48213</v>
      </c>
      <c r="D176" s="193">
        <f t="shared" si="32"/>
        <v>0</v>
      </c>
      <c r="E176" s="193">
        <f t="shared" si="33"/>
        <v>0</v>
      </c>
      <c r="F176" s="193">
        <f t="shared" si="33"/>
        <v>0</v>
      </c>
      <c r="G176" s="193">
        <f t="shared" si="33"/>
        <v>0</v>
      </c>
      <c r="H176" s="193">
        <f t="shared" si="33"/>
        <v>0</v>
      </c>
      <c r="I176" s="193">
        <f t="shared" si="33"/>
        <v>0</v>
      </c>
      <c r="J176" s="193">
        <f t="shared" si="33"/>
        <v>0</v>
      </c>
      <c r="K176" s="193">
        <f t="shared" si="33"/>
        <v>0</v>
      </c>
      <c r="L176" s="193">
        <f t="shared" si="33"/>
        <v>0</v>
      </c>
      <c r="M176" s="193">
        <f t="shared" si="33"/>
        <v>0</v>
      </c>
      <c r="N176" s="193">
        <f t="shared" si="33"/>
        <v>0</v>
      </c>
      <c r="O176" s="193">
        <f t="shared" si="33"/>
        <v>0</v>
      </c>
      <c r="P176" s="193">
        <f t="shared" si="33"/>
        <v>0</v>
      </c>
      <c r="Q176" s="193">
        <f t="shared" si="33"/>
        <v>0</v>
      </c>
      <c r="R176" s="193">
        <f t="shared" si="33"/>
        <v>0</v>
      </c>
      <c r="S176" s="193">
        <f t="shared" si="33"/>
        <v>0</v>
      </c>
      <c r="T176" s="193">
        <f t="shared" si="33"/>
        <v>0</v>
      </c>
      <c r="U176" s="193">
        <f t="shared" si="34"/>
        <v>0</v>
      </c>
      <c r="V176" s="193">
        <f t="shared" si="34"/>
        <v>0</v>
      </c>
      <c r="W176" s="193">
        <f t="shared" si="34"/>
        <v>0</v>
      </c>
      <c r="X176" s="193">
        <f t="shared" si="34"/>
        <v>0</v>
      </c>
      <c r="Y176" s="193">
        <f t="shared" si="34"/>
        <v>0</v>
      </c>
      <c r="Z176" s="193">
        <f t="shared" si="34"/>
        <v>0</v>
      </c>
      <c r="AA176" s="193">
        <f t="shared" si="34"/>
        <v>0</v>
      </c>
      <c r="AB176" s="193">
        <f t="shared" si="34"/>
        <v>0</v>
      </c>
      <c r="AC176" s="187">
        <f>+AD176*((1+Summary!$D$29)^(AE176))</f>
        <v>0.90834514628254015</v>
      </c>
      <c r="AD176" s="187">
        <f>HLOOKUP($H$4,'Yield Curves &amp; Factor Charges'!$L$41:$S$72,AE176+2.5,FALSE)</f>
        <v>0.89796417167650455</v>
      </c>
      <c r="AE176" s="134">
        <f t="shared" si="36"/>
        <v>11.5</v>
      </c>
    </row>
    <row r="177" spans="1:31" x14ac:dyDescent="0.25">
      <c r="B177" s="145">
        <f t="shared" si="35"/>
        <v>48579</v>
      </c>
      <c r="D177" s="193">
        <f t="shared" si="32"/>
        <v>0</v>
      </c>
      <c r="E177" s="193">
        <f t="shared" si="33"/>
        <v>0</v>
      </c>
      <c r="F177" s="193">
        <f t="shared" si="33"/>
        <v>0</v>
      </c>
      <c r="G177" s="193">
        <f t="shared" si="33"/>
        <v>0</v>
      </c>
      <c r="H177" s="193">
        <f t="shared" si="33"/>
        <v>0</v>
      </c>
      <c r="I177" s="193">
        <f t="shared" si="33"/>
        <v>0</v>
      </c>
      <c r="J177" s="193">
        <f t="shared" si="33"/>
        <v>0</v>
      </c>
      <c r="K177" s="193">
        <f t="shared" si="33"/>
        <v>0</v>
      </c>
      <c r="L177" s="193">
        <f t="shared" si="33"/>
        <v>0</v>
      </c>
      <c r="M177" s="193">
        <f t="shared" si="33"/>
        <v>0</v>
      </c>
      <c r="N177" s="193">
        <f t="shared" si="33"/>
        <v>0</v>
      </c>
      <c r="O177" s="193">
        <f t="shared" si="33"/>
        <v>0</v>
      </c>
      <c r="P177" s="193">
        <f t="shared" si="33"/>
        <v>0</v>
      </c>
      <c r="Q177" s="193">
        <f t="shared" si="33"/>
        <v>0</v>
      </c>
      <c r="R177" s="193">
        <f t="shared" si="33"/>
        <v>0</v>
      </c>
      <c r="S177" s="193">
        <f t="shared" si="33"/>
        <v>0</v>
      </c>
      <c r="T177" s="193">
        <f t="shared" si="33"/>
        <v>0</v>
      </c>
      <c r="U177" s="193">
        <f t="shared" si="34"/>
        <v>0</v>
      </c>
      <c r="V177" s="193">
        <f t="shared" si="34"/>
        <v>0</v>
      </c>
      <c r="W177" s="193">
        <f t="shared" si="34"/>
        <v>0</v>
      </c>
      <c r="X177" s="193">
        <f t="shared" si="34"/>
        <v>0</v>
      </c>
      <c r="Y177" s="193">
        <f t="shared" si="34"/>
        <v>0</v>
      </c>
      <c r="Z177" s="193">
        <f t="shared" si="34"/>
        <v>0</v>
      </c>
      <c r="AA177" s="193">
        <f t="shared" si="34"/>
        <v>0</v>
      </c>
      <c r="AB177" s="193">
        <f t="shared" si="34"/>
        <v>0</v>
      </c>
      <c r="AC177" s="187">
        <f>+AD177*((1+Summary!$D$29)^(AE177))</f>
        <v>0.90311025528193822</v>
      </c>
      <c r="AD177" s="187">
        <f>HLOOKUP($H$4,'Yield Curves &amp; Factor Charges'!$L$41:$S$72,AE177+2.5,FALSE)</f>
        <v>0.8918972101415189</v>
      </c>
      <c r="AE177" s="134">
        <f t="shared" si="36"/>
        <v>12.5</v>
      </c>
    </row>
    <row r="178" spans="1:31" x14ac:dyDescent="0.25">
      <c r="B178" s="145">
        <f t="shared" si="35"/>
        <v>48944</v>
      </c>
      <c r="D178" s="193">
        <f t="shared" si="32"/>
        <v>0</v>
      </c>
      <c r="E178" s="193">
        <f t="shared" si="33"/>
        <v>0</v>
      </c>
      <c r="F178" s="193">
        <f t="shared" si="33"/>
        <v>0</v>
      </c>
      <c r="G178" s="193">
        <f t="shared" si="33"/>
        <v>0</v>
      </c>
      <c r="H178" s="193">
        <f t="shared" si="33"/>
        <v>0</v>
      </c>
      <c r="I178" s="193">
        <f t="shared" si="33"/>
        <v>0</v>
      </c>
      <c r="J178" s="193">
        <f t="shared" si="33"/>
        <v>0</v>
      </c>
      <c r="K178" s="193">
        <f t="shared" si="33"/>
        <v>0</v>
      </c>
      <c r="L178" s="193">
        <f t="shared" si="33"/>
        <v>0</v>
      </c>
      <c r="M178" s="193">
        <f t="shared" si="33"/>
        <v>0</v>
      </c>
      <c r="N178" s="193">
        <f t="shared" si="33"/>
        <v>0</v>
      </c>
      <c r="O178" s="193">
        <f t="shared" si="33"/>
        <v>0</v>
      </c>
      <c r="P178" s="193">
        <f t="shared" si="33"/>
        <v>0</v>
      </c>
      <c r="Q178" s="193">
        <f t="shared" si="33"/>
        <v>0</v>
      </c>
      <c r="R178" s="193">
        <f t="shared" si="33"/>
        <v>0</v>
      </c>
      <c r="S178" s="193">
        <f t="shared" si="33"/>
        <v>0</v>
      </c>
      <c r="T178" s="193">
        <f t="shared" si="33"/>
        <v>0</v>
      </c>
      <c r="U178" s="193">
        <f t="shared" si="34"/>
        <v>0</v>
      </c>
      <c r="V178" s="193">
        <f t="shared" si="34"/>
        <v>0</v>
      </c>
      <c r="W178" s="193">
        <f t="shared" si="34"/>
        <v>0</v>
      </c>
      <c r="X178" s="193">
        <f t="shared" si="34"/>
        <v>0</v>
      </c>
      <c r="Y178" s="193">
        <f t="shared" si="34"/>
        <v>0</v>
      </c>
      <c r="Z178" s="193">
        <f t="shared" si="34"/>
        <v>0</v>
      </c>
      <c r="AA178" s="193">
        <f t="shared" si="34"/>
        <v>0</v>
      </c>
      <c r="AB178" s="193">
        <f t="shared" si="34"/>
        <v>0</v>
      </c>
      <c r="AC178" s="187">
        <f>+AD178*((1+Summary!$D$29)^(AE178))</f>
        <v>0.89951221169322615</v>
      </c>
      <c r="AD178" s="187">
        <f>HLOOKUP($H$4,'Yield Curves &amp; Factor Charges'!$L$41:$S$72,AE178+2.5,FALSE)</f>
        <v>0.88745638359080714</v>
      </c>
      <c r="AE178" s="134">
        <f t="shared" si="36"/>
        <v>13.5</v>
      </c>
    </row>
    <row r="179" spans="1:31" x14ac:dyDescent="0.25">
      <c r="B179" s="145">
        <f t="shared" si="35"/>
        <v>49309</v>
      </c>
      <c r="D179" s="193">
        <f t="shared" si="32"/>
        <v>0</v>
      </c>
      <c r="E179" s="193">
        <f t="shared" si="33"/>
        <v>0</v>
      </c>
      <c r="F179" s="193">
        <f t="shared" si="33"/>
        <v>0</v>
      </c>
      <c r="G179" s="193">
        <f t="shared" si="33"/>
        <v>0</v>
      </c>
      <c r="H179" s="193">
        <f t="shared" si="33"/>
        <v>0</v>
      </c>
      <c r="I179" s="193">
        <f t="shared" si="33"/>
        <v>0</v>
      </c>
      <c r="J179" s="193">
        <f t="shared" si="33"/>
        <v>0</v>
      </c>
      <c r="K179" s="193">
        <f t="shared" si="33"/>
        <v>0</v>
      </c>
      <c r="L179" s="193">
        <f t="shared" si="33"/>
        <v>0</v>
      </c>
      <c r="M179" s="193">
        <f t="shared" si="33"/>
        <v>0</v>
      </c>
      <c r="N179" s="193">
        <f t="shared" si="33"/>
        <v>0</v>
      </c>
      <c r="O179" s="193">
        <f t="shared" si="33"/>
        <v>0</v>
      </c>
      <c r="P179" s="193">
        <f t="shared" si="33"/>
        <v>0</v>
      </c>
      <c r="Q179" s="193">
        <f t="shared" si="33"/>
        <v>0</v>
      </c>
      <c r="R179" s="193">
        <f t="shared" si="33"/>
        <v>0</v>
      </c>
      <c r="S179" s="193">
        <f t="shared" si="33"/>
        <v>0</v>
      </c>
      <c r="T179" s="193">
        <f t="shared" si="33"/>
        <v>0</v>
      </c>
      <c r="U179" s="193">
        <f t="shared" si="34"/>
        <v>0</v>
      </c>
      <c r="V179" s="193">
        <f t="shared" si="34"/>
        <v>0</v>
      </c>
      <c r="W179" s="193">
        <f t="shared" si="34"/>
        <v>0</v>
      </c>
      <c r="X179" s="193">
        <f t="shared" si="34"/>
        <v>0</v>
      </c>
      <c r="Y179" s="193">
        <f t="shared" si="34"/>
        <v>0</v>
      </c>
      <c r="Z179" s="193">
        <f t="shared" si="34"/>
        <v>0</v>
      </c>
      <c r="AA179" s="193">
        <f t="shared" si="34"/>
        <v>0</v>
      </c>
      <c r="AB179" s="193">
        <f t="shared" si="34"/>
        <v>0</v>
      </c>
      <c r="AC179" s="187">
        <f>+AD179*((1+Summary!$D$29)^(AE179))</f>
        <v>0.89588937829907511</v>
      </c>
      <c r="AD179" s="187">
        <f>HLOOKUP($H$4,'Yield Curves &amp; Factor Charges'!$L$41:$S$72,AE179+2.5,FALSE)</f>
        <v>0.88299910658056902</v>
      </c>
      <c r="AE179" s="134">
        <f t="shared" si="36"/>
        <v>14.5</v>
      </c>
    </row>
    <row r="180" spans="1:31" x14ac:dyDescent="0.25">
      <c r="B180" s="145">
        <f t="shared" si="35"/>
        <v>49674</v>
      </c>
      <c r="D180" s="193">
        <f t="shared" si="32"/>
        <v>0</v>
      </c>
      <c r="E180" s="193">
        <f t="shared" si="33"/>
        <v>0</v>
      </c>
      <c r="F180" s="193">
        <f t="shared" si="33"/>
        <v>0</v>
      </c>
      <c r="G180" s="193">
        <f t="shared" si="33"/>
        <v>0</v>
      </c>
      <c r="H180" s="193">
        <f t="shared" si="33"/>
        <v>0</v>
      </c>
      <c r="I180" s="193">
        <f t="shared" si="33"/>
        <v>0</v>
      </c>
      <c r="J180" s="193">
        <f t="shared" si="33"/>
        <v>0</v>
      </c>
      <c r="K180" s="193">
        <f t="shared" si="33"/>
        <v>0</v>
      </c>
      <c r="L180" s="193">
        <f t="shared" si="33"/>
        <v>0</v>
      </c>
      <c r="M180" s="193">
        <f t="shared" si="33"/>
        <v>0</v>
      </c>
      <c r="N180" s="193">
        <f t="shared" si="33"/>
        <v>0</v>
      </c>
      <c r="O180" s="193">
        <f t="shared" si="33"/>
        <v>0</v>
      </c>
      <c r="P180" s="193">
        <f t="shared" si="33"/>
        <v>0</v>
      </c>
      <c r="Q180" s="193">
        <f t="shared" si="33"/>
        <v>0</v>
      </c>
      <c r="R180" s="193">
        <f t="shared" si="33"/>
        <v>0</v>
      </c>
      <c r="S180" s="193">
        <f t="shared" si="33"/>
        <v>0</v>
      </c>
      <c r="T180" s="193">
        <f t="shared" si="33"/>
        <v>0</v>
      </c>
      <c r="U180" s="193">
        <f t="shared" si="34"/>
        <v>0</v>
      </c>
      <c r="V180" s="193">
        <f t="shared" si="34"/>
        <v>0</v>
      </c>
      <c r="W180" s="193">
        <f t="shared" si="34"/>
        <v>0</v>
      </c>
      <c r="X180" s="193">
        <f t="shared" si="34"/>
        <v>0</v>
      </c>
      <c r="Y180" s="193">
        <f t="shared" si="34"/>
        <v>0</v>
      </c>
      <c r="Z180" s="193">
        <f t="shared" si="34"/>
        <v>0</v>
      </c>
      <c r="AA180" s="193">
        <f t="shared" si="34"/>
        <v>0</v>
      </c>
      <c r="AB180" s="193">
        <f t="shared" si="34"/>
        <v>0</v>
      </c>
      <c r="AC180" s="187">
        <f>+AD180*((1+Summary!$D$29)^(AE180))</f>
        <v>0.89430948299437252</v>
      </c>
      <c r="AD180" s="187">
        <f>HLOOKUP($H$4,'Yield Curves &amp; Factor Charges'!$L$41:$S$72,AE180+2.5,FALSE)</f>
        <v>0.88056138180746013</v>
      </c>
      <c r="AE180" s="134">
        <f t="shared" si="36"/>
        <v>15.5</v>
      </c>
    </row>
    <row r="181" spans="1:31" x14ac:dyDescent="0.25">
      <c r="B181" s="145">
        <f t="shared" si="35"/>
        <v>50040</v>
      </c>
      <c r="D181" s="193">
        <f t="shared" si="32"/>
        <v>0</v>
      </c>
      <c r="E181" s="193">
        <f t="shared" ref="E181:AB184" si="37">+E156-E157</f>
        <v>0</v>
      </c>
      <c r="F181" s="193">
        <f t="shared" si="37"/>
        <v>0</v>
      </c>
      <c r="G181" s="193">
        <f t="shared" si="37"/>
        <v>0</v>
      </c>
      <c r="H181" s="193">
        <f t="shared" si="37"/>
        <v>0</v>
      </c>
      <c r="I181" s="193">
        <f t="shared" si="37"/>
        <v>0</v>
      </c>
      <c r="J181" s="193">
        <f t="shared" si="37"/>
        <v>0</v>
      </c>
      <c r="K181" s="193">
        <f t="shared" si="37"/>
        <v>0</v>
      </c>
      <c r="L181" s="193">
        <f t="shared" si="37"/>
        <v>0</v>
      </c>
      <c r="M181" s="193">
        <f t="shared" si="37"/>
        <v>0</v>
      </c>
      <c r="N181" s="193">
        <f t="shared" si="37"/>
        <v>0</v>
      </c>
      <c r="O181" s="193">
        <f t="shared" si="37"/>
        <v>0</v>
      </c>
      <c r="P181" s="193">
        <f t="shared" si="37"/>
        <v>0</v>
      </c>
      <c r="Q181" s="193">
        <f t="shared" si="37"/>
        <v>0</v>
      </c>
      <c r="R181" s="193">
        <f t="shared" si="37"/>
        <v>0</v>
      </c>
      <c r="S181" s="193">
        <f t="shared" si="37"/>
        <v>0</v>
      </c>
      <c r="T181" s="193">
        <f t="shared" si="37"/>
        <v>0</v>
      </c>
      <c r="U181" s="193">
        <f t="shared" si="37"/>
        <v>0</v>
      </c>
      <c r="V181" s="193">
        <f t="shared" si="37"/>
        <v>0</v>
      </c>
      <c r="W181" s="193">
        <f t="shared" si="37"/>
        <v>0</v>
      </c>
      <c r="X181" s="193">
        <f t="shared" si="37"/>
        <v>0</v>
      </c>
      <c r="Y181" s="193">
        <f t="shared" si="37"/>
        <v>0</v>
      </c>
      <c r="Z181" s="193">
        <f t="shared" si="37"/>
        <v>0</v>
      </c>
      <c r="AA181" s="193">
        <f t="shared" si="37"/>
        <v>0</v>
      </c>
      <c r="AB181" s="193">
        <f t="shared" si="37"/>
        <v>0</v>
      </c>
      <c r="AC181" s="187">
        <f>+AD181*((1+Summary!$D$29)^(AE181))</f>
        <v>0.89483563948908285</v>
      </c>
      <c r="AD181" s="187">
        <f>HLOOKUP($H$4,'Yield Curves &amp; Factor Charges'!$L$41:$S$72,AE181+2.5,FALSE)</f>
        <v>0.88019925051757508</v>
      </c>
      <c r="AE181" s="134">
        <f t="shared" si="36"/>
        <v>16.5</v>
      </c>
    </row>
    <row r="182" spans="1:31" x14ac:dyDescent="0.25">
      <c r="B182" s="145">
        <f t="shared" si="35"/>
        <v>50405</v>
      </c>
      <c r="D182" s="193">
        <f t="shared" si="32"/>
        <v>0</v>
      </c>
      <c r="E182" s="193">
        <f t="shared" si="37"/>
        <v>0</v>
      </c>
      <c r="F182" s="193">
        <f t="shared" si="37"/>
        <v>0</v>
      </c>
      <c r="G182" s="193">
        <f t="shared" si="37"/>
        <v>0</v>
      </c>
      <c r="H182" s="193">
        <f t="shared" si="37"/>
        <v>0</v>
      </c>
      <c r="I182" s="193">
        <f t="shared" si="37"/>
        <v>0</v>
      </c>
      <c r="J182" s="193">
        <f t="shared" si="37"/>
        <v>0</v>
      </c>
      <c r="K182" s="193">
        <f t="shared" si="37"/>
        <v>0</v>
      </c>
      <c r="L182" s="193">
        <f t="shared" si="37"/>
        <v>0</v>
      </c>
      <c r="M182" s="193">
        <f t="shared" si="37"/>
        <v>0</v>
      </c>
      <c r="N182" s="193">
        <f t="shared" si="37"/>
        <v>0</v>
      </c>
      <c r="O182" s="193">
        <f t="shared" si="37"/>
        <v>0</v>
      </c>
      <c r="P182" s="193">
        <f t="shared" si="37"/>
        <v>0</v>
      </c>
      <c r="Q182" s="193">
        <f t="shared" si="37"/>
        <v>0</v>
      </c>
      <c r="R182" s="193">
        <f t="shared" si="37"/>
        <v>0</v>
      </c>
      <c r="S182" s="193">
        <f t="shared" si="37"/>
        <v>0</v>
      </c>
      <c r="T182" s="193">
        <f t="shared" si="37"/>
        <v>0</v>
      </c>
      <c r="U182" s="193">
        <f t="shared" si="37"/>
        <v>0</v>
      </c>
      <c r="V182" s="193">
        <f t="shared" si="37"/>
        <v>0</v>
      </c>
      <c r="W182" s="193">
        <f t="shared" si="37"/>
        <v>0</v>
      </c>
      <c r="X182" s="193">
        <f t="shared" si="37"/>
        <v>0</v>
      </c>
      <c r="Y182" s="193">
        <f t="shared" si="37"/>
        <v>0</v>
      </c>
      <c r="Z182" s="193">
        <f t="shared" si="37"/>
        <v>0</v>
      </c>
      <c r="AA182" s="193">
        <f t="shared" si="37"/>
        <v>0</v>
      </c>
      <c r="AB182" s="193">
        <f t="shared" si="37"/>
        <v>0</v>
      </c>
      <c r="AC182" s="187">
        <f>+AD182*((1+Summary!$D$29)^(AE182))</f>
        <v>0.89638000980364596</v>
      </c>
      <c r="AD182" s="187">
        <f>HLOOKUP($H$4,'Yield Curves &amp; Factor Charges'!$L$41:$S$72,AE182+2.5,FALSE)</f>
        <v>0.88083752279931626</v>
      </c>
      <c r="AE182" s="134">
        <f t="shared" si="36"/>
        <v>17.5</v>
      </c>
    </row>
    <row r="183" spans="1:31" x14ac:dyDescent="0.25">
      <c r="B183" s="145">
        <f t="shared" si="35"/>
        <v>50770</v>
      </c>
      <c r="D183" s="193">
        <f t="shared" si="32"/>
        <v>0</v>
      </c>
      <c r="E183" s="193">
        <f t="shared" si="37"/>
        <v>0</v>
      </c>
      <c r="F183" s="193">
        <f t="shared" si="37"/>
        <v>0</v>
      </c>
      <c r="G183" s="193">
        <f t="shared" si="37"/>
        <v>0</v>
      </c>
      <c r="H183" s="193">
        <f t="shared" si="37"/>
        <v>0</v>
      </c>
      <c r="I183" s="193">
        <f t="shared" si="37"/>
        <v>0</v>
      </c>
      <c r="J183" s="193">
        <f t="shared" si="37"/>
        <v>0</v>
      </c>
      <c r="K183" s="193">
        <f t="shared" si="37"/>
        <v>0</v>
      </c>
      <c r="L183" s="193">
        <f t="shared" si="37"/>
        <v>0</v>
      </c>
      <c r="M183" s="193">
        <f t="shared" si="37"/>
        <v>0</v>
      </c>
      <c r="N183" s="193">
        <f t="shared" si="37"/>
        <v>0</v>
      </c>
      <c r="O183" s="193">
        <f t="shared" si="37"/>
        <v>0</v>
      </c>
      <c r="P183" s="193">
        <f t="shared" si="37"/>
        <v>0</v>
      </c>
      <c r="Q183" s="193">
        <f t="shared" si="37"/>
        <v>0</v>
      </c>
      <c r="R183" s="193">
        <f t="shared" si="37"/>
        <v>0</v>
      </c>
      <c r="S183" s="193">
        <f t="shared" si="37"/>
        <v>0</v>
      </c>
      <c r="T183" s="193">
        <f t="shared" si="37"/>
        <v>0</v>
      </c>
      <c r="U183" s="193">
        <f t="shared" si="37"/>
        <v>0</v>
      </c>
      <c r="V183" s="193">
        <f t="shared" si="37"/>
        <v>0</v>
      </c>
      <c r="W183" s="193">
        <f t="shared" si="37"/>
        <v>0</v>
      </c>
      <c r="X183" s="193">
        <f t="shared" si="37"/>
        <v>0</v>
      </c>
      <c r="Y183" s="193">
        <f t="shared" si="37"/>
        <v>0</v>
      </c>
      <c r="Z183" s="193">
        <f t="shared" si="37"/>
        <v>0</v>
      </c>
      <c r="AA183" s="193">
        <f t="shared" si="37"/>
        <v>0</v>
      </c>
      <c r="AB183" s="193">
        <f t="shared" si="37"/>
        <v>0</v>
      </c>
      <c r="AC183" s="187">
        <f>+AD183*((1+Summary!$D$29)^(AE183))</f>
        <v>0.89911405936559374</v>
      </c>
      <c r="AD183" s="187">
        <f>HLOOKUP($H$4,'Yield Curves &amp; Factor Charges'!$L$41:$S$72,AE183+2.5,FALSE)</f>
        <v>0.88264152468146873</v>
      </c>
      <c r="AE183" s="134">
        <f t="shared" si="36"/>
        <v>18.5</v>
      </c>
    </row>
    <row r="184" spans="1:31" x14ac:dyDescent="0.25">
      <c r="B184" s="145">
        <f>EDATE(B183,12)</f>
        <v>51135</v>
      </c>
      <c r="D184" s="193">
        <f t="shared" si="32"/>
        <v>0</v>
      </c>
      <c r="E184" s="193">
        <f t="shared" si="37"/>
        <v>0</v>
      </c>
      <c r="F184" s="193">
        <f t="shared" si="37"/>
        <v>0</v>
      </c>
      <c r="G184" s="193">
        <f t="shared" si="37"/>
        <v>0</v>
      </c>
      <c r="H184" s="193">
        <f t="shared" si="37"/>
        <v>0</v>
      </c>
      <c r="I184" s="193">
        <f t="shared" si="37"/>
        <v>0</v>
      </c>
      <c r="J184" s="193">
        <f t="shared" si="37"/>
        <v>0</v>
      </c>
      <c r="K184" s="193">
        <f t="shared" si="37"/>
        <v>0</v>
      </c>
      <c r="L184" s="193">
        <f t="shared" si="37"/>
        <v>0</v>
      </c>
      <c r="M184" s="193">
        <f t="shared" si="37"/>
        <v>0</v>
      </c>
      <c r="N184" s="193">
        <f t="shared" si="37"/>
        <v>0</v>
      </c>
      <c r="O184" s="193">
        <f t="shared" si="37"/>
        <v>0</v>
      </c>
      <c r="P184" s="193">
        <f t="shared" si="37"/>
        <v>0</v>
      </c>
      <c r="Q184" s="193">
        <f t="shared" si="37"/>
        <v>0</v>
      </c>
      <c r="R184" s="193">
        <f t="shared" si="37"/>
        <v>0</v>
      </c>
      <c r="S184" s="193">
        <f t="shared" si="37"/>
        <v>0</v>
      </c>
      <c r="T184" s="193">
        <f t="shared" si="37"/>
        <v>0</v>
      </c>
      <c r="U184" s="193">
        <f t="shared" si="37"/>
        <v>0</v>
      </c>
      <c r="V184" s="193">
        <f t="shared" si="37"/>
        <v>0</v>
      </c>
      <c r="W184" s="193">
        <f t="shared" si="37"/>
        <v>0</v>
      </c>
      <c r="X184" s="193">
        <f t="shared" si="37"/>
        <v>0</v>
      </c>
      <c r="Y184" s="193">
        <f t="shared" si="37"/>
        <v>0</v>
      </c>
      <c r="Z184" s="193">
        <f t="shared" si="37"/>
        <v>0</v>
      </c>
      <c r="AA184" s="193">
        <f t="shared" si="37"/>
        <v>0</v>
      </c>
      <c r="AB184" s="193">
        <f t="shared" si="37"/>
        <v>0</v>
      </c>
      <c r="AC184" s="187">
        <f>+AD184*((1+Summary!$D$29)^(AE184))</f>
        <v>0.90355305171126765</v>
      </c>
      <c r="AD184" s="187">
        <f>HLOOKUP($H$4,'Yield Curves &amp; Factor Charges'!$L$41:$S$72,AE184+2.5,FALSE)</f>
        <v>0.88611307783210103</v>
      </c>
      <c r="AE184" s="134">
        <f t="shared" si="36"/>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CHF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8">G17*G21</f>
        <v>0</v>
      </c>
      <c r="H190" s="193">
        <f t="shared" si="38"/>
        <v>0</v>
      </c>
      <c r="I190" s="193">
        <f t="shared" si="38"/>
        <v>0</v>
      </c>
      <c r="J190" s="193">
        <f t="shared" si="38"/>
        <v>0</v>
      </c>
      <c r="K190" s="193">
        <f t="shared" si="38"/>
        <v>0</v>
      </c>
      <c r="L190" s="193">
        <f t="shared" si="38"/>
        <v>0</v>
      </c>
      <c r="M190" s="193">
        <f t="shared" si="38"/>
        <v>0</v>
      </c>
      <c r="N190" s="193">
        <f t="shared" si="38"/>
        <v>0</v>
      </c>
      <c r="O190" s="193">
        <f t="shared" si="38"/>
        <v>0</v>
      </c>
      <c r="P190" s="193">
        <f t="shared" si="38"/>
        <v>0</v>
      </c>
      <c r="Q190" s="193">
        <f t="shared" si="38"/>
        <v>0</v>
      </c>
      <c r="R190" s="193">
        <f t="shared" si="38"/>
        <v>0</v>
      </c>
      <c r="S190" s="193">
        <f t="shared" si="38"/>
        <v>0</v>
      </c>
      <c r="T190" s="193">
        <f t="shared" si="38"/>
        <v>0</v>
      </c>
      <c r="U190" s="193">
        <f t="shared" si="38"/>
        <v>0</v>
      </c>
      <c r="V190" s="193">
        <f t="shared" si="38"/>
        <v>0</v>
      </c>
      <c r="W190" s="193">
        <f t="shared" si="38"/>
        <v>0</v>
      </c>
      <c r="X190" s="193">
        <f t="shared" si="38"/>
        <v>0</v>
      </c>
      <c r="Y190" s="193">
        <f t="shared" si="38"/>
        <v>0</v>
      </c>
      <c r="Z190" s="193">
        <f t="shared" si="38"/>
        <v>0</v>
      </c>
      <c r="AA190" s="193">
        <f t="shared" si="38"/>
        <v>0</v>
      </c>
      <c r="AB190" s="193">
        <f t="shared" si="38"/>
        <v>0</v>
      </c>
    </row>
    <row r="191" spans="1:31" x14ac:dyDescent="0.25">
      <c r="A191" s="141" t="s">
        <v>159</v>
      </c>
      <c r="B191" s="145">
        <f>EDATE(+Summary!$C$6,12)</f>
        <v>44196</v>
      </c>
      <c r="D191" s="193">
        <f>SUM(E191:AB191)</f>
        <v>0</v>
      </c>
      <c r="E191" s="193">
        <f>+E190*$AC$81</f>
        <v>0</v>
      </c>
      <c r="F191" s="193">
        <f>+F190*$AC$81</f>
        <v>0</v>
      </c>
      <c r="G191" s="193">
        <f t="shared" ref="G191:AB191" si="39">+G190*$AC$81</f>
        <v>0</v>
      </c>
      <c r="H191" s="193">
        <f t="shared" si="39"/>
        <v>0</v>
      </c>
      <c r="I191" s="193">
        <f t="shared" si="39"/>
        <v>0</v>
      </c>
      <c r="J191" s="193">
        <f t="shared" si="39"/>
        <v>0</v>
      </c>
      <c r="K191" s="193">
        <f t="shared" si="39"/>
        <v>0</v>
      </c>
      <c r="L191" s="193">
        <f t="shared" si="39"/>
        <v>0</v>
      </c>
      <c r="M191" s="193">
        <f t="shared" si="39"/>
        <v>0</v>
      </c>
      <c r="N191" s="193">
        <f t="shared" si="39"/>
        <v>0</v>
      </c>
      <c r="O191" s="193">
        <f t="shared" si="39"/>
        <v>0</v>
      </c>
      <c r="P191" s="193">
        <f t="shared" si="39"/>
        <v>0</v>
      </c>
      <c r="Q191" s="193">
        <f t="shared" si="39"/>
        <v>0</v>
      </c>
      <c r="R191" s="193">
        <f t="shared" si="39"/>
        <v>0</v>
      </c>
      <c r="S191" s="193">
        <f t="shared" si="39"/>
        <v>0</v>
      </c>
      <c r="T191" s="193">
        <f t="shared" si="39"/>
        <v>0</v>
      </c>
      <c r="U191" s="193">
        <f t="shared" si="39"/>
        <v>0</v>
      </c>
      <c r="V191" s="193">
        <f t="shared" si="39"/>
        <v>0</v>
      </c>
      <c r="W191" s="193">
        <f t="shared" si="39"/>
        <v>0</v>
      </c>
      <c r="X191" s="193">
        <f t="shared" si="39"/>
        <v>0</v>
      </c>
      <c r="Y191" s="193">
        <f t="shared" si="39"/>
        <v>0</v>
      </c>
      <c r="Z191" s="193">
        <f t="shared" si="39"/>
        <v>0</v>
      </c>
      <c r="AA191" s="193">
        <f t="shared" si="39"/>
        <v>0</v>
      </c>
      <c r="AB191" s="193">
        <f t="shared" si="39"/>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CHF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0">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B21:C21"/>
    <mergeCell ref="A7:C7"/>
    <mergeCell ref="A8:C8"/>
    <mergeCell ref="A9:C9"/>
    <mergeCell ref="A10:C10"/>
    <mergeCell ref="B14:C14"/>
    <mergeCell ref="B15:C15"/>
    <mergeCell ref="B16:C16"/>
    <mergeCell ref="B17:C17"/>
    <mergeCell ref="B18:C18"/>
    <mergeCell ref="B19:C19"/>
    <mergeCell ref="B20:C20"/>
    <mergeCell ref="A11:C11"/>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E197"/>
  <sheetViews>
    <sheetView workbookViewId="0">
      <pane xSplit="1" topLeftCell="B1" activePane="topRight" state="frozen"/>
      <selection pane="topRight"/>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t="s">
        <v>51</v>
      </c>
      <c r="H4" s="109" t="s">
        <v>77</v>
      </c>
    </row>
    <row r="5" spans="1:28" x14ac:dyDescent="0.25">
      <c r="A5" s="149" t="s">
        <v>129</v>
      </c>
      <c r="B5" s="149"/>
      <c r="C5" s="149"/>
      <c r="D5" s="149"/>
      <c r="E5" s="149"/>
      <c r="F5" s="149"/>
      <c r="G5" s="153" t="s">
        <v>101</v>
      </c>
      <c r="H5" s="151">
        <f>HLOOKUP($H$4,'Yield Curves &amp; Factor Charges'!$C$6:$J$7,2,FALSE)</f>
        <v>5</v>
      </c>
    </row>
    <row r="6" spans="1:28" ht="12.75" customHeight="1" x14ac:dyDescent="0.25">
      <c r="A6" s="149"/>
      <c r="B6" s="149"/>
      <c r="C6" s="149"/>
      <c r="D6" s="149"/>
      <c r="E6" s="149"/>
      <c r="F6" s="149"/>
      <c r="G6" s="153"/>
      <c r="H6" s="151"/>
    </row>
    <row r="7" spans="1:28" ht="12.75" customHeight="1" x14ac:dyDescent="0.3">
      <c r="A7" s="401" t="s">
        <v>147</v>
      </c>
      <c r="B7" s="401"/>
      <c r="C7" s="401"/>
      <c r="D7" s="168">
        <f>SUM(E7:AB7)</f>
        <v>0</v>
      </c>
      <c r="E7" s="168">
        <f t="shared" ref="E7:AB7" si="0">+E113+E107</f>
        <v>0</v>
      </c>
      <c r="F7" s="168">
        <f t="shared" si="0"/>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8" ht="12.75" customHeight="1" x14ac:dyDescent="0.3">
      <c r="A8" s="409" t="s">
        <v>148</v>
      </c>
      <c r="B8" s="409"/>
      <c r="C8" s="409"/>
      <c r="D8" s="168">
        <f t="shared" ref="D8:D11" si="1">SUM(E8:AB8)</f>
        <v>0</v>
      </c>
      <c r="E8" s="168">
        <f>+E16+E17</f>
        <v>0</v>
      </c>
      <c r="F8" s="168">
        <f t="shared" ref="F8:AB8" si="2">+F16+F17</f>
        <v>0</v>
      </c>
      <c r="G8" s="168">
        <f t="shared" si="2"/>
        <v>0</v>
      </c>
      <c r="H8" s="168">
        <f t="shared" si="2"/>
        <v>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8" ht="12.75" customHeight="1" x14ac:dyDescent="0.3">
      <c r="A9" s="409" t="s">
        <v>149</v>
      </c>
      <c r="B9" s="409"/>
      <c r="C9" s="409"/>
      <c r="D9" s="168">
        <f t="shared" si="1"/>
        <v>0</v>
      </c>
      <c r="E9" s="168">
        <f>+E8*$AC$81</f>
        <v>0</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8" ht="12.75" customHeight="1" x14ac:dyDescent="0.3">
      <c r="A10" s="401" t="s">
        <v>132</v>
      </c>
      <c r="B10" s="401"/>
      <c r="C10" s="401"/>
      <c r="D10" s="168">
        <f t="shared" si="1"/>
        <v>0</v>
      </c>
      <c r="E10" s="168">
        <f t="shared" ref="E10:AB10" si="4">+E7-E9</f>
        <v>0</v>
      </c>
      <c r="F10" s="168">
        <f t="shared" si="4"/>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8" s="267" customFormat="1" ht="12.75" customHeight="1" x14ac:dyDescent="0.3">
      <c r="A11" s="408" t="s">
        <v>212</v>
      </c>
      <c r="B11" s="401"/>
      <c r="C11" s="401"/>
      <c r="D11" s="168">
        <f t="shared" si="1"/>
        <v>0</v>
      </c>
      <c r="E11" s="168">
        <f>E197+E191-E17*$AC$81</f>
        <v>0</v>
      </c>
      <c r="F11" s="168">
        <f t="shared" ref="F11:AB11" si="5">F197+F191-F17*$AC$81</f>
        <v>0</v>
      </c>
      <c r="G11" s="168">
        <f t="shared" si="5"/>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8"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8"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8" x14ac:dyDescent="0.25">
      <c r="A14" s="149"/>
      <c r="B14" s="411" t="s">
        <v>47</v>
      </c>
      <c r="C14" s="411"/>
      <c r="D14" s="231">
        <f>SUM(E14:AB14)</f>
        <v>0</v>
      </c>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row>
    <row r="15" spans="1:28" x14ac:dyDescent="0.25">
      <c r="A15" s="149"/>
      <c r="B15" s="411" t="s">
        <v>112</v>
      </c>
      <c r="C15" s="411"/>
      <c r="D15" s="231">
        <f t="shared" ref="D15:D17" si="6">SUM(E15:AB15)</f>
        <v>0</v>
      </c>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row>
    <row r="16" spans="1:28" ht="13.5" customHeight="1" x14ac:dyDescent="0.25">
      <c r="A16" s="149"/>
      <c r="B16" s="411" t="s">
        <v>142</v>
      </c>
      <c r="C16" s="411"/>
      <c r="D16" s="231">
        <f t="shared" si="6"/>
        <v>0</v>
      </c>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row>
    <row r="17" spans="1:28" ht="13.5" customHeight="1" x14ac:dyDescent="0.25">
      <c r="A17" s="149"/>
      <c r="B17" s="411" t="s">
        <v>143</v>
      </c>
      <c r="C17" s="411"/>
      <c r="D17" s="231">
        <f t="shared" si="6"/>
        <v>0</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row>
    <row r="18" spans="1:28" ht="12.75" customHeight="1" x14ac:dyDescent="0.25">
      <c r="A18" s="149"/>
      <c r="B18" s="412" t="s">
        <v>152</v>
      </c>
      <c r="C18" s="412"/>
      <c r="D18" s="232"/>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row>
    <row r="19" spans="1:28" ht="25.5" customHeight="1" x14ac:dyDescent="0.25">
      <c r="A19" s="149"/>
      <c r="B19" s="412" t="s">
        <v>153</v>
      </c>
      <c r="C19" s="412"/>
      <c r="D19" s="232"/>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row>
    <row r="20" spans="1:28" ht="12.75" customHeight="1" x14ac:dyDescent="0.25">
      <c r="A20" s="149"/>
      <c r="B20" s="412" t="s">
        <v>151</v>
      </c>
      <c r="C20" s="412"/>
      <c r="D20" s="232"/>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row>
    <row r="21" spans="1:28" ht="27.6" customHeight="1" x14ac:dyDescent="0.25">
      <c r="A21" s="149"/>
      <c r="B21" s="412" t="s">
        <v>150</v>
      </c>
      <c r="C21" s="412"/>
      <c r="D21" s="232"/>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row>
    <row r="22" spans="1:28" ht="26.4" customHeight="1" x14ac:dyDescent="0.25">
      <c r="A22" s="149"/>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row>
    <row r="23" spans="1:28"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8"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8"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8" x14ac:dyDescent="0.25">
      <c r="A26" s="161"/>
      <c r="B26" s="145">
        <f>+Summary!$C$6</f>
        <v>43830</v>
      </c>
      <c r="C26" s="149"/>
      <c r="D26" s="149"/>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row>
    <row r="27" spans="1:28" x14ac:dyDescent="0.25">
      <c r="A27" s="161"/>
      <c r="B27" s="145">
        <f t="shared" ref="B27:B47" si="7">EDATE(B26,12)</f>
        <v>44196</v>
      </c>
      <c r="C27" s="149"/>
      <c r="D27" s="149"/>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row>
    <row r="28" spans="1:28" x14ac:dyDescent="0.25">
      <c r="A28" s="161"/>
      <c r="B28" s="145">
        <f t="shared" si="7"/>
        <v>44561</v>
      </c>
      <c r="C28" s="149"/>
      <c r="D28" s="149"/>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row>
    <row r="29" spans="1:28" x14ac:dyDescent="0.25">
      <c r="A29" s="161"/>
      <c r="B29" s="145">
        <f t="shared" si="7"/>
        <v>44926</v>
      </c>
      <c r="C29" s="149"/>
      <c r="D29" s="149"/>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row>
    <row r="30" spans="1:28" x14ac:dyDescent="0.25">
      <c r="A30" s="161"/>
      <c r="B30" s="145">
        <f t="shared" si="7"/>
        <v>45291</v>
      </c>
      <c r="C30" s="149"/>
      <c r="D30" s="149"/>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row>
    <row r="31" spans="1:28" x14ac:dyDescent="0.25">
      <c r="A31" s="161"/>
      <c r="B31" s="145">
        <f t="shared" si="7"/>
        <v>45657</v>
      </c>
      <c r="C31" s="149"/>
      <c r="D31" s="149"/>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x14ac:dyDescent="0.25">
      <c r="A32" s="161"/>
      <c r="B32" s="145">
        <f t="shared" si="7"/>
        <v>46022</v>
      </c>
      <c r="C32" s="149"/>
      <c r="D32" s="149"/>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row>
    <row r="33" spans="1:28" x14ac:dyDescent="0.25">
      <c r="A33" s="161"/>
      <c r="B33" s="145">
        <f t="shared" si="7"/>
        <v>46387</v>
      </c>
      <c r="C33" s="149"/>
      <c r="D33" s="149"/>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row>
    <row r="34" spans="1:28" x14ac:dyDescent="0.25">
      <c r="A34" s="161"/>
      <c r="B34" s="145">
        <f t="shared" si="7"/>
        <v>46752</v>
      </c>
      <c r="C34" s="149"/>
      <c r="D34" s="149"/>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row>
    <row r="35" spans="1:28" x14ac:dyDescent="0.25">
      <c r="A35" s="161"/>
      <c r="B35" s="145">
        <f t="shared" si="7"/>
        <v>47118</v>
      </c>
      <c r="C35" s="149"/>
      <c r="D35" s="149"/>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row>
    <row r="36" spans="1:28" x14ac:dyDescent="0.25">
      <c r="A36" s="161"/>
      <c r="B36" s="145">
        <f t="shared" si="7"/>
        <v>47483</v>
      </c>
      <c r="C36" s="149"/>
      <c r="D36" s="149"/>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row>
    <row r="37" spans="1:28" x14ac:dyDescent="0.25">
      <c r="A37" s="161"/>
      <c r="B37" s="145">
        <f t="shared" si="7"/>
        <v>47848</v>
      </c>
      <c r="C37" s="149"/>
      <c r="D37" s="149"/>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row>
    <row r="38" spans="1:28" x14ac:dyDescent="0.25">
      <c r="A38" s="161"/>
      <c r="B38" s="145">
        <f t="shared" si="7"/>
        <v>48213</v>
      </c>
      <c r="C38" s="149"/>
      <c r="D38" s="149"/>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row>
    <row r="39" spans="1:28" x14ac:dyDescent="0.25">
      <c r="A39" s="161"/>
      <c r="B39" s="145">
        <f t="shared" si="7"/>
        <v>48579</v>
      </c>
      <c r="C39" s="149"/>
      <c r="D39" s="149"/>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row>
    <row r="40" spans="1:28" x14ac:dyDescent="0.25">
      <c r="A40" s="161"/>
      <c r="B40" s="145">
        <f t="shared" si="7"/>
        <v>48944</v>
      </c>
      <c r="C40" s="149"/>
      <c r="D40" s="149"/>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row>
    <row r="41" spans="1:28" x14ac:dyDescent="0.25">
      <c r="A41" s="161"/>
      <c r="B41" s="145">
        <f t="shared" si="7"/>
        <v>49309</v>
      </c>
      <c r="C41" s="149"/>
      <c r="D41" s="149"/>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row>
    <row r="42" spans="1:28" x14ac:dyDescent="0.25">
      <c r="A42" s="161"/>
      <c r="B42" s="145">
        <f t="shared" si="7"/>
        <v>49674</v>
      </c>
      <c r="C42" s="149"/>
      <c r="D42" s="149"/>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row>
    <row r="43" spans="1:28" x14ac:dyDescent="0.25">
      <c r="A43" s="161"/>
      <c r="B43" s="145">
        <f t="shared" si="7"/>
        <v>50040</v>
      </c>
      <c r="C43" s="149"/>
      <c r="D43" s="149"/>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row>
    <row r="44" spans="1:28" x14ac:dyDescent="0.25">
      <c r="A44" s="161"/>
      <c r="B44" s="145">
        <f t="shared" si="7"/>
        <v>50405</v>
      </c>
      <c r="C44" s="149"/>
      <c r="D44" s="149"/>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row>
    <row r="45" spans="1:28" x14ac:dyDescent="0.25">
      <c r="A45" s="161"/>
      <c r="B45" s="145">
        <f t="shared" si="7"/>
        <v>50770</v>
      </c>
      <c r="C45" s="149"/>
      <c r="D45" s="149"/>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row>
    <row r="46" spans="1:28" x14ac:dyDescent="0.25">
      <c r="A46" s="161"/>
      <c r="B46" s="145">
        <f t="shared" si="7"/>
        <v>51135</v>
      </c>
      <c r="C46" s="149"/>
      <c r="D46" s="149"/>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row>
    <row r="47" spans="1:28" x14ac:dyDescent="0.25">
      <c r="A47" s="161"/>
      <c r="B47" s="145">
        <f t="shared" si="7"/>
        <v>51501</v>
      </c>
      <c r="C47" s="149"/>
      <c r="D47" s="149"/>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row>
    <row r="48" spans="1:28" x14ac:dyDescent="0.25">
      <c r="A48" s="149"/>
      <c r="B48" s="149"/>
      <c r="C48" s="149"/>
      <c r="D48" s="149"/>
      <c r="E48" s="149"/>
      <c r="F48" s="149"/>
      <c r="G48" s="153"/>
      <c r="H48" s="151"/>
    </row>
    <row r="49" spans="1:28" x14ac:dyDescent="0.25">
      <c r="A49" s="149"/>
      <c r="B49" s="149"/>
      <c r="C49" s="149"/>
      <c r="D49" s="149"/>
      <c r="E49" s="149"/>
      <c r="F49" s="149"/>
      <c r="G49" s="153"/>
      <c r="H49" s="151"/>
    </row>
    <row r="50" spans="1:28" x14ac:dyDescent="0.25">
      <c r="A50" s="152"/>
      <c r="B50" s="152"/>
      <c r="C50" s="152"/>
      <c r="D50" s="152"/>
      <c r="E50" s="152"/>
      <c r="F50" s="152"/>
      <c r="G50" s="153"/>
      <c r="H50" s="153"/>
    </row>
    <row r="51" spans="1:28" x14ac:dyDescent="0.25">
      <c r="A51" s="152"/>
      <c r="B51" s="152"/>
      <c r="C51" s="152"/>
      <c r="D51" s="152"/>
      <c r="E51" s="152"/>
      <c r="F51" s="152"/>
      <c r="G51" s="153"/>
      <c r="H51" s="153"/>
    </row>
    <row r="52" spans="1:28" x14ac:dyDescent="0.25">
      <c r="A52" s="152"/>
      <c r="B52" s="152"/>
      <c r="C52" s="152"/>
      <c r="D52" s="152"/>
      <c r="E52" s="152"/>
      <c r="F52" s="152"/>
      <c r="G52" s="153"/>
      <c r="H52" s="153"/>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CAD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0</v>
      </c>
      <c r="E56" s="183">
        <f>+((E$14)*(E$18)+E$15*E$20)*E26</f>
        <v>0</v>
      </c>
      <c r="F56" s="183">
        <f>+((F$14)*(F$18)+F$15*F$20)*F26</f>
        <v>0</v>
      </c>
      <c r="G56" s="183">
        <f t="shared" ref="G56:AB67"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145">
        <f t="shared" ref="B57:B75" si="10">EDATE(B56,12)</f>
        <v>44561</v>
      </c>
      <c r="D57" s="183">
        <f t="shared" si="8"/>
        <v>0</v>
      </c>
      <c r="E57" s="183">
        <f t="shared" ref="E57:T72" si="11">+((E$14)*(E$18)+E$15*E$20)*E27</f>
        <v>0</v>
      </c>
      <c r="F57" s="183">
        <f>+((F$14)*(F$18)+F$15*F$20)*F27</f>
        <v>0</v>
      </c>
      <c r="G57" s="183">
        <f t="shared" si="9"/>
        <v>0</v>
      </c>
      <c r="H57" s="183">
        <f t="shared" si="9"/>
        <v>0</v>
      </c>
      <c r="I57" s="183">
        <f t="shared" si="9"/>
        <v>0</v>
      </c>
      <c r="J57" s="183">
        <f t="shared" si="9"/>
        <v>0</v>
      </c>
      <c r="K57" s="183">
        <f t="shared" si="9"/>
        <v>0</v>
      </c>
      <c r="L57" s="183">
        <f t="shared" si="9"/>
        <v>0</v>
      </c>
      <c r="M57" s="183">
        <f t="shared" si="9"/>
        <v>0</v>
      </c>
      <c r="N57" s="183">
        <f t="shared" si="9"/>
        <v>0</v>
      </c>
      <c r="O57" s="183">
        <f t="shared" si="9"/>
        <v>0</v>
      </c>
      <c r="P57" s="183">
        <f t="shared" si="9"/>
        <v>0</v>
      </c>
      <c r="Q57" s="183">
        <f t="shared" si="9"/>
        <v>0</v>
      </c>
      <c r="R57" s="183">
        <f t="shared" si="9"/>
        <v>0</v>
      </c>
      <c r="S57" s="183">
        <f t="shared" si="9"/>
        <v>0</v>
      </c>
      <c r="T57" s="183">
        <f t="shared" si="9"/>
        <v>0</v>
      </c>
      <c r="U57" s="183">
        <f t="shared" si="9"/>
        <v>0</v>
      </c>
      <c r="V57" s="183">
        <f t="shared" si="9"/>
        <v>0</v>
      </c>
      <c r="W57" s="183">
        <f t="shared" si="9"/>
        <v>0</v>
      </c>
      <c r="X57" s="183">
        <f t="shared" si="9"/>
        <v>0</v>
      </c>
      <c r="Y57" s="183">
        <f t="shared" si="9"/>
        <v>0</v>
      </c>
      <c r="Z57" s="183">
        <f t="shared" si="9"/>
        <v>0</v>
      </c>
      <c r="AA57" s="183">
        <f t="shared" si="9"/>
        <v>0</v>
      </c>
      <c r="AB57" s="183">
        <f t="shared" si="9"/>
        <v>0</v>
      </c>
    </row>
    <row r="58" spans="1:28" x14ac:dyDescent="0.25">
      <c r="B58" s="145">
        <f t="shared" si="10"/>
        <v>44926</v>
      </c>
      <c r="D58" s="183">
        <f t="shared" si="8"/>
        <v>0</v>
      </c>
      <c r="E58" s="183">
        <f t="shared" si="11"/>
        <v>0</v>
      </c>
      <c r="F58" s="183">
        <f t="shared" si="11"/>
        <v>0</v>
      </c>
      <c r="G58" s="183">
        <f t="shared" si="9"/>
        <v>0</v>
      </c>
      <c r="H58" s="183">
        <f t="shared" si="9"/>
        <v>0</v>
      </c>
      <c r="I58" s="183">
        <f t="shared" si="9"/>
        <v>0</v>
      </c>
      <c r="J58" s="183">
        <f t="shared" si="9"/>
        <v>0</v>
      </c>
      <c r="K58" s="183">
        <f t="shared" si="9"/>
        <v>0</v>
      </c>
      <c r="L58" s="183">
        <f t="shared" si="9"/>
        <v>0</v>
      </c>
      <c r="M58" s="183">
        <f t="shared" si="9"/>
        <v>0</v>
      </c>
      <c r="N58" s="183">
        <f t="shared" si="9"/>
        <v>0</v>
      </c>
      <c r="O58" s="183">
        <f t="shared" si="9"/>
        <v>0</v>
      </c>
      <c r="P58" s="183">
        <f t="shared" si="9"/>
        <v>0</v>
      </c>
      <c r="Q58" s="183">
        <f t="shared" si="9"/>
        <v>0</v>
      </c>
      <c r="R58" s="183">
        <f t="shared" si="9"/>
        <v>0</v>
      </c>
      <c r="S58" s="183">
        <f t="shared" si="9"/>
        <v>0</v>
      </c>
      <c r="T58" s="183">
        <f t="shared" si="9"/>
        <v>0</v>
      </c>
      <c r="U58" s="183">
        <f t="shared" si="9"/>
        <v>0</v>
      </c>
      <c r="V58" s="183">
        <f t="shared" si="9"/>
        <v>0</v>
      </c>
      <c r="W58" s="183">
        <f t="shared" si="9"/>
        <v>0</v>
      </c>
      <c r="X58" s="183">
        <f t="shared" si="9"/>
        <v>0</v>
      </c>
      <c r="Y58" s="183">
        <f t="shared" si="9"/>
        <v>0</v>
      </c>
      <c r="Z58" s="183">
        <f t="shared" si="9"/>
        <v>0</v>
      </c>
      <c r="AA58" s="183">
        <f t="shared" si="9"/>
        <v>0</v>
      </c>
      <c r="AB58" s="183">
        <f t="shared" si="9"/>
        <v>0</v>
      </c>
    </row>
    <row r="59" spans="1:28" x14ac:dyDescent="0.25">
      <c r="B59" s="145">
        <f t="shared" si="10"/>
        <v>45291</v>
      </c>
      <c r="D59" s="183">
        <f t="shared" si="8"/>
        <v>0</v>
      </c>
      <c r="E59" s="183">
        <f t="shared" si="11"/>
        <v>0</v>
      </c>
      <c r="F59" s="183">
        <f t="shared" si="11"/>
        <v>0</v>
      </c>
      <c r="G59" s="183">
        <f t="shared" si="9"/>
        <v>0</v>
      </c>
      <c r="H59" s="183">
        <f t="shared" si="9"/>
        <v>0</v>
      </c>
      <c r="I59" s="183">
        <f t="shared" si="9"/>
        <v>0</v>
      </c>
      <c r="J59" s="183">
        <f t="shared" si="9"/>
        <v>0</v>
      </c>
      <c r="K59" s="183">
        <f t="shared" si="9"/>
        <v>0</v>
      </c>
      <c r="L59" s="183">
        <f t="shared" si="9"/>
        <v>0</v>
      </c>
      <c r="M59" s="183">
        <f t="shared" si="9"/>
        <v>0</v>
      </c>
      <c r="N59" s="183">
        <f t="shared" si="9"/>
        <v>0</v>
      </c>
      <c r="O59" s="183">
        <f t="shared" si="9"/>
        <v>0</v>
      </c>
      <c r="P59" s="183">
        <f t="shared" si="9"/>
        <v>0</v>
      </c>
      <c r="Q59" s="183">
        <f t="shared" si="9"/>
        <v>0</v>
      </c>
      <c r="R59" s="183">
        <f t="shared" si="9"/>
        <v>0</v>
      </c>
      <c r="S59" s="183">
        <f t="shared" si="9"/>
        <v>0</v>
      </c>
      <c r="T59" s="183">
        <f t="shared" si="9"/>
        <v>0</v>
      </c>
      <c r="U59" s="183">
        <f t="shared" si="9"/>
        <v>0</v>
      </c>
      <c r="V59" s="183">
        <f t="shared" si="9"/>
        <v>0</v>
      </c>
      <c r="W59" s="183">
        <f t="shared" si="9"/>
        <v>0</v>
      </c>
      <c r="X59" s="183">
        <f t="shared" si="9"/>
        <v>0</v>
      </c>
      <c r="Y59" s="183">
        <f t="shared" si="9"/>
        <v>0</v>
      </c>
      <c r="Z59" s="183">
        <f t="shared" si="9"/>
        <v>0</v>
      </c>
      <c r="AA59" s="183">
        <f t="shared" si="9"/>
        <v>0</v>
      </c>
      <c r="AB59" s="183">
        <f t="shared" si="9"/>
        <v>0</v>
      </c>
    </row>
    <row r="60" spans="1:28" x14ac:dyDescent="0.25">
      <c r="B60" s="145">
        <f t="shared" si="10"/>
        <v>45657</v>
      </c>
      <c r="D60" s="183">
        <f t="shared" si="8"/>
        <v>0</v>
      </c>
      <c r="E60" s="183">
        <f t="shared" si="11"/>
        <v>0</v>
      </c>
      <c r="F60" s="183">
        <f t="shared" si="11"/>
        <v>0</v>
      </c>
      <c r="G60" s="183">
        <f t="shared" si="9"/>
        <v>0</v>
      </c>
      <c r="H60" s="183">
        <f t="shared" si="9"/>
        <v>0</v>
      </c>
      <c r="I60" s="183">
        <f t="shared" si="9"/>
        <v>0</v>
      </c>
      <c r="J60" s="183">
        <f t="shared" si="9"/>
        <v>0</v>
      </c>
      <c r="K60" s="183">
        <f t="shared" si="9"/>
        <v>0</v>
      </c>
      <c r="L60" s="183">
        <f t="shared" si="9"/>
        <v>0</v>
      </c>
      <c r="M60" s="183">
        <f t="shared" si="9"/>
        <v>0</v>
      </c>
      <c r="N60" s="183">
        <f t="shared" si="9"/>
        <v>0</v>
      </c>
      <c r="O60" s="183">
        <f t="shared" si="9"/>
        <v>0</v>
      </c>
      <c r="P60" s="183">
        <f t="shared" si="9"/>
        <v>0</v>
      </c>
      <c r="Q60" s="183">
        <f t="shared" si="9"/>
        <v>0</v>
      </c>
      <c r="R60" s="183">
        <f t="shared" si="9"/>
        <v>0</v>
      </c>
      <c r="S60" s="183">
        <f t="shared" si="9"/>
        <v>0</v>
      </c>
      <c r="T60" s="183">
        <f t="shared" si="9"/>
        <v>0</v>
      </c>
      <c r="U60" s="183">
        <f t="shared" si="9"/>
        <v>0</v>
      </c>
      <c r="V60" s="183">
        <f t="shared" si="9"/>
        <v>0</v>
      </c>
      <c r="W60" s="183">
        <f t="shared" si="9"/>
        <v>0</v>
      </c>
      <c r="X60" s="183">
        <f t="shared" si="9"/>
        <v>0</v>
      </c>
      <c r="Y60" s="183">
        <f t="shared" si="9"/>
        <v>0</v>
      </c>
      <c r="Z60" s="183">
        <f t="shared" si="9"/>
        <v>0</v>
      </c>
      <c r="AA60" s="183">
        <f t="shared" si="9"/>
        <v>0</v>
      </c>
      <c r="AB60" s="183">
        <f t="shared" si="9"/>
        <v>0</v>
      </c>
    </row>
    <row r="61" spans="1:28" x14ac:dyDescent="0.25">
      <c r="B61" s="145">
        <f t="shared" si="10"/>
        <v>46022</v>
      </c>
      <c r="D61" s="183">
        <f t="shared" si="8"/>
        <v>0</v>
      </c>
      <c r="E61" s="183">
        <f t="shared" si="11"/>
        <v>0</v>
      </c>
      <c r="F61" s="183">
        <f t="shared" si="11"/>
        <v>0</v>
      </c>
      <c r="G61" s="183">
        <f t="shared" si="9"/>
        <v>0</v>
      </c>
      <c r="H61" s="183">
        <f t="shared" si="9"/>
        <v>0</v>
      </c>
      <c r="I61" s="183">
        <f t="shared" si="9"/>
        <v>0</v>
      </c>
      <c r="J61" s="183">
        <f t="shared" si="9"/>
        <v>0</v>
      </c>
      <c r="K61" s="183">
        <f t="shared" si="9"/>
        <v>0</v>
      </c>
      <c r="L61" s="183">
        <f t="shared" si="9"/>
        <v>0</v>
      </c>
      <c r="M61" s="183">
        <f t="shared" si="9"/>
        <v>0</v>
      </c>
      <c r="N61" s="183">
        <f t="shared" si="9"/>
        <v>0</v>
      </c>
      <c r="O61" s="183">
        <f t="shared" si="9"/>
        <v>0</v>
      </c>
      <c r="P61" s="183">
        <f t="shared" si="9"/>
        <v>0</v>
      </c>
      <c r="Q61" s="183">
        <f t="shared" si="9"/>
        <v>0</v>
      </c>
      <c r="R61" s="183">
        <f t="shared" si="9"/>
        <v>0</v>
      </c>
      <c r="S61" s="183">
        <f t="shared" si="9"/>
        <v>0</v>
      </c>
      <c r="T61" s="183">
        <f t="shared" si="9"/>
        <v>0</v>
      </c>
      <c r="U61" s="183">
        <f t="shared" si="9"/>
        <v>0</v>
      </c>
      <c r="V61" s="183">
        <f t="shared" si="9"/>
        <v>0</v>
      </c>
      <c r="W61" s="183">
        <f t="shared" si="9"/>
        <v>0</v>
      </c>
      <c r="X61" s="183">
        <f t="shared" si="9"/>
        <v>0</v>
      </c>
      <c r="Y61" s="183">
        <f t="shared" si="9"/>
        <v>0</v>
      </c>
      <c r="Z61" s="183">
        <f t="shared" si="9"/>
        <v>0</v>
      </c>
      <c r="AA61" s="183">
        <f t="shared" si="9"/>
        <v>0</v>
      </c>
      <c r="AB61" s="183">
        <f t="shared" si="9"/>
        <v>0</v>
      </c>
    </row>
    <row r="62" spans="1:28" x14ac:dyDescent="0.25">
      <c r="B62" s="145">
        <f t="shared" si="10"/>
        <v>46387</v>
      </c>
      <c r="D62" s="183">
        <f t="shared" si="8"/>
        <v>0</v>
      </c>
      <c r="E62" s="183">
        <f t="shared" si="11"/>
        <v>0</v>
      </c>
      <c r="F62" s="183">
        <f t="shared" si="11"/>
        <v>0</v>
      </c>
      <c r="G62" s="183">
        <f t="shared" si="9"/>
        <v>0</v>
      </c>
      <c r="H62" s="183">
        <f t="shared" si="9"/>
        <v>0</v>
      </c>
      <c r="I62" s="183">
        <f t="shared" si="9"/>
        <v>0</v>
      </c>
      <c r="J62" s="183">
        <f t="shared" si="9"/>
        <v>0</v>
      </c>
      <c r="K62" s="183">
        <f t="shared" si="9"/>
        <v>0</v>
      </c>
      <c r="L62" s="183">
        <f t="shared" si="9"/>
        <v>0</v>
      </c>
      <c r="M62" s="183">
        <f t="shared" si="9"/>
        <v>0</v>
      </c>
      <c r="N62" s="183">
        <f t="shared" si="9"/>
        <v>0</v>
      </c>
      <c r="O62" s="183">
        <f t="shared" si="9"/>
        <v>0</v>
      </c>
      <c r="P62" s="183">
        <f t="shared" si="9"/>
        <v>0</v>
      </c>
      <c r="Q62" s="183">
        <f t="shared" si="9"/>
        <v>0</v>
      </c>
      <c r="R62" s="183">
        <f t="shared" si="9"/>
        <v>0</v>
      </c>
      <c r="S62" s="183">
        <f t="shared" si="9"/>
        <v>0</v>
      </c>
      <c r="T62" s="183">
        <f t="shared" si="9"/>
        <v>0</v>
      </c>
      <c r="U62" s="183">
        <f t="shared" si="9"/>
        <v>0</v>
      </c>
      <c r="V62" s="183">
        <f t="shared" si="9"/>
        <v>0</v>
      </c>
      <c r="W62" s="183">
        <f t="shared" si="9"/>
        <v>0</v>
      </c>
      <c r="X62" s="183">
        <f t="shared" si="9"/>
        <v>0</v>
      </c>
      <c r="Y62" s="183">
        <f t="shared" si="9"/>
        <v>0</v>
      </c>
      <c r="Z62" s="183">
        <f t="shared" si="9"/>
        <v>0</v>
      </c>
      <c r="AA62" s="183">
        <f t="shared" si="9"/>
        <v>0</v>
      </c>
      <c r="AB62" s="183">
        <f t="shared" si="9"/>
        <v>0</v>
      </c>
    </row>
    <row r="63" spans="1:28" x14ac:dyDescent="0.25">
      <c r="B63" s="145">
        <f t="shared" si="10"/>
        <v>46752</v>
      </c>
      <c r="D63" s="183">
        <f t="shared" si="8"/>
        <v>0</v>
      </c>
      <c r="E63" s="183">
        <f t="shared" si="11"/>
        <v>0</v>
      </c>
      <c r="F63" s="183">
        <f t="shared" si="11"/>
        <v>0</v>
      </c>
      <c r="G63" s="183">
        <f t="shared" si="9"/>
        <v>0</v>
      </c>
      <c r="H63" s="183">
        <f t="shared" si="9"/>
        <v>0</v>
      </c>
      <c r="I63" s="183">
        <f t="shared" si="9"/>
        <v>0</v>
      </c>
      <c r="J63" s="183">
        <f t="shared" si="9"/>
        <v>0</v>
      </c>
      <c r="K63" s="183">
        <f t="shared" si="9"/>
        <v>0</v>
      </c>
      <c r="L63" s="183">
        <f t="shared" si="9"/>
        <v>0</v>
      </c>
      <c r="M63" s="183">
        <f t="shared" si="9"/>
        <v>0</v>
      </c>
      <c r="N63" s="183">
        <f t="shared" si="9"/>
        <v>0</v>
      </c>
      <c r="O63" s="183">
        <f t="shared" si="9"/>
        <v>0</v>
      </c>
      <c r="P63" s="183">
        <f t="shared" si="9"/>
        <v>0</v>
      </c>
      <c r="Q63" s="183">
        <f t="shared" si="9"/>
        <v>0</v>
      </c>
      <c r="R63" s="183">
        <f t="shared" si="9"/>
        <v>0</v>
      </c>
      <c r="S63" s="183">
        <f t="shared" si="9"/>
        <v>0</v>
      </c>
      <c r="T63" s="183">
        <f t="shared" si="9"/>
        <v>0</v>
      </c>
      <c r="U63" s="183">
        <f t="shared" si="9"/>
        <v>0</v>
      </c>
      <c r="V63" s="183">
        <f t="shared" si="9"/>
        <v>0</v>
      </c>
      <c r="W63" s="183">
        <f t="shared" si="9"/>
        <v>0</v>
      </c>
      <c r="X63" s="183">
        <f t="shared" si="9"/>
        <v>0</v>
      </c>
      <c r="Y63" s="183">
        <f t="shared" si="9"/>
        <v>0</v>
      </c>
      <c r="Z63" s="183">
        <f t="shared" si="9"/>
        <v>0</v>
      </c>
      <c r="AA63" s="183">
        <f t="shared" si="9"/>
        <v>0</v>
      </c>
      <c r="AB63" s="183">
        <f t="shared" si="9"/>
        <v>0</v>
      </c>
    </row>
    <row r="64" spans="1:28" x14ac:dyDescent="0.25">
      <c r="B64" s="145">
        <f t="shared" si="10"/>
        <v>47118</v>
      </c>
      <c r="D64" s="183">
        <f t="shared" si="8"/>
        <v>0</v>
      </c>
      <c r="E64" s="183">
        <f t="shared" si="11"/>
        <v>0</v>
      </c>
      <c r="F64" s="183">
        <f t="shared" si="11"/>
        <v>0</v>
      </c>
      <c r="G64" s="183">
        <f t="shared" si="9"/>
        <v>0</v>
      </c>
      <c r="H64" s="183">
        <f t="shared" si="9"/>
        <v>0</v>
      </c>
      <c r="I64" s="183">
        <f t="shared" si="9"/>
        <v>0</v>
      </c>
      <c r="J64" s="183">
        <f t="shared" si="9"/>
        <v>0</v>
      </c>
      <c r="K64" s="183">
        <f t="shared" si="9"/>
        <v>0</v>
      </c>
      <c r="L64" s="183">
        <f t="shared" si="9"/>
        <v>0</v>
      </c>
      <c r="M64" s="183">
        <f t="shared" si="9"/>
        <v>0</v>
      </c>
      <c r="N64" s="183">
        <f t="shared" si="9"/>
        <v>0</v>
      </c>
      <c r="O64" s="183">
        <f t="shared" si="9"/>
        <v>0</v>
      </c>
      <c r="P64" s="183">
        <f t="shared" si="9"/>
        <v>0</v>
      </c>
      <c r="Q64" s="183">
        <f t="shared" si="9"/>
        <v>0</v>
      </c>
      <c r="R64" s="183">
        <f t="shared" si="9"/>
        <v>0</v>
      </c>
      <c r="S64" s="183">
        <f t="shared" si="9"/>
        <v>0</v>
      </c>
      <c r="T64" s="183">
        <f t="shared" si="9"/>
        <v>0</v>
      </c>
      <c r="U64" s="183">
        <f t="shared" si="9"/>
        <v>0</v>
      </c>
      <c r="V64" s="183">
        <f t="shared" si="9"/>
        <v>0</v>
      </c>
      <c r="W64" s="183">
        <f t="shared" si="9"/>
        <v>0</v>
      </c>
      <c r="X64" s="183">
        <f t="shared" si="9"/>
        <v>0</v>
      </c>
      <c r="Y64" s="183">
        <f t="shared" si="9"/>
        <v>0</v>
      </c>
      <c r="Z64" s="183">
        <f t="shared" si="9"/>
        <v>0</v>
      </c>
      <c r="AA64" s="183">
        <f t="shared" si="9"/>
        <v>0</v>
      </c>
      <c r="AB64" s="183">
        <f t="shared" si="9"/>
        <v>0</v>
      </c>
    </row>
    <row r="65" spans="1:31" x14ac:dyDescent="0.25">
      <c r="B65" s="145">
        <f t="shared" si="10"/>
        <v>47483</v>
      </c>
      <c r="D65" s="183">
        <f t="shared" si="8"/>
        <v>0</v>
      </c>
      <c r="E65" s="183">
        <f t="shared" si="11"/>
        <v>0</v>
      </c>
      <c r="F65" s="183">
        <f t="shared" si="11"/>
        <v>0</v>
      </c>
      <c r="G65" s="183">
        <f t="shared" si="9"/>
        <v>0</v>
      </c>
      <c r="H65" s="183">
        <f t="shared" si="9"/>
        <v>0</v>
      </c>
      <c r="I65" s="183">
        <f t="shared" si="9"/>
        <v>0</v>
      </c>
      <c r="J65" s="183">
        <f t="shared" si="9"/>
        <v>0</v>
      </c>
      <c r="K65" s="183">
        <f t="shared" si="9"/>
        <v>0</v>
      </c>
      <c r="L65" s="183">
        <f t="shared" si="9"/>
        <v>0</v>
      </c>
      <c r="M65" s="183">
        <f t="shared" si="9"/>
        <v>0</v>
      </c>
      <c r="N65" s="183">
        <f t="shared" si="9"/>
        <v>0</v>
      </c>
      <c r="O65" s="183">
        <f t="shared" si="9"/>
        <v>0</v>
      </c>
      <c r="P65" s="183">
        <f t="shared" si="9"/>
        <v>0</v>
      </c>
      <c r="Q65" s="183">
        <f t="shared" si="9"/>
        <v>0</v>
      </c>
      <c r="R65" s="183">
        <f t="shared" si="9"/>
        <v>0</v>
      </c>
      <c r="S65" s="183">
        <f t="shared" si="9"/>
        <v>0</v>
      </c>
      <c r="T65" s="183">
        <f t="shared" si="9"/>
        <v>0</v>
      </c>
      <c r="U65" s="183">
        <f t="shared" si="9"/>
        <v>0</v>
      </c>
      <c r="V65" s="183">
        <f t="shared" si="9"/>
        <v>0</v>
      </c>
      <c r="W65" s="183">
        <f t="shared" si="9"/>
        <v>0</v>
      </c>
      <c r="X65" s="183">
        <f t="shared" si="9"/>
        <v>0</v>
      </c>
      <c r="Y65" s="183">
        <f t="shared" si="9"/>
        <v>0</v>
      </c>
      <c r="Z65" s="183">
        <f t="shared" si="9"/>
        <v>0</v>
      </c>
      <c r="AA65" s="183">
        <f t="shared" si="9"/>
        <v>0</v>
      </c>
      <c r="AB65" s="183">
        <f t="shared" si="9"/>
        <v>0</v>
      </c>
    </row>
    <row r="66" spans="1:31" x14ac:dyDescent="0.25">
      <c r="B66" s="145">
        <f t="shared" si="10"/>
        <v>47848</v>
      </c>
      <c r="D66" s="183">
        <f t="shared" si="8"/>
        <v>0</v>
      </c>
      <c r="E66" s="183">
        <f t="shared" si="11"/>
        <v>0</v>
      </c>
      <c r="F66" s="183">
        <f t="shared" si="11"/>
        <v>0</v>
      </c>
      <c r="G66" s="183">
        <f t="shared" si="9"/>
        <v>0</v>
      </c>
      <c r="H66" s="183">
        <f t="shared" si="9"/>
        <v>0</v>
      </c>
      <c r="I66" s="183">
        <f t="shared" si="9"/>
        <v>0</v>
      </c>
      <c r="J66" s="183">
        <f t="shared" si="9"/>
        <v>0</v>
      </c>
      <c r="K66" s="183">
        <f t="shared" si="9"/>
        <v>0</v>
      </c>
      <c r="L66" s="183">
        <f t="shared" si="9"/>
        <v>0</v>
      </c>
      <c r="M66" s="183">
        <f t="shared" si="9"/>
        <v>0</v>
      </c>
      <c r="N66" s="183">
        <f t="shared" si="9"/>
        <v>0</v>
      </c>
      <c r="O66" s="183">
        <f t="shared" si="9"/>
        <v>0</v>
      </c>
      <c r="P66" s="183">
        <f t="shared" si="9"/>
        <v>0</v>
      </c>
      <c r="Q66" s="183">
        <f t="shared" si="9"/>
        <v>0</v>
      </c>
      <c r="R66" s="183">
        <f t="shared" si="9"/>
        <v>0</v>
      </c>
      <c r="S66" s="183">
        <f t="shared" si="9"/>
        <v>0</v>
      </c>
      <c r="T66" s="183">
        <f t="shared" si="9"/>
        <v>0</v>
      </c>
      <c r="U66" s="183">
        <f t="shared" si="9"/>
        <v>0</v>
      </c>
      <c r="V66" s="183">
        <f t="shared" si="9"/>
        <v>0</v>
      </c>
      <c r="W66" s="183">
        <f t="shared" si="9"/>
        <v>0</v>
      </c>
      <c r="X66" s="183">
        <f t="shared" si="9"/>
        <v>0</v>
      </c>
      <c r="Y66" s="183">
        <f t="shared" si="9"/>
        <v>0</v>
      </c>
      <c r="Z66" s="183">
        <f t="shared" si="9"/>
        <v>0</v>
      </c>
      <c r="AA66" s="183">
        <f t="shared" si="9"/>
        <v>0</v>
      </c>
      <c r="AB66" s="183">
        <f t="shared" si="9"/>
        <v>0</v>
      </c>
    </row>
    <row r="67" spans="1:31" x14ac:dyDescent="0.25">
      <c r="B67" s="145">
        <f t="shared" si="10"/>
        <v>48213</v>
      </c>
      <c r="D67" s="183">
        <f t="shared" si="8"/>
        <v>0</v>
      </c>
      <c r="E67" s="183">
        <f t="shared" si="11"/>
        <v>0</v>
      </c>
      <c r="F67" s="183">
        <f t="shared" si="11"/>
        <v>0</v>
      </c>
      <c r="G67" s="183">
        <f t="shared" si="9"/>
        <v>0</v>
      </c>
      <c r="H67" s="183">
        <f t="shared" si="9"/>
        <v>0</v>
      </c>
      <c r="I67" s="183">
        <f t="shared" si="9"/>
        <v>0</v>
      </c>
      <c r="J67" s="183">
        <f t="shared" si="9"/>
        <v>0</v>
      </c>
      <c r="K67" s="183">
        <f t="shared" si="9"/>
        <v>0</v>
      </c>
      <c r="L67" s="183">
        <f t="shared" si="9"/>
        <v>0</v>
      </c>
      <c r="M67" s="183">
        <f t="shared" si="9"/>
        <v>0</v>
      </c>
      <c r="N67" s="183">
        <f t="shared" si="9"/>
        <v>0</v>
      </c>
      <c r="O67" s="183">
        <f t="shared" si="9"/>
        <v>0</v>
      </c>
      <c r="P67" s="183">
        <f t="shared" si="9"/>
        <v>0</v>
      </c>
      <c r="Q67" s="183">
        <f t="shared" si="9"/>
        <v>0</v>
      </c>
      <c r="R67" s="183">
        <f t="shared" si="9"/>
        <v>0</v>
      </c>
      <c r="S67" s="183">
        <f t="shared" si="9"/>
        <v>0</v>
      </c>
      <c r="T67" s="183">
        <f t="shared" ref="T67:AB72" si="12">+((T$14)*(T$18)+T$15*T$20)*T37</f>
        <v>0</v>
      </c>
      <c r="U67" s="183">
        <f t="shared" si="12"/>
        <v>0</v>
      </c>
      <c r="V67" s="183">
        <f t="shared" si="12"/>
        <v>0</v>
      </c>
      <c r="W67" s="183">
        <f t="shared" si="12"/>
        <v>0</v>
      </c>
      <c r="X67" s="183">
        <f t="shared" si="12"/>
        <v>0</v>
      </c>
      <c r="Y67" s="183">
        <f t="shared" si="12"/>
        <v>0</v>
      </c>
      <c r="Z67" s="183">
        <f t="shared" si="12"/>
        <v>0</v>
      </c>
      <c r="AA67" s="183">
        <f t="shared" si="12"/>
        <v>0</v>
      </c>
      <c r="AB67" s="183">
        <f t="shared" si="12"/>
        <v>0</v>
      </c>
    </row>
    <row r="68" spans="1:31" x14ac:dyDescent="0.25">
      <c r="B68" s="145">
        <f t="shared" si="10"/>
        <v>48579</v>
      </c>
      <c r="D68" s="183">
        <f t="shared" si="8"/>
        <v>0</v>
      </c>
      <c r="E68" s="183">
        <f t="shared" si="11"/>
        <v>0</v>
      </c>
      <c r="F68" s="183">
        <f t="shared" si="11"/>
        <v>0</v>
      </c>
      <c r="G68" s="183">
        <f t="shared" si="11"/>
        <v>0</v>
      </c>
      <c r="H68" s="183">
        <f t="shared" si="11"/>
        <v>0</v>
      </c>
      <c r="I68" s="183">
        <f t="shared" si="11"/>
        <v>0</v>
      </c>
      <c r="J68" s="183">
        <f t="shared" si="11"/>
        <v>0</v>
      </c>
      <c r="K68" s="183">
        <f t="shared" si="11"/>
        <v>0</v>
      </c>
      <c r="L68" s="183">
        <f t="shared" si="11"/>
        <v>0</v>
      </c>
      <c r="M68" s="183">
        <f t="shared" si="11"/>
        <v>0</v>
      </c>
      <c r="N68" s="183">
        <f t="shared" si="11"/>
        <v>0</v>
      </c>
      <c r="O68" s="183">
        <f t="shared" si="11"/>
        <v>0</v>
      </c>
      <c r="P68" s="183">
        <f t="shared" si="11"/>
        <v>0</v>
      </c>
      <c r="Q68" s="183">
        <f t="shared" si="11"/>
        <v>0</v>
      </c>
      <c r="R68" s="183">
        <f t="shared" si="11"/>
        <v>0</v>
      </c>
      <c r="S68" s="183">
        <f t="shared" si="11"/>
        <v>0</v>
      </c>
      <c r="T68" s="183">
        <f t="shared" si="11"/>
        <v>0</v>
      </c>
      <c r="U68" s="183">
        <f t="shared" si="12"/>
        <v>0</v>
      </c>
      <c r="V68" s="183">
        <f t="shared" si="12"/>
        <v>0</v>
      </c>
      <c r="W68" s="183">
        <f t="shared" si="12"/>
        <v>0</v>
      </c>
      <c r="X68" s="183">
        <f t="shared" si="12"/>
        <v>0</v>
      </c>
      <c r="Y68" s="183">
        <f t="shared" si="12"/>
        <v>0</v>
      </c>
      <c r="Z68" s="183">
        <f t="shared" si="12"/>
        <v>0</v>
      </c>
      <c r="AA68" s="183">
        <f t="shared" si="12"/>
        <v>0</v>
      </c>
      <c r="AB68" s="183">
        <f t="shared" si="12"/>
        <v>0</v>
      </c>
    </row>
    <row r="69" spans="1:31" x14ac:dyDescent="0.25">
      <c r="B69" s="145">
        <f t="shared" si="10"/>
        <v>48944</v>
      </c>
      <c r="D69" s="183">
        <f t="shared" si="8"/>
        <v>0</v>
      </c>
      <c r="E69" s="183">
        <f t="shared" si="11"/>
        <v>0</v>
      </c>
      <c r="F69" s="183">
        <f t="shared" si="11"/>
        <v>0</v>
      </c>
      <c r="G69" s="183">
        <f t="shared" si="11"/>
        <v>0</v>
      </c>
      <c r="H69" s="183">
        <f t="shared" si="11"/>
        <v>0</v>
      </c>
      <c r="I69" s="183">
        <f t="shared" si="11"/>
        <v>0</v>
      </c>
      <c r="J69" s="183">
        <f t="shared" si="11"/>
        <v>0</v>
      </c>
      <c r="K69" s="183">
        <f t="shared" si="11"/>
        <v>0</v>
      </c>
      <c r="L69" s="183">
        <f t="shared" si="11"/>
        <v>0</v>
      </c>
      <c r="M69" s="183">
        <f t="shared" si="11"/>
        <v>0</v>
      </c>
      <c r="N69" s="183">
        <f t="shared" si="11"/>
        <v>0</v>
      </c>
      <c r="O69" s="183">
        <f t="shared" si="11"/>
        <v>0</v>
      </c>
      <c r="P69" s="183">
        <f t="shared" si="11"/>
        <v>0</v>
      </c>
      <c r="Q69" s="183">
        <f t="shared" si="11"/>
        <v>0</v>
      </c>
      <c r="R69" s="183">
        <f t="shared" si="11"/>
        <v>0</v>
      </c>
      <c r="S69" s="183">
        <f t="shared" si="11"/>
        <v>0</v>
      </c>
      <c r="T69" s="183">
        <f t="shared" si="11"/>
        <v>0</v>
      </c>
      <c r="U69" s="183">
        <f t="shared" si="12"/>
        <v>0</v>
      </c>
      <c r="V69" s="183">
        <f t="shared" si="12"/>
        <v>0</v>
      </c>
      <c r="W69" s="183">
        <f t="shared" si="12"/>
        <v>0</v>
      </c>
      <c r="X69" s="183">
        <f t="shared" si="12"/>
        <v>0</v>
      </c>
      <c r="Y69" s="183">
        <f t="shared" si="12"/>
        <v>0</v>
      </c>
      <c r="Z69" s="183">
        <f t="shared" si="12"/>
        <v>0</v>
      </c>
      <c r="AA69" s="183">
        <f t="shared" si="12"/>
        <v>0</v>
      </c>
      <c r="AB69" s="183">
        <f t="shared" si="12"/>
        <v>0</v>
      </c>
    </row>
    <row r="70" spans="1:31" x14ac:dyDescent="0.25">
      <c r="B70" s="145">
        <f t="shared" si="10"/>
        <v>49309</v>
      </c>
      <c r="D70" s="183">
        <f t="shared" si="8"/>
        <v>0</v>
      </c>
      <c r="E70" s="183">
        <f t="shared" si="11"/>
        <v>0</v>
      </c>
      <c r="F70" s="183">
        <f t="shared" si="11"/>
        <v>0</v>
      </c>
      <c r="G70" s="183">
        <f t="shared" si="11"/>
        <v>0</v>
      </c>
      <c r="H70" s="183">
        <f t="shared" si="11"/>
        <v>0</v>
      </c>
      <c r="I70" s="183">
        <f t="shared" si="11"/>
        <v>0</v>
      </c>
      <c r="J70" s="183">
        <f t="shared" si="11"/>
        <v>0</v>
      </c>
      <c r="K70" s="183">
        <f t="shared" si="11"/>
        <v>0</v>
      </c>
      <c r="L70" s="183">
        <f t="shared" si="11"/>
        <v>0</v>
      </c>
      <c r="M70" s="183">
        <f t="shared" si="11"/>
        <v>0</v>
      </c>
      <c r="N70" s="183">
        <f t="shared" si="11"/>
        <v>0</v>
      </c>
      <c r="O70" s="183">
        <f t="shared" si="11"/>
        <v>0</v>
      </c>
      <c r="P70" s="183">
        <f t="shared" si="11"/>
        <v>0</v>
      </c>
      <c r="Q70" s="183">
        <f t="shared" si="11"/>
        <v>0</v>
      </c>
      <c r="R70" s="183">
        <f t="shared" si="11"/>
        <v>0</v>
      </c>
      <c r="S70" s="183">
        <f t="shared" si="11"/>
        <v>0</v>
      </c>
      <c r="T70" s="183">
        <f t="shared" si="11"/>
        <v>0</v>
      </c>
      <c r="U70" s="183">
        <f t="shared" si="12"/>
        <v>0</v>
      </c>
      <c r="V70" s="183">
        <f t="shared" si="12"/>
        <v>0</v>
      </c>
      <c r="W70" s="183">
        <f t="shared" si="12"/>
        <v>0</v>
      </c>
      <c r="X70" s="183">
        <f t="shared" si="12"/>
        <v>0</v>
      </c>
      <c r="Y70" s="183">
        <f t="shared" si="12"/>
        <v>0</v>
      </c>
      <c r="Z70" s="183">
        <f t="shared" si="12"/>
        <v>0</v>
      </c>
      <c r="AA70" s="183">
        <f t="shared" si="12"/>
        <v>0</v>
      </c>
      <c r="AB70" s="183">
        <f t="shared" si="12"/>
        <v>0</v>
      </c>
    </row>
    <row r="71" spans="1:31" x14ac:dyDescent="0.25">
      <c r="B71" s="145">
        <f t="shared" si="10"/>
        <v>49674</v>
      </c>
      <c r="D71" s="183">
        <f t="shared" si="8"/>
        <v>0</v>
      </c>
      <c r="E71" s="183">
        <f t="shared" si="11"/>
        <v>0</v>
      </c>
      <c r="F71" s="183">
        <f t="shared" si="11"/>
        <v>0</v>
      </c>
      <c r="G71" s="183">
        <f t="shared" si="11"/>
        <v>0</v>
      </c>
      <c r="H71" s="183">
        <f t="shared" si="11"/>
        <v>0</v>
      </c>
      <c r="I71" s="183">
        <f t="shared" si="11"/>
        <v>0</v>
      </c>
      <c r="J71" s="183">
        <f t="shared" si="11"/>
        <v>0</v>
      </c>
      <c r="K71" s="183">
        <f t="shared" si="11"/>
        <v>0</v>
      </c>
      <c r="L71" s="183">
        <f t="shared" si="11"/>
        <v>0</v>
      </c>
      <c r="M71" s="183">
        <f t="shared" si="11"/>
        <v>0</v>
      </c>
      <c r="N71" s="183">
        <f t="shared" si="11"/>
        <v>0</v>
      </c>
      <c r="O71" s="183">
        <f t="shared" si="11"/>
        <v>0</v>
      </c>
      <c r="P71" s="183">
        <f t="shared" si="11"/>
        <v>0</v>
      </c>
      <c r="Q71" s="183">
        <f t="shared" si="11"/>
        <v>0</v>
      </c>
      <c r="R71" s="183">
        <f t="shared" si="11"/>
        <v>0</v>
      </c>
      <c r="S71" s="183">
        <f t="shared" si="11"/>
        <v>0</v>
      </c>
      <c r="T71" s="183">
        <f t="shared" si="11"/>
        <v>0</v>
      </c>
      <c r="U71" s="183">
        <f t="shared" si="12"/>
        <v>0</v>
      </c>
      <c r="V71" s="183">
        <f t="shared" si="12"/>
        <v>0</v>
      </c>
      <c r="W71" s="183">
        <f t="shared" si="12"/>
        <v>0</v>
      </c>
      <c r="X71" s="183">
        <f t="shared" si="12"/>
        <v>0</v>
      </c>
      <c r="Y71" s="183">
        <f t="shared" si="12"/>
        <v>0</v>
      </c>
      <c r="Z71" s="183">
        <f t="shared" si="12"/>
        <v>0</v>
      </c>
      <c r="AA71" s="183">
        <f t="shared" si="12"/>
        <v>0</v>
      </c>
      <c r="AB71" s="183">
        <f t="shared" si="12"/>
        <v>0</v>
      </c>
    </row>
    <row r="72" spans="1:31" x14ac:dyDescent="0.25">
      <c r="B72" s="145">
        <f t="shared" si="10"/>
        <v>50040</v>
      </c>
      <c r="D72" s="183">
        <f t="shared" si="8"/>
        <v>0</v>
      </c>
      <c r="E72" s="183">
        <f t="shared" si="11"/>
        <v>0</v>
      </c>
      <c r="F72" s="183">
        <f t="shared" si="11"/>
        <v>0</v>
      </c>
      <c r="G72" s="183">
        <f t="shared" si="11"/>
        <v>0</v>
      </c>
      <c r="H72" s="183">
        <f t="shared" si="11"/>
        <v>0</v>
      </c>
      <c r="I72" s="183">
        <f t="shared" si="11"/>
        <v>0</v>
      </c>
      <c r="J72" s="183">
        <f t="shared" si="11"/>
        <v>0</v>
      </c>
      <c r="K72" s="183">
        <f t="shared" si="11"/>
        <v>0</v>
      </c>
      <c r="L72" s="183">
        <f t="shared" si="11"/>
        <v>0</v>
      </c>
      <c r="M72" s="183">
        <f t="shared" si="11"/>
        <v>0</v>
      </c>
      <c r="N72" s="183">
        <f t="shared" si="11"/>
        <v>0</v>
      </c>
      <c r="O72" s="183">
        <f t="shared" si="11"/>
        <v>0</v>
      </c>
      <c r="P72" s="183">
        <f t="shared" si="11"/>
        <v>0</v>
      </c>
      <c r="Q72" s="183">
        <f t="shared" si="11"/>
        <v>0</v>
      </c>
      <c r="R72" s="183">
        <f t="shared" si="11"/>
        <v>0</v>
      </c>
      <c r="S72" s="183">
        <f t="shared" si="11"/>
        <v>0</v>
      </c>
      <c r="T72" s="183">
        <f t="shared" si="11"/>
        <v>0</v>
      </c>
      <c r="U72" s="183">
        <f t="shared" si="12"/>
        <v>0</v>
      </c>
      <c r="V72" s="183">
        <f t="shared" si="12"/>
        <v>0</v>
      </c>
      <c r="W72" s="183">
        <f t="shared" si="12"/>
        <v>0</v>
      </c>
      <c r="X72" s="183">
        <f t="shared" si="12"/>
        <v>0</v>
      </c>
      <c r="Y72" s="183">
        <f t="shared" si="12"/>
        <v>0</v>
      </c>
      <c r="Z72" s="183">
        <f t="shared" si="12"/>
        <v>0</v>
      </c>
      <c r="AA72" s="183">
        <f t="shared" si="12"/>
        <v>0</v>
      </c>
      <c r="AB72" s="183">
        <f t="shared" si="12"/>
        <v>0</v>
      </c>
    </row>
    <row r="73" spans="1:31" x14ac:dyDescent="0.25">
      <c r="B73" s="145">
        <f t="shared" si="10"/>
        <v>50405</v>
      </c>
      <c r="D73" s="183">
        <f t="shared" si="8"/>
        <v>0</v>
      </c>
      <c r="E73" s="183">
        <f t="shared" ref="E73:AB75" si="13">+((E$14)*(E$18)+E$15*E$20)*E43</f>
        <v>0</v>
      </c>
      <c r="F73" s="183">
        <f t="shared" si="13"/>
        <v>0</v>
      </c>
      <c r="G73" s="183">
        <f t="shared" si="13"/>
        <v>0</v>
      </c>
      <c r="H73" s="183">
        <f t="shared" si="13"/>
        <v>0</v>
      </c>
      <c r="I73" s="183">
        <f t="shared" si="13"/>
        <v>0</v>
      </c>
      <c r="J73" s="183">
        <f t="shared" si="13"/>
        <v>0</v>
      </c>
      <c r="K73" s="183">
        <f t="shared" si="13"/>
        <v>0</v>
      </c>
      <c r="L73" s="183">
        <f t="shared" si="13"/>
        <v>0</v>
      </c>
      <c r="M73" s="183">
        <f t="shared" si="13"/>
        <v>0</v>
      </c>
      <c r="N73" s="183">
        <f t="shared" si="13"/>
        <v>0</v>
      </c>
      <c r="O73" s="183">
        <f t="shared" si="13"/>
        <v>0</v>
      </c>
      <c r="P73" s="183">
        <f t="shared" si="13"/>
        <v>0</v>
      </c>
      <c r="Q73" s="183">
        <f t="shared" si="13"/>
        <v>0</v>
      </c>
      <c r="R73" s="183">
        <f t="shared" si="13"/>
        <v>0</v>
      </c>
      <c r="S73" s="183">
        <f t="shared" si="13"/>
        <v>0</v>
      </c>
      <c r="T73" s="183">
        <f t="shared" si="13"/>
        <v>0</v>
      </c>
      <c r="U73" s="183">
        <f t="shared" si="13"/>
        <v>0</v>
      </c>
      <c r="V73" s="183">
        <f t="shared" si="13"/>
        <v>0</v>
      </c>
      <c r="W73" s="183">
        <f t="shared" si="13"/>
        <v>0</v>
      </c>
      <c r="X73" s="183">
        <f t="shared" si="13"/>
        <v>0</v>
      </c>
      <c r="Y73" s="183">
        <f t="shared" si="13"/>
        <v>0</v>
      </c>
      <c r="Z73" s="183">
        <f t="shared" si="13"/>
        <v>0</v>
      </c>
      <c r="AA73" s="183">
        <f t="shared" si="13"/>
        <v>0</v>
      </c>
      <c r="AB73" s="183">
        <f t="shared" si="13"/>
        <v>0</v>
      </c>
    </row>
    <row r="74" spans="1:31" x14ac:dyDescent="0.25">
      <c r="B74" s="145">
        <f t="shared" si="10"/>
        <v>50770</v>
      </c>
      <c r="D74" s="183">
        <f t="shared" si="8"/>
        <v>0</v>
      </c>
      <c r="E74" s="183">
        <f t="shared" si="13"/>
        <v>0</v>
      </c>
      <c r="F74" s="183">
        <f t="shared" si="13"/>
        <v>0</v>
      </c>
      <c r="G74" s="183">
        <f t="shared" si="13"/>
        <v>0</v>
      </c>
      <c r="H74" s="183">
        <f t="shared" si="13"/>
        <v>0</v>
      </c>
      <c r="I74" s="183">
        <f t="shared" si="13"/>
        <v>0</v>
      </c>
      <c r="J74" s="183">
        <f t="shared" si="13"/>
        <v>0</v>
      </c>
      <c r="K74" s="183">
        <f t="shared" si="13"/>
        <v>0</v>
      </c>
      <c r="L74" s="183">
        <f t="shared" si="13"/>
        <v>0</v>
      </c>
      <c r="M74" s="183">
        <f t="shared" si="13"/>
        <v>0</v>
      </c>
      <c r="N74" s="183">
        <f t="shared" si="13"/>
        <v>0</v>
      </c>
      <c r="O74" s="183">
        <f t="shared" si="13"/>
        <v>0</v>
      </c>
      <c r="P74" s="183">
        <f t="shared" si="13"/>
        <v>0</v>
      </c>
      <c r="Q74" s="183">
        <f t="shared" si="13"/>
        <v>0</v>
      </c>
      <c r="R74" s="183">
        <f t="shared" si="13"/>
        <v>0</v>
      </c>
      <c r="S74" s="183">
        <f t="shared" si="13"/>
        <v>0</v>
      </c>
      <c r="T74" s="183">
        <f t="shared" si="13"/>
        <v>0</v>
      </c>
      <c r="U74" s="183">
        <f t="shared" si="13"/>
        <v>0</v>
      </c>
      <c r="V74" s="183">
        <f t="shared" si="13"/>
        <v>0</v>
      </c>
      <c r="W74" s="183">
        <f t="shared" si="13"/>
        <v>0</v>
      </c>
      <c r="X74" s="183">
        <f t="shared" si="13"/>
        <v>0</v>
      </c>
      <c r="Y74" s="183">
        <f t="shared" si="13"/>
        <v>0</v>
      </c>
      <c r="Z74" s="183">
        <f t="shared" si="13"/>
        <v>0</v>
      </c>
      <c r="AA74" s="183">
        <f t="shared" si="13"/>
        <v>0</v>
      </c>
      <c r="AB74" s="183">
        <f t="shared" si="13"/>
        <v>0</v>
      </c>
    </row>
    <row r="75" spans="1:31" x14ac:dyDescent="0.25">
      <c r="B75" s="145">
        <f t="shared" si="10"/>
        <v>51135</v>
      </c>
      <c r="D75" s="183">
        <f t="shared" si="8"/>
        <v>0</v>
      </c>
      <c r="E75" s="183">
        <f t="shared" si="13"/>
        <v>0</v>
      </c>
      <c r="F75" s="183">
        <f t="shared" si="13"/>
        <v>0</v>
      </c>
      <c r="G75" s="183">
        <f t="shared" si="13"/>
        <v>0</v>
      </c>
      <c r="H75" s="183">
        <f t="shared" si="13"/>
        <v>0</v>
      </c>
      <c r="I75" s="183">
        <f t="shared" si="13"/>
        <v>0</v>
      </c>
      <c r="J75" s="183">
        <f t="shared" si="13"/>
        <v>0</v>
      </c>
      <c r="K75" s="183">
        <f t="shared" si="13"/>
        <v>0</v>
      </c>
      <c r="L75" s="183">
        <f t="shared" si="13"/>
        <v>0</v>
      </c>
      <c r="M75" s="183">
        <f t="shared" si="13"/>
        <v>0</v>
      </c>
      <c r="N75" s="183">
        <f t="shared" si="13"/>
        <v>0</v>
      </c>
      <c r="O75" s="183">
        <f t="shared" si="13"/>
        <v>0</v>
      </c>
      <c r="P75" s="183">
        <f t="shared" si="13"/>
        <v>0</v>
      </c>
      <c r="Q75" s="183">
        <f t="shared" si="13"/>
        <v>0</v>
      </c>
      <c r="R75" s="183">
        <f t="shared" si="13"/>
        <v>0</v>
      </c>
      <c r="S75" s="183">
        <f t="shared" si="13"/>
        <v>0</v>
      </c>
      <c r="T75" s="183">
        <f t="shared" si="13"/>
        <v>0</v>
      </c>
      <c r="U75" s="183">
        <f t="shared" si="13"/>
        <v>0</v>
      </c>
      <c r="V75" s="183">
        <f t="shared" si="13"/>
        <v>0</v>
      </c>
      <c r="W75" s="183">
        <f t="shared" si="13"/>
        <v>0</v>
      </c>
      <c r="X75" s="183">
        <f t="shared" si="13"/>
        <v>0</v>
      </c>
      <c r="Y75" s="183">
        <f t="shared" si="13"/>
        <v>0</v>
      </c>
      <c r="Z75" s="183">
        <f t="shared" si="13"/>
        <v>0</v>
      </c>
      <c r="AA75" s="183">
        <f t="shared" si="13"/>
        <v>0</v>
      </c>
      <c r="AB75" s="183">
        <f t="shared" si="13"/>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CAD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CAD</v>
      </c>
      <c r="AE80" s="186" t="s">
        <v>128</v>
      </c>
    </row>
    <row r="81" spans="1:31" x14ac:dyDescent="0.25">
      <c r="B81" s="145">
        <f>EDATE(+Summary!$C$6,12)</f>
        <v>44196</v>
      </c>
      <c r="D81" s="193">
        <f t="shared" ref="D81:D100" si="14">SUM(E81:AB81)</f>
        <v>0</v>
      </c>
      <c r="E81" s="193">
        <f t="shared" ref="E81:T96" si="15">+E56-E57</f>
        <v>0</v>
      </c>
      <c r="F81" s="193">
        <f>+F56-F57</f>
        <v>0</v>
      </c>
      <c r="G81" s="193">
        <f t="shared" ref="G81:AB92" si="16">+G56-G57</f>
        <v>0</v>
      </c>
      <c r="H81" s="193">
        <f t="shared" si="16"/>
        <v>0</v>
      </c>
      <c r="I81" s="193">
        <f t="shared" si="16"/>
        <v>0</v>
      </c>
      <c r="J81" s="193">
        <f t="shared" si="16"/>
        <v>0</v>
      </c>
      <c r="K81" s="193">
        <f t="shared" si="16"/>
        <v>0</v>
      </c>
      <c r="L81" s="193">
        <f t="shared" si="16"/>
        <v>0</v>
      </c>
      <c r="M81" s="193">
        <f t="shared" si="16"/>
        <v>0</v>
      </c>
      <c r="N81" s="193">
        <f t="shared" si="16"/>
        <v>0</v>
      </c>
      <c r="O81" s="193">
        <f t="shared" si="16"/>
        <v>0</v>
      </c>
      <c r="P81" s="193">
        <f t="shared" si="16"/>
        <v>0</v>
      </c>
      <c r="Q81" s="193">
        <f t="shared" si="16"/>
        <v>0</v>
      </c>
      <c r="R81" s="193">
        <f t="shared" si="16"/>
        <v>0</v>
      </c>
      <c r="S81" s="193">
        <f t="shared" si="16"/>
        <v>0</v>
      </c>
      <c r="T81" s="193">
        <f t="shared" si="16"/>
        <v>0</v>
      </c>
      <c r="U81" s="193">
        <f t="shared" si="16"/>
        <v>0</v>
      </c>
      <c r="V81" s="193">
        <f t="shared" si="16"/>
        <v>0</v>
      </c>
      <c r="W81" s="193">
        <f t="shared" si="16"/>
        <v>0</v>
      </c>
      <c r="X81" s="193">
        <f t="shared" si="16"/>
        <v>0</v>
      </c>
      <c r="Y81" s="193">
        <f t="shared" si="16"/>
        <v>0</v>
      </c>
      <c r="Z81" s="193">
        <f t="shared" si="16"/>
        <v>0</v>
      </c>
      <c r="AA81" s="193">
        <f t="shared" si="16"/>
        <v>0</v>
      </c>
      <c r="AB81" s="193">
        <f t="shared" si="16"/>
        <v>0</v>
      </c>
      <c r="AC81" s="187">
        <f>+AD81*((1+Summary!$D$29)^(AE81))</f>
        <v>0.9913598103953809</v>
      </c>
      <c r="AD81" s="187">
        <f>HLOOKUP($H$4,'Yield Curves &amp; Factor Charges'!$L$41:$S$72,AE81+2.5,FALSE)</f>
        <v>0.99086450194058295</v>
      </c>
      <c r="AE81" s="134">
        <v>0.5</v>
      </c>
    </row>
    <row r="82" spans="1:31" x14ac:dyDescent="0.25">
      <c r="A82" s="88"/>
      <c r="B82" s="145">
        <f t="shared" ref="B82:B99" si="17">EDATE(B81,12)</f>
        <v>44561</v>
      </c>
      <c r="D82" s="193">
        <f t="shared" si="14"/>
        <v>0</v>
      </c>
      <c r="E82" s="193">
        <f t="shared" si="15"/>
        <v>0</v>
      </c>
      <c r="F82" s="193">
        <f t="shared" si="15"/>
        <v>0</v>
      </c>
      <c r="G82" s="193">
        <f t="shared" si="16"/>
        <v>0</v>
      </c>
      <c r="H82" s="193">
        <f t="shared" si="16"/>
        <v>0</v>
      </c>
      <c r="I82" s="193">
        <f t="shared" si="16"/>
        <v>0</v>
      </c>
      <c r="J82" s="193">
        <f t="shared" si="16"/>
        <v>0</v>
      </c>
      <c r="K82" s="193">
        <f t="shared" si="16"/>
        <v>0</v>
      </c>
      <c r="L82" s="193">
        <f t="shared" si="16"/>
        <v>0</v>
      </c>
      <c r="M82" s="193">
        <f t="shared" si="16"/>
        <v>0</v>
      </c>
      <c r="N82" s="193">
        <f t="shared" si="16"/>
        <v>0</v>
      </c>
      <c r="O82" s="193">
        <f t="shared" si="16"/>
        <v>0</v>
      </c>
      <c r="P82" s="193">
        <f t="shared" si="16"/>
        <v>0</v>
      </c>
      <c r="Q82" s="193">
        <f t="shared" si="16"/>
        <v>0</v>
      </c>
      <c r="R82" s="193">
        <f t="shared" si="16"/>
        <v>0</v>
      </c>
      <c r="S82" s="193">
        <f t="shared" si="16"/>
        <v>0</v>
      </c>
      <c r="T82" s="193">
        <f t="shared" si="16"/>
        <v>0</v>
      </c>
      <c r="U82" s="193">
        <f t="shared" si="16"/>
        <v>0</v>
      </c>
      <c r="V82" s="193">
        <f t="shared" si="16"/>
        <v>0</v>
      </c>
      <c r="W82" s="193">
        <f t="shared" si="16"/>
        <v>0</v>
      </c>
      <c r="X82" s="193">
        <f t="shared" si="16"/>
        <v>0</v>
      </c>
      <c r="Y82" s="193">
        <f t="shared" si="16"/>
        <v>0</v>
      </c>
      <c r="Z82" s="193">
        <f t="shared" si="16"/>
        <v>0</v>
      </c>
      <c r="AA82" s="193">
        <f t="shared" si="16"/>
        <v>0</v>
      </c>
      <c r="AB82" s="193">
        <f t="shared" si="16"/>
        <v>0</v>
      </c>
      <c r="AC82" s="187">
        <f>+AD82*((1+Summary!$D$29)^(AE82))</f>
        <v>0.97255687310324734</v>
      </c>
      <c r="AD82" s="187">
        <f>HLOOKUP($H$4,'Yield Curves &amp; Factor Charges'!$L$41:$S$72,AE82+2.5,FALSE)</f>
        <v>0.97109985921265229</v>
      </c>
      <c r="AE82" s="134">
        <f t="shared" ref="AE82:AE100" si="18">+AE81+1</f>
        <v>1.5</v>
      </c>
    </row>
    <row r="83" spans="1:31" x14ac:dyDescent="0.25">
      <c r="B83" s="145">
        <f t="shared" si="17"/>
        <v>44926</v>
      </c>
      <c r="D83" s="193">
        <f t="shared" si="14"/>
        <v>0</v>
      </c>
      <c r="E83" s="193">
        <f t="shared" si="15"/>
        <v>0</v>
      </c>
      <c r="F83" s="193">
        <f t="shared" si="15"/>
        <v>0</v>
      </c>
      <c r="G83" s="193">
        <f t="shared" si="16"/>
        <v>0</v>
      </c>
      <c r="H83" s="193">
        <f t="shared" si="16"/>
        <v>0</v>
      </c>
      <c r="I83" s="193">
        <f t="shared" si="16"/>
        <v>0</v>
      </c>
      <c r="J83" s="193">
        <f t="shared" si="16"/>
        <v>0</v>
      </c>
      <c r="K83" s="193">
        <f t="shared" si="16"/>
        <v>0</v>
      </c>
      <c r="L83" s="193">
        <f t="shared" si="16"/>
        <v>0</v>
      </c>
      <c r="M83" s="193">
        <f t="shared" si="16"/>
        <v>0</v>
      </c>
      <c r="N83" s="193">
        <f t="shared" si="16"/>
        <v>0</v>
      </c>
      <c r="O83" s="193">
        <f t="shared" si="16"/>
        <v>0</v>
      </c>
      <c r="P83" s="193">
        <f t="shared" si="16"/>
        <v>0</v>
      </c>
      <c r="Q83" s="193">
        <f t="shared" si="16"/>
        <v>0</v>
      </c>
      <c r="R83" s="193">
        <f t="shared" si="16"/>
        <v>0</v>
      </c>
      <c r="S83" s="193">
        <f t="shared" si="16"/>
        <v>0</v>
      </c>
      <c r="T83" s="193">
        <f t="shared" si="16"/>
        <v>0</v>
      </c>
      <c r="U83" s="193">
        <f t="shared" si="16"/>
        <v>0</v>
      </c>
      <c r="V83" s="193">
        <f t="shared" si="16"/>
        <v>0</v>
      </c>
      <c r="W83" s="193">
        <f t="shared" si="16"/>
        <v>0</v>
      </c>
      <c r="X83" s="193">
        <f t="shared" si="16"/>
        <v>0</v>
      </c>
      <c r="Y83" s="193">
        <f t="shared" si="16"/>
        <v>0</v>
      </c>
      <c r="Z83" s="193">
        <f t="shared" si="16"/>
        <v>0</v>
      </c>
      <c r="AA83" s="193">
        <f t="shared" si="16"/>
        <v>0</v>
      </c>
      <c r="AB83" s="193">
        <f t="shared" si="16"/>
        <v>0</v>
      </c>
      <c r="AC83" s="187">
        <f>+AD83*((1+Summary!$D$29)^(AE83))</f>
        <v>0.95183578208412734</v>
      </c>
      <c r="AD83" s="187">
        <f>HLOOKUP($H$4,'Yield Curves &amp; Factor Charges'!$L$41:$S$72,AE83+2.5,FALSE)</f>
        <v>0.94946035067261936</v>
      </c>
      <c r="AE83" s="134">
        <f t="shared" si="18"/>
        <v>2.5</v>
      </c>
    </row>
    <row r="84" spans="1:31" x14ac:dyDescent="0.25">
      <c r="B84" s="145">
        <f t="shared" si="17"/>
        <v>45291</v>
      </c>
      <c r="D84" s="193">
        <f t="shared" si="14"/>
        <v>0</v>
      </c>
      <c r="E84" s="193">
        <f t="shared" si="15"/>
        <v>0</v>
      </c>
      <c r="F84" s="193">
        <f t="shared" si="15"/>
        <v>0</v>
      </c>
      <c r="G84" s="193">
        <f t="shared" si="16"/>
        <v>0</v>
      </c>
      <c r="H84" s="193">
        <f t="shared" si="16"/>
        <v>0</v>
      </c>
      <c r="I84" s="193">
        <f t="shared" si="16"/>
        <v>0</v>
      </c>
      <c r="J84" s="193">
        <f t="shared" si="16"/>
        <v>0</v>
      </c>
      <c r="K84" s="193">
        <f t="shared" si="16"/>
        <v>0</v>
      </c>
      <c r="L84" s="193">
        <f t="shared" si="16"/>
        <v>0</v>
      </c>
      <c r="M84" s="193">
        <f t="shared" si="16"/>
        <v>0</v>
      </c>
      <c r="N84" s="193">
        <f t="shared" si="16"/>
        <v>0</v>
      </c>
      <c r="O84" s="193">
        <f t="shared" si="16"/>
        <v>0</v>
      </c>
      <c r="P84" s="193">
        <f t="shared" si="16"/>
        <v>0</v>
      </c>
      <c r="Q84" s="193">
        <f t="shared" si="16"/>
        <v>0</v>
      </c>
      <c r="R84" s="193">
        <f t="shared" si="16"/>
        <v>0</v>
      </c>
      <c r="S84" s="193">
        <f t="shared" si="16"/>
        <v>0</v>
      </c>
      <c r="T84" s="193">
        <f t="shared" si="16"/>
        <v>0</v>
      </c>
      <c r="U84" s="193">
        <f t="shared" si="16"/>
        <v>0</v>
      </c>
      <c r="V84" s="193">
        <f t="shared" si="16"/>
        <v>0</v>
      </c>
      <c r="W84" s="193">
        <f t="shared" si="16"/>
        <v>0</v>
      </c>
      <c r="X84" s="193">
        <f t="shared" si="16"/>
        <v>0</v>
      </c>
      <c r="Y84" s="193">
        <f t="shared" si="16"/>
        <v>0</v>
      </c>
      <c r="Z84" s="193">
        <f t="shared" si="16"/>
        <v>0</v>
      </c>
      <c r="AA84" s="193">
        <f t="shared" si="16"/>
        <v>0</v>
      </c>
      <c r="AB84" s="193">
        <f t="shared" si="16"/>
        <v>0</v>
      </c>
      <c r="AC84" s="187">
        <f>+AD84*((1+Summary!$D$29)^(AE84))</f>
        <v>0.92897777075207322</v>
      </c>
      <c r="AD84" s="187">
        <f>HLOOKUP($H$4,'Yield Curves &amp; Factor Charges'!$L$41:$S$72,AE84+2.5,FALSE)</f>
        <v>0.92573365086403148</v>
      </c>
      <c r="AE84" s="134">
        <f t="shared" si="18"/>
        <v>3.5</v>
      </c>
    </row>
    <row r="85" spans="1:31" x14ac:dyDescent="0.25">
      <c r="B85" s="145">
        <f t="shared" si="17"/>
        <v>45657</v>
      </c>
      <c r="D85" s="193">
        <f t="shared" si="14"/>
        <v>0</v>
      </c>
      <c r="E85" s="193">
        <f t="shared" si="15"/>
        <v>0</v>
      </c>
      <c r="F85" s="193">
        <f t="shared" si="15"/>
        <v>0</v>
      </c>
      <c r="G85" s="193">
        <f t="shared" si="16"/>
        <v>0</v>
      </c>
      <c r="H85" s="193">
        <f t="shared" si="16"/>
        <v>0</v>
      </c>
      <c r="I85" s="193">
        <f t="shared" si="16"/>
        <v>0</v>
      </c>
      <c r="J85" s="193">
        <f t="shared" si="16"/>
        <v>0</v>
      </c>
      <c r="K85" s="193">
        <f t="shared" si="16"/>
        <v>0</v>
      </c>
      <c r="L85" s="193">
        <f t="shared" si="16"/>
        <v>0</v>
      </c>
      <c r="M85" s="193">
        <f t="shared" si="16"/>
        <v>0</v>
      </c>
      <c r="N85" s="193">
        <f t="shared" si="16"/>
        <v>0</v>
      </c>
      <c r="O85" s="193">
        <f t="shared" si="16"/>
        <v>0</v>
      </c>
      <c r="P85" s="193">
        <f t="shared" si="16"/>
        <v>0</v>
      </c>
      <c r="Q85" s="193">
        <f t="shared" si="16"/>
        <v>0</v>
      </c>
      <c r="R85" s="193">
        <f t="shared" si="16"/>
        <v>0</v>
      </c>
      <c r="S85" s="193">
        <f t="shared" si="16"/>
        <v>0</v>
      </c>
      <c r="T85" s="193">
        <f t="shared" si="16"/>
        <v>0</v>
      </c>
      <c r="U85" s="193">
        <f t="shared" si="16"/>
        <v>0</v>
      </c>
      <c r="V85" s="193">
        <f t="shared" si="16"/>
        <v>0</v>
      </c>
      <c r="W85" s="193">
        <f t="shared" si="16"/>
        <v>0</v>
      </c>
      <c r="X85" s="193">
        <f t="shared" si="16"/>
        <v>0</v>
      </c>
      <c r="Y85" s="193">
        <f t="shared" si="16"/>
        <v>0</v>
      </c>
      <c r="Z85" s="193">
        <f t="shared" si="16"/>
        <v>0</v>
      </c>
      <c r="AA85" s="193">
        <f t="shared" si="16"/>
        <v>0</v>
      </c>
      <c r="AB85" s="193">
        <f t="shared" si="16"/>
        <v>0</v>
      </c>
      <c r="AC85" s="187">
        <f>+AD85*((1+Summary!$D$29)^(AE85))</f>
        <v>0.90406552045937971</v>
      </c>
      <c r="AD85" s="187">
        <f>HLOOKUP($H$4,'Yield Curves &amp; Factor Charges'!$L$41:$S$72,AE85+2.5,FALSE)</f>
        <v>0.90000838923324522</v>
      </c>
      <c r="AE85" s="134">
        <f t="shared" si="18"/>
        <v>4.5</v>
      </c>
    </row>
    <row r="86" spans="1:31" x14ac:dyDescent="0.25">
      <c r="B86" s="145">
        <f t="shared" si="17"/>
        <v>46022</v>
      </c>
      <c r="D86" s="193">
        <f t="shared" si="14"/>
        <v>0</v>
      </c>
      <c r="E86" s="193">
        <f t="shared" si="15"/>
        <v>0</v>
      </c>
      <c r="F86" s="193">
        <f t="shared" si="15"/>
        <v>0</v>
      </c>
      <c r="G86" s="193">
        <f t="shared" si="16"/>
        <v>0</v>
      </c>
      <c r="H86" s="193">
        <f t="shared" si="16"/>
        <v>0</v>
      </c>
      <c r="I86" s="193">
        <f t="shared" si="16"/>
        <v>0</v>
      </c>
      <c r="J86" s="193">
        <f t="shared" si="16"/>
        <v>0</v>
      </c>
      <c r="K86" s="193">
        <f t="shared" si="16"/>
        <v>0</v>
      </c>
      <c r="L86" s="193">
        <f t="shared" si="16"/>
        <v>0</v>
      </c>
      <c r="M86" s="193">
        <f t="shared" si="16"/>
        <v>0</v>
      </c>
      <c r="N86" s="193">
        <f t="shared" si="16"/>
        <v>0</v>
      </c>
      <c r="O86" s="193">
        <f t="shared" si="16"/>
        <v>0</v>
      </c>
      <c r="P86" s="193">
        <f t="shared" si="16"/>
        <v>0</v>
      </c>
      <c r="Q86" s="193">
        <f t="shared" si="16"/>
        <v>0</v>
      </c>
      <c r="R86" s="193">
        <f t="shared" si="16"/>
        <v>0</v>
      </c>
      <c r="S86" s="193">
        <f t="shared" si="16"/>
        <v>0</v>
      </c>
      <c r="T86" s="193">
        <f t="shared" si="16"/>
        <v>0</v>
      </c>
      <c r="U86" s="193">
        <f t="shared" si="16"/>
        <v>0</v>
      </c>
      <c r="V86" s="193">
        <f t="shared" si="16"/>
        <v>0</v>
      </c>
      <c r="W86" s="193">
        <f t="shared" si="16"/>
        <v>0</v>
      </c>
      <c r="X86" s="193">
        <f t="shared" si="16"/>
        <v>0</v>
      </c>
      <c r="Y86" s="193">
        <f t="shared" si="16"/>
        <v>0</v>
      </c>
      <c r="Z86" s="193">
        <f t="shared" si="16"/>
        <v>0</v>
      </c>
      <c r="AA86" s="193">
        <f t="shared" si="16"/>
        <v>0</v>
      </c>
      <c r="AB86" s="193">
        <f t="shared" si="16"/>
        <v>0</v>
      </c>
      <c r="AC86" s="187">
        <f>+AD86*((1+Summary!$D$29)^(AE86))</f>
        <v>0.87761938136749462</v>
      </c>
      <c r="AD86" s="187">
        <f>HLOOKUP($H$4,'Yield Curves &amp; Factor Charges'!$L$41:$S$72,AE86+2.5,FALSE)</f>
        <v>0.87280812308098132</v>
      </c>
      <c r="AE86" s="134">
        <f t="shared" si="18"/>
        <v>5.5</v>
      </c>
    </row>
    <row r="87" spans="1:31" x14ac:dyDescent="0.25">
      <c r="B87" s="145">
        <f t="shared" si="17"/>
        <v>46387</v>
      </c>
      <c r="D87" s="193">
        <f t="shared" si="14"/>
        <v>0</v>
      </c>
      <c r="E87" s="193">
        <f t="shared" si="15"/>
        <v>0</v>
      </c>
      <c r="F87" s="193">
        <f t="shared" si="15"/>
        <v>0</v>
      </c>
      <c r="G87" s="193">
        <f t="shared" si="16"/>
        <v>0</v>
      </c>
      <c r="H87" s="193">
        <f t="shared" si="16"/>
        <v>0</v>
      </c>
      <c r="I87" s="193">
        <f t="shared" si="16"/>
        <v>0</v>
      </c>
      <c r="J87" s="193">
        <f t="shared" si="16"/>
        <v>0</v>
      </c>
      <c r="K87" s="193">
        <f t="shared" si="16"/>
        <v>0</v>
      </c>
      <c r="L87" s="193">
        <f t="shared" si="16"/>
        <v>0</v>
      </c>
      <c r="M87" s="193">
        <f t="shared" si="16"/>
        <v>0</v>
      </c>
      <c r="N87" s="193">
        <f t="shared" si="16"/>
        <v>0</v>
      </c>
      <c r="O87" s="193">
        <f t="shared" si="16"/>
        <v>0</v>
      </c>
      <c r="P87" s="193">
        <f t="shared" si="16"/>
        <v>0</v>
      </c>
      <c r="Q87" s="193">
        <f t="shared" si="16"/>
        <v>0</v>
      </c>
      <c r="R87" s="193">
        <f t="shared" si="16"/>
        <v>0</v>
      </c>
      <c r="S87" s="193">
        <f t="shared" si="16"/>
        <v>0</v>
      </c>
      <c r="T87" s="193">
        <f t="shared" si="16"/>
        <v>0</v>
      </c>
      <c r="U87" s="193">
        <f t="shared" si="16"/>
        <v>0</v>
      </c>
      <c r="V87" s="193">
        <f t="shared" si="16"/>
        <v>0</v>
      </c>
      <c r="W87" s="193">
        <f t="shared" si="16"/>
        <v>0</v>
      </c>
      <c r="X87" s="193">
        <f t="shared" si="16"/>
        <v>0</v>
      </c>
      <c r="Y87" s="193">
        <f t="shared" si="16"/>
        <v>0</v>
      </c>
      <c r="Z87" s="193">
        <f t="shared" si="16"/>
        <v>0</v>
      </c>
      <c r="AA87" s="193">
        <f t="shared" si="16"/>
        <v>0</v>
      </c>
      <c r="AB87" s="193">
        <f t="shared" si="16"/>
        <v>0</v>
      </c>
      <c r="AC87" s="187">
        <f>+AD87*((1+Summary!$D$29)^(AE87))</f>
        <v>0.84909116159517584</v>
      </c>
      <c r="AD87" s="187">
        <f>HLOOKUP($H$4,'Yield Curves &amp; Factor Charges'!$L$41:$S$72,AE87+2.5,FALSE)</f>
        <v>0.84359270714049228</v>
      </c>
      <c r="AE87" s="134">
        <f t="shared" si="18"/>
        <v>6.5</v>
      </c>
    </row>
    <row r="88" spans="1:31" x14ac:dyDescent="0.25">
      <c r="B88" s="145">
        <f t="shared" si="17"/>
        <v>46752</v>
      </c>
      <c r="C88" s="54"/>
      <c r="D88" s="193">
        <f t="shared" si="14"/>
        <v>0</v>
      </c>
      <c r="E88" s="193">
        <f t="shared" si="15"/>
        <v>0</v>
      </c>
      <c r="F88" s="193">
        <f t="shared" si="15"/>
        <v>0</v>
      </c>
      <c r="G88" s="193">
        <f t="shared" si="16"/>
        <v>0</v>
      </c>
      <c r="H88" s="193">
        <f t="shared" si="16"/>
        <v>0</v>
      </c>
      <c r="I88" s="193">
        <f t="shared" si="16"/>
        <v>0</v>
      </c>
      <c r="J88" s="193">
        <f t="shared" si="16"/>
        <v>0</v>
      </c>
      <c r="K88" s="193">
        <f t="shared" si="16"/>
        <v>0</v>
      </c>
      <c r="L88" s="193">
        <f t="shared" si="16"/>
        <v>0</v>
      </c>
      <c r="M88" s="193">
        <f t="shared" si="16"/>
        <v>0</v>
      </c>
      <c r="N88" s="193">
        <f t="shared" si="16"/>
        <v>0</v>
      </c>
      <c r="O88" s="193">
        <f t="shared" si="16"/>
        <v>0</v>
      </c>
      <c r="P88" s="193">
        <f t="shared" si="16"/>
        <v>0</v>
      </c>
      <c r="Q88" s="193">
        <f t="shared" si="16"/>
        <v>0</v>
      </c>
      <c r="R88" s="193">
        <f t="shared" si="16"/>
        <v>0</v>
      </c>
      <c r="S88" s="193">
        <f t="shared" si="16"/>
        <v>0</v>
      </c>
      <c r="T88" s="193">
        <f t="shared" si="16"/>
        <v>0</v>
      </c>
      <c r="U88" s="193">
        <f t="shared" si="16"/>
        <v>0</v>
      </c>
      <c r="V88" s="193">
        <f t="shared" si="16"/>
        <v>0</v>
      </c>
      <c r="W88" s="193">
        <f t="shared" si="16"/>
        <v>0</v>
      </c>
      <c r="X88" s="193">
        <f t="shared" si="16"/>
        <v>0</v>
      </c>
      <c r="Y88" s="193">
        <f t="shared" si="16"/>
        <v>0</v>
      </c>
      <c r="Z88" s="193">
        <f t="shared" si="16"/>
        <v>0</v>
      </c>
      <c r="AA88" s="193">
        <f t="shared" si="16"/>
        <v>0</v>
      </c>
      <c r="AB88" s="193">
        <f t="shared" si="16"/>
        <v>0</v>
      </c>
      <c r="AC88" s="187">
        <f>+AD88*((1+Summary!$D$29)^(AE88))</f>
        <v>0.82171672083304736</v>
      </c>
      <c r="AD88" s="187">
        <f>HLOOKUP($H$4,'Yield Curves &amp; Factor Charges'!$L$41:$S$72,AE88+2.5,FALSE)</f>
        <v>0.81557995492246838</v>
      </c>
      <c r="AE88" s="134">
        <f t="shared" si="18"/>
        <v>7.5</v>
      </c>
    </row>
    <row r="89" spans="1:31" x14ac:dyDescent="0.25">
      <c r="B89" s="145">
        <f t="shared" si="17"/>
        <v>47118</v>
      </c>
      <c r="C89" s="54"/>
      <c r="D89" s="193">
        <f t="shared" si="14"/>
        <v>0</v>
      </c>
      <c r="E89" s="193">
        <f t="shared" si="15"/>
        <v>0</v>
      </c>
      <c r="F89" s="193">
        <f t="shared" si="15"/>
        <v>0</v>
      </c>
      <c r="G89" s="193">
        <f t="shared" si="16"/>
        <v>0</v>
      </c>
      <c r="H89" s="193">
        <f t="shared" si="16"/>
        <v>0</v>
      </c>
      <c r="I89" s="193">
        <f t="shared" si="16"/>
        <v>0</v>
      </c>
      <c r="J89" s="193">
        <f t="shared" si="16"/>
        <v>0</v>
      </c>
      <c r="K89" s="193">
        <f t="shared" si="16"/>
        <v>0</v>
      </c>
      <c r="L89" s="193">
        <f t="shared" si="16"/>
        <v>0</v>
      </c>
      <c r="M89" s="193">
        <f t="shared" si="16"/>
        <v>0</v>
      </c>
      <c r="N89" s="193">
        <f t="shared" si="16"/>
        <v>0</v>
      </c>
      <c r="O89" s="193">
        <f t="shared" si="16"/>
        <v>0</v>
      </c>
      <c r="P89" s="193">
        <f t="shared" si="16"/>
        <v>0</v>
      </c>
      <c r="Q89" s="193">
        <f t="shared" si="16"/>
        <v>0</v>
      </c>
      <c r="R89" s="193">
        <f t="shared" si="16"/>
        <v>0</v>
      </c>
      <c r="S89" s="193">
        <f t="shared" si="16"/>
        <v>0</v>
      </c>
      <c r="T89" s="193">
        <f t="shared" si="16"/>
        <v>0</v>
      </c>
      <c r="U89" s="193">
        <f t="shared" si="16"/>
        <v>0</v>
      </c>
      <c r="V89" s="193">
        <f t="shared" si="16"/>
        <v>0</v>
      </c>
      <c r="W89" s="193">
        <f t="shared" si="16"/>
        <v>0</v>
      </c>
      <c r="X89" s="193">
        <f t="shared" si="16"/>
        <v>0</v>
      </c>
      <c r="Y89" s="193">
        <f t="shared" si="16"/>
        <v>0</v>
      </c>
      <c r="Z89" s="193">
        <f t="shared" si="16"/>
        <v>0</v>
      </c>
      <c r="AA89" s="193">
        <f t="shared" si="16"/>
        <v>0</v>
      </c>
      <c r="AB89" s="193">
        <f t="shared" si="16"/>
        <v>0</v>
      </c>
      <c r="AC89" s="187">
        <f>+AD89*((1+Summary!$D$29)^(AE89))</f>
        <v>0.7960684176624071</v>
      </c>
      <c r="AD89" s="187">
        <f>HLOOKUP($H$4,'Yield Curves &amp; Factor Charges'!$L$41:$S$72,AE89+2.5,FALSE)</f>
        <v>0.78933386520283688</v>
      </c>
      <c r="AE89" s="134">
        <f t="shared" si="18"/>
        <v>8.5</v>
      </c>
    </row>
    <row r="90" spans="1:31" x14ac:dyDescent="0.25">
      <c r="B90" s="145">
        <f t="shared" si="17"/>
        <v>47483</v>
      </c>
      <c r="D90" s="193">
        <f t="shared" si="14"/>
        <v>0</v>
      </c>
      <c r="E90" s="193">
        <f t="shared" si="15"/>
        <v>0</v>
      </c>
      <c r="F90" s="193">
        <f t="shared" si="15"/>
        <v>0</v>
      </c>
      <c r="G90" s="193">
        <f t="shared" si="16"/>
        <v>0</v>
      </c>
      <c r="H90" s="193">
        <f t="shared" si="16"/>
        <v>0</v>
      </c>
      <c r="I90" s="193">
        <f t="shared" si="16"/>
        <v>0</v>
      </c>
      <c r="J90" s="193">
        <f t="shared" si="16"/>
        <v>0</v>
      </c>
      <c r="K90" s="193">
        <f t="shared" si="16"/>
        <v>0</v>
      </c>
      <c r="L90" s="193">
        <f t="shared" si="16"/>
        <v>0</v>
      </c>
      <c r="M90" s="193">
        <f t="shared" si="16"/>
        <v>0</v>
      </c>
      <c r="N90" s="193">
        <f t="shared" si="16"/>
        <v>0</v>
      </c>
      <c r="O90" s="193">
        <f t="shared" si="16"/>
        <v>0</v>
      </c>
      <c r="P90" s="193">
        <f t="shared" si="16"/>
        <v>0</v>
      </c>
      <c r="Q90" s="193">
        <f t="shared" si="16"/>
        <v>0</v>
      </c>
      <c r="R90" s="193">
        <f t="shared" si="16"/>
        <v>0</v>
      </c>
      <c r="S90" s="193">
        <f t="shared" si="16"/>
        <v>0</v>
      </c>
      <c r="T90" s="193">
        <f t="shared" si="16"/>
        <v>0</v>
      </c>
      <c r="U90" s="193">
        <f t="shared" si="16"/>
        <v>0</v>
      </c>
      <c r="V90" s="193">
        <f t="shared" si="16"/>
        <v>0</v>
      </c>
      <c r="W90" s="193">
        <f t="shared" si="16"/>
        <v>0</v>
      </c>
      <c r="X90" s="193">
        <f t="shared" si="16"/>
        <v>0</v>
      </c>
      <c r="Y90" s="193">
        <f t="shared" si="16"/>
        <v>0</v>
      </c>
      <c r="Z90" s="193">
        <f t="shared" si="16"/>
        <v>0</v>
      </c>
      <c r="AA90" s="193">
        <f t="shared" si="16"/>
        <v>0</v>
      </c>
      <c r="AB90" s="193">
        <f t="shared" si="16"/>
        <v>0</v>
      </c>
      <c r="AC90" s="187">
        <f>+AD90*((1+Summary!$D$29)^(AE90))</f>
        <v>0.76880956321530991</v>
      </c>
      <c r="AD90" s="187">
        <f>HLOOKUP($H$4,'Yield Curves &amp; Factor Charges'!$L$41:$S$72,AE90+2.5,FALSE)</f>
        <v>0.7615440702130486</v>
      </c>
      <c r="AE90" s="134">
        <f t="shared" si="18"/>
        <v>9.5</v>
      </c>
    </row>
    <row r="91" spans="1:31" x14ac:dyDescent="0.25">
      <c r="B91" s="145">
        <f t="shared" si="17"/>
        <v>47848</v>
      </c>
      <c r="D91" s="193">
        <f t="shared" si="14"/>
        <v>0</v>
      </c>
      <c r="E91" s="193">
        <f t="shared" si="15"/>
        <v>0</v>
      </c>
      <c r="F91" s="193">
        <f t="shared" si="15"/>
        <v>0</v>
      </c>
      <c r="G91" s="193">
        <f t="shared" si="16"/>
        <v>0</v>
      </c>
      <c r="H91" s="193">
        <f t="shared" si="16"/>
        <v>0</v>
      </c>
      <c r="I91" s="193">
        <f t="shared" si="16"/>
        <v>0</v>
      </c>
      <c r="J91" s="193">
        <f t="shared" si="16"/>
        <v>0</v>
      </c>
      <c r="K91" s="193">
        <f t="shared" si="16"/>
        <v>0</v>
      </c>
      <c r="L91" s="193">
        <f t="shared" si="16"/>
        <v>0</v>
      </c>
      <c r="M91" s="193">
        <f t="shared" si="16"/>
        <v>0</v>
      </c>
      <c r="N91" s="193">
        <f t="shared" si="16"/>
        <v>0</v>
      </c>
      <c r="O91" s="193">
        <f t="shared" si="16"/>
        <v>0</v>
      </c>
      <c r="P91" s="193">
        <f t="shared" si="16"/>
        <v>0</v>
      </c>
      <c r="Q91" s="193">
        <f t="shared" si="16"/>
        <v>0</v>
      </c>
      <c r="R91" s="193">
        <f t="shared" si="16"/>
        <v>0</v>
      </c>
      <c r="S91" s="193">
        <f t="shared" si="16"/>
        <v>0</v>
      </c>
      <c r="T91" s="193">
        <f t="shared" si="16"/>
        <v>0</v>
      </c>
      <c r="U91" s="193">
        <f t="shared" si="16"/>
        <v>0</v>
      </c>
      <c r="V91" s="193">
        <f t="shared" si="16"/>
        <v>0</v>
      </c>
      <c r="W91" s="193">
        <f t="shared" si="16"/>
        <v>0</v>
      </c>
      <c r="X91" s="193">
        <f t="shared" si="16"/>
        <v>0</v>
      </c>
      <c r="Y91" s="193">
        <f t="shared" si="16"/>
        <v>0</v>
      </c>
      <c r="Z91" s="193">
        <f t="shared" si="16"/>
        <v>0</v>
      </c>
      <c r="AA91" s="193">
        <f t="shared" si="16"/>
        <v>0</v>
      </c>
      <c r="AB91" s="193">
        <f t="shared" si="16"/>
        <v>0</v>
      </c>
      <c r="AC91" s="187">
        <f>+AD91*((1+Summary!$D$29)^(AE91))</f>
        <v>0.74464738099411532</v>
      </c>
      <c r="AD91" s="187">
        <f>HLOOKUP($H$4,'Yield Curves &amp; Factor Charges'!$L$41:$S$72,AE91+2.5,FALSE)</f>
        <v>0.73687335488434302</v>
      </c>
      <c r="AE91" s="134">
        <f t="shared" si="18"/>
        <v>10.5</v>
      </c>
    </row>
    <row r="92" spans="1:31" x14ac:dyDescent="0.25">
      <c r="B92" s="145">
        <f t="shared" si="17"/>
        <v>48213</v>
      </c>
      <c r="D92" s="193">
        <f t="shared" si="14"/>
        <v>0</v>
      </c>
      <c r="E92" s="193">
        <f t="shared" si="15"/>
        <v>0</v>
      </c>
      <c r="F92" s="193">
        <f t="shared" si="15"/>
        <v>0</v>
      </c>
      <c r="G92" s="193">
        <f t="shared" si="16"/>
        <v>0</v>
      </c>
      <c r="H92" s="193">
        <f t="shared" si="16"/>
        <v>0</v>
      </c>
      <c r="I92" s="193">
        <f t="shared" si="16"/>
        <v>0</v>
      </c>
      <c r="J92" s="193">
        <f t="shared" si="16"/>
        <v>0</v>
      </c>
      <c r="K92" s="193">
        <f t="shared" si="16"/>
        <v>0</v>
      </c>
      <c r="L92" s="193">
        <f t="shared" si="16"/>
        <v>0</v>
      </c>
      <c r="M92" s="193">
        <f t="shared" si="16"/>
        <v>0</v>
      </c>
      <c r="N92" s="193">
        <f t="shared" si="16"/>
        <v>0</v>
      </c>
      <c r="O92" s="193">
        <f t="shared" si="16"/>
        <v>0</v>
      </c>
      <c r="P92" s="193">
        <f t="shared" si="16"/>
        <v>0</v>
      </c>
      <c r="Q92" s="193">
        <f t="shared" si="16"/>
        <v>0</v>
      </c>
      <c r="R92" s="193">
        <f t="shared" si="16"/>
        <v>0</v>
      </c>
      <c r="S92" s="193">
        <f t="shared" si="16"/>
        <v>0</v>
      </c>
      <c r="T92" s="193">
        <f t="shared" ref="T92:AB96" si="19">+T67-T68</f>
        <v>0</v>
      </c>
      <c r="U92" s="193">
        <f t="shared" si="19"/>
        <v>0</v>
      </c>
      <c r="V92" s="193">
        <f t="shared" si="19"/>
        <v>0</v>
      </c>
      <c r="W92" s="193">
        <f t="shared" si="19"/>
        <v>0</v>
      </c>
      <c r="X92" s="193">
        <f t="shared" si="19"/>
        <v>0</v>
      </c>
      <c r="Y92" s="193">
        <f t="shared" si="19"/>
        <v>0</v>
      </c>
      <c r="Z92" s="193">
        <f t="shared" si="19"/>
        <v>0</v>
      </c>
      <c r="AA92" s="193">
        <f t="shared" si="19"/>
        <v>0</v>
      </c>
      <c r="AB92" s="193">
        <f t="shared" si="19"/>
        <v>0</v>
      </c>
      <c r="AC92" s="187">
        <f>+AD92*((1+Summary!$D$29)^(AE92))</f>
        <v>0.72386168237921866</v>
      </c>
      <c r="AD92" s="187">
        <f>HLOOKUP($H$4,'Yield Curves &amp; Factor Charges'!$L$41:$S$72,AE92+2.5,FALSE)</f>
        <v>0.7155890673123424</v>
      </c>
      <c r="AE92" s="134">
        <f t="shared" si="18"/>
        <v>11.5</v>
      </c>
    </row>
    <row r="93" spans="1:31" x14ac:dyDescent="0.25">
      <c r="B93" s="145">
        <f t="shared" si="17"/>
        <v>48579</v>
      </c>
      <c r="D93" s="193">
        <f t="shared" si="14"/>
        <v>0</v>
      </c>
      <c r="E93" s="193">
        <f t="shared" si="15"/>
        <v>0</v>
      </c>
      <c r="F93" s="193">
        <f t="shared" si="15"/>
        <v>0</v>
      </c>
      <c r="G93" s="193">
        <f t="shared" si="15"/>
        <v>0</v>
      </c>
      <c r="H93" s="193">
        <f t="shared" si="15"/>
        <v>0</v>
      </c>
      <c r="I93" s="193">
        <f t="shared" si="15"/>
        <v>0</v>
      </c>
      <c r="J93" s="193">
        <f t="shared" si="15"/>
        <v>0</v>
      </c>
      <c r="K93" s="193">
        <f t="shared" si="15"/>
        <v>0</v>
      </c>
      <c r="L93" s="193">
        <f t="shared" si="15"/>
        <v>0</v>
      </c>
      <c r="M93" s="193">
        <f t="shared" si="15"/>
        <v>0</v>
      </c>
      <c r="N93" s="193">
        <f t="shared" si="15"/>
        <v>0</v>
      </c>
      <c r="O93" s="193">
        <f t="shared" si="15"/>
        <v>0</v>
      </c>
      <c r="P93" s="193">
        <f t="shared" si="15"/>
        <v>0</v>
      </c>
      <c r="Q93" s="193">
        <f t="shared" si="15"/>
        <v>0</v>
      </c>
      <c r="R93" s="193">
        <f t="shared" si="15"/>
        <v>0</v>
      </c>
      <c r="S93" s="193">
        <f t="shared" si="15"/>
        <v>0</v>
      </c>
      <c r="T93" s="193">
        <f t="shared" si="15"/>
        <v>0</v>
      </c>
      <c r="U93" s="193">
        <f t="shared" si="19"/>
        <v>0</v>
      </c>
      <c r="V93" s="193">
        <f t="shared" si="19"/>
        <v>0</v>
      </c>
      <c r="W93" s="193">
        <f t="shared" si="19"/>
        <v>0</v>
      </c>
      <c r="X93" s="193">
        <f t="shared" si="19"/>
        <v>0</v>
      </c>
      <c r="Y93" s="193">
        <f t="shared" si="19"/>
        <v>0</v>
      </c>
      <c r="Z93" s="193">
        <f t="shared" si="19"/>
        <v>0</v>
      </c>
      <c r="AA93" s="193">
        <f t="shared" si="19"/>
        <v>0</v>
      </c>
      <c r="AB93" s="193">
        <f t="shared" si="19"/>
        <v>0</v>
      </c>
      <c r="AC93" s="187">
        <f>+AD93*((1+Summary!$D$29)^(AE93))</f>
        <v>0.70349278387240322</v>
      </c>
      <c r="AD93" s="187">
        <f>HLOOKUP($H$4,'Yield Curves &amp; Factor Charges'!$L$41:$S$72,AE93+2.5,FALSE)</f>
        <v>0.69475819549254048</v>
      </c>
      <c r="AE93" s="134">
        <f t="shared" si="18"/>
        <v>12.5</v>
      </c>
    </row>
    <row r="94" spans="1:31" x14ac:dyDescent="0.25">
      <c r="B94" s="145">
        <f t="shared" si="17"/>
        <v>48944</v>
      </c>
      <c r="D94" s="193">
        <f t="shared" si="14"/>
        <v>0</v>
      </c>
      <c r="E94" s="193">
        <f t="shared" si="15"/>
        <v>0</v>
      </c>
      <c r="F94" s="193">
        <f t="shared" si="15"/>
        <v>0</v>
      </c>
      <c r="G94" s="193">
        <f t="shared" si="15"/>
        <v>0</v>
      </c>
      <c r="H94" s="193">
        <f t="shared" si="15"/>
        <v>0</v>
      </c>
      <c r="I94" s="193">
        <f t="shared" si="15"/>
        <v>0</v>
      </c>
      <c r="J94" s="193">
        <f t="shared" si="15"/>
        <v>0</v>
      </c>
      <c r="K94" s="193">
        <f t="shared" si="15"/>
        <v>0</v>
      </c>
      <c r="L94" s="193">
        <f t="shared" si="15"/>
        <v>0</v>
      </c>
      <c r="M94" s="193">
        <f t="shared" si="15"/>
        <v>0</v>
      </c>
      <c r="N94" s="193">
        <f t="shared" si="15"/>
        <v>0</v>
      </c>
      <c r="O94" s="193">
        <f t="shared" si="15"/>
        <v>0</v>
      </c>
      <c r="P94" s="193">
        <f t="shared" si="15"/>
        <v>0</v>
      </c>
      <c r="Q94" s="193">
        <f t="shared" si="15"/>
        <v>0</v>
      </c>
      <c r="R94" s="193">
        <f t="shared" si="15"/>
        <v>0</v>
      </c>
      <c r="S94" s="193">
        <f t="shared" si="15"/>
        <v>0</v>
      </c>
      <c r="T94" s="193">
        <f t="shared" si="15"/>
        <v>0</v>
      </c>
      <c r="U94" s="193">
        <f t="shared" si="19"/>
        <v>0</v>
      </c>
      <c r="V94" s="193">
        <f t="shared" si="19"/>
        <v>0</v>
      </c>
      <c r="W94" s="193">
        <f t="shared" si="19"/>
        <v>0</v>
      </c>
      <c r="X94" s="193">
        <f t="shared" si="19"/>
        <v>0</v>
      </c>
      <c r="Y94" s="193">
        <f t="shared" si="19"/>
        <v>0</v>
      </c>
      <c r="Z94" s="193">
        <f t="shared" si="19"/>
        <v>0</v>
      </c>
      <c r="AA94" s="193">
        <f t="shared" si="19"/>
        <v>0</v>
      </c>
      <c r="AB94" s="193">
        <f t="shared" si="19"/>
        <v>0</v>
      </c>
      <c r="AC94" s="187">
        <f>+AD94*((1+Summary!$D$29)^(AE94))</f>
        <v>0.68428338328795035</v>
      </c>
      <c r="AD94" s="187">
        <f>HLOOKUP($H$4,'Yield Curves &amp; Factor Charges'!$L$41:$S$72,AE94+2.5,FALSE)</f>
        <v>0.67511218723855781</v>
      </c>
      <c r="AE94" s="134">
        <f t="shared" si="18"/>
        <v>13.5</v>
      </c>
    </row>
    <row r="95" spans="1:31" x14ac:dyDescent="0.25">
      <c r="B95" s="145">
        <f t="shared" si="17"/>
        <v>49309</v>
      </c>
      <c r="D95" s="193">
        <f t="shared" si="14"/>
        <v>0</v>
      </c>
      <c r="E95" s="193">
        <f t="shared" si="15"/>
        <v>0</v>
      </c>
      <c r="F95" s="193">
        <f t="shared" si="15"/>
        <v>0</v>
      </c>
      <c r="G95" s="193">
        <f t="shared" si="15"/>
        <v>0</v>
      </c>
      <c r="H95" s="193">
        <f t="shared" si="15"/>
        <v>0</v>
      </c>
      <c r="I95" s="193">
        <f t="shared" si="15"/>
        <v>0</v>
      </c>
      <c r="J95" s="193">
        <f t="shared" si="15"/>
        <v>0</v>
      </c>
      <c r="K95" s="193">
        <f t="shared" si="15"/>
        <v>0</v>
      </c>
      <c r="L95" s="193">
        <f t="shared" si="15"/>
        <v>0</v>
      </c>
      <c r="M95" s="193">
        <f t="shared" si="15"/>
        <v>0</v>
      </c>
      <c r="N95" s="193">
        <f t="shared" si="15"/>
        <v>0</v>
      </c>
      <c r="O95" s="193">
        <f t="shared" si="15"/>
        <v>0</v>
      </c>
      <c r="P95" s="193">
        <f t="shared" si="15"/>
        <v>0</v>
      </c>
      <c r="Q95" s="193">
        <f t="shared" si="15"/>
        <v>0</v>
      </c>
      <c r="R95" s="193">
        <f t="shared" si="15"/>
        <v>0</v>
      </c>
      <c r="S95" s="193">
        <f t="shared" si="15"/>
        <v>0</v>
      </c>
      <c r="T95" s="193">
        <f t="shared" si="15"/>
        <v>0</v>
      </c>
      <c r="U95" s="193">
        <f t="shared" si="19"/>
        <v>0</v>
      </c>
      <c r="V95" s="193">
        <f t="shared" si="19"/>
        <v>0</v>
      </c>
      <c r="W95" s="193">
        <f t="shared" si="19"/>
        <v>0</v>
      </c>
      <c r="X95" s="193">
        <f t="shared" si="19"/>
        <v>0</v>
      </c>
      <c r="Y95" s="193">
        <f t="shared" si="19"/>
        <v>0</v>
      </c>
      <c r="Z95" s="193">
        <f t="shared" si="19"/>
        <v>0</v>
      </c>
      <c r="AA95" s="193">
        <f t="shared" si="19"/>
        <v>0</v>
      </c>
      <c r="AB95" s="193">
        <f t="shared" si="19"/>
        <v>0</v>
      </c>
      <c r="AC95" s="187">
        <f>+AD95*((1+Summary!$D$29)^(AE95))</f>
        <v>0.66534792575727497</v>
      </c>
      <c r="AD95" s="187">
        <f>HLOOKUP($H$4,'Yield Curves &amp; Factor Charges'!$L$41:$S$72,AE95+2.5,FALSE)</f>
        <v>0.6557747398728313</v>
      </c>
      <c r="AE95" s="134">
        <f t="shared" si="18"/>
        <v>14.5</v>
      </c>
    </row>
    <row r="96" spans="1:31" x14ac:dyDescent="0.25">
      <c r="B96" s="145">
        <f t="shared" si="17"/>
        <v>49674</v>
      </c>
      <c r="D96" s="193">
        <f t="shared" si="14"/>
        <v>0</v>
      </c>
      <c r="E96" s="193">
        <f t="shared" si="15"/>
        <v>0</v>
      </c>
      <c r="F96" s="193">
        <f t="shared" si="15"/>
        <v>0</v>
      </c>
      <c r="G96" s="193">
        <f t="shared" si="15"/>
        <v>0</v>
      </c>
      <c r="H96" s="193">
        <f t="shared" si="15"/>
        <v>0</v>
      </c>
      <c r="I96" s="193">
        <f t="shared" si="15"/>
        <v>0</v>
      </c>
      <c r="J96" s="193">
        <f t="shared" si="15"/>
        <v>0</v>
      </c>
      <c r="K96" s="193">
        <f t="shared" si="15"/>
        <v>0</v>
      </c>
      <c r="L96" s="193">
        <f t="shared" si="15"/>
        <v>0</v>
      </c>
      <c r="M96" s="193">
        <f t="shared" si="15"/>
        <v>0</v>
      </c>
      <c r="N96" s="193">
        <f t="shared" si="15"/>
        <v>0</v>
      </c>
      <c r="O96" s="193">
        <f t="shared" si="15"/>
        <v>0</v>
      </c>
      <c r="P96" s="193">
        <f t="shared" si="15"/>
        <v>0</v>
      </c>
      <c r="Q96" s="193">
        <f t="shared" si="15"/>
        <v>0</v>
      </c>
      <c r="R96" s="193">
        <f t="shared" si="15"/>
        <v>0</v>
      </c>
      <c r="S96" s="193">
        <f t="shared" si="15"/>
        <v>0</v>
      </c>
      <c r="T96" s="193">
        <f t="shared" si="15"/>
        <v>0</v>
      </c>
      <c r="U96" s="193">
        <f t="shared" si="19"/>
        <v>0</v>
      </c>
      <c r="V96" s="193">
        <f t="shared" si="19"/>
        <v>0</v>
      </c>
      <c r="W96" s="193">
        <f t="shared" si="19"/>
        <v>0</v>
      </c>
      <c r="X96" s="193">
        <f t="shared" si="19"/>
        <v>0</v>
      </c>
      <c r="Y96" s="193">
        <f t="shared" si="19"/>
        <v>0</v>
      </c>
      <c r="Z96" s="193">
        <f t="shared" si="19"/>
        <v>0</v>
      </c>
      <c r="AA96" s="193">
        <f t="shared" si="19"/>
        <v>0</v>
      </c>
      <c r="AB96" s="193">
        <f t="shared" si="19"/>
        <v>0</v>
      </c>
      <c r="AC96" s="187">
        <f>+AD96*((1+Summary!$D$29)^(AE96))</f>
        <v>0.6462409393710199</v>
      </c>
      <c r="AD96" s="187">
        <f>HLOOKUP($H$4,'Yield Curves &amp; Factor Charges'!$L$41:$S$72,AE96+2.5,FALSE)</f>
        <v>0.63630636303638199</v>
      </c>
      <c r="AE96" s="134">
        <f t="shared" si="18"/>
        <v>15.5</v>
      </c>
    </row>
    <row r="97" spans="1:31" x14ac:dyDescent="0.25">
      <c r="B97" s="145">
        <f t="shared" si="17"/>
        <v>50040</v>
      </c>
      <c r="D97" s="193">
        <f t="shared" si="14"/>
        <v>0</v>
      </c>
      <c r="E97" s="193">
        <f t="shared" ref="E97:AB100" si="20">+E72-E73</f>
        <v>0</v>
      </c>
      <c r="F97" s="193">
        <f t="shared" si="20"/>
        <v>0</v>
      </c>
      <c r="G97" s="193">
        <f t="shared" si="20"/>
        <v>0</v>
      </c>
      <c r="H97" s="193">
        <f t="shared" si="20"/>
        <v>0</v>
      </c>
      <c r="I97" s="193">
        <f t="shared" si="20"/>
        <v>0</v>
      </c>
      <c r="J97" s="193">
        <f t="shared" si="20"/>
        <v>0</v>
      </c>
      <c r="K97" s="193">
        <f t="shared" si="20"/>
        <v>0</v>
      </c>
      <c r="L97" s="193">
        <f t="shared" si="20"/>
        <v>0</v>
      </c>
      <c r="M97" s="193">
        <f t="shared" si="20"/>
        <v>0</v>
      </c>
      <c r="N97" s="193">
        <f t="shared" si="20"/>
        <v>0</v>
      </c>
      <c r="O97" s="193">
        <f t="shared" si="20"/>
        <v>0</v>
      </c>
      <c r="P97" s="193">
        <f t="shared" si="20"/>
        <v>0</v>
      </c>
      <c r="Q97" s="193">
        <f t="shared" si="20"/>
        <v>0</v>
      </c>
      <c r="R97" s="193">
        <f t="shared" si="20"/>
        <v>0</v>
      </c>
      <c r="S97" s="193">
        <f t="shared" si="20"/>
        <v>0</v>
      </c>
      <c r="T97" s="193">
        <f t="shared" si="20"/>
        <v>0</v>
      </c>
      <c r="U97" s="193">
        <f t="shared" si="20"/>
        <v>0</v>
      </c>
      <c r="V97" s="193">
        <f t="shared" si="20"/>
        <v>0</v>
      </c>
      <c r="W97" s="193">
        <f t="shared" si="20"/>
        <v>0</v>
      </c>
      <c r="X97" s="193">
        <f t="shared" si="20"/>
        <v>0</v>
      </c>
      <c r="Y97" s="193">
        <f t="shared" si="20"/>
        <v>0</v>
      </c>
      <c r="Z97" s="193">
        <f t="shared" si="20"/>
        <v>0</v>
      </c>
      <c r="AA97" s="193">
        <f t="shared" si="20"/>
        <v>0</v>
      </c>
      <c r="AB97" s="193">
        <f t="shared" si="20"/>
        <v>0</v>
      </c>
      <c r="AC97" s="187">
        <f>+AD97*((1+Summary!$D$29)^(AE97))</f>
        <v>0.62724101810383004</v>
      </c>
      <c r="AD97" s="187">
        <f>HLOOKUP($H$4,'Yield Curves &amp; Factor Charges'!$L$41:$S$72,AE97+2.5,FALSE)</f>
        <v>0.61698154349786338</v>
      </c>
      <c r="AE97" s="134">
        <f t="shared" si="18"/>
        <v>16.5</v>
      </c>
    </row>
    <row r="98" spans="1:31" x14ac:dyDescent="0.25">
      <c r="B98" s="145">
        <f t="shared" si="17"/>
        <v>50405</v>
      </c>
      <c r="D98" s="193">
        <f t="shared" si="14"/>
        <v>0</v>
      </c>
      <c r="E98" s="193">
        <f t="shared" si="20"/>
        <v>0</v>
      </c>
      <c r="F98" s="193">
        <f t="shared" si="20"/>
        <v>0</v>
      </c>
      <c r="G98" s="193">
        <f t="shared" si="20"/>
        <v>0</v>
      </c>
      <c r="H98" s="193">
        <f t="shared" si="20"/>
        <v>0</v>
      </c>
      <c r="I98" s="193">
        <f t="shared" si="20"/>
        <v>0</v>
      </c>
      <c r="J98" s="193">
        <f t="shared" si="20"/>
        <v>0</v>
      </c>
      <c r="K98" s="193">
        <f t="shared" si="20"/>
        <v>0</v>
      </c>
      <c r="L98" s="193">
        <f t="shared" si="20"/>
        <v>0</v>
      </c>
      <c r="M98" s="193">
        <f t="shared" si="20"/>
        <v>0</v>
      </c>
      <c r="N98" s="193">
        <f t="shared" si="20"/>
        <v>0</v>
      </c>
      <c r="O98" s="193">
        <f t="shared" si="20"/>
        <v>0</v>
      </c>
      <c r="P98" s="193">
        <f t="shared" si="20"/>
        <v>0</v>
      </c>
      <c r="Q98" s="193">
        <f t="shared" si="20"/>
        <v>0</v>
      </c>
      <c r="R98" s="193">
        <f t="shared" si="20"/>
        <v>0</v>
      </c>
      <c r="S98" s="193">
        <f t="shared" si="20"/>
        <v>0</v>
      </c>
      <c r="T98" s="193">
        <f t="shared" si="20"/>
        <v>0</v>
      </c>
      <c r="U98" s="193">
        <f t="shared" si="20"/>
        <v>0</v>
      </c>
      <c r="V98" s="193">
        <f t="shared" si="20"/>
        <v>0</v>
      </c>
      <c r="W98" s="193">
        <f t="shared" si="20"/>
        <v>0</v>
      </c>
      <c r="X98" s="193">
        <f t="shared" si="20"/>
        <v>0</v>
      </c>
      <c r="Y98" s="193">
        <f t="shared" si="20"/>
        <v>0</v>
      </c>
      <c r="Z98" s="193">
        <f t="shared" si="20"/>
        <v>0</v>
      </c>
      <c r="AA98" s="193">
        <f t="shared" si="20"/>
        <v>0</v>
      </c>
      <c r="AB98" s="193">
        <f t="shared" si="20"/>
        <v>0</v>
      </c>
      <c r="AC98" s="187">
        <f>+AD98*((1+Summary!$D$29)^(AE98))</f>
        <v>0.60875979781799039</v>
      </c>
      <c r="AD98" s="187">
        <f>HLOOKUP($H$4,'Yield Curves &amp; Factor Charges'!$L$41:$S$72,AE98+2.5,FALSE)</f>
        <v>0.59820440708764933</v>
      </c>
      <c r="AE98" s="134">
        <f t="shared" si="18"/>
        <v>17.5</v>
      </c>
    </row>
    <row r="99" spans="1:31" x14ac:dyDescent="0.25">
      <c r="B99" s="145">
        <f t="shared" si="17"/>
        <v>50770</v>
      </c>
      <c r="D99" s="193">
        <f t="shared" si="14"/>
        <v>0</v>
      </c>
      <c r="E99" s="193">
        <f t="shared" si="20"/>
        <v>0</v>
      </c>
      <c r="F99" s="193">
        <f t="shared" si="20"/>
        <v>0</v>
      </c>
      <c r="G99" s="193">
        <f t="shared" si="20"/>
        <v>0</v>
      </c>
      <c r="H99" s="193">
        <f t="shared" si="20"/>
        <v>0</v>
      </c>
      <c r="I99" s="193">
        <f t="shared" si="20"/>
        <v>0</v>
      </c>
      <c r="J99" s="193">
        <f t="shared" si="20"/>
        <v>0</v>
      </c>
      <c r="K99" s="193">
        <f t="shared" si="20"/>
        <v>0</v>
      </c>
      <c r="L99" s="193">
        <f t="shared" si="20"/>
        <v>0</v>
      </c>
      <c r="M99" s="193">
        <f t="shared" si="20"/>
        <v>0</v>
      </c>
      <c r="N99" s="193">
        <f t="shared" si="20"/>
        <v>0</v>
      </c>
      <c r="O99" s="193">
        <f t="shared" si="20"/>
        <v>0</v>
      </c>
      <c r="P99" s="193">
        <f t="shared" si="20"/>
        <v>0</v>
      </c>
      <c r="Q99" s="193">
        <f t="shared" si="20"/>
        <v>0</v>
      </c>
      <c r="R99" s="193">
        <f t="shared" si="20"/>
        <v>0</v>
      </c>
      <c r="S99" s="193">
        <f t="shared" si="20"/>
        <v>0</v>
      </c>
      <c r="T99" s="193">
        <f t="shared" si="20"/>
        <v>0</v>
      </c>
      <c r="U99" s="193">
        <f t="shared" si="20"/>
        <v>0</v>
      </c>
      <c r="V99" s="193">
        <f t="shared" si="20"/>
        <v>0</v>
      </c>
      <c r="W99" s="193">
        <f t="shared" si="20"/>
        <v>0</v>
      </c>
      <c r="X99" s="193">
        <f t="shared" si="20"/>
        <v>0</v>
      </c>
      <c r="Y99" s="193">
        <f t="shared" si="20"/>
        <v>0</v>
      </c>
      <c r="Z99" s="193">
        <f t="shared" si="20"/>
        <v>0</v>
      </c>
      <c r="AA99" s="193">
        <f t="shared" si="20"/>
        <v>0</v>
      </c>
      <c r="AB99" s="193">
        <f t="shared" si="20"/>
        <v>0</v>
      </c>
      <c r="AC99" s="187">
        <f>+AD99*((1+Summary!$D$29)^(AE99))</f>
        <v>0.59077326301903699</v>
      </c>
      <c r="AD99" s="187">
        <f>HLOOKUP($H$4,'Yield Curves &amp; Factor Charges'!$L$41:$S$72,AE99+2.5,FALSE)</f>
        <v>0.57994979411187597</v>
      </c>
      <c r="AE99" s="134">
        <f t="shared" si="18"/>
        <v>18.5</v>
      </c>
    </row>
    <row r="100" spans="1:31" x14ac:dyDescent="0.25">
      <c r="B100" s="145">
        <f>EDATE(B99,12)</f>
        <v>51135</v>
      </c>
      <c r="D100" s="193">
        <f t="shared" si="14"/>
        <v>0</v>
      </c>
      <c r="E100" s="193">
        <f t="shared" si="20"/>
        <v>0</v>
      </c>
      <c r="F100" s="193">
        <f t="shared" si="20"/>
        <v>0</v>
      </c>
      <c r="G100" s="193">
        <f t="shared" si="20"/>
        <v>0</v>
      </c>
      <c r="H100" s="193">
        <f t="shared" si="20"/>
        <v>0</v>
      </c>
      <c r="I100" s="193">
        <f t="shared" si="20"/>
        <v>0</v>
      </c>
      <c r="J100" s="193">
        <f t="shared" si="20"/>
        <v>0</v>
      </c>
      <c r="K100" s="193">
        <f t="shared" si="20"/>
        <v>0</v>
      </c>
      <c r="L100" s="193">
        <f t="shared" si="20"/>
        <v>0</v>
      </c>
      <c r="M100" s="193">
        <f t="shared" si="20"/>
        <v>0</v>
      </c>
      <c r="N100" s="193">
        <f t="shared" si="20"/>
        <v>0</v>
      </c>
      <c r="O100" s="193">
        <f t="shared" si="20"/>
        <v>0</v>
      </c>
      <c r="P100" s="193">
        <f t="shared" si="20"/>
        <v>0</v>
      </c>
      <c r="Q100" s="193">
        <f t="shared" si="20"/>
        <v>0</v>
      </c>
      <c r="R100" s="193">
        <f t="shared" si="20"/>
        <v>0</v>
      </c>
      <c r="S100" s="193">
        <f t="shared" si="20"/>
        <v>0</v>
      </c>
      <c r="T100" s="193">
        <f t="shared" si="20"/>
        <v>0</v>
      </c>
      <c r="U100" s="193">
        <f t="shared" si="20"/>
        <v>0</v>
      </c>
      <c r="V100" s="193">
        <f t="shared" si="20"/>
        <v>0</v>
      </c>
      <c r="W100" s="193">
        <f t="shared" si="20"/>
        <v>0</v>
      </c>
      <c r="X100" s="193">
        <f t="shared" si="20"/>
        <v>0</v>
      </c>
      <c r="Y100" s="193">
        <f t="shared" si="20"/>
        <v>0</v>
      </c>
      <c r="Z100" s="193">
        <f t="shared" si="20"/>
        <v>0</v>
      </c>
      <c r="AA100" s="193">
        <f t="shared" si="20"/>
        <v>0</v>
      </c>
      <c r="AB100" s="193">
        <f t="shared" si="20"/>
        <v>0</v>
      </c>
      <c r="AC100" s="187">
        <f>+AD100*((1+Summary!$D$29)^(AE100))</f>
        <v>0.57300346755469034</v>
      </c>
      <c r="AD100" s="187">
        <f>HLOOKUP($H$4,'Yield Curves &amp; Factor Charges'!$L$41:$S$72,AE100+2.5,FALSE)</f>
        <v>0.56194361280913963</v>
      </c>
      <c r="AE100" s="134">
        <f t="shared" si="18"/>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CAD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0</v>
      </c>
      <c r="E106" s="193">
        <f t="shared" ref="E106" si="21">E14*E19+E15*E21</f>
        <v>0</v>
      </c>
      <c r="F106" s="193">
        <f>F14*F19+F15*F21</f>
        <v>0</v>
      </c>
      <c r="G106" s="193">
        <f t="shared" ref="G106:AB106" si="22">G14*G19+G15*G21</f>
        <v>0</v>
      </c>
      <c r="H106" s="193">
        <f t="shared" si="22"/>
        <v>0</v>
      </c>
      <c r="I106" s="193">
        <f t="shared" si="22"/>
        <v>0</v>
      </c>
      <c r="J106" s="193">
        <f t="shared" si="22"/>
        <v>0</v>
      </c>
      <c r="K106" s="193">
        <f t="shared" si="22"/>
        <v>0</v>
      </c>
      <c r="L106" s="193">
        <f t="shared" si="22"/>
        <v>0</v>
      </c>
      <c r="M106" s="193">
        <f t="shared" si="22"/>
        <v>0</v>
      </c>
      <c r="N106" s="193">
        <f t="shared" si="22"/>
        <v>0</v>
      </c>
      <c r="O106" s="193">
        <f t="shared" si="22"/>
        <v>0</v>
      </c>
      <c r="P106" s="193">
        <f t="shared" si="22"/>
        <v>0</v>
      </c>
      <c r="Q106" s="193">
        <f t="shared" si="22"/>
        <v>0</v>
      </c>
      <c r="R106" s="193">
        <f t="shared" si="22"/>
        <v>0</v>
      </c>
      <c r="S106" s="193">
        <f t="shared" si="22"/>
        <v>0</v>
      </c>
      <c r="T106" s="193">
        <f t="shared" si="22"/>
        <v>0</v>
      </c>
      <c r="U106" s="193">
        <f t="shared" si="22"/>
        <v>0</v>
      </c>
      <c r="V106" s="193">
        <f t="shared" si="22"/>
        <v>0</v>
      </c>
      <c r="W106" s="193">
        <f t="shared" si="22"/>
        <v>0</v>
      </c>
      <c r="X106" s="193">
        <f t="shared" si="22"/>
        <v>0</v>
      </c>
      <c r="Y106" s="193">
        <f t="shared" si="22"/>
        <v>0</v>
      </c>
      <c r="Z106" s="193">
        <f t="shared" si="22"/>
        <v>0</v>
      </c>
      <c r="AA106" s="193">
        <f t="shared" si="22"/>
        <v>0</v>
      </c>
      <c r="AB106" s="193">
        <f t="shared" si="22"/>
        <v>0</v>
      </c>
    </row>
    <row r="107" spans="1:31" x14ac:dyDescent="0.25">
      <c r="A107" s="141" t="s">
        <v>159</v>
      </c>
      <c r="B107" s="145">
        <f>EDATE(+Summary!$C$6,12)</f>
        <v>44196</v>
      </c>
      <c r="D107" s="193">
        <f>SUM(E107:AB107)</f>
        <v>0</v>
      </c>
      <c r="E107" s="193">
        <f>+E106*$AC$81</f>
        <v>0</v>
      </c>
      <c r="F107" s="193">
        <f t="shared" ref="F107:AB107" si="23">+F106*$AC$81</f>
        <v>0</v>
      </c>
      <c r="G107" s="193">
        <f t="shared" si="23"/>
        <v>0</v>
      </c>
      <c r="H107" s="193">
        <f t="shared" si="23"/>
        <v>0</v>
      </c>
      <c r="I107" s="193">
        <f t="shared" si="23"/>
        <v>0</v>
      </c>
      <c r="J107" s="193">
        <f t="shared" si="23"/>
        <v>0</v>
      </c>
      <c r="K107" s="193">
        <f t="shared" si="23"/>
        <v>0</v>
      </c>
      <c r="L107" s="193">
        <f t="shared" si="23"/>
        <v>0</v>
      </c>
      <c r="M107" s="193">
        <f t="shared" si="23"/>
        <v>0</v>
      </c>
      <c r="N107" s="193">
        <f t="shared" si="23"/>
        <v>0</v>
      </c>
      <c r="O107" s="193">
        <f t="shared" si="23"/>
        <v>0</v>
      </c>
      <c r="P107" s="193">
        <f t="shared" si="23"/>
        <v>0</v>
      </c>
      <c r="Q107" s="193">
        <f t="shared" si="23"/>
        <v>0</v>
      </c>
      <c r="R107" s="193">
        <f t="shared" si="23"/>
        <v>0</v>
      </c>
      <c r="S107" s="193">
        <f t="shared" si="23"/>
        <v>0</v>
      </c>
      <c r="T107" s="193">
        <f t="shared" si="23"/>
        <v>0</v>
      </c>
      <c r="U107" s="193">
        <f t="shared" si="23"/>
        <v>0</v>
      </c>
      <c r="V107" s="193">
        <f t="shared" si="23"/>
        <v>0</v>
      </c>
      <c r="W107" s="193">
        <f t="shared" si="23"/>
        <v>0</v>
      </c>
      <c r="X107" s="193">
        <f t="shared" si="23"/>
        <v>0</v>
      </c>
      <c r="Y107" s="193">
        <f t="shared" si="23"/>
        <v>0</v>
      </c>
      <c r="Z107" s="193">
        <f t="shared" si="23"/>
        <v>0</v>
      </c>
      <c r="AA107" s="193">
        <f t="shared" si="23"/>
        <v>0</v>
      </c>
      <c r="AB107" s="193">
        <f t="shared" si="23"/>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CAD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4">SUM(E113:AB113)</f>
        <v>0</v>
      </c>
      <c r="E113" s="190">
        <f>SUMPRODUCT($AC$81:$AC100,E81:E$100)</f>
        <v>0</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5">EDATE(B113,12)</f>
        <v>44196</v>
      </c>
      <c r="D114" s="173">
        <f t="shared" si="24"/>
        <v>0</v>
      </c>
      <c r="E114" s="190">
        <f>SUMPRODUCT($AC$81:$AC99,E82:E$100)</f>
        <v>0</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5"/>
        <v>44561</v>
      </c>
      <c r="D115" s="173">
        <f t="shared" si="24"/>
        <v>0</v>
      </c>
      <c r="E115" s="190">
        <f>SUMPRODUCT($AC$81:$AC98,E83:E$100)</f>
        <v>0</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5"/>
        <v>44926</v>
      </c>
      <c r="D116" s="173">
        <f t="shared" si="24"/>
        <v>0</v>
      </c>
      <c r="E116" s="190">
        <f>SUMPRODUCT($AC$81:$AC97,E84:E$100)</f>
        <v>0</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5"/>
        <v>45291</v>
      </c>
      <c r="D117" s="173">
        <f t="shared" si="24"/>
        <v>0</v>
      </c>
      <c r="E117" s="190">
        <f>SUMPRODUCT($AC$81:$AC96,E85:E$100)</f>
        <v>0</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5"/>
        <v>45657</v>
      </c>
      <c r="D118" s="173">
        <f t="shared" si="24"/>
        <v>0</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5"/>
        <v>46022</v>
      </c>
      <c r="D119" s="173">
        <f t="shared" si="24"/>
        <v>0</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5"/>
        <v>46387</v>
      </c>
      <c r="D120" s="173">
        <f t="shared" si="24"/>
        <v>0</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5"/>
        <v>46752</v>
      </c>
      <c r="D121" s="173">
        <f t="shared" si="24"/>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5"/>
        <v>47118</v>
      </c>
      <c r="D122" s="173">
        <f t="shared" si="24"/>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5"/>
        <v>47483</v>
      </c>
      <c r="D123" s="173">
        <f t="shared" si="24"/>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5"/>
        <v>47848</v>
      </c>
      <c r="D124" s="173">
        <f t="shared" si="24"/>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5"/>
        <v>48213</v>
      </c>
      <c r="D125" s="173">
        <f t="shared" si="24"/>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5"/>
        <v>48579</v>
      </c>
      <c r="D126" s="173">
        <f t="shared" si="24"/>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5"/>
        <v>48944</v>
      </c>
      <c r="D127" s="173">
        <f t="shared" si="24"/>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5"/>
        <v>49309</v>
      </c>
      <c r="D128" s="173">
        <f t="shared" si="24"/>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5"/>
        <v>49674</v>
      </c>
      <c r="D129" s="173">
        <f t="shared" si="24"/>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5"/>
        <v>50040</v>
      </c>
      <c r="D130" s="173">
        <f t="shared" si="24"/>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5"/>
        <v>50405</v>
      </c>
      <c r="D131" s="173">
        <f t="shared" si="24"/>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5"/>
        <v>50770</v>
      </c>
      <c r="D132" s="173">
        <f t="shared" si="24"/>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5"/>
        <v>51135</v>
      </c>
      <c r="D133" s="173">
        <f t="shared" si="24"/>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CAD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6">SUM(E140:AB140)</f>
        <v>0</v>
      </c>
      <c r="E140" s="183">
        <f>+(E$15*E$20)*E26</f>
        <v>0</v>
      </c>
      <c r="F140" s="183">
        <f>+(F$15*F$20)*F26</f>
        <v>0</v>
      </c>
      <c r="G140" s="183">
        <f t="shared" ref="G140:AB140" si="27">+(G$15*G$20)*G26</f>
        <v>0</v>
      </c>
      <c r="H140" s="183">
        <f t="shared" si="27"/>
        <v>0</v>
      </c>
      <c r="I140" s="183">
        <f t="shared" si="27"/>
        <v>0</v>
      </c>
      <c r="J140" s="183">
        <f t="shared" si="27"/>
        <v>0</v>
      </c>
      <c r="K140" s="183">
        <f t="shared" si="27"/>
        <v>0</v>
      </c>
      <c r="L140" s="183">
        <f t="shared" si="27"/>
        <v>0</v>
      </c>
      <c r="M140" s="183">
        <f t="shared" si="27"/>
        <v>0</v>
      </c>
      <c r="N140" s="183">
        <f t="shared" si="27"/>
        <v>0</v>
      </c>
      <c r="O140" s="183">
        <f t="shared" si="27"/>
        <v>0</v>
      </c>
      <c r="P140" s="183">
        <f t="shared" si="27"/>
        <v>0</v>
      </c>
      <c r="Q140" s="183">
        <f t="shared" si="27"/>
        <v>0</v>
      </c>
      <c r="R140" s="183">
        <f t="shared" si="27"/>
        <v>0</v>
      </c>
      <c r="S140" s="183">
        <f t="shared" si="27"/>
        <v>0</v>
      </c>
      <c r="T140" s="183">
        <f t="shared" si="27"/>
        <v>0</v>
      </c>
      <c r="U140" s="183">
        <f t="shared" si="27"/>
        <v>0</v>
      </c>
      <c r="V140" s="183">
        <f t="shared" si="27"/>
        <v>0</v>
      </c>
      <c r="W140" s="183">
        <f t="shared" si="27"/>
        <v>0</v>
      </c>
      <c r="X140" s="183">
        <f t="shared" si="27"/>
        <v>0</v>
      </c>
      <c r="Y140" s="183">
        <f t="shared" si="27"/>
        <v>0</v>
      </c>
      <c r="Z140" s="183">
        <f t="shared" si="27"/>
        <v>0</v>
      </c>
      <c r="AA140" s="183">
        <f t="shared" si="27"/>
        <v>0</v>
      </c>
      <c r="AB140" s="183">
        <f t="shared" si="27"/>
        <v>0</v>
      </c>
    </row>
    <row r="141" spans="1:28" x14ac:dyDescent="0.25">
      <c r="B141" s="145">
        <f t="shared" ref="B141:B159" si="28">EDATE(B140,12)</f>
        <v>44561</v>
      </c>
      <c r="D141" s="183">
        <f t="shared" si="26"/>
        <v>0</v>
      </c>
      <c r="E141" s="183">
        <f t="shared" ref="E141:AB151" si="29">+(E$15*E$20)*E27</f>
        <v>0</v>
      </c>
      <c r="F141" s="183">
        <f t="shared" si="29"/>
        <v>0</v>
      </c>
      <c r="G141" s="183">
        <f t="shared" si="29"/>
        <v>0</v>
      </c>
      <c r="H141" s="183">
        <f t="shared" si="29"/>
        <v>0</v>
      </c>
      <c r="I141" s="183">
        <f t="shared" si="29"/>
        <v>0</v>
      </c>
      <c r="J141" s="183">
        <f t="shared" si="29"/>
        <v>0</v>
      </c>
      <c r="K141" s="183">
        <f t="shared" si="29"/>
        <v>0</v>
      </c>
      <c r="L141" s="183">
        <f t="shared" si="29"/>
        <v>0</v>
      </c>
      <c r="M141" s="183">
        <f t="shared" si="29"/>
        <v>0</v>
      </c>
      <c r="N141" s="183">
        <f t="shared" si="29"/>
        <v>0</v>
      </c>
      <c r="O141" s="183">
        <f t="shared" si="29"/>
        <v>0</v>
      </c>
      <c r="P141" s="183">
        <f t="shared" si="29"/>
        <v>0</v>
      </c>
      <c r="Q141" s="183">
        <f t="shared" si="29"/>
        <v>0</v>
      </c>
      <c r="R141" s="183">
        <f t="shared" si="29"/>
        <v>0</v>
      </c>
      <c r="S141" s="183">
        <f t="shared" si="29"/>
        <v>0</v>
      </c>
      <c r="T141" s="183">
        <f t="shared" si="29"/>
        <v>0</v>
      </c>
      <c r="U141" s="183">
        <f t="shared" si="29"/>
        <v>0</v>
      </c>
      <c r="V141" s="183">
        <f t="shared" si="29"/>
        <v>0</v>
      </c>
      <c r="W141" s="183">
        <f t="shared" si="29"/>
        <v>0</v>
      </c>
      <c r="X141" s="183">
        <f t="shared" si="29"/>
        <v>0</v>
      </c>
      <c r="Y141" s="183">
        <f t="shared" si="29"/>
        <v>0</v>
      </c>
      <c r="Z141" s="183">
        <f t="shared" si="29"/>
        <v>0</v>
      </c>
      <c r="AA141" s="183">
        <f t="shared" si="29"/>
        <v>0</v>
      </c>
      <c r="AB141" s="183">
        <f t="shared" si="29"/>
        <v>0</v>
      </c>
    </row>
    <row r="142" spans="1:28" x14ac:dyDescent="0.25">
      <c r="B142" s="145">
        <f t="shared" si="28"/>
        <v>44926</v>
      </c>
      <c r="D142" s="183">
        <f t="shared" si="26"/>
        <v>0</v>
      </c>
      <c r="E142" s="183">
        <f t="shared" si="29"/>
        <v>0</v>
      </c>
      <c r="F142" s="183">
        <f t="shared" si="29"/>
        <v>0</v>
      </c>
      <c r="G142" s="183">
        <f t="shared" si="29"/>
        <v>0</v>
      </c>
      <c r="H142" s="183">
        <f t="shared" si="29"/>
        <v>0</v>
      </c>
      <c r="I142" s="183">
        <f t="shared" si="29"/>
        <v>0</v>
      </c>
      <c r="J142" s="183">
        <f t="shared" si="29"/>
        <v>0</v>
      </c>
      <c r="K142" s="183">
        <f t="shared" si="29"/>
        <v>0</v>
      </c>
      <c r="L142" s="183">
        <f t="shared" si="29"/>
        <v>0</v>
      </c>
      <c r="M142" s="183">
        <f t="shared" si="29"/>
        <v>0</v>
      </c>
      <c r="N142" s="183">
        <f t="shared" si="29"/>
        <v>0</v>
      </c>
      <c r="O142" s="183">
        <f t="shared" si="29"/>
        <v>0</v>
      </c>
      <c r="P142" s="183">
        <f t="shared" si="29"/>
        <v>0</v>
      </c>
      <c r="Q142" s="183">
        <f t="shared" si="29"/>
        <v>0</v>
      </c>
      <c r="R142" s="183">
        <f t="shared" si="29"/>
        <v>0</v>
      </c>
      <c r="S142" s="183">
        <f t="shared" si="29"/>
        <v>0</v>
      </c>
      <c r="T142" s="183">
        <f t="shared" si="29"/>
        <v>0</v>
      </c>
      <c r="U142" s="183">
        <f t="shared" si="29"/>
        <v>0</v>
      </c>
      <c r="V142" s="183">
        <f t="shared" si="29"/>
        <v>0</v>
      </c>
      <c r="W142" s="183">
        <f t="shared" si="29"/>
        <v>0</v>
      </c>
      <c r="X142" s="183">
        <f t="shared" si="29"/>
        <v>0</v>
      </c>
      <c r="Y142" s="183">
        <f t="shared" si="29"/>
        <v>0</v>
      </c>
      <c r="Z142" s="183">
        <f t="shared" si="29"/>
        <v>0</v>
      </c>
      <c r="AA142" s="183">
        <f t="shared" si="29"/>
        <v>0</v>
      </c>
      <c r="AB142" s="183">
        <f t="shared" si="29"/>
        <v>0</v>
      </c>
    </row>
    <row r="143" spans="1:28" x14ac:dyDescent="0.25">
      <c r="B143" s="145">
        <f t="shared" si="28"/>
        <v>45291</v>
      </c>
      <c r="D143" s="183">
        <f t="shared" si="26"/>
        <v>0</v>
      </c>
      <c r="E143" s="183">
        <f t="shared" si="29"/>
        <v>0</v>
      </c>
      <c r="F143" s="183">
        <f t="shared" si="29"/>
        <v>0</v>
      </c>
      <c r="G143" s="183">
        <f t="shared" si="29"/>
        <v>0</v>
      </c>
      <c r="H143" s="183">
        <f t="shared" si="29"/>
        <v>0</v>
      </c>
      <c r="I143" s="183">
        <f t="shared" si="29"/>
        <v>0</v>
      </c>
      <c r="J143" s="183">
        <f t="shared" si="29"/>
        <v>0</v>
      </c>
      <c r="K143" s="183">
        <f t="shared" si="29"/>
        <v>0</v>
      </c>
      <c r="L143" s="183">
        <f t="shared" si="29"/>
        <v>0</v>
      </c>
      <c r="M143" s="183">
        <f t="shared" si="29"/>
        <v>0</v>
      </c>
      <c r="N143" s="183">
        <f t="shared" si="29"/>
        <v>0</v>
      </c>
      <c r="O143" s="183">
        <f t="shared" si="29"/>
        <v>0</v>
      </c>
      <c r="P143" s="183">
        <f t="shared" si="29"/>
        <v>0</v>
      </c>
      <c r="Q143" s="183">
        <f t="shared" si="29"/>
        <v>0</v>
      </c>
      <c r="R143" s="183">
        <f t="shared" si="29"/>
        <v>0</v>
      </c>
      <c r="S143" s="183">
        <f t="shared" si="29"/>
        <v>0</v>
      </c>
      <c r="T143" s="183">
        <f t="shared" si="29"/>
        <v>0</v>
      </c>
      <c r="U143" s="183">
        <f t="shared" si="29"/>
        <v>0</v>
      </c>
      <c r="V143" s="183">
        <f t="shared" si="29"/>
        <v>0</v>
      </c>
      <c r="W143" s="183">
        <f t="shared" si="29"/>
        <v>0</v>
      </c>
      <c r="X143" s="183">
        <f t="shared" si="29"/>
        <v>0</v>
      </c>
      <c r="Y143" s="183">
        <f t="shared" si="29"/>
        <v>0</v>
      </c>
      <c r="Z143" s="183">
        <f t="shared" si="29"/>
        <v>0</v>
      </c>
      <c r="AA143" s="183">
        <f t="shared" si="29"/>
        <v>0</v>
      </c>
      <c r="AB143" s="183">
        <f t="shared" si="29"/>
        <v>0</v>
      </c>
    </row>
    <row r="144" spans="1:28" x14ac:dyDescent="0.25">
      <c r="B144" s="145">
        <f t="shared" si="28"/>
        <v>45657</v>
      </c>
      <c r="D144" s="183">
        <f t="shared" si="26"/>
        <v>0</v>
      </c>
      <c r="E144" s="183">
        <f t="shared" si="29"/>
        <v>0</v>
      </c>
      <c r="F144" s="183">
        <f t="shared" si="29"/>
        <v>0</v>
      </c>
      <c r="G144" s="183">
        <f t="shared" si="29"/>
        <v>0</v>
      </c>
      <c r="H144" s="183">
        <f t="shared" si="29"/>
        <v>0</v>
      </c>
      <c r="I144" s="183">
        <f t="shared" si="29"/>
        <v>0</v>
      </c>
      <c r="J144" s="183">
        <f t="shared" si="29"/>
        <v>0</v>
      </c>
      <c r="K144" s="183">
        <f t="shared" si="29"/>
        <v>0</v>
      </c>
      <c r="L144" s="183">
        <f t="shared" si="29"/>
        <v>0</v>
      </c>
      <c r="M144" s="183">
        <f t="shared" si="29"/>
        <v>0</v>
      </c>
      <c r="N144" s="183">
        <f t="shared" si="29"/>
        <v>0</v>
      </c>
      <c r="O144" s="183">
        <f t="shared" si="29"/>
        <v>0</v>
      </c>
      <c r="P144" s="183">
        <f t="shared" si="29"/>
        <v>0</v>
      </c>
      <c r="Q144" s="183">
        <f t="shared" si="29"/>
        <v>0</v>
      </c>
      <c r="R144" s="183">
        <f t="shared" si="29"/>
        <v>0</v>
      </c>
      <c r="S144" s="183">
        <f t="shared" si="29"/>
        <v>0</v>
      </c>
      <c r="T144" s="183">
        <f t="shared" si="29"/>
        <v>0</v>
      </c>
      <c r="U144" s="183">
        <f t="shared" si="29"/>
        <v>0</v>
      </c>
      <c r="V144" s="183">
        <f t="shared" si="29"/>
        <v>0</v>
      </c>
      <c r="W144" s="183">
        <f t="shared" si="29"/>
        <v>0</v>
      </c>
      <c r="X144" s="183">
        <f t="shared" si="29"/>
        <v>0</v>
      </c>
      <c r="Y144" s="183">
        <f t="shared" si="29"/>
        <v>0</v>
      </c>
      <c r="Z144" s="183">
        <f t="shared" si="29"/>
        <v>0</v>
      </c>
      <c r="AA144" s="183">
        <f t="shared" si="29"/>
        <v>0</v>
      </c>
      <c r="AB144" s="183">
        <f t="shared" si="29"/>
        <v>0</v>
      </c>
    </row>
    <row r="145" spans="2:28" x14ac:dyDescent="0.25">
      <c r="B145" s="145">
        <f t="shared" si="28"/>
        <v>46022</v>
      </c>
      <c r="D145" s="183">
        <f t="shared" si="26"/>
        <v>0</v>
      </c>
      <c r="E145" s="183">
        <f t="shared" si="29"/>
        <v>0</v>
      </c>
      <c r="F145" s="183">
        <f t="shared" si="29"/>
        <v>0</v>
      </c>
      <c r="G145" s="183">
        <f t="shared" si="29"/>
        <v>0</v>
      </c>
      <c r="H145" s="183">
        <f t="shared" si="29"/>
        <v>0</v>
      </c>
      <c r="I145" s="183">
        <f t="shared" si="29"/>
        <v>0</v>
      </c>
      <c r="J145" s="183">
        <f t="shared" si="29"/>
        <v>0</v>
      </c>
      <c r="K145" s="183">
        <f t="shared" si="29"/>
        <v>0</v>
      </c>
      <c r="L145" s="183">
        <f t="shared" si="29"/>
        <v>0</v>
      </c>
      <c r="M145" s="183">
        <f t="shared" si="29"/>
        <v>0</v>
      </c>
      <c r="N145" s="183">
        <f t="shared" si="29"/>
        <v>0</v>
      </c>
      <c r="O145" s="183">
        <f t="shared" si="29"/>
        <v>0</v>
      </c>
      <c r="P145" s="183">
        <f t="shared" si="29"/>
        <v>0</v>
      </c>
      <c r="Q145" s="183">
        <f t="shared" si="29"/>
        <v>0</v>
      </c>
      <c r="R145" s="183">
        <f t="shared" si="29"/>
        <v>0</v>
      </c>
      <c r="S145" s="183">
        <f t="shared" si="29"/>
        <v>0</v>
      </c>
      <c r="T145" s="183">
        <f t="shared" si="29"/>
        <v>0</v>
      </c>
      <c r="U145" s="183">
        <f t="shared" si="29"/>
        <v>0</v>
      </c>
      <c r="V145" s="183">
        <f t="shared" si="29"/>
        <v>0</v>
      </c>
      <c r="W145" s="183">
        <f t="shared" si="29"/>
        <v>0</v>
      </c>
      <c r="X145" s="183">
        <f t="shared" si="29"/>
        <v>0</v>
      </c>
      <c r="Y145" s="183">
        <f t="shared" si="29"/>
        <v>0</v>
      </c>
      <c r="Z145" s="183">
        <f t="shared" si="29"/>
        <v>0</v>
      </c>
      <c r="AA145" s="183">
        <f t="shared" si="29"/>
        <v>0</v>
      </c>
      <c r="AB145" s="183">
        <f t="shared" si="29"/>
        <v>0</v>
      </c>
    </row>
    <row r="146" spans="2:28" x14ac:dyDescent="0.25">
      <c r="B146" s="145">
        <f t="shared" si="28"/>
        <v>46387</v>
      </c>
      <c r="D146" s="183">
        <f t="shared" si="26"/>
        <v>0</v>
      </c>
      <c r="E146" s="183">
        <f t="shared" si="29"/>
        <v>0</v>
      </c>
      <c r="F146" s="183">
        <f t="shared" si="29"/>
        <v>0</v>
      </c>
      <c r="G146" s="183">
        <f t="shared" si="29"/>
        <v>0</v>
      </c>
      <c r="H146" s="183">
        <f t="shared" si="29"/>
        <v>0</v>
      </c>
      <c r="I146" s="183">
        <f t="shared" si="29"/>
        <v>0</v>
      </c>
      <c r="J146" s="183">
        <f t="shared" si="29"/>
        <v>0</v>
      </c>
      <c r="K146" s="183">
        <f t="shared" si="29"/>
        <v>0</v>
      </c>
      <c r="L146" s="183">
        <f t="shared" si="29"/>
        <v>0</v>
      </c>
      <c r="M146" s="183">
        <f t="shared" si="29"/>
        <v>0</v>
      </c>
      <c r="N146" s="183">
        <f t="shared" si="29"/>
        <v>0</v>
      </c>
      <c r="O146" s="183">
        <f t="shared" si="29"/>
        <v>0</v>
      </c>
      <c r="P146" s="183">
        <f t="shared" si="29"/>
        <v>0</v>
      </c>
      <c r="Q146" s="183">
        <f t="shared" si="29"/>
        <v>0</v>
      </c>
      <c r="R146" s="183">
        <f t="shared" si="29"/>
        <v>0</v>
      </c>
      <c r="S146" s="183">
        <f t="shared" si="29"/>
        <v>0</v>
      </c>
      <c r="T146" s="183">
        <f t="shared" si="29"/>
        <v>0</v>
      </c>
      <c r="U146" s="183">
        <f t="shared" si="29"/>
        <v>0</v>
      </c>
      <c r="V146" s="183">
        <f t="shared" si="29"/>
        <v>0</v>
      </c>
      <c r="W146" s="183">
        <f t="shared" si="29"/>
        <v>0</v>
      </c>
      <c r="X146" s="183">
        <f t="shared" si="29"/>
        <v>0</v>
      </c>
      <c r="Y146" s="183">
        <f t="shared" si="29"/>
        <v>0</v>
      </c>
      <c r="Z146" s="183">
        <f t="shared" si="29"/>
        <v>0</v>
      </c>
      <c r="AA146" s="183">
        <f t="shared" si="29"/>
        <v>0</v>
      </c>
      <c r="AB146" s="183">
        <f t="shared" si="29"/>
        <v>0</v>
      </c>
    </row>
    <row r="147" spans="2:28" x14ac:dyDescent="0.25">
      <c r="B147" s="145">
        <f t="shared" si="28"/>
        <v>46752</v>
      </c>
      <c r="D147" s="183">
        <f t="shared" si="26"/>
        <v>0</v>
      </c>
      <c r="E147" s="183">
        <f t="shared" si="29"/>
        <v>0</v>
      </c>
      <c r="F147" s="183">
        <f t="shared" si="29"/>
        <v>0</v>
      </c>
      <c r="G147" s="183">
        <f t="shared" si="29"/>
        <v>0</v>
      </c>
      <c r="H147" s="183">
        <f t="shared" si="29"/>
        <v>0</v>
      </c>
      <c r="I147" s="183">
        <f t="shared" si="29"/>
        <v>0</v>
      </c>
      <c r="J147" s="183">
        <f t="shared" si="29"/>
        <v>0</v>
      </c>
      <c r="K147" s="183">
        <f t="shared" si="29"/>
        <v>0</v>
      </c>
      <c r="L147" s="183">
        <f t="shared" si="29"/>
        <v>0</v>
      </c>
      <c r="M147" s="183">
        <f t="shared" si="29"/>
        <v>0</v>
      </c>
      <c r="N147" s="183">
        <f t="shared" si="29"/>
        <v>0</v>
      </c>
      <c r="O147" s="183">
        <f t="shared" si="29"/>
        <v>0</v>
      </c>
      <c r="P147" s="183">
        <f t="shared" si="29"/>
        <v>0</v>
      </c>
      <c r="Q147" s="183">
        <f t="shared" si="29"/>
        <v>0</v>
      </c>
      <c r="R147" s="183">
        <f t="shared" si="29"/>
        <v>0</v>
      </c>
      <c r="S147" s="183">
        <f t="shared" si="29"/>
        <v>0</v>
      </c>
      <c r="T147" s="183">
        <f t="shared" si="29"/>
        <v>0</v>
      </c>
      <c r="U147" s="183">
        <f t="shared" si="29"/>
        <v>0</v>
      </c>
      <c r="V147" s="183">
        <f t="shared" si="29"/>
        <v>0</v>
      </c>
      <c r="W147" s="183">
        <f t="shared" si="29"/>
        <v>0</v>
      </c>
      <c r="X147" s="183">
        <f t="shared" si="29"/>
        <v>0</v>
      </c>
      <c r="Y147" s="183">
        <f t="shared" si="29"/>
        <v>0</v>
      </c>
      <c r="Z147" s="183">
        <f t="shared" si="29"/>
        <v>0</v>
      </c>
      <c r="AA147" s="183">
        <f t="shared" si="29"/>
        <v>0</v>
      </c>
      <c r="AB147" s="183">
        <f t="shared" si="29"/>
        <v>0</v>
      </c>
    </row>
    <row r="148" spans="2:28" x14ac:dyDescent="0.25">
      <c r="B148" s="145">
        <f t="shared" si="28"/>
        <v>47118</v>
      </c>
      <c r="D148" s="183">
        <f t="shared" si="26"/>
        <v>0</v>
      </c>
      <c r="E148" s="183">
        <f t="shared" si="29"/>
        <v>0</v>
      </c>
      <c r="F148" s="183">
        <f t="shared" si="29"/>
        <v>0</v>
      </c>
      <c r="G148" s="183">
        <f t="shared" si="29"/>
        <v>0</v>
      </c>
      <c r="H148" s="183">
        <f t="shared" si="29"/>
        <v>0</v>
      </c>
      <c r="I148" s="183">
        <f t="shared" si="29"/>
        <v>0</v>
      </c>
      <c r="J148" s="183">
        <f t="shared" si="29"/>
        <v>0</v>
      </c>
      <c r="K148" s="183">
        <f t="shared" si="29"/>
        <v>0</v>
      </c>
      <c r="L148" s="183">
        <f t="shared" si="29"/>
        <v>0</v>
      </c>
      <c r="M148" s="183">
        <f t="shared" si="29"/>
        <v>0</v>
      </c>
      <c r="N148" s="183">
        <f t="shared" si="29"/>
        <v>0</v>
      </c>
      <c r="O148" s="183">
        <f t="shared" si="29"/>
        <v>0</v>
      </c>
      <c r="P148" s="183">
        <f t="shared" si="29"/>
        <v>0</v>
      </c>
      <c r="Q148" s="183">
        <f t="shared" si="29"/>
        <v>0</v>
      </c>
      <c r="R148" s="183">
        <f t="shared" si="29"/>
        <v>0</v>
      </c>
      <c r="S148" s="183">
        <f t="shared" si="29"/>
        <v>0</v>
      </c>
      <c r="T148" s="183">
        <f t="shared" si="29"/>
        <v>0</v>
      </c>
      <c r="U148" s="183">
        <f t="shared" si="29"/>
        <v>0</v>
      </c>
      <c r="V148" s="183">
        <f t="shared" si="29"/>
        <v>0</v>
      </c>
      <c r="W148" s="183">
        <f t="shared" si="29"/>
        <v>0</v>
      </c>
      <c r="X148" s="183">
        <f t="shared" si="29"/>
        <v>0</v>
      </c>
      <c r="Y148" s="183">
        <f t="shared" si="29"/>
        <v>0</v>
      </c>
      <c r="Z148" s="183">
        <f t="shared" si="29"/>
        <v>0</v>
      </c>
      <c r="AA148" s="183">
        <f t="shared" si="29"/>
        <v>0</v>
      </c>
      <c r="AB148" s="183">
        <f t="shared" si="29"/>
        <v>0</v>
      </c>
    </row>
    <row r="149" spans="2:28" x14ac:dyDescent="0.25">
      <c r="B149" s="145">
        <f t="shared" si="28"/>
        <v>47483</v>
      </c>
      <c r="D149" s="183">
        <f t="shared" si="26"/>
        <v>0</v>
      </c>
      <c r="E149" s="183">
        <f t="shared" si="29"/>
        <v>0</v>
      </c>
      <c r="F149" s="183">
        <f t="shared" si="29"/>
        <v>0</v>
      </c>
      <c r="G149" s="183">
        <f t="shared" si="29"/>
        <v>0</v>
      </c>
      <c r="H149" s="183">
        <f t="shared" si="29"/>
        <v>0</v>
      </c>
      <c r="I149" s="183">
        <f t="shared" si="29"/>
        <v>0</v>
      </c>
      <c r="J149" s="183">
        <f t="shared" si="29"/>
        <v>0</v>
      </c>
      <c r="K149" s="183">
        <f t="shared" si="29"/>
        <v>0</v>
      </c>
      <c r="L149" s="183">
        <f t="shared" si="29"/>
        <v>0</v>
      </c>
      <c r="M149" s="183">
        <f t="shared" si="29"/>
        <v>0</v>
      </c>
      <c r="N149" s="183">
        <f t="shared" si="29"/>
        <v>0</v>
      </c>
      <c r="O149" s="183">
        <f t="shared" si="29"/>
        <v>0</v>
      </c>
      <c r="P149" s="183">
        <f t="shared" si="29"/>
        <v>0</v>
      </c>
      <c r="Q149" s="183">
        <f t="shared" si="29"/>
        <v>0</v>
      </c>
      <c r="R149" s="183">
        <f t="shared" si="29"/>
        <v>0</v>
      </c>
      <c r="S149" s="183">
        <f t="shared" si="29"/>
        <v>0</v>
      </c>
      <c r="T149" s="183">
        <f t="shared" si="29"/>
        <v>0</v>
      </c>
      <c r="U149" s="183">
        <f t="shared" si="29"/>
        <v>0</v>
      </c>
      <c r="V149" s="183">
        <f t="shared" si="29"/>
        <v>0</v>
      </c>
      <c r="W149" s="183">
        <f t="shared" si="29"/>
        <v>0</v>
      </c>
      <c r="X149" s="183">
        <f t="shared" si="29"/>
        <v>0</v>
      </c>
      <c r="Y149" s="183">
        <f t="shared" si="29"/>
        <v>0</v>
      </c>
      <c r="Z149" s="183">
        <f t="shared" si="29"/>
        <v>0</v>
      </c>
      <c r="AA149" s="183">
        <f t="shared" si="29"/>
        <v>0</v>
      </c>
      <c r="AB149" s="183">
        <f t="shared" si="29"/>
        <v>0</v>
      </c>
    </row>
    <row r="150" spans="2:28" x14ac:dyDescent="0.25">
      <c r="B150" s="145">
        <f t="shared" si="28"/>
        <v>47848</v>
      </c>
      <c r="D150" s="183">
        <f t="shared" si="26"/>
        <v>0</v>
      </c>
      <c r="E150" s="183">
        <f t="shared" si="29"/>
        <v>0</v>
      </c>
      <c r="F150" s="183">
        <f t="shared" si="29"/>
        <v>0</v>
      </c>
      <c r="G150" s="183">
        <f t="shared" si="29"/>
        <v>0</v>
      </c>
      <c r="H150" s="183">
        <f t="shared" si="29"/>
        <v>0</v>
      </c>
      <c r="I150" s="183">
        <f t="shared" si="29"/>
        <v>0</v>
      </c>
      <c r="J150" s="183">
        <f t="shared" si="29"/>
        <v>0</v>
      </c>
      <c r="K150" s="183">
        <f t="shared" si="29"/>
        <v>0</v>
      </c>
      <c r="L150" s="183">
        <f t="shared" si="29"/>
        <v>0</v>
      </c>
      <c r="M150" s="183">
        <f t="shared" si="29"/>
        <v>0</v>
      </c>
      <c r="N150" s="183">
        <f t="shared" si="29"/>
        <v>0</v>
      </c>
      <c r="O150" s="183">
        <f t="shared" si="29"/>
        <v>0</v>
      </c>
      <c r="P150" s="183">
        <f t="shared" si="29"/>
        <v>0</v>
      </c>
      <c r="Q150" s="183">
        <f t="shared" si="29"/>
        <v>0</v>
      </c>
      <c r="R150" s="183">
        <f t="shared" si="29"/>
        <v>0</v>
      </c>
      <c r="S150" s="183">
        <f t="shared" si="29"/>
        <v>0</v>
      </c>
      <c r="T150" s="183">
        <f t="shared" si="29"/>
        <v>0</v>
      </c>
      <c r="U150" s="183">
        <f t="shared" si="29"/>
        <v>0</v>
      </c>
      <c r="V150" s="183">
        <f t="shared" si="29"/>
        <v>0</v>
      </c>
      <c r="W150" s="183">
        <f t="shared" si="29"/>
        <v>0</v>
      </c>
      <c r="X150" s="183">
        <f t="shared" si="29"/>
        <v>0</v>
      </c>
      <c r="Y150" s="183">
        <f t="shared" si="29"/>
        <v>0</v>
      </c>
      <c r="Z150" s="183">
        <f t="shared" si="29"/>
        <v>0</v>
      </c>
      <c r="AA150" s="183">
        <f t="shared" si="29"/>
        <v>0</v>
      </c>
      <c r="AB150" s="183">
        <f t="shared" si="29"/>
        <v>0</v>
      </c>
    </row>
    <row r="151" spans="2:28" x14ac:dyDescent="0.25">
      <c r="B151" s="145">
        <f t="shared" si="28"/>
        <v>48213</v>
      </c>
      <c r="D151" s="183">
        <f t="shared" si="26"/>
        <v>0</v>
      </c>
      <c r="E151" s="183">
        <f t="shared" si="29"/>
        <v>0</v>
      </c>
      <c r="F151" s="183">
        <f t="shared" si="29"/>
        <v>0</v>
      </c>
      <c r="G151" s="183">
        <f t="shared" si="29"/>
        <v>0</v>
      </c>
      <c r="H151" s="183">
        <f t="shared" si="29"/>
        <v>0</v>
      </c>
      <c r="I151" s="183">
        <f t="shared" si="29"/>
        <v>0</v>
      </c>
      <c r="J151" s="183">
        <f t="shared" si="29"/>
        <v>0</v>
      </c>
      <c r="K151" s="183">
        <f t="shared" si="29"/>
        <v>0</v>
      </c>
      <c r="L151" s="183">
        <f t="shared" si="29"/>
        <v>0</v>
      </c>
      <c r="M151" s="183">
        <f t="shared" si="29"/>
        <v>0</v>
      </c>
      <c r="N151" s="183">
        <f t="shared" si="29"/>
        <v>0</v>
      </c>
      <c r="O151" s="183">
        <f t="shared" si="29"/>
        <v>0</v>
      </c>
      <c r="P151" s="183">
        <f t="shared" si="29"/>
        <v>0</v>
      </c>
      <c r="Q151" s="183">
        <f t="shared" si="29"/>
        <v>0</v>
      </c>
      <c r="R151" s="183">
        <f t="shared" si="29"/>
        <v>0</v>
      </c>
      <c r="S151" s="183">
        <f t="shared" si="29"/>
        <v>0</v>
      </c>
      <c r="T151" s="183">
        <f t="shared" ref="T151:AB151" si="30">+(T$15*T$20)*T37</f>
        <v>0</v>
      </c>
      <c r="U151" s="183">
        <f t="shared" si="30"/>
        <v>0</v>
      </c>
      <c r="V151" s="183">
        <f t="shared" si="30"/>
        <v>0</v>
      </c>
      <c r="W151" s="183">
        <f t="shared" si="30"/>
        <v>0</v>
      </c>
      <c r="X151" s="183">
        <f t="shared" si="30"/>
        <v>0</v>
      </c>
      <c r="Y151" s="183">
        <f t="shared" si="30"/>
        <v>0</v>
      </c>
      <c r="Z151" s="183">
        <f t="shared" si="30"/>
        <v>0</v>
      </c>
      <c r="AA151" s="183">
        <f t="shared" si="30"/>
        <v>0</v>
      </c>
      <c r="AB151" s="183">
        <f t="shared" si="30"/>
        <v>0</v>
      </c>
    </row>
    <row r="152" spans="2:28" x14ac:dyDescent="0.25">
      <c r="B152" s="145">
        <f t="shared" si="28"/>
        <v>48579</v>
      </c>
      <c r="D152" s="183">
        <f t="shared" si="26"/>
        <v>0</v>
      </c>
      <c r="E152" s="183">
        <f t="shared" ref="E152:AB159" si="31">+(E$15*E$20)*E38</f>
        <v>0</v>
      </c>
      <c r="F152" s="183">
        <f t="shared" si="31"/>
        <v>0</v>
      </c>
      <c r="G152" s="183">
        <f t="shared" si="31"/>
        <v>0</v>
      </c>
      <c r="H152" s="183">
        <f t="shared" si="31"/>
        <v>0</v>
      </c>
      <c r="I152" s="183">
        <f t="shared" si="31"/>
        <v>0</v>
      </c>
      <c r="J152" s="183">
        <f t="shared" si="31"/>
        <v>0</v>
      </c>
      <c r="K152" s="183">
        <f t="shared" si="31"/>
        <v>0</v>
      </c>
      <c r="L152" s="183">
        <f t="shared" si="31"/>
        <v>0</v>
      </c>
      <c r="M152" s="183">
        <f t="shared" si="31"/>
        <v>0</v>
      </c>
      <c r="N152" s="183">
        <f t="shared" si="31"/>
        <v>0</v>
      </c>
      <c r="O152" s="183">
        <f t="shared" si="31"/>
        <v>0</v>
      </c>
      <c r="P152" s="183">
        <f t="shared" si="31"/>
        <v>0</v>
      </c>
      <c r="Q152" s="183">
        <f t="shared" si="31"/>
        <v>0</v>
      </c>
      <c r="R152" s="183">
        <f t="shared" si="31"/>
        <v>0</v>
      </c>
      <c r="S152" s="183">
        <f t="shared" si="31"/>
        <v>0</v>
      </c>
      <c r="T152" s="183">
        <f t="shared" si="31"/>
        <v>0</v>
      </c>
      <c r="U152" s="183">
        <f t="shared" si="31"/>
        <v>0</v>
      </c>
      <c r="V152" s="183">
        <f t="shared" si="31"/>
        <v>0</v>
      </c>
      <c r="W152" s="183">
        <f t="shared" si="31"/>
        <v>0</v>
      </c>
      <c r="X152" s="183">
        <f t="shared" si="31"/>
        <v>0</v>
      </c>
      <c r="Y152" s="183">
        <f t="shared" si="31"/>
        <v>0</v>
      </c>
      <c r="Z152" s="183">
        <f t="shared" si="31"/>
        <v>0</v>
      </c>
      <c r="AA152" s="183">
        <f t="shared" si="31"/>
        <v>0</v>
      </c>
      <c r="AB152" s="183">
        <f t="shared" si="31"/>
        <v>0</v>
      </c>
    </row>
    <row r="153" spans="2:28" x14ac:dyDescent="0.25">
      <c r="B153" s="145">
        <f t="shared" si="28"/>
        <v>48944</v>
      </c>
      <c r="D153" s="183">
        <f t="shared" si="26"/>
        <v>0</v>
      </c>
      <c r="E153" s="183">
        <f t="shared" si="31"/>
        <v>0</v>
      </c>
      <c r="F153" s="183">
        <f t="shared" si="31"/>
        <v>0</v>
      </c>
      <c r="G153" s="183">
        <f t="shared" si="31"/>
        <v>0</v>
      </c>
      <c r="H153" s="183">
        <f t="shared" si="31"/>
        <v>0</v>
      </c>
      <c r="I153" s="183">
        <f t="shared" si="31"/>
        <v>0</v>
      </c>
      <c r="J153" s="183">
        <f t="shared" si="31"/>
        <v>0</v>
      </c>
      <c r="K153" s="183">
        <f t="shared" si="31"/>
        <v>0</v>
      </c>
      <c r="L153" s="183">
        <f t="shared" si="31"/>
        <v>0</v>
      </c>
      <c r="M153" s="183">
        <f t="shared" si="31"/>
        <v>0</v>
      </c>
      <c r="N153" s="183">
        <f t="shared" si="31"/>
        <v>0</v>
      </c>
      <c r="O153" s="183">
        <f t="shared" si="31"/>
        <v>0</v>
      </c>
      <c r="P153" s="183">
        <f t="shared" si="31"/>
        <v>0</v>
      </c>
      <c r="Q153" s="183">
        <f t="shared" si="31"/>
        <v>0</v>
      </c>
      <c r="R153" s="183">
        <f t="shared" si="31"/>
        <v>0</v>
      </c>
      <c r="S153" s="183">
        <f t="shared" si="31"/>
        <v>0</v>
      </c>
      <c r="T153" s="183">
        <f t="shared" si="31"/>
        <v>0</v>
      </c>
      <c r="U153" s="183">
        <f t="shared" si="31"/>
        <v>0</v>
      </c>
      <c r="V153" s="183">
        <f t="shared" si="31"/>
        <v>0</v>
      </c>
      <c r="W153" s="183">
        <f t="shared" si="31"/>
        <v>0</v>
      </c>
      <c r="X153" s="183">
        <f t="shared" si="31"/>
        <v>0</v>
      </c>
      <c r="Y153" s="183">
        <f t="shared" si="31"/>
        <v>0</v>
      </c>
      <c r="Z153" s="183">
        <f t="shared" si="31"/>
        <v>0</v>
      </c>
      <c r="AA153" s="183">
        <f t="shared" si="31"/>
        <v>0</v>
      </c>
      <c r="AB153" s="183">
        <f t="shared" si="31"/>
        <v>0</v>
      </c>
    </row>
    <row r="154" spans="2:28" x14ac:dyDescent="0.25">
      <c r="B154" s="145">
        <f t="shared" si="28"/>
        <v>49309</v>
      </c>
      <c r="D154" s="183">
        <f t="shared" si="26"/>
        <v>0</v>
      </c>
      <c r="E154" s="183">
        <f t="shared" si="31"/>
        <v>0</v>
      </c>
      <c r="F154" s="183">
        <f t="shared" si="31"/>
        <v>0</v>
      </c>
      <c r="G154" s="183">
        <f t="shared" si="31"/>
        <v>0</v>
      </c>
      <c r="H154" s="183">
        <f t="shared" si="31"/>
        <v>0</v>
      </c>
      <c r="I154" s="183">
        <f t="shared" si="31"/>
        <v>0</v>
      </c>
      <c r="J154" s="183">
        <f t="shared" si="31"/>
        <v>0</v>
      </c>
      <c r="K154" s="183">
        <f t="shared" si="31"/>
        <v>0</v>
      </c>
      <c r="L154" s="183">
        <f t="shared" si="31"/>
        <v>0</v>
      </c>
      <c r="M154" s="183">
        <f t="shared" si="31"/>
        <v>0</v>
      </c>
      <c r="N154" s="183">
        <f t="shared" si="31"/>
        <v>0</v>
      </c>
      <c r="O154" s="183">
        <f t="shared" si="31"/>
        <v>0</v>
      </c>
      <c r="P154" s="183">
        <f t="shared" si="31"/>
        <v>0</v>
      </c>
      <c r="Q154" s="183">
        <f t="shared" si="31"/>
        <v>0</v>
      </c>
      <c r="R154" s="183">
        <f t="shared" si="31"/>
        <v>0</v>
      </c>
      <c r="S154" s="183">
        <f t="shared" si="31"/>
        <v>0</v>
      </c>
      <c r="T154" s="183">
        <f t="shared" si="31"/>
        <v>0</v>
      </c>
      <c r="U154" s="183">
        <f t="shared" si="31"/>
        <v>0</v>
      </c>
      <c r="V154" s="183">
        <f t="shared" si="31"/>
        <v>0</v>
      </c>
      <c r="W154" s="183">
        <f t="shared" si="31"/>
        <v>0</v>
      </c>
      <c r="X154" s="183">
        <f t="shared" si="31"/>
        <v>0</v>
      </c>
      <c r="Y154" s="183">
        <f t="shared" si="31"/>
        <v>0</v>
      </c>
      <c r="Z154" s="183">
        <f t="shared" si="31"/>
        <v>0</v>
      </c>
      <c r="AA154" s="183">
        <f t="shared" si="31"/>
        <v>0</v>
      </c>
      <c r="AB154" s="183">
        <f t="shared" si="31"/>
        <v>0</v>
      </c>
    </row>
    <row r="155" spans="2:28" x14ac:dyDescent="0.25">
      <c r="B155" s="145">
        <f t="shared" si="28"/>
        <v>49674</v>
      </c>
      <c r="D155" s="183">
        <f t="shared" si="26"/>
        <v>0</v>
      </c>
      <c r="E155" s="183">
        <f t="shared" si="31"/>
        <v>0</v>
      </c>
      <c r="F155" s="183">
        <f t="shared" si="31"/>
        <v>0</v>
      </c>
      <c r="G155" s="183">
        <f t="shared" si="31"/>
        <v>0</v>
      </c>
      <c r="H155" s="183">
        <f t="shared" si="31"/>
        <v>0</v>
      </c>
      <c r="I155" s="183">
        <f t="shared" si="31"/>
        <v>0</v>
      </c>
      <c r="J155" s="183">
        <f t="shared" si="31"/>
        <v>0</v>
      </c>
      <c r="K155" s="183">
        <f t="shared" si="31"/>
        <v>0</v>
      </c>
      <c r="L155" s="183">
        <f t="shared" si="31"/>
        <v>0</v>
      </c>
      <c r="M155" s="183">
        <f t="shared" si="31"/>
        <v>0</v>
      </c>
      <c r="N155" s="183">
        <f t="shared" si="31"/>
        <v>0</v>
      </c>
      <c r="O155" s="183">
        <f t="shared" si="31"/>
        <v>0</v>
      </c>
      <c r="P155" s="183">
        <f t="shared" si="31"/>
        <v>0</v>
      </c>
      <c r="Q155" s="183">
        <f t="shared" si="31"/>
        <v>0</v>
      </c>
      <c r="R155" s="183">
        <f t="shared" si="31"/>
        <v>0</v>
      </c>
      <c r="S155" s="183">
        <f t="shared" si="31"/>
        <v>0</v>
      </c>
      <c r="T155" s="183">
        <f t="shared" si="31"/>
        <v>0</v>
      </c>
      <c r="U155" s="183">
        <f t="shared" si="31"/>
        <v>0</v>
      </c>
      <c r="V155" s="183">
        <f t="shared" si="31"/>
        <v>0</v>
      </c>
      <c r="W155" s="183">
        <f t="shared" si="31"/>
        <v>0</v>
      </c>
      <c r="X155" s="183">
        <f t="shared" si="31"/>
        <v>0</v>
      </c>
      <c r="Y155" s="183">
        <f t="shared" si="31"/>
        <v>0</v>
      </c>
      <c r="Z155" s="183">
        <f t="shared" si="31"/>
        <v>0</v>
      </c>
      <c r="AA155" s="183">
        <f t="shared" si="31"/>
        <v>0</v>
      </c>
      <c r="AB155" s="183">
        <f t="shared" si="31"/>
        <v>0</v>
      </c>
    </row>
    <row r="156" spans="2:28" x14ac:dyDescent="0.25">
      <c r="B156" s="145">
        <f t="shared" si="28"/>
        <v>50040</v>
      </c>
      <c r="D156" s="183">
        <f t="shared" si="26"/>
        <v>0</v>
      </c>
      <c r="E156" s="183">
        <f t="shared" si="31"/>
        <v>0</v>
      </c>
      <c r="F156" s="183">
        <f t="shared" si="31"/>
        <v>0</v>
      </c>
      <c r="G156" s="183">
        <f t="shared" si="31"/>
        <v>0</v>
      </c>
      <c r="H156" s="183">
        <f t="shared" si="31"/>
        <v>0</v>
      </c>
      <c r="I156" s="183">
        <f t="shared" si="31"/>
        <v>0</v>
      </c>
      <c r="J156" s="183">
        <f t="shared" si="31"/>
        <v>0</v>
      </c>
      <c r="K156" s="183">
        <f t="shared" si="31"/>
        <v>0</v>
      </c>
      <c r="L156" s="183">
        <f t="shared" si="31"/>
        <v>0</v>
      </c>
      <c r="M156" s="183">
        <f t="shared" si="31"/>
        <v>0</v>
      </c>
      <c r="N156" s="183">
        <f t="shared" si="31"/>
        <v>0</v>
      </c>
      <c r="O156" s="183">
        <f t="shared" si="31"/>
        <v>0</v>
      </c>
      <c r="P156" s="183">
        <f t="shared" si="31"/>
        <v>0</v>
      </c>
      <c r="Q156" s="183">
        <f t="shared" si="31"/>
        <v>0</v>
      </c>
      <c r="R156" s="183">
        <f t="shared" si="31"/>
        <v>0</v>
      </c>
      <c r="S156" s="183">
        <f t="shared" si="31"/>
        <v>0</v>
      </c>
      <c r="T156" s="183">
        <f t="shared" si="31"/>
        <v>0</v>
      </c>
      <c r="U156" s="183">
        <f t="shared" si="31"/>
        <v>0</v>
      </c>
      <c r="V156" s="183">
        <f t="shared" si="31"/>
        <v>0</v>
      </c>
      <c r="W156" s="183">
        <f t="shared" si="31"/>
        <v>0</v>
      </c>
      <c r="X156" s="183">
        <f t="shared" si="31"/>
        <v>0</v>
      </c>
      <c r="Y156" s="183">
        <f t="shared" si="31"/>
        <v>0</v>
      </c>
      <c r="Z156" s="183">
        <f t="shared" si="31"/>
        <v>0</v>
      </c>
      <c r="AA156" s="183">
        <f t="shared" si="31"/>
        <v>0</v>
      </c>
      <c r="AB156" s="183">
        <f t="shared" si="31"/>
        <v>0</v>
      </c>
    </row>
    <row r="157" spans="2:28" x14ac:dyDescent="0.25">
      <c r="B157" s="145">
        <f t="shared" si="28"/>
        <v>50405</v>
      </c>
      <c r="D157" s="183">
        <f t="shared" si="26"/>
        <v>0</v>
      </c>
      <c r="E157" s="183">
        <f t="shared" si="31"/>
        <v>0</v>
      </c>
      <c r="F157" s="183">
        <f t="shared" si="31"/>
        <v>0</v>
      </c>
      <c r="G157" s="183">
        <f t="shared" si="31"/>
        <v>0</v>
      </c>
      <c r="H157" s="183">
        <f t="shared" si="31"/>
        <v>0</v>
      </c>
      <c r="I157" s="183">
        <f t="shared" si="31"/>
        <v>0</v>
      </c>
      <c r="J157" s="183">
        <f t="shared" si="31"/>
        <v>0</v>
      </c>
      <c r="K157" s="183">
        <f t="shared" si="31"/>
        <v>0</v>
      </c>
      <c r="L157" s="183">
        <f t="shared" si="31"/>
        <v>0</v>
      </c>
      <c r="M157" s="183">
        <f t="shared" si="31"/>
        <v>0</v>
      </c>
      <c r="N157" s="183">
        <f t="shared" si="31"/>
        <v>0</v>
      </c>
      <c r="O157" s="183">
        <f t="shared" si="31"/>
        <v>0</v>
      </c>
      <c r="P157" s="183">
        <f t="shared" si="31"/>
        <v>0</v>
      </c>
      <c r="Q157" s="183">
        <f t="shared" si="31"/>
        <v>0</v>
      </c>
      <c r="R157" s="183">
        <f t="shared" si="31"/>
        <v>0</v>
      </c>
      <c r="S157" s="183">
        <f t="shared" si="31"/>
        <v>0</v>
      </c>
      <c r="T157" s="183">
        <f t="shared" si="31"/>
        <v>0</v>
      </c>
      <c r="U157" s="183">
        <f t="shared" si="31"/>
        <v>0</v>
      </c>
      <c r="V157" s="183">
        <f t="shared" si="31"/>
        <v>0</v>
      </c>
      <c r="W157" s="183">
        <f t="shared" si="31"/>
        <v>0</v>
      </c>
      <c r="X157" s="183">
        <f t="shared" si="31"/>
        <v>0</v>
      </c>
      <c r="Y157" s="183">
        <f t="shared" si="31"/>
        <v>0</v>
      </c>
      <c r="Z157" s="183">
        <f t="shared" si="31"/>
        <v>0</v>
      </c>
      <c r="AA157" s="183">
        <f t="shared" si="31"/>
        <v>0</v>
      </c>
      <c r="AB157" s="183">
        <f t="shared" si="31"/>
        <v>0</v>
      </c>
    </row>
    <row r="158" spans="2:28" x14ac:dyDescent="0.25">
      <c r="B158" s="145">
        <f t="shared" si="28"/>
        <v>50770</v>
      </c>
      <c r="D158" s="183">
        <f t="shared" si="26"/>
        <v>0</v>
      </c>
      <c r="E158" s="183">
        <f t="shared" si="31"/>
        <v>0</v>
      </c>
      <c r="F158" s="183">
        <f t="shared" si="31"/>
        <v>0</v>
      </c>
      <c r="G158" s="183">
        <f t="shared" si="31"/>
        <v>0</v>
      </c>
      <c r="H158" s="183">
        <f t="shared" si="31"/>
        <v>0</v>
      </c>
      <c r="I158" s="183">
        <f t="shared" si="31"/>
        <v>0</v>
      </c>
      <c r="J158" s="183">
        <f t="shared" si="31"/>
        <v>0</v>
      </c>
      <c r="K158" s="183">
        <f t="shared" si="31"/>
        <v>0</v>
      </c>
      <c r="L158" s="183">
        <f t="shared" si="31"/>
        <v>0</v>
      </c>
      <c r="M158" s="183">
        <f t="shared" si="31"/>
        <v>0</v>
      </c>
      <c r="N158" s="183">
        <f t="shared" si="31"/>
        <v>0</v>
      </c>
      <c r="O158" s="183">
        <f t="shared" si="31"/>
        <v>0</v>
      </c>
      <c r="P158" s="183">
        <f t="shared" si="31"/>
        <v>0</v>
      </c>
      <c r="Q158" s="183">
        <f t="shared" si="31"/>
        <v>0</v>
      </c>
      <c r="R158" s="183">
        <f t="shared" si="31"/>
        <v>0</v>
      </c>
      <c r="S158" s="183">
        <f t="shared" si="31"/>
        <v>0</v>
      </c>
      <c r="T158" s="183">
        <f t="shared" si="31"/>
        <v>0</v>
      </c>
      <c r="U158" s="183">
        <f t="shared" si="31"/>
        <v>0</v>
      </c>
      <c r="V158" s="183">
        <f t="shared" si="31"/>
        <v>0</v>
      </c>
      <c r="W158" s="183">
        <f t="shared" si="31"/>
        <v>0</v>
      </c>
      <c r="X158" s="183">
        <f t="shared" si="31"/>
        <v>0</v>
      </c>
      <c r="Y158" s="183">
        <f t="shared" si="31"/>
        <v>0</v>
      </c>
      <c r="Z158" s="183">
        <f t="shared" si="31"/>
        <v>0</v>
      </c>
      <c r="AA158" s="183">
        <f t="shared" si="31"/>
        <v>0</v>
      </c>
      <c r="AB158" s="183">
        <f t="shared" si="31"/>
        <v>0</v>
      </c>
    </row>
    <row r="159" spans="2:28" x14ac:dyDescent="0.25">
      <c r="B159" s="145">
        <f t="shared" si="28"/>
        <v>51135</v>
      </c>
      <c r="D159" s="183">
        <f t="shared" si="26"/>
        <v>0</v>
      </c>
      <c r="E159" s="183">
        <f t="shared" si="31"/>
        <v>0</v>
      </c>
      <c r="F159" s="183">
        <f t="shared" si="31"/>
        <v>0</v>
      </c>
      <c r="G159" s="183">
        <f t="shared" si="31"/>
        <v>0</v>
      </c>
      <c r="H159" s="183">
        <f t="shared" si="31"/>
        <v>0</v>
      </c>
      <c r="I159" s="183">
        <f t="shared" si="31"/>
        <v>0</v>
      </c>
      <c r="J159" s="183">
        <f t="shared" si="31"/>
        <v>0</v>
      </c>
      <c r="K159" s="183">
        <f t="shared" si="31"/>
        <v>0</v>
      </c>
      <c r="L159" s="183">
        <f t="shared" si="31"/>
        <v>0</v>
      </c>
      <c r="M159" s="183">
        <f t="shared" si="31"/>
        <v>0</v>
      </c>
      <c r="N159" s="183">
        <f t="shared" si="31"/>
        <v>0</v>
      </c>
      <c r="O159" s="183">
        <f t="shared" si="31"/>
        <v>0</v>
      </c>
      <c r="P159" s="183">
        <f t="shared" si="31"/>
        <v>0</v>
      </c>
      <c r="Q159" s="183">
        <f t="shared" si="31"/>
        <v>0</v>
      </c>
      <c r="R159" s="183">
        <f t="shared" si="31"/>
        <v>0</v>
      </c>
      <c r="S159" s="183">
        <f t="shared" si="31"/>
        <v>0</v>
      </c>
      <c r="T159" s="183">
        <f t="shared" si="31"/>
        <v>0</v>
      </c>
      <c r="U159" s="183">
        <f t="shared" si="31"/>
        <v>0</v>
      </c>
      <c r="V159" s="183">
        <f t="shared" si="31"/>
        <v>0</v>
      </c>
      <c r="W159" s="183">
        <f t="shared" si="31"/>
        <v>0</v>
      </c>
      <c r="X159" s="183">
        <f t="shared" si="31"/>
        <v>0</v>
      </c>
      <c r="Y159" s="183">
        <f t="shared" si="31"/>
        <v>0</v>
      </c>
      <c r="Z159" s="183">
        <f t="shared" si="31"/>
        <v>0</v>
      </c>
      <c r="AA159" s="183">
        <f t="shared" si="31"/>
        <v>0</v>
      </c>
      <c r="AB159" s="183">
        <f t="shared" si="31"/>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CAD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x14ac:dyDescent="0.25">
      <c r="B165" s="145">
        <f>EDATE(+Summary!$C$6,12)</f>
        <v>44196</v>
      </c>
      <c r="D165" s="193">
        <f t="shared" ref="D165:D184" si="32">SUM(E165:AB165)</f>
        <v>0</v>
      </c>
      <c r="E165" s="193">
        <f t="shared" ref="E165:T180" si="33">+E140-E141</f>
        <v>0</v>
      </c>
      <c r="F165" s="193">
        <f>+F140-F141</f>
        <v>0</v>
      </c>
      <c r="G165" s="193">
        <f t="shared" ref="G165:AB180" si="34">+G140-G141</f>
        <v>0</v>
      </c>
      <c r="H165" s="193">
        <f t="shared" si="34"/>
        <v>0</v>
      </c>
      <c r="I165" s="193">
        <f t="shared" si="34"/>
        <v>0</v>
      </c>
      <c r="J165" s="193">
        <f t="shared" si="34"/>
        <v>0</v>
      </c>
      <c r="K165" s="193">
        <f t="shared" si="34"/>
        <v>0</v>
      </c>
      <c r="L165" s="193">
        <f t="shared" si="34"/>
        <v>0</v>
      </c>
      <c r="M165" s="193">
        <f t="shared" si="34"/>
        <v>0</v>
      </c>
      <c r="N165" s="193">
        <f t="shared" si="34"/>
        <v>0</v>
      </c>
      <c r="O165" s="193">
        <f t="shared" si="34"/>
        <v>0</v>
      </c>
      <c r="P165" s="193">
        <f t="shared" si="34"/>
        <v>0</v>
      </c>
      <c r="Q165" s="193">
        <f t="shared" si="34"/>
        <v>0</v>
      </c>
      <c r="R165" s="193">
        <f t="shared" si="34"/>
        <v>0</v>
      </c>
      <c r="S165" s="193">
        <f t="shared" si="34"/>
        <v>0</v>
      </c>
      <c r="T165" s="193">
        <f t="shared" si="34"/>
        <v>0</v>
      </c>
      <c r="U165" s="193">
        <f t="shared" si="34"/>
        <v>0</v>
      </c>
      <c r="V165" s="193">
        <f t="shared" si="34"/>
        <v>0</v>
      </c>
      <c r="W165" s="193">
        <f t="shared" si="34"/>
        <v>0</v>
      </c>
      <c r="X165" s="193">
        <f t="shared" si="34"/>
        <v>0</v>
      </c>
      <c r="Y165" s="193">
        <f t="shared" si="34"/>
        <v>0</v>
      </c>
      <c r="Z165" s="193">
        <f t="shared" si="34"/>
        <v>0</v>
      </c>
      <c r="AA165" s="193">
        <f t="shared" si="34"/>
        <v>0</v>
      </c>
      <c r="AB165" s="193">
        <f t="shared" si="34"/>
        <v>0</v>
      </c>
      <c r="AC165" s="187">
        <f>+AD165*((1+Summary!$D$29)^(AE165))</f>
        <v>0.9913598103953809</v>
      </c>
      <c r="AD165" s="187">
        <f>HLOOKUP($H$4,'Yield Curves &amp; Factor Charges'!$L$41:$S$72,AE165+2.5,FALSE)</f>
        <v>0.99086450194058295</v>
      </c>
      <c r="AE165" s="134">
        <v>0.5</v>
      </c>
    </row>
    <row r="166" spans="1:31" x14ac:dyDescent="0.25">
      <c r="A166" s="88"/>
      <c r="B166" s="145">
        <f t="shared" ref="B166:B183" si="35">EDATE(B165,12)</f>
        <v>44561</v>
      </c>
      <c r="D166" s="193">
        <f t="shared" si="32"/>
        <v>0</v>
      </c>
      <c r="E166" s="193">
        <f t="shared" si="33"/>
        <v>0</v>
      </c>
      <c r="F166" s="193">
        <f t="shared" si="33"/>
        <v>0</v>
      </c>
      <c r="G166" s="193">
        <f t="shared" si="33"/>
        <v>0</v>
      </c>
      <c r="H166" s="193">
        <f t="shared" si="33"/>
        <v>0</v>
      </c>
      <c r="I166" s="193">
        <f t="shared" si="33"/>
        <v>0</v>
      </c>
      <c r="J166" s="193">
        <f t="shared" si="33"/>
        <v>0</v>
      </c>
      <c r="K166" s="193">
        <f t="shared" si="33"/>
        <v>0</v>
      </c>
      <c r="L166" s="193">
        <f t="shared" si="33"/>
        <v>0</v>
      </c>
      <c r="M166" s="193">
        <f t="shared" si="33"/>
        <v>0</v>
      </c>
      <c r="N166" s="193">
        <f t="shared" si="33"/>
        <v>0</v>
      </c>
      <c r="O166" s="193">
        <f t="shared" si="33"/>
        <v>0</v>
      </c>
      <c r="P166" s="193">
        <f t="shared" si="33"/>
        <v>0</v>
      </c>
      <c r="Q166" s="193">
        <f t="shared" si="33"/>
        <v>0</v>
      </c>
      <c r="R166" s="193">
        <f t="shared" si="33"/>
        <v>0</v>
      </c>
      <c r="S166" s="193">
        <f t="shared" si="33"/>
        <v>0</v>
      </c>
      <c r="T166" s="193">
        <f t="shared" si="33"/>
        <v>0</v>
      </c>
      <c r="U166" s="193">
        <f t="shared" si="34"/>
        <v>0</v>
      </c>
      <c r="V166" s="193">
        <f t="shared" si="34"/>
        <v>0</v>
      </c>
      <c r="W166" s="193">
        <f t="shared" si="34"/>
        <v>0</v>
      </c>
      <c r="X166" s="193">
        <f t="shared" si="34"/>
        <v>0</v>
      </c>
      <c r="Y166" s="193">
        <f t="shared" si="34"/>
        <v>0</v>
      </c>
      <c r="Z166" s="193">
        <f t="shared" si="34"/>
        <v>0</v>
      </c>
      <c r="AA166" s="193">
        <f t="shared" si="34"/>
        <v>0</v>
      </c>
      <c r="AB166" s="193">
        <f t="shared" si="34"/>
        <v>0</v>
      </c>
      <c r="AC166" s="187">
        <f>+AD166*((1+Summary!$D$29)^(AE166))</f>
        <v>0.97255687310324734</v>
      </c>
      <c r="AD166" s="187">
        <f>HLOOKUP($H$4,'Yield Curves &amp; Factor Charges'!$L$41:$S$72,AE166+2.5,FALSE)</f>
        <v>0.97109985921265229</v>
      </c>
      <c r="AE166" s="134">
        <f t="shared" ref="AE166:AE184" si="36">+AE165+1</f>
        <v>1.5</v>
      </c>
    </row>
    <row r="167" spans="1:31" x14ac:dyDescent="0.25">
      <c r="B167" s="145">
        <f t="shared" si="35"/>
        <v>44926</v>
      </c>
      <c r="D167" s="193">
        <f t="shared" si="32"/>
        <v>0</v>
      </c>
      <c r="E167" s="193">
        <f t="shared" si="33"/>
        <v>0</v>
      </c>
      <c r="F167" s="193">
        <f t="shared" si="33"/>
        <v>0</v>
      </c>
      <c r="G167" s="193">
        <f t="shared" si="33"/>
        <v>0</v>
      </c>
      <c r="H167" s="193">
        <f t="shared" si="33"/>
        <v>0</v>
      </c>
      <c r="I167" s="193">
        <f t="shared" si="33"/>
        <v>0</v>
      </c>
      <c r="J167" s="193">
        <f t="shared" si="33"/>
        <v>0</v>
      </c>
      <c r="K167" s="193">
        <f t="shared" si="33"/>
        <v>0</v>
      </c>
      <c r="L167" s="193">
        <f t="shared" si="33"/>
        <v>0</v>
      </c>
      <c r="M167" s="193">
        <f t="shared" si="33"/>
        <v>0</v>
      </c>
      <c r="N167" s="193">
        <f t="shared" si="33"/>
        <v>0</v>
      </c>
      <c r="O167" s="193">
        <f t="shared" si="33"/>
        <v>0</v>
      </c>
      <c r="P167" s="193">
        <f t="shared" si="33"/>
        <v>0</v>
      </c>
      <c r="Q167" s="193">
        <f t="shared" si="33"/>
        <v>0</v>
      </c>
      <c r="R167" s="193">
        <f t="shared" si="33"/>
        <v>0</v>
      </c>
      <c r="S167" s="193">
        <f t="shared" si="33"/>
        <v>0</v>
      </c>
      <c r="T167" s="193">
        <f t="shared" si="33"/>
        <v>0</v>
      </c>
      <c r="U167" s="193">
        <f t="shared" si="34"/>
        <v>0</v>
      </c>
      <c r="V167" s="193">
        <f t="shared" si="34"/>
        <v>0</v>
      </c>
      <c r="W167" s="193">
        <f t="shared" si="34"/>
        <v>0</v>
      </c>
      <c r="X167" s="193">
        <f t="shared" si="34"/>
        <v>0</v>
      </c>
      <c r="Y167" s="193">
        <f t="shared" si="34"/>
        <v>0</v>
      </c>
      <c r="Z167" s="193">
        <f t="shared" si="34"/>
        <v>0</v>
      </c>
      <c r="AA167" s="193">
        <f t="shared" si="34"/>
        <v>0</v>
      </c>
      <c r="AB167" s="193">
        <f t="shared" si="34"/>
        <v>0</v>
      </c>
      <c r="AC167" s="187">
        <f>+AD167*((1+Summary!$D$29)^(AE167))</f>
        <v>0.95183578208412734</v>
      </c>
      <c r="AD167" s="187">
        <f>HLOOKUP($H$4,'Yield Curves &amp; Factor Charges'!$L$41:$S$72,AE167+2.5,FALSE)</f>
        <v>0.94946035067261936</v>
      </c>
      <c r="AE167" s="134">
        <f t="shared" si="36"/>
        <v>2.5</v>
      </c>
    </row>
    <row r="168" spans="1:31" x14ac:dyDescent="0.25">
      <c r="B168" s="145">
        <f t="shared" si="35"/>
        <v>45291</v>
      </c>
      <c r="D168" s="193">
        <f t="shared" si="32"/>
        <v>0</v>
      </c>
      <c r="E168" s="193">
        <f t="shared" si="33"/>
        <v>0</v>
      </c>
      <c r="F168" s="193">
        <f t="shared" si="33"/>
        <v>0</v>
      </c>
      <c r="G168" s="193">
        <f t="shared" si="33"/>
        <v>0</v>
      </c>
      <c r="H168" s="193">
        <f t="shared" si="33"/>
        <v>0</v>
      </c>
      <c r="I168" s="193">
        <f t="shared" si="33"/>
        <v>0</v>
      </c>
      <c r="J168" s="193">
        <f t="shared" si="33"/>
        <v>0</v>
      </c>
      <c r="K168" s="193">
        <f t="shared" si="33"/>
        <v>0</v>
      </c>
      <c r="L168" s="193">
        <f t="shared" si="33"/>
        <v>0</v>
      </c>
      <c r="M168" s="193">
        <f t="shared" si="33"/>
        <v>0</v>
      </c>
      <c r="N168" s="193">
        <f t="shared" si="33"/>
        <v>0</v>
      </c>
      <c r="O168" s="193">
        <f t="shared" si="33"/>
        <v>0</v>
      </c>
      <c r="P168" s="193">
        <f t="shared" si="33"/>
        <v>0</v>
      </c>
      <c r="Q168" s="193">
        <f t="shared" si="33"/>
        <v>0</v>
      </c>
      <c r="R168" s="193">
        <f t="shared" si="33"/>
        <v>0</v>
      </c>
      <c r="S168" s="193">
        <f t="shared" si="33"/>
        <v>0</v>
      </c>
      <c r="T168" s="193">
        <f t="shared" si="33"/>
        <v>0</v>
      </c>
      <c r="U168" s="193">
        <f t="shared" si="34"/>
        <v>0</v>
      </c>
      <c r="V168" s="193">
        <f t="shared" si="34"/>
        <v>0</v>
      </c>
      <c r="W168" s="193">
        <f t="shared" si="34"/>
        <v>0</v>
      </c>
      <c r="X168" s="193">
        <f t="shared" si="34"/>
        <v>0</v>
      </c>
      <c r="Y168" s="193">
        <f t="shared" si="34"/>
        <v>0</v>
      </c>
      <c r="Z168" s="193">
        <f t="shared" si="34"/>
        <v>0</v>
      </c>
      <c r="AA168" s="193">
        <f t="shared" si="34"/>
        <v>0</v>
      </c>
      <c r="AB168" s="193">
        <f t="shared" si="34"/>
        <v>0</v>
      </c>
      <c r="AC168" s="187">
        <f>+AD168*((1+Summary!$D$29)^(AE168))</f>
        <v>0.92897777075207322</v>
      </c>
      <c r="AD168" s="187">
        <f>HLOOKUP($H$4,'Yield Curves &amp; Factor Charges'!$L$41:$S$72,AE168+2.5,FALSE)</f>
        <v>0.92573365086403148</v>
      </c>
      <c r="AE168" s="134">
        <f t="shared" si="36"/>
        <v>3.5</v>
      </c>
    </row>
    <row r="169" spans="1:31" x14ac:dyDescent="0.25">
      <c r="B169" s="145">
        <f t="shared" si="35"/>
        <v>45657</v>
      </c>
      <c r="D169" s="193">
        <f t="shared" si="32"/>
        <v>0</v>
      </c>
      <c r="E169" s="193">
        <f t="shared" si="33"/>
        <v>0</v>
      </c>
      <c r="F169" s="193">
        <f t="shared" si="33"/>
        <v>0</v>
      </c>
      <c r="G169" s="193">
        <f t="shared" si="33"/>
        <v>0</v>
      </c>
      <c r="H169" s="193">
        <f t="shared" si="33"/>
        <v>0</v>
      </c>
      <c r="I169" s="193">
        <f t="shared" si="33"/>
        <v>0</v>
      </c>
      <c r="J169" s="193">
        <f t="shared" si="33"/>
        <v>0</v>
      </c>
      <c r="K169" s="193">
        <f t="shared" si="33"/>
        <v>0</v>
      </c>
      <c r="L169" s="193">
        <f t="shared" si="33"/>
        <v>0</v>
      </c>
      <c r="M169" s="193">
        <f t="shared" si="33"/>
        <v>0</v>
      </c>
      <c r="N169" s="193">
        <f t="shared" si="33"/>
        <v>0</v>
      </c>
      <c r="O169" s="193">
        <f t="shared" si="33"/>
        <v>0</v>
      </c>
      <c r="P169" s="193">
        <f t="shared" si="33"/>
        <v>0</v>
      </c>
      <c r="Q169" s="193">
        <f t="shared" si="33"/>
        <v>0</v>
      </c>
      <c r="R169" s="193">
        <f t="shared" si="33"/>
        <v>0</v>
      </c>
      <c r="S169" s="193">
        <f t="shared" si="33"/>
        <v>0</v>
      </c>
      <c r="T169" s="193">
        <f t="shared" si="33"/>
        <v>0</v>
      </c>
      <c r="U169" s="193">
        <f t="shared" si="34"/>
        <v>0</v>
      </c>
      <c r="V169" s="193">
        <f t="shared" si="34"/>
        <v>0</v>
      </c>
      <c r="W169" s="193">
        <f t="shared" si="34"/>
        <v>0</v>
      </c>
      <c r="X169" s="193">
        <f t="shared" si="34"/>
        <v>0</v>
      </c>
      <c r="Y169" s="193">
        <f t="shared" si="34"/>
        <v>0</v>
      </c>
      <c r="Z169" s="193">
        <f t="shared" si="34"/>
        <v>0</v>
      </c>
      <c r="AA169" s="193">
        <f t="shared" si="34"/>
        <v>0</v>
      </c>
      <c r="AB169" s="193">
        <f t="shared" si="34"/>
        <v>0</v>
      </c>
      <c r="AC169" s="187">
        <f>+AD169*((1+Summary!$D$29)^(AE169))</f>
        <v>0.90406552045937971</v>
      </c>
      <c r="AD169" s="187">
        <f>HLOOKUP($H$4,'Yield Curves &amp; Factor Charges'!$L$41:$S$72,AE169+2.5,FALSE)</f>
        <v>0.90000838923324522</v>
      </c>
      <c r="AE169" s="134">
        <f t="shared" si="36"/>
        <v>4.5</v>
      </c>
    </row>
    <row r="170" spans="1:31" x14ac:dyDescent="0.25">
      <c r="B170" s="145">
        <f t="shared" si="35"/>
        <v>46022</v>
      </c>
      <c r="D170" s="193">
        <f t="shared" si="32"/>
        <v>0</v>
      </c>
      <c r="E170" s="193">
        <f t="shared" si="33"/>
        <v>0</v>
      </c>
      <c r="F170" s="193">
        <f t="shared" si="33"/>
        <v>0</v>
      </c>
      <c r="G170" s="193">
        <f t="shared" si="33"/>
        <v>0</v>
      </c>
      <c r="H170" s="193">
        <f t="shared" si="33"/>
        <v>0</v>
      </c>
      <c r="I170" s="193">
        <f t="shared" si="33"/>
        <v>0</v>
      </c>
      <c r="J170" s="193">
        <f t="shared" si="33"/>
        <v>0</v>
      </c>
      <c r="K170" s="193">
        <f t="shared" si="33"/>
        <v>0</v>
      </c>
      <c r="L170" s="193">
        <f t="shared" si="33"/>
        <v>0</v>
      </c>
      <c r="M170" s="193">
        <f t="shared" si="33"/>
        <v>0</v>
      </c>
      <c r="N170" s="193">
        <f t="shared" si="33"/>
        <v>0</v>
      </c>
      <c r="O170" s="193">
        <f t="shared" si="33"/>
        <v>0</v>
      </c>
      <c r="P170" s="193">
        <f t="shared" si="33"/>
        <v>0</v>
      </c>
      <c r="Q170" s="193">
        <f t="shared" si="33"/>
        <v>0</v>
      </c>
      <c r="R170" s="193">
        <f t="shared" si="33"/>
        <v>0</v>
      </c>
      <c r="S170" s="193">
        <f t="shared" si="33"/>
        <v>0</v>
      </c>
      <c r="T170" s="193">
        <f t="shared" si="33"/>
        <v>0</v>
      </c>
      <c r="U170" s="193">
        <f t="shared" si="34"/>
        <v>0</v>
      </c>
      <c r="V170" s="193">
        <f t="shared" si="34"/>
        <v>0</v>
      </c>
      <c r="W170" s="193">
        <f t="shared" si="34"/>
        <v>0</v>
      </c>
      <c r="X170" s="193">
        <f t="shared" si="34"/>
        <v>0</v>
      </c>
      <c r="Y170" s="193">
        <f t="shared" si="34"/>
        <v>0</v>
      </c>
      <c r="Z170" s="193">
        <f t="shared" si="34"/>
        <v>0</v>
      </c>
      <c r="AA170" s="193">
        <f t="shared" si="34"/>
        <v>0</v>
      </c>
      <c r="AB170" s="193">
        <f t="shared" si="34"/>
        <v>0</v>
      </c>
      <c r="AC170" s="187">
        <f>+AD170*((1+Summary!$D$29)^(AE170))</f>
        <v>0.87761938136749462</v>
      </c>
      <c r="AD170" s="187">
        <f>HLOOKUP($H$4,'Yield Curves &amp; Factor Charges'!$L$41:$S$72,AE170+2.5,FALSE)</f>
        <v>0.87280812308098132</v>
      </c>
      <c r="AE170" s="134">
        <f t="shared" si="36"/>
        <v>5.5</v>
      </c>
    </row>
    <row r="171" spans="1:31" x14ac:dyDescent="0.25">
      <c r="B171" s="145">
        <f t="shared" si="35"/>
        <v>46387</v>
      </c>
      <c r="D171" s="193">
        <f t="shared" si="32"/>
        <v>0</v>
      </c>
      <c r="E171" s="193">
        <f t="shared" si="33"/>
        <v>0</v>
      </c>
      <c r="F171" s="193">
        <f t="shared" si="33"/>
        <v>0</v>
      </c>
      <c r="G171" s="193">
        <f t="shared" si="33"/>
        <v>0</v>
      </c>
      <c r="H171" s="193">
        <f t="shared" si="33"/>
        <v>0</v>
      </c>
      <c r="I171" s="193">
        <f t="shared" si="33"/>
        <v>0</v>
      </c>
      <c r="J171" s="193">
        <f t="shared" si="33"/>
        <v>0</v>
      </c>
      <c r="K171" s="193">
        <f t="shared" si="33"/>
        <v>0</v>
      </c>
      <c r="L171" s="193">
        <f t="shared" si="33"/>
        <v>0</v>
      </c>
      <c r="M171" s="193">
        <f t="shared" si="33"/>
        <v>0</v>
      </c>
      <c r="N171" s="193">
        <f t="shared" si="33"/>
        <v>0</v>
      </c>
      <c r="O171" s="193">
        <f t="shared" si="33"/>
        <v>0</v>
      </c>
      <c r="P171" s="193">
        <f t="shared" si="33"/>
        <v>0</v>
      </c>
      <c r="Q171" s="193">
        <f t="shared" si="33"/>
        <v>0</v>
      </c>
      <c r="R171" s="193">
        <f t="shared" si="33"/>
        <v>0</v>
      </c>
      <c r="S171" s="193">
        <f t="shared" si="33"/>
        <v>0</v>
      </c>
      <c r="T171" s="193">
        <f t="shared" si="33"/>
        <v>0</v>
      </c>
      <c r="U171" s="193">
        <f t="shared" si="34"/>
        <v>0</v>
      </c>
      <c r="V171" s="193">
        <f t="shared" si="34"/>
        <v>0</v>
      </c>
      <c r="W171" s="193">
        <f t="shared" si="34"/>
        <v>0</v>
      </c>
      <c r="X171" s="193">
        <f t="shared" si="34"/>
        <v>0</v>
      </c>
      <c r="Y171" s="193">
        <f t="shared" si="34"/>
        <v>0</v>
      </c>
      <c r="Z171" s="193">
        <f t="shared" si="34"/>
        <v>0</v>
      </c>
      <c r="AA171" s="193">
        <f t="shared" si="34"/>
        <v>0</v>
      </c>
      <c r="AB171" s="193">
        <f t="shared" si="34"/>
        <v>0</v>
      </c>
      <c r="AC171" s="187">
        <f>+AD171*((1+Summary!$D$29)^(AE171))</f>
        <v>0.84909116159517584</v>
      </c>
      <c r="AD171" s="187">
        <f>HLOOKUP($H$4,'Yield Curves &amp; Factor Charges'!$L$41:$S$72,AE171+2.5,FALSE)</f>
        <v>0.84359270714049228</v>
      </c>
      <c r="AE171" s="134">
        <f t="shared" si="36"/>
        <v>6.5</v>
      </c>
    </row>
    <row r="172" spans="1:31" x14ac:dyDescent="0.25">
      <c r="B172" s="145">
        <f t="shared" si="35"/>
        <v>46752</v>
      </c>
      <c r="C172" s="54"/>
      <c r="D172" s="193">
        <f t="shared" si="32"/>
        <v>0</v>
      </c>
      <c r="E172" s="193">
        <f t="shared" si="33"/>
        <v>0</v>
      </c>
      <c r="F172" s="193">
        <f t="shared" si="33"/>
        <v>0</v>
      </c>
      <c r="G172" s="193">
        <f t="shared" si="33"/>
        <v>0</v>
      </c>
      <c r="H172" s="193">
        <f t="shared" si="33"/>
        <v>0</v>
      </c>
      <c r="I172" s="193">
        <f t="shared" si="33"/>
        <v>0</v>
      </c>
      <c r="J172" s="193">
        <f t="shared" si="33"/>
        <v>0</v>
      </c>
      <c r="K172" s="193">
        <f t="shared" si="33"/>
        <v>0</v>
      </c>
      <c r="L172" s="193">
        <f t="shared" si="33"/>
        <v>0</v>
      </c>
      <c r="M172" s="193">
        <f t="shared" si="33"/>
        <v>0</v>
      </c>
      <c r="N172" s="193">
        <f t="shared" si="33"/>
        <v>0</v>
      </c>
      <c r="O172" s="193">
        <f t="shared" si="33"/>
        <v>0</v>
      </c>
      <c r="P172" s="193">
        <f t="shared" si="33"/>
        <v>0</v>
      </c>
      <c r="Q172" s="193">
        <f t="shared" si="33"/>
        <v>0</v>
      </c>
      <c r="R172" s="193">
        <f t="shared" si="33"/>
        <v>0</v>
      </c>
      <c r="S172" s="193">
        <f t="shared" si="33"/>
        <v>0</v>
      </c>
      <c r="T172" s="193">
        <f t="shared" si="33"/>
        <v>0</v>
      </c>
      <c r="U172" s="193">
        <f t="shared" si="34"/>
        <v>0</v>
      </c>
      <c r="V172" s="193">
        <f t="shared" si="34"/>
        <v>0</v>
      </c>
      <c r="W172" s="193">
        <f t="shared" si="34"/>
        <v>0</v>
      </c>
      <c r="X172" s="193">
        <f t="shared" si="34"/>
        <v>0</v>
      </c>
      <c r="Y172" s="193">
        <f t="shared" si="34"/>
        <v>0</v>
      </c>
      <c r="Z172" s="193">
        <f t="shared" si="34"/>
        <v>0</v>
      </c>
      <c r="AA172" s="193">
        <f t="shared" si="34"/>
        <v>0</v>
      </c>
      <c r="AB172" s="193">
        <f t="shared" si="34"/>
        <v>0</v>
      </c>
      <c r="AC172" s="187">
        <f>+AD172*((1+Summary!$D$29)^(AE172))</f>
        <v>0.82171672083304736</v>
      </c>
      <c r="AD172" s="187">
        <f>HLOOKUP($H$4,'Yield Curves &amp; Factor Charges'!$L$41:$S$72,AE172+2.5,FALSE)</f>
        <v>0.81557995492246838</v>
      </c>
      <c r="AE172" s="134">
        <f t="shared" si="36"/>
        <v>7.5</v>
      </c>
    </row>
    <row r="173" spans="1:31" x14ac:dyDescent="0.25">
      <c r="B173" s="145">
        <f t="shared" si="35"/>
        <v>47118</v>
      </c>
      <c r="C173" s="54"/>
      <c r="D173" s="193">
        <f t="shared" si="32"/>
        <v>0</v>
      </c>
      <c r="E173" s="193">
        <f t="shared" si="33"/>
        <v>0</v>
      </c>
      <c r="F173" s="193">
        <f t="shared" si="33"/>
        <v>0</v>
      </c>
      <c r="G173" s="193">
        <f t="shared" si="33"/>
        <v>0</v>
      </c>
      <c r="H173" s="193">
        <f t="shared" si="33"/>
        <v>0</v>
      </c>
      <c r="I173" s="193">
        <f t="shared" si="33"/>
        <v>0</v>
      </c>
      <c r="J173" s="193">
        <f t="shared" si="33"/>
        <v>0</v>
      </c>
      <c r="K173" s="193">
        <f t="shared" si="33"/>
        <v>0</v>
      </c>
      <c r="L173" s="193">
        <f t="shared" si="33"/>
        <v>0</v>
      </c>
      <c r="M173" s="193">
        <f t="shared" si="33"/>
        <v>0</v>
      </c>
      <c r="N173" s="193">
        <f t="shared" si="33"/>
        <v>0</v>
      </c>
      <c r="O173" s="193">
        <f t="shared" si="33"/>
        <v>0</v>
      </c>
      <c r="P173" s="193">
        <f t="shared" si="33"/>
        <v>0</v>
      </c>
      <c r="Q173" s="193">
        <f t="shared" si="33"/>
        <v>0</v>
      </c>
      <c r="R173" s="193">
        <f t="shared" si="33"/>
        <v>0</v>
      </c>
      <c r="S173" s="193">
        <f t="shared" si="33"/>
        <v>0</v>
      </c>
      <c r="T173" s="193">
        <f t="shared" si="33"/>
        <v>0</v>
      </c>
      <c r="U173" s="193">
        <f t="shared" si="34"/>
        <v>0</v>
      </c>
      <c r="V173" s="193">
        <f t="shared" si="34"/>
        <v>0</v>
      </c>
      <c r="W173" s="193">
        <f t="shared" si="34"/>
        <v>0</v>
      </c>
      <c r="X173" s="193">
        <f t="shared" si="34"/>
        <v>0</v>
      </c>
      <c r="Y173" s="193">
        <f t="shared" si="34"/>
        <v>0</v>
      </c>
      <c r="Z173" s="193">
        <f t="shared" si="34"/>
        <v>0</v>
      </c>
      <c r="AA173" s="193">
        <f t="shared" si="34"/>
        <v>0</v>
      </c>
      <c r="AB173" s="193">
        <f t="shared" si="34"/>
        <v>0</v>
      </c>
      <c r="AC173" s="187">
        <f>+AD173*((1+Summary!$D$29)^(AE173))</f>
        <v>0.7960684176624071</v>
      </c>
      <c r="AD173" s="187">
        <f>HLOOKUP($H$4,'Yield Curves &amp; Factor Charges'!$L$41:$S$72,AE173+2.5,FALSE)</f>
        <v>0.78933386520283688</v>
      </c>
      <c r="AE173" s="134">
        <f t="shared" si="36"/>
        <v>8.5</v>
      </c>
    </row>
    <row r="174" spans="1:31" x14ac:dyDescent="0.25">
      <c r="B174" s="145">
        <f t="shared" si="35"/>
        <v>47483</v>
      </c>
      <c r="D174" s="193">
        <f t="shared" si="32"/>
        <v>0</v>
      </c>
      <c r="E174" s="193">
        <f t="shared" si="33"/>
        <v>0</v>
      </c>
      <c r="F174" s="193">
        <f t="shared" si="33"/>
        <v>0</v>
      </c>
      <c r="G174" s="193">
        <f t="shared" si="33"/>
        <v>0</v>
      </c>
      <c r="H174" s="193">
        <f t="shared" si="33"/>
        <v>0</v>
      </c>
      <c r="I174" s="193">
        <f t="shared" si="33"/>
        <v>0</v>
      </c>
      <c r="J174" s="193">
        <f t="shared" si="33"/>
        <v>0</v>
      </c>
      <c r="K174" s="193">
        <f t="shared" si="33"/>
        <v>0</v>
      </c>
      <c r="L174" s="193">
        <f t="shared" si="33"/>
        <v>0</v>
      </c>
      <c r="M174" s="193">
        <f t="shared" si="33"/>
        <v>0</v>
      </c>
      <c r="N174" s="193">
        <f t="shared" si="33"/>
        <v>0</v>
      </c>
      <c r="O174" s="193">
        <f t="shared" si="33"/>
        <v>0</v>
      </c>
      <c r="P174" s="193">
        <f t="shared" si="33"/>
        <v>0</v>
      </c>
      <c r="Q174" s="193">
        <f t="shared" si="33"/>
        <v>0</v>
      </c>
      <c r="R174" s="193">
        <f t="shared" si="33"/>
        <v>0</v>
      </c>
      <c r="S174" s="193">
        <f t="shared" si="33"/>
        <v>0</v>
      </c>
      <c r="T174" s="193">
        <f t="shared" si="33"/>
        <v>0</v>
      </c>
      <c r="U174" s="193">
        <f t="shared" si="34"/>
        <v>0</v>
      </c>
      <c r="V174" s="193">
        <f t="shared" si="34"/>
        <v>0</v>
      </c>
      <c r="W174" s="193">
        <f t="shared" si="34"/>
        <v>0</v>
      </c>
      <c r="X174" s="193">
        <f t="shared" si="34"/>
        <v>0</v>
      </c>
      <c r="Y174" s="193">
        <f t="shared" si="34"/>
        <v>0</v>
      </c>
      <c r="Z174" s="193">
        <f t="shared" si="34"/>
        <v>0</v>
      </c>
      <c r="AA174" s="193">
        <f t="shared" si="34"/>
        <v>0</v>
      </c>
      <c r="AB174" s="193">
        <f t="shared" si="34"/>
        <v>0</v>
      </c>
      <c r="AC174" s="187">
        <f>+AD174*((1+Summary!$D$29)^(AE174))</f>
        <v>0.76880956321530991</v>
      </c>
      <c r="AD174" s="187">
        <f>HLOOKUP($H$4,'Yield Curves &amp; Factor Charges'!$L$41:$S$72,AE174+2.5,FALSE)</f>
        <v>0.7615440702130486</v>
      </c>
      <c r="AE174" s="134">
        <f t="shared" si="36"/>
        <v>9.5</v>
      </c>
    </row>
    <row r="175" spans="1:31" x14ac:dyDescent="0.25">
      <c r="B175" s="145">
        <f t="shared" si="35"/>
        <v>47848</v>
      </c>
      <c r="D175" s="193">
        <f t="shared" si="32"/>
        <v>0</v>
      </c>
      <c r="E175" s="193">
        <f t="shared" si="33"/>
        <v>0</v>
      </c>
      <c r="F175" s="193">
        <f t="shared" si="33"/>
        <v>0</v>
      </c>
      <c r="G175" s="193">
        <f t="shared" si="33"/>
        <v>0</v>
      </c>
      <c r="H175" s="193">
        <f t="shared" si="33"/>
        <v>0</v>
      </c>
      <c r="I175" s="193">
        <f t="shared" si="33"/>
        <v>0</v>
      </c>
      <c r="J175" s="193">
        <f t="shared" si="33"/>
        <v>0</v>
      </c>
      <c r="K175" s="193">
        <f t="shared" si="33"/>
        <v>0</v>
      </c>
      <c r="L175" s="193">
        <f t="shared" si="33"/>
        <v>0</v>
      </c>
      <c r="M175" s="193">
        <f t="shared" si="33"/>
        <v>0</v>
      </c>
      <c r="N175" s="193">
        <f t="shared" si="33"/>
        <v>0</v>
      </c>
      <c r="O175" s="193">
        <f t="shared" si="33"/>
        <v>0</v>
      </c>
      <c r="P175" s="193">
        <f t="shared" si="33"/>
        <v>0</v>
      </c>
      <c r="Q175" s="193">
        <f t="shared" si="33"/>
        <v>0</v>
      </c>
      <c r="R175" s="193">
        <f t="shared" si="33"/>
        <v>0</v>
      </c>
      <c r="S175" s="193">
        <f t="shared" si="33"/>
        <v>0</v>
      </c>
      <c r="T175" s="193">
        <f t="shared" si="33"/>
        <v>0</v>
      </c>
      <c r="U175" s="193">
        <f t="shared" si="34"/>
        <v>0</v>
      </c>
      <c r="V175" s="193">
        <f t="shared" si="34"/>
        <v>0</v>
      </c>
      <c r="W175" s="193">
        <f t="shared" si="34"/>
        <v>0</v>
      </c>
      <c r="X175" s="193">
        <f t="shared" si="34"/>
        <v>0</v>
      </c>
      <c r="Y175" s="193">
        <f t="shared" si="34"/>
        <v>0</v>
      </c>
      <c r="Z175" s="193">
        <f t="shared" si="34"/>
        <v>0</v>
      </c>
      <c r="AA175" s="193">
        <f t="shared" si="34"/>
        <v>0</v>
      </c>
      <c r="AB175" s="193">
        <f t="shared" si="34"/>
        <v>0</v>
      </c>
      <c r="AC175" s="187">
        <f>+AD175*((1+Summary!$D$29)^(AE175))</f>
        <v>0.74464738099411532</v>
      </c>
      <c r="AD175" s="187">
        <f>HLOOKUP($H$4,'Yield Curves &amp; Factor Charges'!$L$41:$S$72,AE175+2.5,FALSE)</f>
        <v>0.73687335488434302</v>
      </c>
      <c r="AE175" s="134">
        <f t="shared" si="36"/>
        <v>10.5</v>
      </c>
    </row>
    <row r="176" spans="1:31" x14ac:dyDescent="0.25">
      <c r="B176" s="145">
        <f t="shared" si="35"/>
        <v>48213</v>
      </c>
      <c r="D176" s="193">
        <f t="shared" si="32"/>
        <v>0</v>
      </c>
      <c r="E176" s="193">
        <f t="shared" si="33"/>
        <v>0</v>
      </c>
      <c r="F176" s="193">
        <f t="shared" si="33"/>
        <v>0</v>
      </c>
      <c r="G176" s="193">
        <f t="shared" si="33"/>
        <v>0</v>
      </c>
      <c r="H176" s="193">
        <f t="shared" si="33"/>
        <v>0</v>
      </c>
      <c r="I176" s="193">
        <f t="shared" si="33"/>
        <v>0</v>
      </c>
      <c r="J176" s="193">
        <f t="shared" si="33"/>
        <v>0</v>
      </c>
      <c r="K176" s="193">
        <f t="shared" si="33"/>
        <v>0</v>
      </c>
      <c r="L176" s="193">
        <f t="shared" si="33"/>
        <v>0</v>
      </c>
      <c r="M176" s="193">
        <f t="shared" si="33"/>
        <v>0</v>
      </c>
      <c r="N176" s="193">
        <f t="shared" si="33"/>
        <v>0</v>
      </c>
      <c r="O176" s="193">
        <f t="shared" si="33"/>
        <v>0</v>
      </c>
      <c r="P176" s="193">
        <f t="shared" si="33"/>
        <v>0</v>
      </c>
      <c r="Q176" s="193">
        <f t="shared" si="33"/>
        <v>0</v>
      </c>
      <c r="R176" s="193">
        <f t="shared" si="33"/>
        <v>0</v>
      </c>
      <c r="S176" s="193">
        <f t="shared" si="33"/>
        <v>0</v>
      </c>
      <c r="T176" s="193">
        <f t="shared" si="33"/>
        <v>0</v>
      </c>
      <c r="U176" s="193">
        <f t="shared" si="34"/>
        <v>0</v>
      </c>
      <c r="V176" s="193">
        <f t="shared" si="34"/>
        <v>0</v>
      </c>
      <c r="W176" s="193">
        <f t="shared" si="34"/>
        <v>0</v>
      </c>
      <c r="X176" s="193">
        <f t="shared" si="34"/>
        <v>0</v>
      </c>
      <c r="Y176" s="193">
        <f t="shared" si="34"/>
        <v>0</v>
      </c>
      <c r="Z176" s="193">
        <f t="shared" si="34"/>
        <v>0</v>
      </c>
      <c r="AA176" s="193">
        <f t="shared" si="34"/>
        <v>0</v>
      </c>
      <c r="AB176" s="193">
        <f t="shared" si="34"/>
        <v>0</v>
      </c>
      <c r="AC176" s="187">
        <f>+AD176*((1+Summary!$D$29)^(AE176))</f>
        <v>0.72386168237921866</v>
      </c>
      <c r="AD176" s="187">
        <f>HLOOKUP($H$4,'Yield Curves &amp; Factor Charges'!$L$41:$S$72,AE176+2.5,FALSE)</f>
        <v>0.7155890673123424</v>
      </c>
      <c r="AE176" s="134">
        <f t="shared" si="36"/>
        <v>11.5</v>
      </c>
    </row>
    <row r="177" spans="1:31" x14ac:dyDescent="0.25">
      <c r="B177" s="145">
        <f t="shared" si="35"/>
        <v>48579</v>
      </c>
      <c r="D177" s="193">
        <f t="shared" si="32"/>
        <v>0</v>
      </c>
      <c r="E177" s="193">
        <f t="shared" si="33"/>
        <v>0</v>
      </c>
      <c r="F177" s="193">
        <f t="shared" si="33"/>
        <v>0</v>
      </c>
      <c r="G177" s="193">
        <f t="shared" si="33"/>
        <v>0</v>
      </c>
      <c r="H177" s="193">
        <f t="shared" si="33"/>
        <v>0</v>
      </c>
      <c r="I177" s="193">
        <f t="shared" si="33"/>
        <v>0</v>
      </c>
      <c r="J177" s="193">
        <f t="shared" si="33"/>
        <v>0</v>
      </c>
      <c r="K177" s="193">
        <f t="shared" si="33"/>
        <v>0</v>
      </c>
      <c r="L177" s="193">
        <f t="shared" si="33"/>
        <v>0</v>
      </c>
      <c r="M177" s="193">
        <f t="shared" si="33"/>
        <v>0</v>
      </c>
      <c r="N177" s="193">
        <f t="shared" si="33"/>
        <v>0</v>
      </c>
      <c r="O177" s="193">
        <f t="shared" si="33"/>
        <v>0</v>
      </c>
      <c r="P177" s="193">
        <f t="shared" si="33"/>
        <v>0</v>
      </c>
      <c r="Q177" s="193">
        <f t="shared" si="33"/>
        <v>0</v>
      </c>
      <c r="R177" s="193">
        <f t="shared" si="33"/>
        <v>0</v>
      </c>
      <c r="S177" s="193">
        <f t="shared" si="33"/>
        <v>0</v>
      </c>
      <c r="T177" s="193">
        <f t="shared" si="33"/>
        <v>0</v>
      </c>
      <c r="U177" s="193">
        <f t="shared" si="34"/>
        <v>0</v>
      </c>
      <c r="V177" s="193">
        <f t="shared" si="34"/>
        <v>0</v>
      </c>
      <c r="W177" s="193">
        <f t="shared" si="34"/>
        <v>0</v>
      </c>
      <c r="X177" s="193">
        <f t="shared" si="34"/>
        <v>0</v>
      </c>
      <c r="Y177" s="193">
        <f t="shared" si="34"/>
        <v>0</v>
      </c>
      <c r="Z177" s="193">
        <f t="shared" si="34"/>
        <v>0</v>
      </c>
      <c r="AA177" s="193">
        <f t="shared" si="34"/>
        <v>0</v>
      </c>
      <c r="AB177" s="193">
        <f t="shared" si="34"/>
        <v>0</v>
      </c>
      <c r="AC177" s="187">
        <f>+AD177*((1+Summary!$D$29)^(AE177))</f>
        <v>0.70349278387240322</v>
      </c>
      <c r="AD177" s="187">
        <f>HLOOKUP($H$4,'Yield Curves &amp; Factor Charges'!$L$41:$S$72,AE177+2.5,FALSE)</f>
        <v>0.69475819549254048</v>
      </c>
      <c r="AE177" s="134">
        <f t="shared" si="36"/>
        <v>12.5</v>
      </c>
    </row>
    <row r="178" spans="1:31" x14ac:dyDescent="0.25">
      <c r="B178" s="145">
        <f t="shared" si="35"/>
        <v>48944</v>
      </c>
      <c r="D178" s="193">
        <f t="shared" si="32"/>
        <v>0</v>
      </c>
      <c r="E178" s="193">
        <f t="shared" si="33"/>
        <v>0</v>
      </c>
      <c r="F178" s="193">
        <f t="shared" si="33"/>
        <v>0</v>
      </c>
      <c r="G178" s="193">
        <f t="shared" si="33"/>
        <v>0</v>
      </c>
      <c r="H178" s="193">
        <f t="shared" si="33"/>
        <v>0</v>
      </c>
      <c r="I178" s="193">
        <f t="shared" si="33"/>
        <v>0</v>
      </c>
      <c r="J178" s="193">
        <f t="shared" si="33"/>
        <v>0</v>
      </c>
      <c r="K178" s="193">
        <f t="shared" si="33"/>
        <v>0</v>
      </c>
      <c r="L178" s="193">
        <f t="shared" si="33"/>
        <v>0</v>
      </c>
      <c r="M178" s="193">
        <f t="shared" si="33"/>
        <v>0</v>
      </c>
      <c r="N178" s="193">
        <f t="shared" si="33"/>
        <v>0</v>
      </c>
      <c r="O178" s="193">
        <f t="shared" si="33"/>
        <v>0</v>
      </c>
      <c r="P178" s="193">
        <f t="shared" si="33"/>
        <v>0</v>
      </c>
      <c r="Q178" s="193">
        <f t="shared" si="33"/>
        <v>0</v>
      </c>
      <c r="R178" s="193">
        <f t="shared" si="33"/>
        <v>0</v>
      </c>
      <c r="S178" s="193">
        <f t="shared" si="33"/>
        <v>0</v>
      </c>
      <c r="T178" s="193">
        <f t="shared" si="33"/>
        <v>0</v>
      </c>
      <c r="U178" s="193">
        <f t="shared" si="34"/>
        <v>0</v>
      </c>
      <c r="V178" s="193">
        <f t="shared" si="34"/>
        <v>0</v>
      </c>
      <c r="W178" s="193">
        <f t="shared" si="34"/>
        <v>0</v>
      </c>
      <c r="X178" s="193">
        <f t="shared" si="34"/>
        <v>0</v>
      </c>
      <c r="Y178" s="193">
        <f t="shared" si="34"/>
        <v>0</v>
      </c>
      <c r="Z178" s="193">
        <f t="shared" si="34"/>
        <v>0</v>
      </c>
      <c r="AA178" s="193">
        <f t="shared" si="34"/>
        <v>0</v>
      </c>
      <c r="AB178" s="193">
        <f t="shared" si="34"/>
        <v>0</v>
      </c>
      <c r="AC178" s="187">
        <f>+AD178*((1+Summary!$D$29)^(AE178))</f>
        <v>0.68428338328795035</v>
      </c>
      <c r="AD178" s="187">
        <f>HLOOKUP($H$4,'Yield Curves &amp; Factor Charges'!$L$41:$S$72,AE178+2.5,FALSE)</f>
        <v>0.67511218723855781</v>
      </c>
      <c r="AE178" s="134">
        <f t="shared" si="36"/>
        <v>13.5</v>
      </c>
    </row>
    <row r="179" spans="1:31" x14ac:dyDescent="0.25">
      <c r="B179" s="145">
        <f t="shared" si="35"/>
        <v>49309</v>
      </c>
      <c r="D179" s="193">
        <f t="shared" si="32"/>
        <v>0</v>
      </c>
      <c r="E179" s="193">
        <f t="shared" si="33"/>
        <v>0</v>
      </c>
      <c r="F179" s="193">
        <f t="shared" si="33"/>
        <v>0</v>
      </c>
      <c r="G179" s="193">
        <f t="shared" si="33"/>
        <v>0</v>
      </c>
      <c r="H179" s="193">
        <f t="shared" si="33"/>
        <v>0</v>
      </c>
      <c r="I179" s="193">
        <f t="shared" si="33"/>
        <v>0</v>
      </c>
      <c r="J179" s="193">
        <f t="shared" si="33"/>
        <v>0</v>
      </c>
      <c r="K179" s="193">
        <f t="shared" si="33"/>
        <v>0</v>
      </c>
      <c r="L179" s="193">
        <f t="shared" si="33"/>
        <v>0</v>
      </c>
      <c r="M179" s="193">
        <f t="shared" si="33"/>
        <v>0</v>
      </c>
      <c r="N179" s="193">
        <f t="shared" si="33"/>
        <v>0</v>
      </c>
      <c r="O179" s="193">
        <f t="shared" si="33"/>
        <v>0</v>
      </c>
      <c r="P179" s="193">
        <f t="shared" si="33"/>
        <v>0</v>
      </c>
      <c r="Q179" s="193">
        <f t="shared" si="33"/>
        <v>0</v>
      </c>
      <c r="R179" s="193">
        <f t="shared" si="33"/>
        <v>0</v>
      </c>
      <c r="S179" s="193">
        <f t="shared" si="33"/>
        <v>0</v>
      </c>
      <c r="T179" s="193">
        <f t="shared" si="33"/>
        <v>0</v>
      </c>
      <c r="U179" s="193">
        <f t="shared" si="34"/>
        <v>0</v>
      </c>
      <c r="V179" s="193">
        <f t="shared" si="34"/>
        <v>0</v>
      </c>
      <c r="W179" s="193">
        <f t="shared" si="34"/>
        <v>0</v>
      </c>
      <c r="X179" s="193">
        <f t="shared" si="34"/>
        <v>0</v>
      </c>
      <c r="Y179" s="193">
        <f t="shared" si="34"/>
        <v>0</v>
      </c>
      <c r="Z179" s="193">
        <f t="shared" si="34"/>
        <v>0</v>
      </c>
      <c r="AA179" s="193">
        <f t="shared" si="34"/>
        <v>0</v>
      </c>
      <c r="AB179" s="193">
        <f t="shared" si="34"/>
        <v>0</v>
      </c>
      <c r="AC179" s="187">
        <f>+AD179*((1+Summary!$D$29)^(AE179))</f>
        <v>0.66534792575727497</v>
      </c>
      <c r="AD179" s="187">
        <f>HLOOKUP($H$4,'Yield Curves &amp; Factor Charges'!$L$41:$S$72,AE179+2.5,FALSE)</f>
        <v>0.6557747398728313</v>
      </c>
      <c r="AE179" s="134">
        <f t="shared" si="36"/>
        <v>14.5</v>
      </c>
    </row>
    <row r="180" spans="1:31" x14ac:dyDescent="0.25">
      <c r="B180" s="145">
        <f t="shared" si="35"/>
        <v>49674</v>
      </c>
      <c r="D180" s="193">
        <f t="shared" si="32"/>
        <v>0</v>
      </c>
      <c r="E180" s="193">
        <f t="shared" si="33"/>
        <v>0</v>
      </c>
      <c r="F180" s="193">
        <f t="shared" si="33"/>
        <v>0</v>
      </c>
      <c r="G180" s="193">
        <f t="shared" si="33"/>
        <v>0</v>
      </c>
      <c r="H180" s="193">
        <f t="shared" si="33"/>
        <v>0</v>
      </c>
      <c r="I180" s="193">
        <f t="shared" si="33"/>
        <v>0</v>
      </c>
      <c r="J180" s="193">
        <f t="shared" si="33"/>
        <v>0</v>
      </c>
      <c r="K180" s="193">
        <f t="shared" si="33"/>
        <v>0</v>
      </c>
      <c r="L180" s="193">
        <f t="shared" si="33"/>
        <v>0</v>
      </c>
      <c r="M180" s="193">
        <f t="shared" si="33"/>
        <v>0</v>
      </c>
      <c r="N180" s="193">
        <f t="shared" si="33"/>
        <v>0</v>
      </c>
      <c r="O180" s="193">
        <f t="shared" si="33"/>
        <v>0</v>
      </c>
      <c r="P180" s="193">
        <f t="shared" si="33"/>
        <v>0</v>
      </c>
      <c r="Q180" s="193">
        <f t="shared" si="33"/>
        <v>0</v>
      </c>
      <c r="R180" s="193">
        <f t="shared" si="33"/>
        <v>0</v>
      </c>
      <c r="S180" s="193">
        <f t="shared" si="33"/>
        <v>0</v>
      </c>
      <c r="T180" s="193">
        <f t="shared" si="33"/>
        <v>0</v>
      </c>
      <c r="U180" s="193">
        <f t="shared" si="34"/>
        <v>0</v>
      </c>
      <c r="V180" s="193">
        <f t="shared" si="34"/>
        <v>0</v>
      </c>
      <c r="W180" s="193">
        <f t="shared" si="34"/>
        <v>0</v>
      </c>
      <c r="X180" s="193">
        <f t="shared" si="34"/>
        <v>0</v>
      </c>
      <c r="Y180" s="193">
        <f t="shared" si="34"/>
        <v>0</v>
      </c>
      <c r="Z180" s="193">
        <f t="shared" si="34"/>
        <v>0</v>
      </c>
      <c r="AA180" s="193">
        <f t="shared" si="34"/>
        <v>0</v>
      </c>
      <c r="AB180" s="193">
        <f t="shared" si="34"/>
        <v>0</v>
      </c>
      <c r="AC180" s="187">
        <f>+AD180*((1+Summary!$D$29)^(AE180))</f>
        <v>0.6462409393710199</v>
      </c>
      <c r="AD180" s="187">
        <f>HLOOKUP($H$4,'Yield Curves &amp; Factor Charges'!$L$41:$S$72,AE180+2.5,FALSE)</f>
        <v>0.63630636303638199</v>
      </c>
      <c r="AE180" s="134">
        <f t="shared" si="36"/>
        <v>15.5</v>
      </c>
    </row>
    <row r="181" spans="1:31" x14ac:dyDescent="0.25">
      <c r="B181" s="145">
        <f t="shared" si="35"/>
        <v>50040</v>
      </c>
      <c r="D181" s="193">
        <f t="shared" si="32"/>
        <v>0</v>
      </c>
      <c r="E181" s="193">
        <f t="shared" ref="E181:AB184" si="37">+E156-E157</f>
        <v>0</v>
      </c>
      <c r="F181" s="193">
        <f t="shared" si="37"/>
        <v>0</v>
      </c>
      <c r="G181" s="193">
        <f t="shared" si="37"/>
        <v>0</v>
      </c>
      <c r="H181" s="193">
        <f t="shared" si="37"/>
        <v>0</v>
      </c>
      <c r="I181" s="193">
        <f t="shared" si="37"/>
        <v>0</v>
      </c>
      <c r="J181" s="193">
        <f t="shared" si="37"/>
        <v>0</v>
      </c>
      <c r="K181" s="193">
        <f t="shared" si="37"/>
        <v>0</v>
      </c>
      <c r="L181" s="193">
        <f t="shared" si="37"/>
        <v>0</v>
      </c>
      <c r="M181" s="193">
        <f t="shared" si="37"/>
        <v>0</v>
      </c>
      <c r="N181" s="193">
        <f t="shared" si="37"/>
        <v>0</v>
      </c>
      <c r="O181" s="193">
        <f t="shared" si="37"/>
        <v>0</v>
      </c>
      <c r="P181" s="193">
        <f t="shared" si="37"/>
        <v>0</v>
      </c>
      <c r="Q181" s="193">
        <f t="shared" si="37"/>
        <v>0</v>
      </c>
      <c r="R181" s="193">
        <f t="shared" si="37"/>
        <v>0</v>
      </c>
      <c r="S181" s="193">
        <f t="shared" si="37"/>
        <v>0</v>
      </c>
      <c r="T181" s="193">
        <f t="shared" si="37"/>
        <v>0</v>
      </c>
      <c r="U181" s="193">
        <f t="shared" si="37"/>
        <v>0</v>
      </c>
      <c r="V181" s="193">
        <f t="shared" si="37"/>
        <v>0</v>
      </c>
      <c r="W181" s="193">
        <f t="shared" si="37"/>
        <v>0</v>
      </c>
      <c r="X181" s="193">
        <f t="shared" si="37"/>
        <v>0</v>
      </c>
      <c r="Y181" s="193">
        <f t="shared" si="37"/>
        <v>0</v>
      </c>
      <c r="Z181" s="193">
        <f t="shared" si="37"/>
        <v>0</v>
      </c>
      <c r="AA181" s="193">
        <f t="shared" si="37"/>
        <v>0</v>
      </c>
      <c r="AB181" s="193">
        <f t="shared" si="37"/>
        <v>0</v>
      </c>
      <c r="AC181" s="187">
        <f>+AD181*((1+Summary!$D$29)^(AE181))</f>
        <v>0.62724101810383004</v>
      </c>
      <c r="AD181" s="187">
        <f>HLOOKUP($H$4,'Yield Curves &amp; Factor Charges'!$L$41:$S$72,AE181+2.5,FALSE)</f>
        <v>0.61698154349786338</v>
      </c>
      <c r="AE181" s="134">
        <f t="shared" si="36"/>
        <v>16.5</v>
      </c>
    </row>
    <row r="182" spans="1:31" x14ac:dyDescent="0.25">
      <c r="B182" s="145">
        <f t="shared" si="35"/>
        <v>50405</v>
      </c>
      <c r="D182" s="193">
        <f t="shared" si="32"/>
        <v>0</v>
      </c>
      <c r="E182" s="193">
        <f t="shared" si="37"/>
        <v>0</v>
      </c>
      <c r="F182" s="193">
        <f t="shared" si="37"/>
        <v>0</v>
      </c>
      <c r="G182" s="193">
        <f t="shared" si="37"/>
        <v>0</v>
      </c>
      <c r="H182" s="193">
        <f t="shared" si="37"/>
        <v>0</v>
      </c>
      <c r="I182" s="193">
        <f t="shared" si="37"/>
        <v>0</v>
      </c>
      <c r="J182" s="193">
        <f t="shared" si="37"/>
        <v>0</v>
      </c>
      <c r="K182" s="193">
        <f t="shared" si="37"/>
        <v>0</v>
      </c>
      <c r="L182" s="193">
        <f t="shared" si="37"/>
        <v>0</v>
      </c>
      <c r="M182" s="193">
        <f t="shared" si="37"/>
        <v>0</v>
      </c>
      <c r="N182" s="193">
        <f t="shared" si="37"/>
        <v>0</v>
      </c>
      <c r="O182" s="193">
        <f t="shared" si="37"/>
        <v>0</v>
      </c>
      <c r="P182" s="193">
        <f t="shared" si="37"/>
        <v>0</v>
      </c>
      <c r="Q182" s="193">
        <f t="shared" si="37"/>
        <v>0</v>
      </c>
      <c r="R182" s="193">
        <f t="shared" si="37"/>
        <v>0</v>
      </c>
      <c r="S182" s="193">
        <f t="shared" si="37"/>
        <v>0</v>
      </c>
      <c r="T182" s="193">
        <f t="shared" si="37"/>
        <v>0</v>
      </c>
      <c r="U182" s="193">
        <f t="shared" si="37"/>
        <v>0</v>
      </c>
      <c r="V182" s="193">
        <f t="shared" si="37"/>
        <v>0</v>
      </c>
      <c r="W182" s="193">
        <f t="shared" si="37"/>
        <v>0</v>
      </c>
      <c r="X182" s="193">
        <f t="shared" si="37"/>
        <v>0</v>
      </c>
      <c r="Y182" s="193">
        <f t="shared" si="37"/>
        <v>0</v>
      </c>
      <c r="Z182" s="193">
        <f t="shared" si="37"/>
        <v>0</v>
      </c>
      <c r="AA182" s="193">
        <f t="shared" si="37"/>
        <v>0</v>
      </c>
      <c r="AB182" s="193">
        <f t="shared" si="37"/>
        <v>0</v>
      </c>
      <c r="AC182" s="187">
        <f>+AD182*((1+Summary!$D$29)^(AE182))</f>
        <v>0.60875979781799039</v>
      </c>
      <c r="AD182" s="187">
        <f>HLOOKUP($H$4,'Yield Curves &amp; Factor Charges'!$L$41:$S$72,AE182+2.5,FALSE)</f>
        <v>0.59820440708764933</v>
      </c>
      <c r="AE182" s="134">
        <f t="shared" si="36"/>
        <v>17.5</v>
      </c>
    </row>
    <row r="183" spans="1:31" x14ac:dyDescent="0.25">
      <c r="B183" s="145">
        <f t="shared" si="35"/>
        <v>50770</v>
      </c>
      <c r="D183" s="193">
        <f t="shared" si="32"/>
        <v>0</v>
      </c>
      <c r="E183" s="193">
        <f t="shared" si="37"/>
        <v>0</v>
      </c>
      <c r="F183" s="193">
        <f t="shared" si="37"/>
        <v>0</v>
      </c>
      <c r="G183" s="193">
        <f t="shared" si="37"/>
        <v>0</v>
      </c>
      <c r="H183" s="193">
        <f t="shared" si="37"/>
        <v>0</v>
      </c>
      <c r="I183" s="193">
        <f t="shared" si="37"/>
        <v>0</v>
      </c>
      <c r="J183" s="193">
        <f t="shared" si="37"/>
        <v>0</v>
      </c>
      <c r="K183" s="193">
        <f t="shared" si="37"/>
        <v>0</v>
      </c>
      <c r="L183" s="193">
        <f t="shared" si="37"/>
        <v>0</v>
      </c>
      <c r="M183" s="193">
        <f t="shared" si="37"/>
        <v>0</v>
      </c>
      <c r="N183" s="193">
        <f t="shared" si="37"/>
        <v>0</v>
      </c>
      <c r="O183" s="193">
        <f t="shared" si="37"/>
        <v>0</v>
      </c>
      <c r="P183" s="193">
        <f t="shared" si="37"/>
        <v>0</v>
      </c>
      <c r="Q183" s="193">
        <f t="shared" si="37"/>
        <v>0</v>
      </c>
      <c r="R183" s="193">
        <f t="shared" si="37"/>
        <v>0</v>
      </c>
      <c r="S183" s="193">
        <f t="shared" si="37"/>
        <v>0</v>
      </c>
      <c r="T183" s="193">
        <f t="shared" si="37"/>
        <v>0</v>
      </c>
      <c r="U183" s="193">
        <f t="shared" si="37"/>
        <v>0</v>
      </c>
      <c r="V183" s="193">
        <f t="shared" si="37"/>
        <v>0</v>
      </c>
      <c r="W183" s="193">
        <f t="shared" si="37"/>
        <v>0</v>
      </c>
      <c r="X183" s="193">
        <f t="shared" si="37"/>
        <v>0</v>
      </c>
      <c r="Y183" s="193">
        <f t="shared" si="37"/>
        <v>0</v>
      </c>
      <c r="Z183" s="193">
        <f t="shared" si="37"/>
        <v>0</v>
      </c>
      <c r="AA183" s="193">
        <f t="shared" si="37"/>
        <v>0</v>
      </c>
      <c r="AB183" s="193">
        <f t="shared" si="37"/>
        <v>0</v>
      </c>
      <c r="AC183" s="187">
        <f>+AD183*((1+Summary!$D$29)^(AE183))</f>
        <v>0.59077326301903699</v>
      </c>
      <c r="AD183" s="187">
        <f>HLOOKUP($H$4,'Yield Curves &amp; Factor Charges'!$L$41:$S$72,AE183+2.5,FALSE)</f>
        <v>0.57994979411187597</v>
      </c>
      <c r="AE183" s="134">
        <f t="shared" si="36"/>
        <v>18.5</v>
      </c>
    </row>
    <row r="184" spans="1:31" x14ac:dyDescent="0.25">
      <c r="B184" s="145">
        <f>EDATE(B183,12)</f>
        <v>51135</v>
      </c>
      <c r="D184" s="193">
        <f t="shared" si="32"/>
        <v>0</v>
      </c>
      <c r="E184" s="193">
        <f t="shared" si="37"/>
        <v>0</v>
      </c>
      <c r="F184" s="193">
        <f t="shared" si="37"/>
        <v>0</v>
      </c>
      <c r="G184" s="193">
        <f t="shared" si="37"/>
        <v>0</v>
      </c>
      <c r="H184" s="193">
        <f t="shared" si="37"/>
        <v>0</v>
      </c>
      <c r="I184" s="193">
        <f t="shared" si="37"/>
        <v>0</v>
      </c>
      <c r="J184" s="193">
        <f t="shared" si="37"/>
        <v>0</v>
      </c>
      <c r="K184" s="193">
        <f t="shared" si="37"/>
        <v>0</v>
      </c>
      <c r="L184" s="193">
        <f t="shared" si="37"/>
        <v>0</v>
      </c>
      <c r="M184" s="193">
        <f t="shared" si="37"/>
        <v>0</v>
      </c>
      <c r="N184" s="193">
        <f t="shared" si="37"/>
        <v>0</v>
      </c>
      <c r="O184" s="193">
        <f t="shared" si="37"/>
        <v>0</v>
      </c>
      <c r="P184" s="193">
        <f t="shared" si="37"/>
        <v>0</v>
      </c>
      <c r="Q184" s="193">
        <f t="shared" si="37"/>
        <v>0</v>
      </c>
      <c r="R184" s="193">
        <f t="shared" si="37"/>
        <v>0</v>
      </c>
      <c r="S184" s="193">
        <f t="shared" si="37"/>
        <v>0</v>
      </c>
      <c r="T184" s="193">
        <f t="shared" si="37"/>
        <v>0</v>
      </c>
      <c r="U184" s="193">
        <f t="shared" si="37"/>
        <v>0</v>
      </c>
      <c r="V184" s="193">
        <f t="shared" si="37"/>
        <v>0</v>
      </c>
      <c r="W184" s="193">
        <f t="shared" si="37"/>
        <v>0</v>
      </c>
      <c r="X184" s="193">
        <f t="shared" si="37"/>
        <v>0</v>
      </c>
      <c r="Y184" s="193">
        <f t="shared" si="37"/>
        <v>0</v>
      </c>
      <c r="Z184" s="193">
        <f t="shared" si="37"/>
        <v>0</v>
      </c>
      <c r="AA184" s="193">
        <f t="shared" si="37"/>
        <v>0</v>
      </c>
      <c r="AB184" s="193">
        <f t="shared" si="37"/>
        <v>0</v>
      </c>
      <c r="AC184" s="187">
        <f>+AD184*((1+Summary!$D$29)^(AE184))</f>
        <v>0.57300346755469034</v>
      </c>
      <c r="AD184" s="187">
        <f>HLOOKUP($H$4,'Yield Curves &amp; Factor Charges'!$L$41:$S$72,AE184+2.5,FALSE)</f>
        <v>0.56194361280913963</v>
      </c>
      <c r="AE184" s="134">
        <f t="shared" si="36"/>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CAD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8">G17*G21</f>
        <v>0</v>
      </c>
      <c r="H190" s="193">
        <f t="shared" si="38"/>
        <v>0</v>
      </c>
      <c r="I190" s="193">
        <f t="shared" si="38"/>
        <v>0</v>
      </c>
      <c r="J190" s="193">
        <f t="shared" si="38"/>
        <v>0</v>
      </c>
      <c r="K190" s="193">
        <f t="shared" si="38"/>
        <v>0</v>
      </c>
      <c r="L190" s="193">
        <f t="shared" si="38"/>
        <v>0</v>
      </c>
      <c r="M190" s="193">
        <f t="shared" si="38"/>
        <v>0</v>
      </c>
      <c r="N190" s="193">
        <f t="shared" si="38"/>
        <v>0</v>
      </c>
      <c r="O190" s="193">
        <f t="shared" si="38"/>
        <v>0</v>
      </c>
      <c r="P190" s="193">
        <f t="shared" si="38"/>
        <v>0</v>
      </c>
      <c r="Q190" s="193">
        <f t="shared" si="38"/>
        <v>0</v>
      </c>
      <c r="R190" s="193">
        <f t="shared" si="38"/>
        <v>0</v>
      </c>
      <c r="S190" s="193">
        <f t="shared" si="38"/>
        <v>0</v>
      </c>
      <c r="T190" s="193">
        <f t="shared" si="38"/>
        <v>0</v>
      </c>
      <c r="U190" s="193">
        <f t="shared" si="38"/>
        <v>0</v>
      </c>
      <c r="V190" s="193">
        <f t="shared" si="38"/>
        <v>0</v>
      </c>
      <c r="W190" s="193">
        <f t="shared" si="38"/>
        <v>0</v>
      </c>
      <c r="X190" s="193">
        <f t="shared" si="38"/>
        <v>0</v>
      </c>
      <c r="Y190" s="193">
        <f t="shared" si="38"/>
        <v>0</v>
      </c>
      <c r="Z190" s="193">
        <f t="shared" si="38"/>
        <v>0</v>
      </c>
      <c r="AA190" s="193">
        <f t="shared" si="38"/>
        <v>0</v>
      </c>
      <c r="AB190" s="193">
        <f t="shared" si="38"/>
        <v>0</v>
      </c>
    </row>
    <row r="191" spans="1:31" x14ac:dyDescent="0.25">
      <c r="A191" s="141" t="s">
        <v>159</v>
      </c>
      <c r="B191" s="145">
        <f>EDATE(+Summary!$C$6,12)</f>
        <v>44196</v>
      </c>
      <c r="D191" s="193">
        <f>SUM(E191:AB191)</f>
        <v>0</v>
      </c>
      <c r="E191" s="193">
        <f>+E190*$AC$81</f>
        <v>0</v>
      </c>
      <c r="F191" s="193">
        <f>+F190*$AC$81</f>
        <v>0</v>
      </c>
      <c r="G191" s="193">
        <f t="shared" ref="G191:AB191" si="39">+G190*$AC$81</f>
        <v>0</v>
      </c>
      <c r="H191" s="193">
        <f t="shared" si="39"/>
        <v>0</v>
      </c>
      <c r="I191" s="193">
        <f t="shared" si="39"/>
        <v>0</v>
      </c>
      <c r="J191" s="193">
        <f t="shared" si="39"/>
        <v>0</v>
      </c>
      <c r="K191" s="193">
        <f t="shared" si="39"/>
        <v>0</v>
      </c>
      <c r="L191" s="193">
        <f t="shared" si="39"/>
        <v>0</v>
      </c>
      <c r="M191" s="193">
        <f t="shared" si="39"/>
        <v>0</v>
      </c>
      <c r="N191" s="193">
        <f t="shared" si="39"/>
        <v>0</v>
      </c>
      <c r="O191" s="193">
        <f t="shared" si="39"/>
        <v>0</v>
      </c>
      <c r="P191" s="193">
        <f t="shared" si="39"/>
        <v>0</v>
      </c>
      <c r="Q191" s="193">
        <f t="shared" si="39"/>
        <v>0</v>
      </c>
      <c r="R191" s="193">
        <f t="shared" si="39"/>
        <v>0</v>
      </c>
      <c r="S191" s="193">
        <f t="shared" si="39"/>
        <v>0</v>
      </c>
      <c r="T191" s="193">
        <f t="shared" si="39"/>
        <v>0</v>
      </c>
      <c r="U191" s="193">
        <f t="shared" si="39"/>
        <v>0</v>
      </c>
      <c r="V191" s="193">
        <f t="shared" si="39"/>
        <v>0</v>
      </c>
      <c r="W191" s="193">
        <f t="shared" si="39"/>
        <v>0</v>
      </c>
      <c r="X191" s="193">
        <f t="shared" si="39"/>
        <v>0</v>
      </c>
      <c r="Y191" s="193">
        <f t="shared" si="39"/>
        <v>0</v>
      </c>
      <c r="Z191" s="193">
        <f t="shared" si="39"/>
        <v>0</v>
      </c>
      <c r="AA191" s="193">
        <f t="shared" si="39"/>
        <v>0</v>
      </c>
      <c r="AB191" s="193">
        <f t="shared" si="39"/>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CAD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0">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B21:C21"/>
    <mergeCell ref="A7:C7"/>
    <mergeCell ref="A8:C8"/>
    <mergeCell ref="A9:C9"/>
    <mergeCell ref="A10:C10"/>
    <mergeCell ref="B14:C14"/>
    <mergeCell ref="B15:C15"/>
    <mergeCell ref="B16:C16"/>
    <mergeCell ref="B17:C17"/>
    <mergeCell ref="B18:C18"/>
    <mergeCell ref="B19:C19"/>
    <mergeCell ref="B20:C20"/>
    <mergeCell ref="A11:C11"/>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E197"/>
  <sheetViews>
    <sheetView workbookViewId="0">
      <pane xSplit="1" topLeftCell="B1" activePane="topRight" state="frozen"/>
      <selection pane="topRight"/>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t="s">
        <v>51</v>
      </c>
      <c r="H4" s="109" t="s">
        <v>79</v>
      </c>
    </row>
    <row r="5" spans="1:28" x14ac:dyDescent="0.25">
      <c r="A5" s="149" t="s">
        <v>129</v>
      </c>
      <c r="B5" s="149"/>
      <c r="C5" s="149"/>
      <c r="D5" s="149"/>
      <c r="E5" s="149"/>
      <c r="F5" s="149"/>
      <c r="G5" s="153" t="s">
        <v>101</v>
      </c>
      <c r="H5" s="151">
        <f>HLOOKUP($H$4,'Yield Curves &amp; Factor Charges'!$C$6:$J$7,2,FALSE)</f>
        <v>6</v>
      </c>
    </row>
    <row r="6" spans="1:28" ht="12.75" customHeight="1" x14ac:dyDescent="0.25">
      <c r="A6" s="149"/>
      <c r="B6" s="149"/>
      <c r="C6" s="149"/>
      <c r="D6" s="149"/>
      <c r="E6" s="149"/>
      <c r="F6" s="149"/>
      <c r="G6" s="153"/>
      <c r="H6" s="151"/>
    </row>
    <row r="7" spans="1:28" ht="12.75" customHeight="1" x14ac:dyDescent="0.3">
      <c r="A7" s="401" t="s">
        <v>147</v>
      </c>
      <c r="B7" s="401"/>
      <c r="C7" s="401"/>
      <c r="D7" s="168">
        <f>SUM(E7:AB7)</f>
        <v>0</v>
      </c>
      <c r="E7" s="168">
        <f t="shared" ref="E7:AB7" si="0">+E113+E107</f>
        <v>0</v>
      </c>
      <c r="F7" s="168">
        <f t="shared" si="0"/>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8" ht="12.75" customHeight="1" x14ac:dyDescent="0.3">
      <c r="A8" s="409" t="s">
        <v>148</v>
      </c>
      <c r="B8" s="409"/>
      <c r="C8" s="409"/>
      <c r="D8" s="168">
        <f t="shared" ref="D8:D11" si="1">SUM(E8:AB8)</f>
        <v>0</v>
      </c>
      <c r="E8" s="168">
        <f>+E16+E17</f>
        <v>0</v>
      </c>
      <c r="F8" s="168">
        <f t="shared" ref="F8:AB8" si="2">+F16+F17</f>
        <v>0</v>
      </c>
      <c r="G8" s="168">
        <f t="shared" si="2"/>
        <v>0</v>
      </c>
      <c r="H8" s="168">
        <f t="shared" si="2"/>
        <v>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8" ht="12.75" customHeight="1" x14ac:dyDescent="0.3">
      <c r="A9" s="409" t="s">
        <v>149</v>
      </c>
      <c r="B9" s="409"/>
      <c r="C9" s="409"/>
      <c r="D9" s="168">
        <f t="shared" si="1"/>
        <v>0</v>
      </c>
      <c r="E9" s="168">
        <f>+E8*$AC$81</f>
        <v>0</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8" ht="12.75" customHeight="1" x14ac:dyDescent="0.3">
      <c r="A10" s="401" t="s">
        <v>132</v>
      </c>
      <c r="B10" s="401"/>
      <c r="C10" s="401"/>
      <c r="D10" s="168">
        <f t="shared" si="1"/>
        <v>0</v>
      </c>
      <c r="E10" s="168">
        <f t="shared" ref="E10:AB10" si="4">+E7-E9</f>
        <v>0</v>
      </c>
      <c r="F10" s="168">
        <f t="shared" si="4"/>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8" s="267" customFormat="1" ht="12.75" customHeight="1" x14ac:dyDescent="0.3">
      <c r="A11" s="408" t="s">
        <v>212</v>
      </c>
      <c r="B11" s="401"/>
      <c r="C11" s="401"/>
      <c r="D11" s="168">
        <f t="shared" si="1"/>
        <v>0</v>
      </c>
      <c r="E11" s="168">
        <f>E197+E191-E17*$AC$81</f>
        <v>0</v>
      </c>
      <c r="F11" s="168">
        <f t="shared" ref="F11:AB11" si="5">F197+F191-F17*$AC$81</f>
        <v>0</v>
      </c>
      <c r="G11" s="168">
        <f t="shared" si="5"/>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8"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8"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8" x14ac:dyDescent="0.25">
      <c r="A14" s="149"/>
      <c r="B14" s="411" t="s">
        <v>47</v>
      </c>
      <c r="C14" s="411"/>
      <c r="D14" s="231">
        <f>SUM(E14:AB14)</f>
        <v>0</v>
      </c>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row>
    <row r="15" spans="1:28" x14ac:dyDescent="0.25">
      <c r="A15" s="149"/>
      <c r="B15" s="411" t="s">
        <v>112</v>
      </c>
      <c r="C15" s="411"/>
      <c r="D15" s="231">
        <f t="shared" ref="D15:D17" si="6">SUM(E15:AB15)</f>
        <v>0</v>
      </c>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row>
    <row r="16" spans="1:28" ht="13.5" customHeight="1" x14ac:dyDescent="0.25">
      <c r="A16" s="149"/>
      <c r="B16" s="411" t="s">
        <v>142</v>
      </c>
      <c r="C16" s="411"/>
      <c r="D16" s="231">
        <f t="shared" si="6"/>
        <v>0</v>
      </c>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row>
    <row r="17" spans="1:28" ht="13.5" customHeight="1" x14ac:dyDescent="0.25">
      <c r="A17" s="149"/>
      <c r="B17" s="411" t="s">
        <v>143</v>
      </c>
      <c r="C17" s="411"/>
      <c r="D17" s="231">
        <f t="shared" si="6"/>
        <v>0</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row>
    <row r="18" spans="1:28" ht="12.75" customHeight="1" x14ac:dyDescent="0.25">
      <c r="A18" s="149"/>
      <c r="B18" s="412" t="s">
        <v>152</v>
      </c>
      <c r="C18" s="412"/>
      <c r="D18" s="232"/>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row>
    <row r="19" spans="1:28" ht="25.5" customHeight="1" x14ac:dyDescent="0.25">
      <c r="A19" s="149"/>
      <c r="B19" s="412" t="s">
        <v>153</v>
      </c>
      <c r="C19" s="412"/>
      <c r="D19" s="232"/>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row>
    <row r="20" spans="1:28" ht="12.75" customHeight="1" x14ac:dyDescent="0.25">
      <c r="A20" s="149"/>
      <c r="B20" s="412" t="s">
        <v>151</v>
      </c>
      <c r="C20" s="412"/>
      <c r="D20" s="232"/>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row>
    <row r="21" spans="1:28" ht="27.6" customHeight="1" x14ac:dyDescent="0.25">
      <c r="A21" s="149"/>
      <c r="B21" s="412" t="s">
        <v>150</v>
      </c>
      <c r="C21" s="412"/>
      <c r="D21" s="232"/>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row>
    <row r="22" spans="1:28" ht="26.4" customHeight="1" x14ac:dyDescent="0.25">
      <c r="A22" s="149"/>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row>
    <row r="23" spans="1:28"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8"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8"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8" x14ac:dyDescent="0.25">
      <c r="A26" s="161"/>
      <c r="B26" s="145">
        <f>+Summary!$C$6</f>
        <v>43830</v>
      </c>
      <c r="C26" s="149"/>
      <c r="D26" s="149"/>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row>
    <row r="27" spans="1:28" x14ac:dyDescent="0.25">
      <c r="A27" s="161"/>
      <c r="B27" s="145">
        <f t="shared" ref="B27:B47" si="7">EDATE(B26,12)</f>
        <v>44196</v>
      </c>
      <c r="C27" s="149"/>
      <c r="D27" s="149"/>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row>
    <row r="28" spans="1:28" x14ac:dyDescent="0.25">
      <c r="A28" s="161"/>
      <c r="B28" s="145">
        <f t="shared" si="7"/>
        <v>44561</v>
      </c>
      <c r="C28" s="149"/>
      <c r="D28" s="149"/>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row>
    <row r="29" spans="1:28" x14ac:dyDescent="0.25">
      <c r="A29" s="161"/>
      <c r="B29" s="145">
        <f t="shared" si="7"/>
        <v>44926</v>
      </c>
      <c r="C29" s="149"/>
      <c r="D29" s="149"/>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row>
    <row r="30" spans="1:28" x14ac:dyDescent="0.25">
      <c r="A30" s="161"/>
      <c r="B30" s="145">
        <f t="shared" si="7"/>
        <v>45291</v>
      </c>
      <c r="C30" s="149"/>
      <c r="D30" s="149"/>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row>
    <row r="31" spans="1:28" x14ac:dyDescent="0.25">
      <c r="A31" s="161"/>
      <c r="B31" s="145">
        <f t="shared" si="7"/>
        <v>45657</v>
      </c>
      <c r="C31" s="149"/>
      <c r="D31" s="149"/>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x14ac:dyDescent="0.25">
      <c r="A32" s="161"/>
      <c r="B32" s="145">
        <f t="shared" si="7"/>
        <v>46022</v>
      </c>
      <c r="C32" s="149"/>
      <c r="D32" s="149"/>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row>
    <row r="33" spans="1:28" x14ac:dyDescent="0.25">
      <c r="A33" s="161"/>
      <c r="B33" s="145">
        <f t="shared" si="7"/>
        <v>46387</v>
      </c>
      <c r="C33" s="149"/>
      <c r="D33" s="149"/>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row>
    <row r="34" spans="1:28" x14ac:dyDescent="0.25">
      <c r="A34" s="161"/>
      <c r="B34" s="145">
        <f t="shared" si="7"/>
        <v>46752</v>
      </c>
      <c r="C34" s="149"/>
      <c r="D34" s="149"/>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row>
    <row r="35" spans="1:28" x14ac:dyDescent="0.25">
      <c r="A35" s="161"/>
      <c r="B35" s="145">
        <f t="shared" si="7"/>
        <v>47118</v>
      </c>
      <c r="C35" s="149"/>
      <c r="D35" s="149"/>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row>
    <row r="36" spans="1:28" x14ac:dyDescent="0.25">
      <c r="A36" s="161"/>
      <c r="B36" s="145">
        <f t="shared" si="7"/>
        <v>47483</v>
      </c>
      <c r="C36" s="149"/>
      <c r="D36" s="149"/>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row>
    <row r="37" spans="1:28" x14ac:dyDescent="0.25">
      <c r="A37" s="161"/>
      <c r="B37" s="145">
        <f t="shared" si="7"/>
        <v>47848</v>
      </c>
      <c r="C37" s="149"/>
      <c r="D37" s="149"/>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row>
    <row r="38" spans="1:28" x14ac:dyDescent="0.25">
      <c r="A38" s="161"/>
      <c r="B38" s="145">
        <f t="shared" si="7"/>
        <v>48213</v>
      </c>
      <c r="C38" s="149"/>
      <c r="D38" s="149"/>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row>
    <row r="39" spans="1:28" x14ac:dyDescent="0.25">
      <c r="A39" s="161"/>
      <c r="B39" s="145">
        <f t="shared" si="7"/>
        <v>48579</v>
      </c>
      <c r="C39" s="149"/>
      <c r="D39" s="149"/>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row>
    <row r="40" spans="1:28" x14ac:dyDescent="0.25">
      <c r="A40" s="161"/>
      <c r="B40" s="145">
        <f t="shared" si="7"/>
        <v>48944</v>
      </c>
      <c r="C40" s="149"/>
      <c r="D40" s="149"/>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row>
    <row r="41" spans="1:28" x14ac:dyDescent="0.25">
      <c r="A41" s="161"/>
      <c r="B41" s="145">
        <f t="shared" si="7"/>
        <v>49309</v>
      </c>
      <c r="C41" s="149"/>
      <c r="D41" s="149"/>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row>
    <row r="42" spans="1:28" x14ac:dyDescent="0.25">
      <c r="A42" s="161"/>
      <c r="B42" s="145">
        <f t="shared" si="7"/>
        <v>49674</v>
      </c>
      <c r="C42" s="149"/>
      <c r="D42" s="149"/>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row>
    <row r="43" spans="1:28" x14ac:dyDescent="0.25">
      <c r="A43" s="161"/>
      <c r="B43" s="145">
        <f t="shared" si="7"/>
        <v>50040</v>
      </c>
      <c r="C43" s="149"/>
      <c r="D43" s="149"/>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row>
    <row r="44" spans="1:28" x14ac:dyDescent="0.25">
      <c r="A44" s="161"/>
      <c r="B44" s="145">
        <f t="shared" si="7"/>
        <v>50405</v>
      </c>
      <c r="C44" s="149"/>
      <c r="D44" s="149"/>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row>
    <row r="45" spans="1:28" x14ac:dyDescent="0.25">
      <c r="A45" s="161"/>
      <c r="B45" s="145">
        <f t="shared" si="7"/>
        <v>50770</v>
      </c>
      <c r="C45" s="149"/>
      <c r="D45" s="149"/>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row>
    <row r="46" spans="1:28" x14ac:dyDescent="0.25">
      <c r="A46" s="161"/>
      <c r="B46" s="145">
        <f t="shared" si="7"/>
        <v>51135</v>
      </c>
      <c r="C46" s="149"/>
      <c r="D46" s="149"/>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row>
    <row r="47" spans="1:28" x14ac:dyDescent="0.25">
      <c r="A47" s="161"/>
      <c r="B47" s="145">
        <f t="shared" si="7"/>
        <v>51501</v>
      </c>
      <c r="C47" s="149"/>
      <c r="D47" s="149"/>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row>
    <row r="48" spans="1:28" x14ac:dyDescent="0.25">
      <c r="A48" s="149"/>
      <c r="B48" s="149"/>
      <c r="C48" s="149"/>
      <c r="D48" s="149"/>
      <c r="E48" s="149"/>
      <c r="F48" s="149"/>
      <c r="G48" s="153"/>
      <c r="H48" s="151"/>
    </row>
    <row r="49" spans="1:28" x14ac:dyDescent="0.25">
      <c r="A49" s="149"/>
      <c r="B49" s="149"/>
      <c r="C49" s="149"/>
      <c r="D49" s="149"/>
      <c r="E49" s="149"/>
      <c r="F49" s="149"/>
      <c r="G49" s="153"/>
      <c r="H49" s="151"/>
    </row>
    <row r="50" spans="1:28" x14ac:dyDescent="0.25">
      <c r="A50" s="152"/>
      <c r="B50" s="152"/>
      <c r="C50" s="152"/>
      <c r="D50" s="152"/>
      <c r="E50" s="152"/>
      <c r="F50" s="152"/>
      <c r="G50" s="153"/>
      <c r="H50" s="153"/>
    </row>
    <row r="51" spans="1:28" x14ac:dyDescent="0.25">
      <c r="A51" s="152"/>
      <c r="B51" s="152"/>
      <c r="C51" s="152"/>
      <c r="D51" s="152"/>
      <c r="E51" s="152"/>
      <c r="F51" s="152"/>
      <c r="G51" s="153"/>
      <c r="H51" s="153"/>
    </row>
    <row r="52" spans="1:28" x14ac:dyDescent="0.25">
      <c r="A52" s="152"/>
      <c r="B52" s="152"/>
      <c r="C52" s="152"/>
      <c r="D52" s="152"/>
      <c r="E52" s="152"/>
      <c r="F52" s="152"/>
      <c r="G52" s="153"/>
      <c r="H52" s="153"/>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JPY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0</v>
      </c>
      <c r="E56" s="183">
        <f>+((E$14)*(E$18)+E$15*E$20)*E26</f>
        <v>0</v>
      </c>
      <c r="F56" s="183">
        <f>+((F$14)*(F$18)+F$15*F$20)*F26</f>
        <v>0</v>
      </c>
      <c r="G56" s="183">
        <f t="shared" ref="G56:AB67"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145">
        <f t="shared" ref="B57:B75" si="10">EDATE(B56,12)</f>
        <v>44561</v>
      </c>
      <c r="D57" s="183">
        <f t="shared" si="8"/>
        <v>0</v>
      </c>
      <c r="E57" s="183">
        <f t="shared" ref="E57:T72" si="11">+((E$14)*(E$18)+E$15*E$20)*E27</f>
        <v>0</v>
      </c>
      <c r="F57" s="183">
        <f>+((F$14)*(F$18)+F$15*F$20)*F27</f>
        <v>0</v>
      </c>
      <c r="G57" s="183">
        <f t="shared" si="9"/>
        <v>0</v>
      </c>
      <c r="H57" s="183">
        <f t="shared" si="9"/>
        <v>0</v>
      </c>
      <c r="I57" s="183">
        <f t="shared" si="9"/>
        <v>0</v>
      </c>
      <c r="J57" s="183">
        <f t="shared" si="9"/>
        <v>0</v>
      </c>
      <c r="K57" s="183">
        <f t="shared" si="9"/>
        <v>0</v>
      </c>
      <c r="L57" s="183">
        <f t="shared" si="9"/>
        <v>0</v>
      </c>
      <c r="M57" s="183">
        <f t="shared" si="9"/>
        <v>0</v>
      </c>
      <c r="N57" s="183">
        <f t="shared" si="9"/>
        <v>0</v>
      </c>
      <c r="O57" s="183">
        <f t="shared" si="9"/>
        <v>0</v>
      </c>
      <c r="P57" s="183">
        <f t="shared" si="9"/>
        <v>0</v>
      </c>
      <c r="Q57" s="183">
        <f t="shared" si="9"/>
        <v>0</v>
      </c>
      <c r="R57" s="183">
        <f t="shared" si="9"/>
        <v>0</v>
      </c>
      <c r="S57" s="183">
        <f t="shared" si="9"/>
        <v>0</v>
      </c>
      <c r="T57" s="183">
        <f t="shared" si="9"/>
        <v>0</v>
      </c>
      <c r="U57" s="183">
        <f t="shared" si="9"/>
        <v>0</v>
      </c>
      <c r="V57" s="183">
        <f t="shared" si="9"/>
        <v>0</v>
      </c>
      <c r="W57" s="183">
        <f t="shared" si="9"/>
        <v>0</v>
      </c>
      <c r="X57" s="183">
        <f t="shared" si="9"/>
        <v>0</v>
      </c>
      <c r="Y57" s="183">
        <f t="shared" si="9"/>
        <v>0</v>
      </c>
      <c r="Z57" s="183">
        <f t="shared" si="9"/>
        <v>0</v>
      </c>
      <c r="AA57" s="183">
        <f t="shared" si="9"/>
        <v>0</v>
      </c>
      <c r="AB57" s="183">
        <f t="shared" si="9"/>
        <v>0</v>
      </c>
    </row>
    <row r="58" spans="1:28" x14ac:dyDescent="0.25">
      <c r="B58" s="145">
        <f t="shared" si="10"/>
        <v>44926</v>
      </c>
      <c r="D58" s="183">
        <f t="shared" si="8"/>
        <v>0</v>
      </c>
      <c r="E58" s="183">
        <f t="shared" si="11"/>
        <v>0</v>
      </c>
      <c r="F58" s="183">
        <f t="shared" si="11"/>
        <v>0</v>
      </c>
      <c r="G58" s="183">
        <f t="shared" si="9"/>
        <v>0</v>
      </c>
      <c r="H58" s="183">
        <f t="shared" si="9"/>
        <v>0</v>
      </c>
      <c r="I58" s="183">
        <f t="shared" si="9"/>
        <v>0</v>
      </c>
      <c r="J58" s="183">
        <f t="shared" si="9"/>
        <v>0</v>
      </c>
      <c r="K58" s="183">
        <f t="shared" si="9"/>
        <v>0</v>
      </c>
      <c r="L58" s="183">
        <f t="shared" si="9"/>
        <v>0</v>
      </c>
      <c r="M58" s="183">
        <f t="shared" si="9"/>
        <v>0</v>
      </c>
      <c r="N58" s="183">
        <f t="shared" si="9"/>
        <v>0</v>
      </c>
      <c r="O58" s="183">
        <f t="shared" si="9"/>
        <v>0</v>
      </c>
      <c r="P58" s="183">
        <f t="shared" si="9"/>
        <v>0</v>
      </c>
      <c r="Q58" s="183">
        <f t="shared" si="9"/>
        <v>0</v>
      </c>
      <c r="R58" s="183">
        <f t="shared" si="9"/>
        <v>0</v>
      </c>
      <c r="S58" s="183">
        <f t="shared" si="9"/>
        <v>0</v>
      </c>
      <c r="T58" s="183">
        <f t="shared" si="9"/>
        <v>0</v>
      </c>
      <c r="U58" s="183">
        <f t="shared" si="9"/>
        <v>0</v>
      </c>
      <c r="V58" s="183">
        <f t="shared" si="9"/>
        <v>0</v>
      </c>
      <c r="W58" s="183">
        <f t="shared" si="9"/>
        <v>0</v>
      </c>
      <c r="X58" s="183">
        <f t="shared" si="9"/>
        <v>0</v>
      </c>
      <c r="Y58" s="183">
        <f t="shared" si="9"/>
        <v>0</v>
      </c>
      <c r="Z58" s="183">
        <f t="shared" si="9"/>
        <v>0</v>
      </c>
      <c r="AA58" s="183">
        <f t="shared" si="9"/>
        <v>0</v>
      </c>
      <c r="AB58" s="183">
        <f t="shared" si="9"/>
        <v>0</v>
      </c>
    </row>
    <row r="59" spans="1:28" x14ac:dyDescent="0.25">
      <c r="B59" s="145">
        <f t="shared" si="10"/>
        <v>45291</v>
      </c>
      <c r="D59" s="183">
        <f t="shared" si="8"/>
        <v>0</v>
      </c>
      <c r="E59" s="183">
        <f t="shared" si="11"/>
        <v>0</v>
      </c>
      <c r="F59" s="183">
        <f t="shared" si="11"/>
        <v>0</v>
      </c>
      <c r="G59" s="183">
        <f t="shared" si="9"/>
        <v>0</v>
      </c>
      <c r="H59" s="183">
        <f t="shared" si="9"/>
        <v>0</v>
      </c>
      <c r="I59" s="183">
        <f t="shared" si="9"/>
        <v>0</v>
      </c>
      <c r="J59" s="183">
        <f t="shared" si="9"/>
        <v>0</v>
      </c>
      <c r="K59" s="183">
        <f t="shared" si="9"/>
        <v>0</v>
      </c>
      <c r="L59" s="183">
        <f t="shared" si="9"/>
        <v>0</v>
      </c>
      <c r="M59" s="183">
        <f t="shared" si="9"/>
        <v>0</v>
      </c>
      <c r="N59" s="183">
        <f t="shared" si="9"/>
        <v>0</v>
      </c>
      <c r="O59" s="183">
        <f t="shared" si="9"/>
        <v>0</v>
      </c>
      <c r="P59" s="183">
        <f t="shared" si="9"/>
        <v>0</v>
      </c>
      <c r="Q59" s="183">
        <f t="shared" si="9"/>
        <v>0</v>
      </c>
      <c r="R59" s="183">
        <f t="shared" si="9"/>
        <v>0</v>
      </c>
      <c r="S59" s="183">
        <f t="shared" si="9"/>
        <v>0</v>
      </c>
      <c r="T59" s="183">
        <f t="shared" si="9"/>
        <v>0</v>
      </c>
      <c r="U59" s="183">
        <f t="shared" si="9"/>
        <v>0</v>
      </c>
      <c r="V59" s="183">
        <f t="shared" si="9"/>
        <v>0</v>
      </c>
      <c r="W59" s="183">
        <f t="shared" si="9"/>
        <v>0</v>
      </c>
      <c r="X59" s="183">
        <f t="shared" si="9"/>
        <v>0</v>
      </c>
      <c r="Y59" s="183">
        <f t="shared" si="9"/>
        <v>0</v>
      </c>
      <c r="Z59" s="183">
        <f t="shared" si="9"/>
        <v>0</v>
      </c>
      <c r="AA59" s="183">
        <f t="shared" si="9"/>
        <v>0</v>
      </c>
      <c r="AB59" s="183">
        <f t="shared" si="9"/>
        <v>0</v>
      </c>
    </row>
    <row r="60" spans="1:28" x14ac:dyDescent="0.25">
      <c r="B60" s="145">
        <f t="shared" si="10"/>
        <v>45657</v>
      </c>
      <c r="D60" s="183">
        <f t="shared" si="8"/>
        <v>0</v>
      </c>
      <c r="E60" s="183">
        <f t="shared" si="11"/>
        <v>0</v>
      </c>
      <c r="F60" s="183">
        <f t="shared" si="11"/>
        <v>0</v>
      </c>
      <c r="G60" s="183">
        <f t="shared" si="9"/>
        <v>0</v>
      </c>
      <c r="H60" s="183">
        <f t="shared" si="9"/>
        <v>0</v>
      </c>
      <c r="I60" s="183">
        <f t="shared" si="9"/>
        <v>0</v>
      </c>
      <c r="J60" s="183">
        <f t="shared" si="9"/>
        <v>0</v>
      </c>
      <c r="K60" s="183">
        <f t="shared" si="9"/>
        <v>0</v>
      </c>
      <c r="L60" s="183">
        <f t="shared" si="9"/>
        <v>0</v>
      </c>
      <c r="M60" s="183">
        <f t="shared" si="9"/>
        <v>0</v>
      </c>
      <c r="N60" s="183">
        <f t="shared" si="9"/>
        <v>0</v>
      </c>
      <c r="O60" s="183">
        <f t="shared" si="9"/>
        <v>0</v>
      </c>
      <c r="P60" s="183">
        <f t="shared" si="9"/>
        <v>0</v>
      </c>
      <c r="Q60" s="183">
        <f t="shared" si="9"/>
        <v>0</v>
      </c>
      <c r="R60" s="183">
        <f t="shared" si="9"/>
        <v>0</v>
      </c>
      <c r="S60" s="183">
        <f t="shared" si="9"/>
        <v>0</v>
      </c>
      <c r="T60" s="183">
        <f t="shared" si="9"/>
        <v>0</v>
      </c>
      <c r="U60" s="183">
        <f t="shared" si="9"/>
        <v>0</v>
      </c>
      <c r="V60" s="183">
        <f t="shared" si="9"/>
        <v>0</v>
      </c>
      <c r="W60" s="183">
        <f t="shared" si="9"/>
        <v>0</v>
      </c>
      <c r="X60" s="183">
        <f t="shared" si="9"/>
        <v>0</v>
      </c>
      <c r="Y60" s="183">
        <f t="shared" si="9"/>
        <v>0</v>
      </c>
      <c r="Z60" s="183">
        <f t="shared" si="9"/>
        <v>0</v>
      </c>
      <c r="AA60" s="183">
        <f t="shared" si="9"/>
        <v>0</v>
      </c>
      <c r="AB60" s="183">
        <f t="shared" si="9"/>
        <v>0</v>
      </c>
    </row>
    <row r="61" spans="1:28" x14ac:dyDescent="0.25">
      <c r="B61" s="145">
        <f t="shared" si="10"/>
        <v>46022</v>
      </c>
      <c r="D61" s="183">
        <f t="shared" si="8"/>
        <v>0</v>
      </c>
      <c r="E61" s="183">
        <f t="shared" si="11"/>
        <v>0</v>
      </c>
      <c r="F61" s="183">
        <f t="shared" si="11"/>
        <v>0</v>
      </c>
      <c r="G61" s="183">
        <f t="shared" si="9"/>
        <v>0</v>
      </c>
      <c r="H61" s="183">
        <f t="shared" si="9"/>
        <v>0</v>
      </c>
      <c r="I61" s="183">
        <f t="shared" si="9"/>
        <v>0</v>
      </c>
      <c r="J61" s="183">
        <f t="shared" si="9"/>
        <v>0</v>
      </c>
      <c r="K61" s="183">
        <f t="shared" si="9"/>
        <v>0</v>
      </c>
      <c r="L61" s="183">
        <f t="shared" si="9"/>
        <v>0</v>
      </c>
      <c r="M61" s="183">
        <f t="shared" si="9"/>
        <v>0</v>
      </c>
      <c r="N61" s="183">
        <f t="shared" si="9"/>
        <v>0</v>
      </c>
      <c r="O61" s="183">
        <f t="shared" si="9"/>
        <v>0</v>
      </c>
      <c r="P61" s="183">
        <f t="shared" si="9"/>
        <v>0</v>
      </c>
      <c r="Q61" s="183">
        <f t="shared" si="9"/>
        <v>0</v>
      </c>
      <c r="R61" s="183">
        <f t="shared" si="9"/>
        <v>0</v>
      </c>
      <c r="S61" s="183">
        <f t="shared" si="9"/>
        <v>0</v>
      </c>
      <c r="T61" s="183">
        <f t="shared" si="9"/>
        <v>0</v>
      </c>
      <c r="U61" s="183">
        <f t="shared" si="9"/>
        <v>0</v>
      </c>
      <c r="V61" s="183">
        <f t="shared" si="9"/>
        <v>0</v>
      </c>
      <c r="W61" s="183">
        <f t="shared" si="9"/>
        <v>0</v>
      </c>
      <c r="X61" s="183">
        <f t="shared" si="9"/>
        <v>0</v>
      </c>
      <c r="Y61" s="183">
        <f t="shared" si="9"/>
        <v>0</v>
      </c>
      <c r="Z61" s="183">
        <f t="shared" si="9"/>
        <v>0</v>
      </c>
      <c r="AA61" s="183">
        <f t="shared" si="9"/>
        <v>0</v>
      </c>
      <c r="AB61" s="183">
        <f t="shared" si="9"/>
        <v>0</v>
      </c>
    </row>
    <row r="62" spans="1:28" x14ac:dyDescent="0.25">
      <c r="B62" s="145">
        <f t="shared" si="10"/>
        <v>46387</v>
      </c>
      <c r="D62" s="183">
        <f t="shared" si="8"/>
        <v>0</v>
      </c>
      <c r="E62" s="183">
        <f t="shared" si="11"/>
        <v>0</v>
      </c>
      <c r="F62" s="183">
        <f t="shared" si="11"/>
        <v>0</v>
      </c>
      <c r="G62" s="183">
        <f t="shared" si="9"/>
        <v>0</v>
      </c>
      <c r="H62" s="183">
        <f t="shared" si="9"/>
        <v>0</v>
      </c>
      <c r="I62" s="183">
        <f t="shared" si="9"/>
        <v>0</v>
      </c>
      <c r="J62" s="183">
        <f t="shared" si="9"/>
        <v>0</v>
      </c>
      <c r="K62" s="183">
        <f t="shared" si="9"/>
        <v>0</v>
      </c>
      <c r="L62" s="183">
        <f t="shared" si="9"/>
        <v>0</v>
      </c>
      <c r="M62" s="183">
        <f t="shared" si="9"/>
        <v>0</v>
      </c>
      <c r="N62" s="183">
        <f t="shared" si="9"/>
        <v>0</v>
      </c>
      <c r="O62" s="183">
        <f t="shared" si="9"/>
        <v>0</v>
      </c>
      <c r="P62" s="183">
        <f t="shared" si="9"/>
        <v>0</v>
      </c>
      <c r="Q62" s="183">
        <f t="shared" si="9"/>
        <v>0</v>
      </c>
      <c r="R62" s="183">
        <f t="shared" si="9"/>
        <v>0</v>
      </c>
      <c r="S62" s="183">
        <f t="shared" si="9"/>
        <v>0</v>
      </c>
      <c r="T62" s="183">
        <f t="shared" si="9"/>
        <v>0</v>
      </c>
      <c r="U62" s="183">
        <f t="shared" si="9"/>
        <v>0</v>
      </c>
      <c r="V62" s="183">
        <f t="shared" si="9"/>
        <v>0</v>
      </c>
      <c r="W62" s="183">
        <f t="shared" si="9"/>
        <v>0</v>
      </c>
      <c r="X62" s="183">
        <f t="shared" si="9"/>
        <v>0</v>
      </c>
      <c r="Y62" s="183">
        <f t="shared" si="9"/>
        <v>0</v>
      </c>
      <c r="Z62" s="183">
        <f t="shared" si="9"/>
        <v>0</v>
      </c>
      <c r="AA62" s="183">
        <f t="shared" si="9"/>
        <v>0</v>
      </c>
      <c r="AB62" s="183">
        <f t="shared" si="9"/>
        <v>0</v>
      </c>
    </row>
    <row r="63" spans="1:28" x14ac:dyDescent="0.25">
      <c r="B63" s="145">
        <f t="shared" si="10"/>
        <v>46752</v>
      </c>
      <c r="D63" s="183">
        <f t="shared" si="8"/>
        <v>0</v>
      </c>
      <c r="E63" s="183">
        <f t="shared" si="11"/>
        <v>0</v>
      </c>
      <c r="F63" s="183">
        <f t="shared" si="11"/>
        <v>0</v>
      </c>
      <c r="G63" s="183">
        <f t="shared" si="9"/>
        <v>0</v>
      </c>
      <c r="H63" s="183">
        <f t="shared" si="9"/>
        <v>0</v>
      </c>
      <c r="I63" s="183">
        <f t="shared" si="9"/>
        <v>0</v>
      </c>
      <c r="J63" s="183">
        <f t="shared" si="9"/>
        <v>0</v>
      </c>
      <c r="K63" s="183">
        <f t="shared" si="9"/>
        <v>0</v>
      </c>
      <c r="L63" s="183">
        <f t="shared" si="9"/>
        <v>0</v>
      </c>
      <c r="M63" s="183">
        <f t="shared" si="9"/>
        <v>0</v>
      </c>
      <c r="N63" s="183">
        <f t="shared" si="9"/>
        <v>0</v>
      </c>
      <c r="O63" s="183">
        <f t="shared" si="9"/>
        <v>0</v>
      </c>
      <c r="P63" s="183">
        <f t="shared" si="9"/>
        <v>0</v>
      </c>
      <c r="Q63" s="183">
        <f t="shared" si="9"/>
        <v>0</v>
      </c>
      <c r="R63" s="183">
        <f t="shared" si="9"/>
        <v>0</v>
      </c>
      <c r="S63" s="183">
        <f t="shared" si="9"/>
        <v>0</v>
      </c>
      <c r="T63" s="183">
        <f t="shared" si="9"/>
        <v>0</v>
      </c>
      <c r="U63" s="183">
        <f t="shared" si="9"/>
        <v>0</v>
      </c>
      <c r="V63" s="183">
        <f t="shared" si="9"/>
        <v>0</v>
      </c>
      <c r="W63" s="183">
        <f t="shared" si="9"/>
        <v>0</v>
      </c>
      <c r="X63" s="183">
        <f t="shared" si="9"/>
        <v>0</v>
      </c>
      <c r="Y63" s="183">
        <f t="shared" si="9"/>
        <v>0</v>
      </c>
      <c r="Z63" s="183">
        <f t="shared" si="9"/>
        <v>0</v>
      </c>
      <c r="AA63" s="183">
        <f t="shared" si="9"/>
        <v>0</v>
      </c>
      <c r="AB63" s="183">
        <f t="shared" si="9"/>
        <v>0</v>
      </c>
    </row>
    <row r="64" spans="1:28" x14ac:dyDescent="0.25">
      <c r="B64" s="145">
        <f t="shared" si="10"/>
        <v>47118</v>
      </c>
      <c r="D64" s="183">
        <f t="shared" si="8"/>
        <v>0</v>
      </c>
      <c r="E64" s="183">
        <f t="shared" si="11"/>
        <v>0</v>
      </c>
      <c r="F64" s="183">
        <f t="shared" si="11"/>
        <v>0</v>
      </c>
      <c r="G64" s="183">
        <f t="shared" si="9"/>
        <v>0</v>
      </c>
      <c r="H64" s="183">
        <f t="shared" si="9"/>
        <v>0</v>
      </c>
      <c r="I64" s="183">
        <f t="shared" si="9"/>
        <v>0</v>
      </c>
      <c r="J64" s="183">
        <f t="shared" si="9"/>
        <v>0</v>
      </c>
      <c r="K64" s="183">
        <f t="shared" si="9"/>
        <v>0</v>
      </c>
      <c r="L64" s="183">
        <f t="shared" si="9"/>
        <v>0</v>
      </c>
      <c r="M64" s="183">
        <f t="shared" si="9"/>
        <v>0</v>
      </c>
      <c r="N64" s="183">
        <f t="shared" si="9"/>
        <v>0</v>
      </c>
      <c r="O64" s="183">
        <f t="shared" si="9"/>
        <v>0</v>
      </c>
      <c r="P64" s="183">
        <f t="shared" si="9"/>
        <v>0</v>
      </c>
      <c r="Q64" s="183">
        <f t="shared" si="9"/>
        <v>0</v>
      </c>
      <c r="R64" s="183">
        <f t="shared" si="9"/>
        <v>0</v>
      </c>
      <c r="S64" s="183">
        <f t="shared" si="9"/>
        <v>0</v>
      </c>
      <c r="T64" s="183">
        <f t="shared" si="9"/>
        <v>0</v>
      </c>
      <c r="U64" s="183">
        <f t="shared" si="9"/>
        <v>0</v>
      </c>
      <c r="V64" s="183">
        <f t="shared" si="9"/>
        <v>0</v>
      </c>
      <c r="W64" s="183">
        <f t="shared" si="9"/>
        <v>0</v>
      </c>
      <c r="X64" s="183">
        <f t="shared" si="9"/>
        <v>0</v>
      </c>
      <c r="Y64" s="183">
        <f t="shared" si="9"/>
        <v>0</v>
      </c>
      <c r="Z64" s="183">
        <f t="shared" si="9"/>
        <v>0</v>
      </c>
      <c r="AA64" s="183">
        <f t="shared" si="9"/>
        <v>0</v>
      </c>
      <c r="AB64" s="183">
        <f t="shared" si="9"/>
        <v>0</v>
      </c>
    </row>
    <row r="65" spans="1:31" x14ac:dyDescent="0.25">
      <c r="B65" s="145">
        <f t="shared" si="10"/>
        <v>47483</v>
      </c>
      <c r="D65" s="183">
        <f t="shared" si="8"/>
        <v>0</v>
      </c>
      <c r="E65" s="183">
        <f t="shared" si="11"/>
        <v>0</v>
      </c>
      <c r="F65" s="183">
        <f t="shared" si="11"/>
        <v>0</v>
      </c>
      <c r="G65" s="183">
        <f t="shared" si="9"/>
        <v>0</v>
      </c>
      <c r="H65" s="183">
        <f t="shared" si="9"/>
        <v>0</v>
      </c>
      <c r="I65" s="183">
        <f t="shared" si="9"/>
        <v>0</v>
      </c>
      <c r="J65" s="183">
        <f t="shared" si="9"/>
        <v>0</v>
      </c>
      <c r="K65" s="183">
        <f t="shared" si="9"/>
        <v>0</v>
      </c>
      <c r="L65" s="183">
        <f t="shared" si="9"/>
        <v>0</v>
      </c>
      <c r="M65" s="183">
        <f t="shared" si="9"/>
        <v>0</v>
      </c>
      <c r="N65" s="183">
        <f t="shared" si="9"/>
        <v>0</v>
      </c>
      <c r="O65" s="183">
        <f t="shared" si="9"/>
        <v>0</v>
      </c>
      <c r="P65" s="183">
        <f t="shared" si="9"/>
        <v>0</v>
      </c>
      <c r="Q65" s="183">
        <f t="shared" si="9"/>
        <v>0</v>
      </c>
      <c r="R65" s="183">
        <f t="shared" si="9"/>
        <v>0</v>
      </c>
      <c r="S65" s="183">
        <f t="shared" si="9"/>
        <v>0</v>
      </c>
      <c r="T65" s="183">
        <f t="shared" si="9"/>
        <v>0</v>
      </c>
      <c r="U65" s="183">
        <f t="shared" si="9"/>
        <v>0</v>
      </c>
      <c r="V65" s="183">
        <f t="shared" si="9"/>
        <v>0</v>
      </c>
      <c r="W65" s="183">
        <f t="shared" si="9"/>
        <v>0</v>
      </c>
      <c r="X65" s="183">
        <f t="shared" si="9"/>
        <v>0</v>
      </c>
      <c r="Y65" s="183">
        <f t="shared" si="9"/>
        <v>0</v>
      </c>
      <c r="Z65" s="183">
        <f t="shared" si="9"/>
        <v>0</v>
      </c>
      <c r="AA65" s="183">
        <f t="shared" si="9"/>
        <v>0</v>
      </c>
      <c r="AB65" s="183">
        <f t="shared" si="9"/>
        <v>0</v>
      </c>
    </row>
    <row r="66" spans="1:31" x14ac:dyDescent="0.25">
      <c r="B66" s="145">
        <f t="shared" si="10"/>
        <v>47848</v>
      </c>
      <c r="D66" s="183">
        <f t="shared" si="8"/>
        <v>0</v>
      </c>
      <c r="E66" s="183">
        <f t="shared" si="11"/>
        <v>0</v>
      </c>
      <c r="F66" s="183">
        <f t="shared" si="11"/>
        <v>0</v>
      </c>
      <c r="G66" s="183">
        <f t="shared" si="9"/>
        <v>0</v>
      </c>
      <c r="H66" s="183">
        <f t="shared" si="9"/>
        <v>0</v>
      </c>
      <c r="I66" s="183">
        <f t="shared" si="9"/>
        <v>0</v>
      </c>
      <c r="J66" s="183">
        <f t="shared" si="9"/>
        <v>0</v>
      </c>
      <c r="K66" s="183">
        <f t="shared" si="9"/>
        <v>0</v>
      </c>
      <c r="L66" s="183">
        <f t="shared" si="9"/>
        <v>0</v>
      </c>
      <c r="M66" s="183">
        <f t="shared" si="9"/>
        <v>0</v>
      </c>
      <c r="N66" s="183">
        <f t="shared" si="9"/>
        <v>0</v>
      </c>
      <c r="O66" s="183">
        <f t="shared" si="9"/>
        <v>0</v>
      </c>
      <c r="P66" s="183">
        <f t="shared" si="9"/>
        <v>0</v>
      </c>
      <c r="Q66" s="183">
        <f t="shared" si="9"/>
        <v>0</v>
      </c>
      <c r="R66" s="183">
        <f t="shared" si="9"/>
        <v>0</v>
      </c>
      <c r="S66" s="183">
        <f t="shared" si="9"/>
        <v>0</v>
      </c>
      <c r="T66" s="183">
        <f t="shared" si="9"/>
        <v>0</v>
      </c>
      <c r="U66" s="183">
        <f t="shared" si="9"/>
        <v>0</v>
      </c>
      <c r="V66" s="183">
        <f t="shared" si="9"/>
        <v>0</v>
      </c>
      <c r="W66" s="183">
        <f t="shared" si="9"/>
        <v>0</v>
      </c>
      <c r="X66" s="183">
        <f t="shared" si="9"/>
        <v>0</v>
      </c>
      <c r="Y66" s="183">
        <f t="shared" si="9"/>
        <v>0</v>
      </c>
      <c r="Z66" s="183">
        <f t="shared" si="9"/>
        <v>0</v>
      </c>
      <c r="AA66" s="183">
        <f t="shared" si="9"/>
        <v>0</v>
      </c>
      <c r="AB66" s="183">
        <f t="shared" si="9"/>
        <v>0</v>
      </c>
    </row>
    <row r="67" spans="1:31" x14ac:dyDescent="0.25">
      <c r="B67" s="145">
        <f t="shared" si="10"/>
        <v>48213</v>
      </c>
      <c r="D67" s="183">
        <f t="shared" si="8"/>
        <v>0</v>
      </c>
      <c r="E67" s="183">
        <f t="shared" si="11"/>
        <v>0</v>
      </c>
      <c r="F67" s="183">
        <f t="shared" si="11"/>
        <v>0</v>
      </c>
      <c r="G67" s="183">
        <f t="shared" si="9"/>
        <v>0</v>
      </c>
      <c r="H67" s="183">
        <f t="shared" si="9"/>
        <v>0</v>
      </c>
      <c r="I67" s="183">
        <f t="shared" si="9"/>
        <v>0</v>
      </c>
      <c r="J67" s="183">
        <f t="shared" si="9"/>
        <v>0</v>
      </c>
      <c r="K67" s="183">
        <f t="shared" si="9"/>
        <v>0</v>
      </c>
      <c r="L67" s="183">
        <f t="shared" si="9"/>
        <v>0</v>
      </c>
      <c r="M67" s="183">
        <f t="shared" si="9"/>
        <v>0</v>
      </c>
      <c r="N67" s="183">
        <f t="shared" si="9"/>
        <v>0</v>
      </c>
      <c r="O67" s="183">
        <f t="shared" si="9"/>
        <v>0</v>
      </c>
      <c r="P67" s="183">
        <f t="shared" si="9"/>
        <v>0</v>
      </c>
      <c r="Q67" s="183">
        <f t="shared" si="9"/>
        <v>0</v>
      </c>
      <c r="R67" s="183">
        <f t="shared" si="9"/>
        <v>0</v>
      </c>
      <c r="S67" s="183">
        <f t="shared" si="9"/>
        <v>0</v>
      </c>
      <c r="T67" s="183">
        <f t="shared" ref="T67:AB72" si="12">+((T$14)*(T$18)+T$15*T$20)*T37</f>
        <v>0</v>
      </c>
      <c r="U67" s="183">
        <f t="shared" si="12"/>
        <v>0</v>
      </c>
      <c r="V67" s="183">
        <f t="shared" si="12"/>
        <v>0</v>
      </c>
      <c r="W67" s="183">
        <f t="shared" si="12"/>
        <v>0</v>
      </c>
      <c r="X67" s="183">
        <f t="shared" si="12"/>
        <v>0</v>
      </c>
      <c r="Y67" s="183">
        <f t="shared" si="12"/>
        <v>0</v>
      </c>
      <c r="Z67" s="183">
        <f t="shared" si="12"/>
        <v>0</v>
      </c>
      <c r="AA67" s="183">
        <f t="shared" si="12"/>
        <v>0</v>
      </c>
      <c r="AB67" s="183">
        <f t="shared" si="12"/>
        <v>0</v>
      </c>
    </row>
    <row r="68" spans="1:31" x14ac:dyDescent="0.25">
      <c r="B68" s="145">
        <f t="shared" si="10"/>
        <v>48579</v>
      </c>
      <c r="D68" s="183">
        <f t="shared" si="8"/>
        <v>0</v>
      </c>
      <c r="E68" s="183">
        <f t="shared" si="11"/>
        <v>0</v>
      </c>
      <c r="F68" s="183">
        <f t="shared" si="11"/>
        <v>0</v>
      </c>
      <c r="G68" s="183">
        <f t="shared" si="11"/>
        <v>0</v>
      </c>
      <c r="H68" s="183">
        <f t="shared" si="11"/>
        <v>0</v>
      </c>
      <c r="I68" s="183">
        <f t="shared" si="11"/>
        <v>0</v>
      </c>
      <c r="J68" s="183">
        <f t="shared" si="11"/>
        <v>0</v>
      </c>
      <c r="K68" s="183">
        <f t="shared" si="11"/>
        <v>0</v>
      </c>
      <c r="L68" s="183">
        <f t="shared" si="11"/>
        <v>0</v>
      </c>
      <c r="M68" s="183">
        <f t="shared" si="11"/>
        <v>0</v>
      </c>
      <c r="N68" s="183">
        <f t="shared" si="11"/>
        <v>0</v>
      </c>
      <c r="O68" s="183">
        <f t="shared" si="11"/>
        <v>0</v>
      </c>
      <c r="P68" s="183">
        <f t="shared" si="11"/>
        <v>0</v>
      </c>
      <c r="Q68" s="183">
        <f t="shared" si="11"/>
        <v>0</v>
      </c>
      <c r="R68" s="183">
        <f t="shared" si="11"/>
        <v>0</v>
      </c>
      <c r="S68" s="183">
        <f t="shared" si="11"/>
        <v>0</v>
      </c>
      <c r="T68" s="183">
        <f t="shared" si="11"/>
        <v>0</v>
      </c>
      <c r="U68" s="183">
        <f t="shared" si="12"/>
        <v>0</v>
      </c>
      <c r="V68" s="183">
        <f t="shared" si="12"/>
        <v>0</v>
      </c>
      <c r="W68" s="183">
        <f t="shared" si="12"/>
        <v>0</v>
      </c>
      <c r="X68" s="183">
        <f t="shared" si="12"/>
        <v>0</v>
      </c>
      <c r="Y68" s="183">
        <f t="shared" si="12"/>
        <v>0</v>
      </c>
      <c r="Z68" s="183">
        <f t="shared" si="12"/>
        <v>0</v>
      </c>
      <c r="AA68" s="183">
        <f t="shared" si="12"/>
        <v>0</v>
      </c>
      <c r="AB68" s="183">
        <f t="shared" si="12"/>
        <v>0</v>
      </c>
    </row>
    <row r="69" spans="1:31" x14ac:dyDescent="0.25">
      <c r="B69" s="145">
        <f t="shared" si="10"/>
        <v>48944</v>
      </c>
      <c r="D69" s="183">
        <f t="shared" si="8"/>
        <v>0</v>
      </c>
      <c r="E69" s="183">
        <f t="shared" si="11"/>
        <v>0</v>
      </c>
      <c r="F69" s="183">
        <f t="shared" si="11"/>
        <v>0</v>
      </c>
      <c r="G69" s="183">
        <f t="shared" si="11"/>
        <v>0</v>
      </c>
      <c r="H69" s="183">
        <f t="shared" si="11"/>
        <v>0</v>
      </c>
      <c r="I69" s="183">
        <f t="shared" si="11"/>
        <v>0</v>
      </c>
      <c r="J69" s="183">
        <f t="shared" si="11"/>
        <v>0</v>
      </c>
      <c r="K69" s="183">
        <f t="shared" si="11"/>
        <v>0</v>
      </c>
      <c r="L69" s="183">
        <f t="shared" si="11"/>
        <v>0</v>
      </c>
      <c r="M69" s="183">
        <f t="shared" si="11"/>
        <v>0</v>
      </c>
      <c r="N69" s="183">
        <f t="shared" si="11"/>
        <v>0</v>
      </c>
      <c r="O69" s="183">
        <f t="shared" si="11"/>
        <v>0</v>
      </c>
      <c r="P69" s="183">
        <f t="shared" si="11"/>
        <v>0</v>
      </c>
      <c r="Q69" s="183">
        <f t="shared" si="11"/>
        <v>0</v>
      </c>
      <c r="R69" s="183">
        <f t="shared" si="11"/>
        <v>0</v>
      </c>
      <c r="S69" s="183">
        <f t="shared" si="11"/>
        <v>0</v>
      </c>
      <c r="T69" s="183">
        <f t="shared" si="11"/>
        <v>0</v>
      </c>
      <c r="U69" s="183">
        <f t="shared" si="12"/>
        <v>0</v>
      </c>
      <c r="V69" s="183">
        <f t="shared" si="12"/>
        <v>0</v>
      </c>
      <c r="W69" s="183">
        <f t="shared" si="12"/>
        <v>0</v>
      </c>
      <c r="X69" s="183">
        <f t="shared" si="12"/>
        <v>0</v>
      </c>
      <c r="Y69" s="183">
        <f t="shared" si="12"/>
        <v>0</v>
      </c>
      <c r="Z69" s="183">
        <f t="shared" si="12"/>
        <v>0</v>
      </c>
      <c r="AA69" s="183">
        <f t="shared" si="12"/>
        <v>0</v>
      </c>
      <c r="AB69" s="183">
        <f t="shared" si="12"/>
        <v>0</v>
      </c>
    </row>
    <row r="70" spans="1:31" x14ac:dyDescent="0.25">
      <c r="B70" s="145">
        <f t="shared" si="10"/>
        <v>49309</v>
      </c>
      <c r="D70" s="183">
        <f t="shared" si="8"/>
        <v>0</v>
      </c>
      <c r="E70" s="183">
        <f t="shared" si="11"/>
        <v>0</v>
      </c>
      <c r="F70" s="183">
        <f t="shared" si="11"/>
        <v>0</v>
      </c>
      <c r="G70" s="183">
        <f t="shared" si="11"/>
        <v>0</v>
      </c>
      <c r="H70" s="183">
        <f t="shared" si="11"/>
        <v>0</v>
      </c>
      <c r="I70" s="183">
        <f t="shared" si="11"/>
        <v>0</v>
      </c>
      <c r="J70" s="183">
        <f t="shared" si="11"/>
        <v>0</v>
      </c>
      <c r="K70" s="183">
        <f t="shared" si="11"/>
        <v>0</v>
      </c>
      <c r="L70" s="183">
        <f t="shared" si="11"/>
        <v>0</v>
      </c>
      <c r="M70" s="183">
        <f t="shared" si="11"/>
        <v>0</v>
      </c>
      <c r="N70" s="183">
        <f t="shared" si="11"/>
        <v>0</v>
      </c>
      <c r="O70" s="183">
        <f t="shared" si="11"/>
        <v>0</v>
      </c>
      <c r="P70" s="183">
        <f t="shared" si="11"/>
        <v>0</v>
      </c>
      <c r="Q70" s="183">
        <f t="shared" si="11"/>
        <v>0</v>
      </c>
      <c r="R70" s="183">
        <f t="shared" si="11"/>
        <v>0</v>
      </c>
      <c r="S70" s="183">
        <f t="shared" si="11"/>
        <v>0</v>
      </c>
      <c r="T70" s="183">
        <f t="shared" si="11"/>
        <v>0</v>
      </c>
      <c r="U70" s="183">
        <f t="shared" si="12"/>
        <v>0</v>
      </c>
      <c r="V70" s="183">
        <f t="shared" si="12"/>
        <v>0</v>
      </c>
      <c r="W70" s="183">
        <f t="shared" si="12"/>
        <v>0</v>
      </c>
      <c r="X70" s="183">
        <f t="shared" si="12"/>
        <v>0</v>
      </c>
      <c r="Y70" s="183">
        <f t="shared" si="12"/>
        <v>0</v>
      </c>
      <c r="Z70" s="183">
        <f t="shared" si="12"/>
        <v>0</v>
      </c>
      <c r="AA70" s="183">
        <f t="shared" si="12"/>
        <v>0</v>
      </c>
      <c r="AB70" s="183">
        <f t="shared" si="12"/>
        <v>0</v>
      </c>
    </row>
    <row r="71" spans="1:31" x14ac:dyDescent="0.25">
      <c r="B71" s="145">
        <f t="shared" si="10"/>
        <v>49674</v>
      </c>
      <c r="D71" s="183">
        <f t="shared" si="8"/>
        <v>0</v>
      </c>
      <c r="E71" s="183">
        <f t="shared" si="11"/>
        <v>0</v>
      </c>
      <c r="F71" s="183">
        <f t="shared" si="11"/>
        <v>0</v>
      </c>
      <c r="G71" s="183">
        <f t="shared" si="11"/>
        <v>0</v>
      </c>
      <c r="H71" s="183">
        <f t="shared" si="11"/>
        <v>0</v>
      </c>
      <c r="I71" s="183">
        <f t="shared" si="11"/>
        <v>0</v>
      </c>
      <c r="J71" s="183">
        <f t="shared" si="11"/>
        <v>0</v>
      </c>
      <c r="K71" s="183">
        <f t="shared" si="11"/>
        <v>0</v>
      </c>
      <c r="L71" s="183">
        <f t="shared" si="11"/>
        <v>0</v>
      </c>
      <c r="M71" s="183">
        <f t="shared" si="11"/>
        <v>0</v>
      </c>
      <c r="N71" s="183">
        <f t="shared" si="11"/>
        <v>0</v>
      </c>
      <c r="O71" s="183">
        <f t="shared" si="11"/>
        <v>0</v>
      </c>
      <c r="P71" s="183">
        <f t="shared" si="11"/>
        <v>0</v>
      </c>
      <c r="Q71" s="183">
        <f t="shared" si="11"/>
        <v>0</v>
      </c>
      <c r="R71" s="183">
        <f t="shared" si="11"/>
        <v>0</v>
      </c>
      <c r="S71" s="183">
        <f t="shared" si="11"/>
        <v>0</v>
      </c>
      <c r="T71" s="183">
        <f t="shared" si="11"/>
        <v>0</v>
      </c>
      <c r="U71" s="183">
        <f t="shared" si="12"/>
        <v>0</v>
      </c>
      <c r="V71" s="183">
        <f t="shared" si="12"/>
        <v>0</v>
      </c>
      <c r="W71" s="183">
        <f t="shared" si="12"/>
        <v>0</v>
      </c>
      <c r="X71" s="183">
        <f t="shared" si="12"/>
        <v>0</v>
      </c>
      <c r="Y71" s="183">
        <f t="shared" si="12"/>
        <v>0</v>
      </c>
      <c r="Z71" s="183">
        <f t="shared" si="12"/>
        <v>0</v>
      </c>
      <c r="AA71" s="183">
        <f t="shared" si="12"/>
        <v>0</v>
      </c>
      <c r="AB71" s="183">
        <f t="shared" si="12"/>
        <v>0</v>
      </c>
    </row>
    <row r="72" spans="1:31" x14ac:dyDescent="0.25">
      <c r="B72" s="145">
        <f t="shared" si="10"/>
        <v>50040</v>
      </c>
      <c r="D72" s="183">
        <f t="shared" si="8"/>
        <v>0</v>
      </c>
      <c r="E72" s="183">
        <f t="shared" si="11"/>
        <v>0</v>
      </c>
      <c r="F72" s="183">
        <f t="shared" si="11"/>
        <v>0</v>
      </c>
      <c r="G72" s="183">
        <f t="shared" si="11"/>
        <v>0</v>
      </c>
      <c r="H72" s="183">
        <f t="shared" si="11"/>
        <v>0</v>
      </c>
      <c r="I72" s="183">
        <f t="shared" si="11"/>
        <v>0</v>
      </c>
      <c r="J72" s="183">
        <f t="shared" si="11"/>
        <v>0</v>
      </c>
      <c r="K72" s="183">
        <f t="shared" si="11"/>
        <v>0</v>
      </c>
      <c r="L72" s="183">
        <f t="shared" si="11"/>
        <v>0</v>
      </c>
      <c r="M72" s="183">
        <f t="shared" si="11"/>
        <v>0</v>
      </c>
      <c r="N72" s="183">
        <f t="shared" si="11"/>
        <v>0</v>
      </c>
      <c r="O72" s="183">
        <f t="shared" si="11"/>
        <v>0</v>
      </c>
      <c r="P72" s="183">
        <f t="shared" si="11"/>
        <v>0</v>
      </c>
      <c r="Q72" s="183">
        <f t="shared" si="11"/>
        <v>0</v>
      </c>
      <c r="R72" s="183">
        <f t="shared" si="11"/>
        <v>0</v>
      </c>
      <c r="S72" s="183">
        <f t="shared" si="11"/>
        <v>0</v>
      </c>
      <c r="T72" s="183">
        <f t="shared" si="11"/>
        <v>0</v>
      </c>
      <c r="U72" s="183">
        <f t="shared" si="12"/>
        <v>0</v>
      </c>
      <c r="V72" s="183">
        <f t="shared" si="12"/>
        <v>0</v>
      </c>
      <c r="W72" s="183">
        <f t="shared" si="12"/>
        <v>0</v>
      </c>
      <c r="X72" s="183">
        <f t="shared" si="12"/>
        <v>0</v>
      </c>
      <c r="Y72" s="183">
        <f t="shared" si="12"/>
        <v>0</v>
      </c>
      <c r="Z72" s="183">
        <f t="shared" si="12"/>
        <v>0</v>
      </c>
      <c r="AA72" s="183">
        <f t="shared" si="12"/>
        <v>0</v>
      </c>
      <c r="AB72" s="183">
        <f t="shared" si="12"/>
        <v>0</v>
      </c>
    </row>
    <row r="73" spans="1:31" x14ac:dyDescent="0.25">
      <c r="B73" s="145">
        <f t="shared" si="10"/>
        <v>50405</v>
      </c>
      <c r="D73" s="183">
        <f t="shared" si="8"/>
        <v>0</v>
      </c>
      <c r="E73" s="183">
        <f t="shared" ref="E73:AB75" si="13">+((E$14)*(E$18)+E$15*E$20)*E43</f>
        <v>0</v>
      </c>
      <c r="F73" s="183">
        <f t="shared" si="13"/>
        <v>0</v>
      </c>
      <c r="G73" s="183">
        <f t="shared" si="13"/>
        <v>0</v>
      </c>
      <c r="H73" s="183">
        <f t="shared" si="13"/>
        <v>0</v>
      </c>
      <c r="I73" s="183">
        <f t="shared" si="13"/>
        <v>0</v>
      </c>
      <c r="J73" s="183">
        <f t="shared" si="13"/>
        <v>0</v>
      </c>
      <c r="K73" s="183">
        <f t="shared" si="13"/>
        <v>0</v>
      </c>
      <c r="L73" s="183">
        <f t="shared" si="13"/>
        <v>0</v>
      </c>
      <c r="M73" s="183">
        <f t="shared" si="13"/>
        <v>0</v>
      </c>
      <c r="N73" s="183">
        <f t="shared" si="13"/>
        <v>0</v>
      </c>
      <c r="O73" s="183">
        <f t="shared" si="13"/>
        <v>0</v>
      </c>
      <c r="P73" s="183">
        <f t="shared" si="13"/>
        <v>0</v>
      </c>
      <c r="Q73" s="183">
        <f t="shared" si="13"/>
        <v>0</v>
      </c>
      <c r="R73" s="183">
        <f t="shared" si="13"/>
        <v>0</v>
      </c>
      <c r="S73" s="183">
        <f t="shared" si="13"/>
        <v>0</v>
      </c>
      <c r="T73" s="183">
        <f t="shared" si="13"/>
        <v>0</v>
      </c>
      <c r="U73" s="183">
        <f t="shared" si="13"/>
        <v>0</v>
      </c>
      <c r="V73" s="183">
        <f t="shared" si="13"/>
        <v>0</v>
      </c>
      <c r="W73" s="183">
        <f t="shared" si="13"/>
        <v>0</v>
      </c>
      <c r="X73" s="183">
        <f t="shared" si="13"/>
        <v>0</v>
      </c>
      <c r="Y73" s="183">
        <f t="shared" si="13"/>
        <v>0</v>
      </c>
      <c r="Z73" s="183">
        <f t="shared" si="13"/>
        <v>0</v>
      </c>
      <c r="AA73" s="183">
        <f t="shared" si="13"/>
        <v>0</v>
      </c>
      <c r="AB73" s="183">
        <f t="shared" si="13"/>
        <v>0</v>
      </c>
    </row>
    <row r="74" spans="1:31" x14ac:dyDescent="0.25">
      <c r="B74" s="145">
        <f t="shared" si="10"/>
        <v>50770</v>
      </c>
      <c r="D74" s="183">
        <f t="shared" si="8"/>
        <v>0</v>
      </c>
      <c r="E74" s="183">
        <f t="shared" si="13"/>
        <v>0</v>
      </c>
      <c r="F74" s="183">
        <f t="shared" si="13"/>
        <v>0</v>
      </c>
      <c r="G74" s="183">
        <f t="shared" si="13"/>
        <v>0</v>
      </c>
      <c r="H74" s="183">
        <f t="shared" si="13"/>
        <v>0</v>
      </c>
      <c r="I74" s="183">
        <f t="shared" si="13"/>
        <v>0</v>
      </c>
      <c r="J74" s="183">
        <f t="shared" si="13"/>
        <v>0</v>
      </c>
      <c r="K74" s="183">
        <f t="shared" si="13"/>
        <v>0</v>
      </c>
      <c r="L74" s="183">
        <f t="shared" si="13"/>
        <v>0</v>
      </c>
      <c r="M74" s="183">
        <f t="shared" si="13"/>
        <v>0</v>
      </c>
      <c r="N74" s="183">
        <f t="shared" si="13"/>
        <v>0</v>
      </c>
      <c r="O74" s="183">
        <f t="shared" si="13"/>
        <v>0</v>
      </c>
      <c r="P74" s="183">
        <f t="shared" si="13"/>
        <v>0</v>
      </c>
      <c r="Q74" s="183">
        <f t="shared" si="13"/>
        <v>0</v>
      </c>
      <c r="R74" s="183">
        <f t="shared" si="13"/>
        <v>0</v>
      </c>
      <c r="S74" s="183">
        <f t="shared" si="13"/>
        <v>0</v>
      </c>
      <c r="T74" s="183">
        <f t="shared" si="13"/>
        <v>0</v>
      </c>
      <c r="U74" s="183">
        <f t="shared" si="13"/>
        <v>0</v>
      </c>
      <c r="V74" s="183">
        <f t="shared" si="13"/>
        <v>0</v>
      </c>
      <c r="W74" s="183">
        <f t="shared" si="13"/>
        <v>0</v>
      </c>
      <c r="X74" s="183">
        <f t="shared" si="13"/>
        <v>0</v>
      </c>
      <c r="Y74" s="183">
        <f t="shared" si="13"/>
        <v>0</v>
      </c>
      <c r="Z74" s="183">
        <f t="shared" si="13"/>
        <v>0</v>
      </c>
      <c r="AA74" s="183">
        <f t="shared" si="13"/>
        <v>0</v>
      </c>
      <c r="AB74" s="183">
        <f t="shared" si="13"/>
        <v>0</v>
      </c>
    </row>
    <row r="75" spans="1:31" x14ac:dyDescent="0.25">
      <c r="B75" s="145">
        <f t="shared" si="10"/>
        <v>51135</v>
      </c>
      <c r="D75" s="183">
        <f t="shared" si="8"/>
        <v>0</v>
      </c>
      <c r="E75" s="183">
        <f t="shared" si="13"/>
        <v>0</v>
      </c>
      <c r="F75" s="183">
        <f t="shared" si="13"/>
        <v>0</v>
      </c>
      <c r="G75" s="183">
        <f t="shared" si="13"/>
        <v>0</v>
      </c>
      <c r="H75" s="183">
        <f t="shared" si="13"/>
        <v>0</v>
      </c>
      <c r="I75" s="183">
        <f t="shared" si="13"/>
        <v>0</v>
      </c>
      <c r="J75" s="183">
        <f t="shared" si="13"/>
        <v>0</v>
      </c>
      <c r="K75" s="183">
        <f t="shared" si="13"/>
        <v>0</v>
      </c>
      <c r="L75" s="183">
        <f t="shared" si="13"/>
        <v>0</v>
      </c>
      <c r="M75" s="183">
        <f t="shared" si="13"/>
        <v>0</v>
      </c>
      <c r="N75" s="183">
        <f t="shared" si="13"/>
        <v>0</v>
      </c>
      <c r="O75" s="183">
        <f t="shared" si="13"/>
        <v>0</v>
      </c>
      <c r="P75" s="183">
        <f t="shared" si="13"/>
        <v>0</v>
      </c>
      <c r="Q75" s="183">
        <f t="shared" si="13"/>
        <v>0</v>
      </c>
      <c r="R75" s="183">
        <f t="shared" si="13"/>
        <v>0</v>
      </c>
      <c r="S75" s="183">
        <f t="shared" si="13"/>
        <v>0</v>
      </c>
      <c r="T75" s="183">
        <f t="shared" si="13"/>
        <v>0</v>
      </c>
      <c r="U75" s="183">
        <f t="shared" si="13"/>
        <v>0</v>
      </c>
      <c r="V75" s="183">
        <f t="shared" si="13"/>
        <v>0</v>
      </c>
      <c r="W75" s="183">
        <f t="shared" si="13"/>
        <v>0</v>
      </c>
      <c r="X75" s="183">
        <f t="shared" si="13"/>
        <v>0</v>
      </c>
      <c r="Y75" s="183">
        <f t="shared" si="13"/>
        <v>0</v>
      </c>
      <c r="Z75" s="183">
        <f t="shared" si="13"/>
        <v>0</v>
      </c>
      <c r="AA75" s="183">
        <f t="shared" si="13"/>
        <v>0</v>
      </c>
      <c r="AB75" s="183">
        <f t="shared" si="13"/>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JPY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JPY</v>
      </c>
      <c r="AE80" s="186" t="s">
        <v>128</v>
      </c>
    </row>
    <row r="81" spans="1:31" x14ac:dyDescent="0.25">
      <c r="B81" s="145">
        <f>EDATE(+Summary!$C$6,12)</f>
        <v>44196</v>
      </c>
      <c r="D81" s="193">
        <f t="shared" ref="D81:D100" si="14">SUM(E81:AB81)</f>
        <v>0</v>
      </c>
      <c r="E81" s="193">
        <f t="shared" ref="E81:T96" si="15">+E56-E57</f>
        <v>0</v>
      </c>
      <c r="F81" s="193">
        <f>+F56-F57</f>
        <v>0</v>
      </c>
      <c r="G81" s="193">
        <f t="shared" ref="G81:AB92" si="16">+G56-G57</f>
        <v>0</v>
      </c>
      <c r="H81" s="193">
        <f t="shared" si="16"/>
        <v>0</v>
      </c>
      <c r="I81" s="193">
        <f t="shared" si="16"/>
        <v>0</v>
      </c>
      <c r="J81" s="193">
        <f t="shared" si="16"/>
        <v>0</v>
      </c>
      <c r="K81" s="193">
        <f t="shared" si="16"/>
        <v>0</v>
      </c>
      <c r="L81" s="193">
        <f t="shared" si="16"/>
        <v>0</v>
      </c>
      <c r="M81" s="193">
        <f t="shared" si="16"/>
        <v>0</v>
      </c>
      <c r="N81" s="193">
        <f t="shared" si="16"/>
        <v>0</v>
      </c>
      <c r="O81" s="193">
        <f t="shared" si="16"/>
        <v>0</v>
      </c>
      <c r="P81" s="193">
        <f t="shared" si="16"/>
        <v>0</v>
      </c>
      <c r="Q81" s="193">
        <f t="shared" si="16"/>
        <v>0</v>
      </c>
      <c r="R81" s="193">
        <f t="shared" si="16"/>
        <v>0</v>
      </c>
      <c r="S81" s="193">
        <f t="shared" si="16"/>
        <v>0</v>
      </c>
      <c r="T81" s="193">
        <f t="shared" si="16"/>
        <v>0</v>
      </c>
      <c r="U81" s="193">
        <f t="shared" si="16"/>
        <v>0</v>
      </c>
      <c r="V81" s="193">
        <f t="shared" si="16"/>
        <v>0</v>
      </c>
      <c r="W81" s="193">
        <f t="shared" si="16"/>
        <v>0</v>
      </c>
      <c r="X81" s="193">
        <f t="shared" si="16"/>
        <v>0</v>
      </c>
      <c r="Y81" s="193">
        <f t="shared" si="16"/>
        <v>0</v>
      </c>
      <c r="Z81" s="193">
        <f t="shared" si="16"/>
        <v>0</v>
      </c>
      <c r="AA81" s="193">
        <f t="shared" si="16"/>
        <v>0</v>
      </c>
      <c r="AB81" s="193">
        <f t="shared" si="16"/>
        <v>0</v>
      </c>
      <c r="AC81" s="187">
        <f>+AD81*((1+Summary!$D$29)^(AE81))</f>
        <v>1.0004998731492256</v>
      </c>
      <c r="AD81" s="187">
        <f>HLOOKUP($H$4,'Yield Curves &amp; Factor Charges'!$L$41:$S$72,AE81+2.5,FALSE)</f>
        <v>0.99999999808772055</v>
      </c>
      <c r="AE81" s="134">
        <v>0.5</v>
      </c>
    </row>
    <row r="82" spans="1:31" x14ac:dyDescent="0.25">
      <c r="A82" s="88"/>
      <c r="B82" s="145">
        <f t="shared" ref="B82:B99" si="17">EDATE(B81,12)</f>
        <v>44561</v>
      </c>
      <c r="D82" s="193">
        <f t="shared" si="14"/>
        <v>0</v>
      </c>
      <c r="E82" s="193">
        <f t="shared" si="15"/>
        <v>0</v>
      </c>
      <c r="F82" s="193">
        <f t="shared" si="15"/>
        <v>0</v>
      </c>
      <c r="G82" s="193">
        <f t="shared" si="16"/>
        <v>0</v>
      </c>
      <c r="H82" s="193">
        <f t="shared" si="16"/>
        <v>0</v>
      </c>
      <c r="I82" s="193">
        <f t="shared" si="16"/>
        <v>0</v>
      </c>
      <c r="J82" s="193">
        <f t="shared" si="16"/>
        <v>0</v>
      </c>
      <c r="K82" s="193">
        <f t="shared" si="16"/>
        <v>0</v>
      </c>
      <c r="L82" s="193">
        <f t="shared" si="16"/>
        <v>0</v>
      </c>
      <c r="M82" s="193">
        <f t="shared" si="16"/>
        <v>0</v>
      </c>
      <c r="N82" s="193">
        <f t="shared" si="16"/>
        <v>0</v>
      </c>
      <c r="O82" s="193">
        <f t="shared" si="16"/>
        <v>0</v>
      </c>
      <c r="P82" s="193">
        <f t="shared" si="16"/>
        <v>0</v>
      </c>
      <c r="Q82" s="193">
        <f t="shared" si="16"/>
        <v>0</v>
      </c>
      <c r="R82" s="193">
        <f t="shared" si="16"/>
        <v>0</v>
      </c>
      <c r="S82" s="193">
        <f t="shared" si="16"/>
        <v>0</v>
      </c>
      <c r="T82" s="193">
        <f t="shared" si="16"/>
        <v>0</v>
      </c>
      <c r="U82" s="193">
        <f t="shared" si="16"/>
        <v>0</v>
      </c>
      <c r="V82" s="193">
        <f t="shared" si="16"/>
        <v>0</v>
      </c>
      <c r="W82" s="193">
        <f t="shared" si="16"/>
        <v>0</v>
      </c>
      <c r="X82" s="193">
        <f t="shared" si="16"/>
        <v>0</v>
      </c>
      <c r="Y82" s="193">
        <f t="shared" si="16"/>
        <v>0</v>
      </c>
      <c r="Z82" s="193">
        <f t="shared" si="16"/>
        <v>0</v>
      </c>
      <c r="AA82" s="193">
        <f t="shared" si="16"/>
        <v>0</v>
      </c>
      <c r="AB82" s="193">
        <f t="shared" si="16"/>
        <v>0</v>
      </c>
      <c r="AC82" s="187">
        <f>+AD82*((1+Summary!$D$29)^(AE82))</f>
        <v>1.001500380682969</v>
      </c>
      <c r="AD82" s="187">
        <f>HLOOKUP($H$4,'Yield Curves &amp; Factor Charges'!$L$41:$S$72,AE82+2.5,FALSE)</f>
        <v>1.0000000057368383</v>
      </c>
      <c r="AE82" s="134">
        <f t="shared" ref="AE82:AE100" si="18">+AE81+1</f>
        <v>1.5</v>
      </c>
    </row>
    <row r="83" spans="1:31" x14ac:dyDescent="0.25">
      <c r="B83" s="145">
        <f t="shared" si="17"/>
        <v>44926</v>
      </c>
      <c r="D83" s="193">
        <f t="shared" si="14"/>
        <v>0</v>
      </c>
      <c r="E83" s="193">
        <f t="shared" si="15"/>
        <v>0</v>
      </c>
      <c r="F83" s="193">
        <f t="shared" si="15"/>
        <v>0</v>
      </c>
      <c r="G83" s="193">
        <f t="shared" si="16"/>
        <v>0</v>
      </c>
      <c r="H83" s="193">
        <f t="shared" si="16"/>
        <v>0</v>
      </c>
      <c r="I83" s="193">
        <f t="shared" si="16"/>
        <v>0</v>
      </c>
      <c r="J83" s="193">
        <f t="shared" si="16"/>
        <v>0</v>
      </c>
      <c r="K83" s="193">
        <f t="shared" si="16"/>
        <v>0</v>
      </c>
      <c r="L83" s="193">
        <f t="shared" si="16"/>
        <v>0</v>
      </c>
      <c r="M83" s="193">
        <f t="shared" si="16"/>
        <v>0</v>
      </c>
      <c r="N83" s="193">
        <f t="shared" si="16"/>
        <v>0</v>
      </c>
      <c r="O83" s="193">
        <f t="shared" si="16"/>
        <v>0</v>
      </c>
      <c r="P83" s="193">
        <f t="shared" si="16"/>
        <v>0</v>
      </c>
      <c r="Q83" s="193">
        <f t="shared" si="16"/>
        <v>0</v>
      </c>
      <c r="R83" s="193">
        <f t="shared" si="16"/>
        <v>0</v>
      </c>
      <c r="S83" s="193">
        <f t="shared" si="16"/>
        <v>0</v>
      </c>
      <c r="T83" s="193">
        <f t="shared" si="16"/>
        <v>0</v>
      </c>
      <c r="U83" s="193">
        <f t="shared" si="16"/>
        <v>0</v>
      </c>
      <c r="V83" s="193">
        <f t="shared" si="16"/>
        <v>0</v>
      </c>
      <c r="W83" s="193">
        <f t="shared" si="16"/>
        <v>0</v>
      </c>
      <c r="X83" s="193">
        <f t="shared" si="16"/>
        <v>0</v>
      </c>
      <c r="Y83" s="193">
        <f t="shared" si="16"/>
        <v>0</v>
      </c>
      <c r="Z83" s="193">
        <f t="shared" si="16"/>
        <v>0</v>
      </c>
      <c r="AA83" s="193">
        <f t="shared" si="16"/>
        <v>0</v>
      </c>
      <c r="AB83" s="193">
        <f t="shared" si="16"/>
        <v>0</v>
      </c>
      <c r="AC83" s="187">
        <f>+AD83*((1+Summary!$D$29)^(AE83))</f>
        <v>1.0025018465565052</v>
      </c>
      <c r="AD83" s="187">
        <f>HLOOKUP($H$4,'Yield Curves &amp; Factor Charges'!$L$41:$S$72,AE83+2.5,FALSE)</f>
        <v>0.99999997131580887</v>
      </c>
      <c r="AE83" s="134">
        <f t="shared" si="18"/>
        <v>2.5</v>
      </c>
    </row>
    <row r="84" spans="1:31" x14ac:dyDescent="0.25">
      <c r="B84" s="145">
        <f t="shared" si="17"/>
        <v>45291</v>
      </c>
      <c r="D84" s="193">
        <f t="shared" si="14"/>
        <v>0</v>
      </c>
      <c r="E84" s="193">
        <f t="shared" si="15"/>
        <v>0</v>
      </c>
      <c r="F84" s="193">
        <f t="shared" si="15"/>
        <v>0</v>
      </c>
      <c r="G84" s="193">
        <f t="shared" si="16"/>
        <v>0</v>
      </c>
      <c r="H84" s="193">
        <f t="shared" si="16"/>
        <v>0</v>
      </c>
      <c r="I84" s="193">
        <f t="shared" si="16"/>
        <v>0</v>
      </c>
      <c r="J84" s="193">
        <f t="shared" si="16"/>
        <v>0</v>
      </c>
      <c r="K84" s="193">
        <f t="shared" si="16"/>
        <v>0</v>
      </c>
      <c r="L84" s="193">
        <f t="shared" si="16"/>
        <v>0</v>
      </c>
      <c r="M84" s="193">
        <f t="shared" si="16"/>
        <v>0</v>
      </c>
      <c r="N84" s="193">
        <f t="shared" si="16"/>
        <v>0</v>
      </c>
      <c r="O84" s="193">
        <f t="shared" si="16"/>
        <v>0</v>
      </c>
      <c r="P84" s="193">
        <f t="shared" si="16"/>
        <v>0</v>
      </c>
      <c r="Q84" s="193">
        <f t="shared" si="16"/>
        <v>0</v>
      </c>
      <c r="R84" s="193">
        <f t="shared" si="16"/>
        <v>0</v>
      </c>
      <c r="S84" s="193">
        <f t="shared" si="16"/>
        <v>0</v>
      </c>
      <c r="T84" s="193">
        <f t="shared" si="16"/>
        <v>0</v>
      </c>
      <c r="U84" s="193">
        <f t="shared" si="16"/>
        <v>0</v>
      </c>
      <c r="V84" s="193">
        <f t="shared" si="16"/>
        <v>0</v>
      </c>
      <c r="W84" s="193">
        <f t="shared" si="16"/>
        <v>0</v>
      </c>
      <c r="X84" s="193">
        <f t="shared" si="16"/>
        <v>0</v>
      </c>
      <c r="Y84" s="193">
        <f t="shared" si="16"/>
        <v>0</v>
      </c>
      <c r="Z84" s="193">
        <f t="shared" si="16"/>
        <v>0</v>
      </c>
      <c r="AA84" s="193">
        <f t="shared" si="16"/>
        <v>0</v>
      </c>
      <c r="AB84" s="193">
        <f t="shared" si="16"/>
        <v>0</v>
      </c>
      <c r="AC84" s="187">
        <f>+AD84*((1+Summary!$D$29)^(AE84))</f>
        <v>1.0035045249492911</v>
      </c>
      <c r="AD84" s="187">
        <f>HLOOKUP($H$4,'Yield Curves &amp; Factor Charges'!$L$41:$S$72,AE84+2.5,FALSE)</f>
        <v>1.0000001472455142</v>
      </c>
      <c r="AE84" s="134">
        <f t="shared" si="18"/>
        <v>3.5</v>
      </c>
    </row>
    <row r="85" spans="1:31" x14ac:dyDescent="0.25">
      <c r="B85" s="145">
        <f t="shared" si="17"/>
        <v>45657</v>
      </c>
      <c r="D85" s="193">
        <f t="shared" si="14"/>
        <v>0</v>
      </c>
      <c r="E85" s="193">
        <f t="shared" si="15"/>
        <v>0</v>
      </c>
      <c r="F85" s="193">
        <f t="shared" si="15"/>
        <v>0</v>
      </c>
      <c r="G85" s="193">
        <f t="shared" si="16"/>
        <v>0</v>
      </c>
      <c r="H85" s="193">
        <f t="shared" si="16"/>
        <v>0</v>
      </c>
      <c r="I85" s="193">
        <f t="shared" si="16"/>
        <v>0</v>
      </c>
      <c r="J85" s="193">
        <f t="shared" si="16"/>
        <v>0</v>
      </c>
      <c r="K85" s="193">
        <f t="shared" si="16"/>
        <v>0</v>
      </c>
      <c r="L85" s="193">
        <f t="shared" si="16"/>
        <v>0</v>
      </c>
      <c r="M85" s="193">
        <f t="shared" si="16"/>
        <v>0</v>
      </c>
      <c r="N85" s="193">
        <f t="shared" si="16"/>
        <v>0</v>
      </c>
      <c r="O85" s="193">
        <f t="shared" si="16"/>
        <v>0</v>
      </c>
      <c r="P85" s="193">
        <f t="shared" si="16"/>
        <v>0</v>
      </c>
      <c r="Q85" s="193">
        <f t="shared" si="16"/>
        <v>0</v>
      </c>
      <c r="R85" s="193">
        <f t="shared" si="16"/>
        <v>0</v>
      </c>
      <c r="S85" s="193">
        <f t="shared" si="16"/>
        <v>0</v>
      </c>
      <c r="T85" s="193">
        <f t="shared" si="16"/>
        <v>0</v>
      </c>
      <c r="U85" s="193">
        <f t="shared" si="16"/>
        <v>0</v>
      </c>
      <c r="V85" s="193">
        <f t="shared" si="16"/>
        <v>0</v>
      </c>
      <c r="W85" s="193">
        <f t="shared" si="16"/>
        <v>0</v>
      </c>
      <c r="X85" s="193">
        <f t="shared" si="16"/>
        <v>0</v>
      </c>
      <c r="Y85" s="193">
        <f t="shared" si="16"/>
        <v>0</v>
      </c>
      <c r="Z85" s="193">
        <f t="shared" si="16"/>
        <v>0</v>
      </c>
      <c r="AA85" s="193">
        <f t="shared" si="16"/>
        <v>0</v>
      </c>
      <c r="AB85" s="193">
        <f t="shared" si="16"/>
        <v>0</v>
      </c>
      <c r="AC85" s="187">
        <f>+AD85*((1+Summary!$D$29)^(AE85))</f>
        <v>1.0045071727532753</v>
      </c>
      <c r="AD85" s="187">
        <f>HLOOKUP($H$4,'Yield Curves &amp; Factor Charges'!$L$41:$S$72,AE85+2.5,FALSE)</f>
        <v>0.99999929436921475</v>
      </c>
      <c r="AE85" s="134">
        <f t="shared" si="18"/>
        <v>4.5</v>
      </c>
    </row>
    <row r="86" spans="1:31" x14ac:dyDescent="0.25">
      <c r="B86" s="145">
        <f t="shared" si="17"/>
        <v>46022</v>
      </c>
      <c r="D86" s="193">
        <f t="shared" si="14"/>
        <v>0</v>
      </c>
      <c r="E86" s="193">
        <f t="shared" si="15"/>
        <v>0</v>
      </c>
      <c r="F86" s="193">
        <f t="shared" si="15"/>
        <v>0</v>
      </c>
      <c r="G86" s="193">
        <f t="shared" si="16"/>
        <v>0</v>
      </c>
      <c r="H86" s="193">
        <f t="shared" si="16"/>
        <v>0</v>
      </c>
      <c r="I86" s="193">
        <f t="shared" si="16"/>
        <v>0</v>
      </c>
      <c r="J86" s="193">
        <f t="shared" si="16"/>
        <v>0</v>
      </c>
      <c r="K86" s="193">
        <f t="shared" si="16"/>
        <v>0</v>
      </c>
      <c r="L86" s="193">
        <f t="shared" si="16"/>
        <v>0</v>
      </c>
      <c r="M86" s="193">
        <f t="shared" si="16"/>
        <v>0</v>
      </c>
      <c r="N86" s="193">
        <f t="shared" si="16"/>
        <v>0</v>
      </c>
      <c r="O86" s="193">
        <f t="shared" si="16"/>
        <v>0</v>
      </c>
      <c r="P86" s="193">
        <f t="shared" si="16"/>
        <v>0</v>
      </c>
      <c r="Q86" s="193">
        <f t="shared" si="16"/>
        <v>0</v>
      </c>
      <c r="R86" s="193">
        <f t="shared" si="16"/>
        <v>0</v>
      </c>
      <c r="S86" s="193">
        <f t="shared" si="16"/>
        <v>0</v>
      </c>
      <c r="T86" s="193">
        <f t="shared" si="16"/>
        <v>0</v>
      </c>
      <c r="U86" s="193">
        <f t="shared" si="16"/>
        <v>0</v>
      </c>
      <c r="V86" s="193">
        <f t="shared" si="16"/>
        <v>0</v>
      </c>
      <c r="W86" s="193">
        <f t="shared" si="16"/>
        <v>0</v>
      </c>
      <c r="X86" s="193">
        <f t="shared" si="16"/>
        <v>0</v>
      </c>
      <c r="Y86" s="193">
        <f t="shared" si="16"/>
        <v>0</v>
      </c>
      <c r="Z86" s="193">
        <f t="shared" si="16"/>
        <v>0</v>
      </c>
      <c r="AA86" s="193">
        <f t="shared" si="16"/>
        <v>0</v>
      </c>
      <c r="AB86" s="193">
        <f t="shared" si="16"/>
        <v>0</v>
      </c>
      <c r="AC86" s="187">
        <f>+AD86*((1+Summary!$D$29)^(AE86))</f>
        <v>1.0055156255597848</v>
      </c>
      <c r="AD86" s="187">
        <f>HLOOKUP($H$4,'Yield Curves &amp; Factor Charges'!$L$41:$S$72,AE86+2.5,FALSE)</f>
        <v>1.0000032183723377</v>
      </c>
      <c r="AE86" s="134">
        <f t="shared" si="18"/>
        <v>5.5</v>
      </c>
    </row>
    <row r="87" spans="1:31" x14ac:dyDescent="0.25">
      <c r="B87" s="145">
        <f t="shared" si="17"/>
        <v>46387</v>
      </c>
      <c r="D87" s="193">
        <f t="shared" si="14"/>
        <v>0</v>
      </c>
      <c r="E87" s="193">
        <f t="shared" si="15"/>
        <v>0</v>
      </c>
      <c r="F87" s="193">
        <f t="shared" si="15"/>
        <v>0</v>
      </c>
      <c r="G87" s="193">
        <f t="shared" si="16"/>
        <v>0</v>
      </c>
      <c r="H87" s="193">
        <f t="shared" si="16"/>
        <v>0</v>
      </c>
      <c r="I87" s="193">
        <f t="shared" si="16"/>
        <v>0</v>
      </c>
      <c r="J87" s="193">
        <f t="shared" si="16"/>
        <v>0</v>
      </c>
      <c r="K87" s="193">
        <f t="shared" si="16"/>
        <v>0</v>
      </c>
      <c r="L87" s="193">
        <f t="shared" si="16"/>
        <v>0</v>
      </c>
      <c r="M87" s="193">
        <f t="shared" si="16"/>
        <v>0</v>
      </c>
      <c r="N87" s="193">
        <f t="shared" si="16"/>
        <v>0</v>
      </c>
      <c r="O87" s="193">
        <f t="shared" si="16"/>
        <v>0</v>
      </c>
      <c r="P87" s="193">
        <f t="shared" si="16"/>
        <v>0</v>
      </c>
      <c r="Q87" s="193">
        <f t="shared" si="16"/>
        <v>0</v>
      </c>
      <c r="R87" s="193">
        <f t="shared" si="16"/>
        <v>0</v>
      </c>
      <c r="S87" s="193">
        <f t="shared" si="16"/>
        <v>0</v>
      </c>
      <c r="T87" s="193">
        <f t="shared" si="16"/>
        <v>0</v>
      </c>
      <c r="U87" s="193">
        <f t="shared" si="16"/>
        <v>0</v>
      </c>
      <c r="V87" s="193">
        <f t="shared" si="16"/>
        <v>0</v>
      </c>
      <c r="W87" s="193">
        <f t="shared" si="16"/>
        <v>0</v>
      </c>
      <c r="X87" s="193">
        <f t="shared" si="16"/>
        <v>0</v>
      </c>
      <c r="Y87" s="193">
        <f t="shared" si="16"/>
        <v>0</v>
      </c>
      <c r="Z87" s="193">
        <f t="shared" si="16"/>
        <v>0</v>
      </c>
      <c r="AA87" s="193">
        <f t="shared" si="16"/>
        <v>0</v>
      </c>
      <c r="AB87" s="193">
        <f t="shared" si="16"/>
        <v>0</v>
      </c>
      <c r="AC87" s="187">
        <f>+AD87*((1+Summary!$D$29)^(AE87))</f>
        <v>1.0065036145826554</v>
      </c>
      <c r="AD87" s="187">
        <f>HLOOKUP($H$4,'Yield Curves &amp; Factor Charges'!$L$41:$S$72,AE87+2.5,FALSE)</f>
        <v>0.99998580526656244</v>
      </c>
      <c r="AE87" s="134">
        <f t="shared" si="18"/>
        <v>6.5</v>
      </c>
    </row>
    <row r="88" spans="1:31" x14ac:dyDescent="0.25">
      <c r="B88" s="145">
        <f t="shared" si="17"/>
        <v>46752</v>
      </c>
      <c r="C88" s="54"/>
      <c r="D88" s="193">
        <f t="shared" si="14"/>
        <v>0</v>
      </c>
      <c r="E88" s="193">
        <f t="shared" si="15"/>
        <v>0</v>
      </c>
      <c r="F88" s="193">
        <f t="shared" si="15"/>
        <v>0</v>
      </c>
      <c r="G88" s="193">
        <f t="shared" si="16"/>
        <v>0</v>
      </c>
      <c r="H88" s="193">
        <f t="shared" si="16"/>
        <v>0</v>
      </c>
      <c r="I88" s="193">
        <f t="shared" si="16"/>
        <v>0</v>
      </c>
      <c r="J88" s="193">
        <f t="shared" si="16"/>
        <v>0</v>
      </c>
      <c r="K88" s="193">
        <f t="shared" si="16"/>
        <v>0</v>
      </c>
      <c r="L88" s="193">
        <f t="shared" si="16"/>
        <v>0</v>
      </c>
      <c r="M88" s="193">
        <f t="shared" si="16"/>
        <v>0</v>
      </c>
      <c r="N88" s="193">
        <f t="shared" si="16"/>
        <v>0</v>
      </c>
      <c r="O88" s="193">
        <f t="shared" si="16"/>
        <v>0</v>
      </c>
      <c r="P88" s="193">
        <f t="shared" si="16"/>
        <v>0</v>
      </c>
      <c r="Q88" s="193">
        <f t="shared" si="16"/>
        <v>0</v>
      </c>
      <c r="R88" s="193">
        <f t="shared" si="16"/>
        <v>0</v>
      </c>
      <c r="S88" s="193">
        <f t="shared" si="16"/>
        <v>0</v>
      </c>
      <c r="T88" s="193">
        <f t="shared" si="16"/>
        <v>0</v>
      </c>
      <c r="U88" s="193">
        <f t="shared" si="16"/>
        <v>0</v>
      </c>
      <c r="V88" s="193">
        <f t="shared" si="16"/>
        <v>0</v>
      </c>
      <c r="W88" s="193">
        <f t="shared" si="16"/>
        <v>0</v>
      </c>
      <c r="X88" s="193">
        <f t="shared" si="16"/>
        <v>0</v>
      </c>
      <c r="Y88" s="193">
        <f t="shared" si="16"/>
        <v>0</v>
      </c>
      <c r="Z88" s="193">
        <f t="shared" si="16"/>
        <v>0</v>
      </c>
      <c r="AA88" s="193">
        <f t="shared" si="16"/>
        <v>0</v>
      </c>
      <c r="AB88" s="193">
        <f t="shared" si="16"/>
        <v>0</v>
      </c>
      <c r="AC88" s="187">
        <f>+AD88*((1+Summary!$D$29)^(AE88))</f>
        <v>1.0075860078165422</v>
      </c>
      <c r="AD88" s="187">
        <f>HLOOKUP($H$4,'Yield Curves &amp; Factor Charges'!$L$41:$S$72,AE88+2.5,FALSE)</f>
        <v>1.0000611281250638</v>
      </c>
      <c r="AE88" s="134">
        <f t="shared" si="18"/>
        <v>7.5</v>
      </c>
    </row>
    <row r="89" spans="1:31" x14ac:dyDescent="0.25">
      <c r="B89" s="145">
        <f t="shared" si="17"/>
        <v>47118</v>
      </c>
      <c r="C89" s="54"/>
      <c r="D89" s="193">
        <f t="shared" si="14"/>
        <v>0</v>
      </c>
      <c r="E89" s="193">
        <f t="shared" si="15"/>
        <v>0</v>
      </c>
      <c r="F89" s="193">
        <f t="shared" si="15"/>
        <v>0</v>
      </c>
      <c r="G89" s="193">
        <f t="shared" si="16"/>
        <v>0</v>
      </c>
      <c r="H89" s="193">
        <f t="shared" si="16"/>
        <v>0</v>
      </c>
      <c r="I89" s="193">
        <f t="shared" si="16"/>
        <v>0</v>
      </c>
      <c r="J89" s="193">
        <f t="shared" si="16"/>
        <v>0</v>
      </c>
      <c r="K89" s="193">
        <f t="shared" si="16"/>
        <v>0</v>
      </c>
      <c r="L89" s="193">
        <f t="shared" si="16"/>
        <v>0</v>
      </c>
      <c r="M89" s="193">
        <f t="shared" si="16"/>
        <v>0</v>
      </c>
      <c r="N89" s="193">
        <f t="shared" si="16"/>
        <v>0</v>
      </c>
      <c r="O89" s="193">
        <f t="shared" si="16"/>
        <v>0</v>
      </c>
      <c r="P89" s="193">
        <f t="shared" si="16"/>
        <v>0</v>
      </c>
      <c r="Q89" s="193">
        <f t="shared" si="16"/>
        <v>0</v>
      </c>
      <c r="R89" s="193">
        <f t="shared" si="16"/>
        <v>0</v>
      </c>
      <c r="S89" s="193">
        <f t="shared" si="16"/>
        <v>0</v>
      </c>
      <c r="T89" s="193">
        <f t="shared" si="16"/>
        <v>0</v>
      </c>
      <c r="U89" s="193">
        <f t="shared" si="16"/>
        <v>0</v>
      </c>
      <c r="V89" s="193">
        <f t="shared" si="16"/>
        <v>0</v>
      </c>
      <c r="W89" s="193">
        <f t="shared" si="16"/>
        <v>0</v>
      </c>
      <c r="X89" s="193">
        <f t="shared" si="16"/>
        <v>0</v>
      </c>
      <c r="Y89" s="193">
        <f t="shared" si="16"/>
        <v>0</v>
      </c>
      <c r="Z89" s="193">
        <f t="shared" si="16"/>
        <v>0</v>
      </c>
      <c r="AA89" s="193">
        <f t="shared" si="16"/>
        <v>0</v>
      </c>
      <c r="AB89" s="193">
        <f t="shared" si="16"/>
        <v>0</v>
      </c>
      <c r="AC89" s="187">
        <f>+AD89*((1+Summary!$D$29)^(AE89))</f>
        <v>1.0081178499405479</v>
      </c>
      <c r="AD89" s="187">
        <f>HLOOKUP($H$4,'Yield Curves &amp; Factor Charges'!$L$41:$S$72,AE89+2.5,FALSE)</f>
        <v>0.99958940892314163</v>
      </c>
      <c r="AE89" s="134">
        <f t="shared" si="18"/>
        <v>8.5</v>
      </c>
    </row>
    <row r="90" spans="1:31" x14ac:dyDescent="0.25">
      <c r="B90" s="145">
        <f t="shared" si="17"/>
        <v>47483</v>
      </c>
      <c r="D90" s="193">
        <f t="shared" si="14"/>
        <v>0</v>
      </c>
      <c r="E90" s="193">
        <f t="shared" si="15"/>
        <v>0</v>
      </c>
      <c r="F90" s="193">
        <f t="shared" si="15"/>
        <v>0</v>
      </c>
      <c r="G90" s="193">
        <f t="shared" si="16"/>
        <v>0</v>
      </c>
      <c r="H90" s="193">
        <f t="shared" si="16"/>
        <v>0</v>
      </c>
      <c r="I90" s="193">
        <f t="shared" si="16"/>
        <v>0</v>
      </c>
      <c r="J90" s="193">
        <f t="shared" si="16"/>
        <v>0</v>
      </c>
      <c r="K90" s="193">
        <f t="shared" si="16"/>
        <v>0</v>
      </c>
      <c r="L90" s="193">
        <f t="shared" si="16"/>
        <v>0</v>
      </c>
      <c r="M90" s="193">
        <f t="shared" si="16"/>
        <v>0</v>
      </c>
      <c r="N90" s="193">
        <f t="shared" si="16"/>
        <v>0</v>
      </c>
      <c r="O90" s="193">
        <f t="shared" si="16"/>
        <v>0</v>
      </c>
      <c r="P90" s="193">
        <f t="shared" si="16"/>
        <v>0</v>
      </c>
      <c r="Q90" s="193">
        <f t="shared" si="16"/>
        <v>0</v>
      </c>
      <c r="R90" s="193">
        <f t="shared" si="16"/>
        <v>0</v>
      </c>
      <c r="S90" s="193">
        <f t="shared" si="16"/>
        <v>0</v>
      </c>
      <c r="T90" s="193">
        <f t="shared" si="16"/>
        <v>0</v>
      </c>
      <c r="U90" s="193">
        <f t="shared" si="16"/>
        <v>0</v>
      </c>
      <c r="V90" s="193">
        <f t="shared" si="16"/>
        <v>0</v>
      </c>
      <c r="W90" s="193">
        <f t="shared" si="16"/>
        <v>0</v>
      </c>
      <c r="X90" s="193">
        <f t="shared" si="16"/>
        <v>0</v>
      </c>
      <c r="Y90" s="193">
        <f t="shared" si="16"/>
        <v>0</v>
      </c>
      <c r="Z90" s="193">
        <f t="shared" si="16"/>
        <v>0</v>
      </c>
      <c r="AA90" s="193">
        <f t="shared" si="16"/>
        <v>0</v>
      </c>
      <c r="AB90" s="193">
        <f t="shared" si="16"/>
        <v>0</v>
      </c>
      <c r="AC90" s="187">
        <f>+AD90*((1+Summary!$D$29)^(AE90))</f>
        <v>1.0069156998297717</v>
      </c>
      <c r="AD90" s="187">
        <f>HLOOKUP($H$4,'Yield Curves &amp; Factor Charges'!$L$41:$S$72,AE90+2.5,FALSE)</f>
        <v>0.99740002869219579</v>
      </c>
      <c r="AE90" s="134">
        <f t="shared" si="18"/>
        <v>9.5</v>
      </c>
    </row>
    <row r="91" spans="1:31" x14ac:dyDescent="0.25">
      <c r="B91" s="145">
        <f t="shared" si="17"/>
        <v>47848</v>
      </c>
      <c r="D91" s="193">
        <f t="shared" si="14"/>
        <v>0</v>
      </c>
      <c r="E91" s="193">
        <f t="shared" si="15"/>
        <v>0</v>
      </c>
      <c r="F91" s="193">
        <f t="shared" si="15"/>
        <v>0</v>
      </c>
      <c r="G91" s="193">
        <f t="shared" si="16"/>
        <v>0</v>
      </c>
      <c r="H91" s="193">
        <f t="shared" si="16"/>
        <v>0</v>
      </c>
      <c r="I91" s="193">
        <f t="shared" si="16"/>
        <v>0</v>
      </c>
      <c r="J91" s="193">
        <f t="shared" si="16"/>
        <v>0</v>
      </c>
      <c r="K91" s="193">
        <f t="shared" si="16"/>
        <v>0</v>
      </c>
      <c r="L91" s="193">
        <f t="shared" si="16"/>
        <v>0</v>
      </c>
      <c r="M91" s="193">
        <f t="shared" si="16"/>
        <v>0</v>
      </c>
      <c r="N91" s="193">
        <f t="shared" si="16"/>
        <v>0</v>
      </c>
      <c r="O91" s="193">
        <f t="shared" si="16"/>
        <v>0</v>
      </c>
      <c r="P91" s="193">
        <f t="shared" si="16"/>
        <v>0</v>
      </c>
      <c r="Q91" s="193">
        <f t="shared" si="16"/>
        <v>0</v>
      </c>
      <c r="R91" s="193">
        <f t="shared" si="16"/>
        <v>0</v>
      </c>
      <c r="S91" s="193">
        <f t="shared" si="16"/>
        <v>0</v>
      </c>
      <c r="T91" s="193">
        <f t="shared" si="16"/>
        <v>0</v>
      </c>
      <c r="U91" s="193">
        <f t="shared" si="16"/>
        <v>0</v>
      </c>
      <c r="V91" s="193">
        <f t="shared" si="16"/>
        <v>0</v>
      </c>
      <c r="W91" s="193">
        <f t="shared" si="16"/>
        <v>0</v>
      </c>
      <c r="X91" s="193">
        <f t="shared" si="16"/>
        <v>0</v>
      </c>
      <c r="Y91" s="193">
        <f t="shared" si="16"/>
        <v>0</v>
      </c>
      <c r="Z91" s="193">
        <f t="shared" si="16"/>
        <v>0</v>
      </c>
      <c r="AA91" s="193">
        <f t="shared" si="16"/>
        <v>0</v>
      </c>
      <c r="AB91" s="193">
        <f t="shared" si="16"/>
        <v>0</v>
      </c>
      <c r="AC91" s="187">
        <f>+AD91*((1+Summary!$D$29)^(AE91))</f>
        <v>1.0060894151911994</v>
      </c>
      <c r="AD91" s="187">
        <f>HLOOKUP($H$4,'Yield Curves &amp; Factor Charges'!$L$41:$S$72,AE91+2.5,FALSE)</f>
        <v>0.99558596673748945</v>
      </c>
      <c r="AE91" s="134">
        <f t="shared" si="18"/>
        <v>10.5</v>
      </c>
    </row>
    <row r="92" spans="1:31" x14ac:dyDescent="0.25">
      <c r="B92" s="145">
        <f t="shared" si="17"/>
        <v>48213</v>
      </c>
      <c r="D92" s="193">
        <f t="shared" si="14"/>
        <v>0</v>
      </c>
      <c r="E92" s="193">
        <f t="shared" si="15"/>
        <v>0</v>
      </c>
      <c r="F92" s="193">
        <f t="shared" si="15"/>
        <v>0</v>
      </c>
      <c r="G92" s="193">
        <f t="shared" si="16"/>
        <v>0</v>
      </c>
      <c r="H92" s="193">
        <f t="shared" si="16"/>
        <v>0</v>
      </c>
      <c r="I92" s="193">
        <f t="shared" si="16"/>
        <v>0</v>
      </c>
      <c r="J92" s="193">
        <f t="shared" si="16"/>
        <v>0</v>
      </c>
      <c r="K92" s="193">
        <f t="shared" si="16"/>
        <v>0</v>
      </c>
      <c r="L92" s="193">
        <f t="shared" si="16"/>
        <v>0</v>
      </c>
      <c r="M92" s="193">
        <f t="shared" si="16"/>
        <v>0</v>
      </c>
      <c r="N92" s="193">
        <f t="shared" si="16"/>
        <v>0</v>
      </c>
      <c r="O92" s="193">
        <f t="shared" si="16"/>
        <v>0</v>
      </c>
      <c r="P92" s="193">
        <f t="shared" si="16"/>
        <v>0</v>
      </c>
      <c r="Q92" s="193">
        <f t="shared" si="16"/>
        <v>0</v>
      </c>
      <c r="R92" s="193">
        <f t="shared" si="16"/>
        <v>0</v>
      </c>
      <c r="S92" s="193">
        <f t="shared" si="16"/>
        <v>0</v>
      </c>
      <c r="T92" s="193">
        <f t="shared" ref="T92:AB96" si="19">+T67-T68</f>
        <v>0</v>
      </c>
      <c r="U92" s="193">
        <f t="shared" si="19"/>
        <v>0</v>
      </c>
      <c r="V92" s="193">
        <f t="shared" si="19"/>
        <v>0</v>
      </c>
      <c r="W92" s="193">
        <f t="shared" si="19"/>
        <v>0</v>
      </c>
      <c r="X92" s="193">
        <f t="shared" si="19"/>
        <v>0</v>
      </c>
      <c r="Y92" s="193">
        <f t="shared" si="19"/>
        <v>0</v>
      </c>
      <c r="Z92" s="193">
        <f t="shared" si="19"/>
        <v>0</v>
      </c>
      <c r="AA92" s="193">
        <f t="shared" si="19"/>
        <v>0</v>
      </c>
      <c r="AB92" s="193">
        <f t="shared" si="19"/>
        <v>0</v>
      </c>
      <c r="AC92" s="187">
        <f>+AD92*((1+Summary!$D$29)^(AE92))</f>
        <v>1.0037218181791407</v>
      </c>
      <c r="AD92" s="187">
        <f>HLOOKUP($H$4,'Yield Curves &amp; Factor Charges'!$L$41:$S$72,AE92+2.5,FALSE)</f>
        <v>0.9922508363076743</v>
      </c>
      <c r="AE92" s="134">
        <f t="shared" si="18"/>
        <v>11.5</v>
      </c>
    </row>
    <row r="93" spans="1:31" x14ac:dyDescent="0.25">
      <c r="B93" s="145">
        <f t="shared" si="17"/>
        <v>48579</v>
      </c>
      <c r="D93" s="193">
        <f t="shared" si="14"/>
        <v>0</v>
      </c>
      <c r="E93" s="193">
        <f t="shared" si="15"/>
        <v>0</v>
      </c>
      <c r="F93" s="193">
        <f t="shared" si="15"/>
        <v>0</v>
      </c>
      <c r="G93" s="193">
        <f t="shared" si="15"/>
        <v>0</v>
      </c>
      <c r="H93" s="193">
        <f t="shared" si="15"/>
        <v>0</v>
      </c>
      <c r="I93" s="193">
        <f t="shared" si="15"/>
        <v>0</v>
      </c>
      <c r="J93" s="193">
        <f t="shared" si="15"/>
        <v>0</v>
      </c>
      <c r="K93" s="193">
        <f t="shared" si="15"/>
        <v>0</v>
      </c>
      <c r="L93" s="193">
        <f t="shared" si="15"/>
        <v>0</v>
      </c>
      <c r="M93" s="193">
        <f t="shared" si="15"/>
        <v>0</v>
      </c>
      <c r="N93" s="193">
        <f t="shared" si="15"/>
        <v>0</v>
      </c>
      <c r="O93" s="193">
        <f t="shared" si="15"/>
        <v>0</v>
      </c>
      <c r="P93" s="193">
        <f t="shared" si="15"/>
        <v>0</v>
      </c>
      <c r="Q93" s="193">
        <f t="shared" si="15"/>
        <v>0</v>
      </c>
      <c r="R93" s="193">
        <f t="shared" si="15"/>
        <v>0</v>
      </c>
      <c r="S93" s="193">
        <f t="shared" si="15"/>
        <v>0</v>
      </c>
      <c r="T93" s="193">
        <f t="shared" si="15"/>
        <v>0</v>
      </c>
      <c r="U93" s="193">
        <f t="shared" si="19"/>
        <v>0</v>
      </c>
      <c r="V93" s="193">
        <f t="shared" si="19"/>
        <v>0</v>
      </c>
      <c r="W93" s="193">
        <f t="shared" si="19"/>
        <v>0</v>
      </c>
      <c r="X93" s="193">
        <f t="shared" si="19"/>
        <v>0</v>
      </c>
      <c r="Y93" s="193">
        <f t="shared" si="19"/>
        <v>0</v>
      </c>
      <c r="Z93" s="193">
        <f t="shared" si="19"/>
        <v>0</v>
      </c>
      <c r="AA93" s="193">
        <f t="shared" si="19"/>
        <v>0</v>
      </c>
      <c r="AB93" s="193">
        <f t="shared" si="19"/>
        <v>0</v>
      </c>
      <c r="AC93" s="187">
        <f>+AD93*((1+Summary!$D$29)^(AE93))</f>
        <v>1.0009527692324831</v>
      </c>
      <c r="AD93" s="187">
        <f>HLOOKUP($H$4,'Yield Curves &amp; Factor Charges'!$L$41:$S$72,AE93+2.5,FALSE)</f>
        <v>0.98852490838250573</v>
      </c>
      <c r="AE93" s="134">
        <f t="shared" si="18"/>
        <v>12.5</v>
      </c>
    </row>
    <row r="94" spans="1:31" x14ac:dyDescent="0.25">
      <c r="B94" s="145">
        <f t="shared" si="17"/>
        <v>48944</v>
      </c>
      <c r="D94" s="193">
        <f t="shared" si="14"/>
        <v>0</v>
      </c>
      <c r="E94" s="193">
        <f t="shared" si="15"/>
        <v>0</v>
      </c>
      <c r="F94" s="193">
        <f t="shared" si="15"/>
        <v>0</v>
      </c>
      <c r="G94" s="193">
        <f t="shared" si="15"/>
        <v>0</v>
      </c>
      <c r="H94" s="193">
        <f t="shared" si="15"/>
        <v>0</v>
      </c>
      <c r="I94" s="193">
        <f t="shared" si="15"/>
        <v>0</v>
      </c>
      <c r="J94" s="193">
        <f t="shared" si="15"/>
        <v>0</v>
      </c>
      <c r="K94" s="193">
        <f t="shared" si="15"/>
        <v>0</v>
      </c>
      <c r="L94" s="193">
        <f t="shared" si="15"/>
        <v>0</v>
      </c>
      <c r="M94" s="193">
        <f t="shared" si="15"/>
        <v>0</v>
      </c>
      <c r="N94" s="193">
        <f t="shared" si="15"/>
        <v>0</v>
      </c>
      <c r="O94" s="193">
        <f t="shared" si="15"/>
        <v>0</v>
      </c>
      <c r="P94" s="193">
        <f t="shared" si="15"/>
        <v>0</v>
      </c>
      <c r="Q94" s="193">
        <f t="shared" si="15"/>
        <v>0</v>
      </c>
      <c r="R94" s="193">
        <f t="shared" si="15"/>
        <v>0</v>
      </c>
      <c r="S94" s="193">
        <f t="shared" si="15"/>
        <v>0</v>
      </c>
      <c r="T94" s="193">
        <f t="shared" si="15"/>
        <v>0</v>
      </c>
      <c r="U94" s="193">
        <f t="shared" si="19"/>
        <v>0</v>
      </c>
      <c r="V94" s="193">
        <f t="shared" si="19"/>
        <v>0</v>
      </c>
      <c r="W94" s="193">
        <f t="shared" si="19"/>
        <v>0</v>
      </c>
      <c r="X94" s="193">
        <f t="shared" si="19"/>
        <v>0</v>
      </c>
      <c r="Y94" s="193">
        <f t="shared" si="19"/>
        <v>0</v>
      </c>
      <c r="Z94" s="193">
        <f t="shared" si="19"/>
        <v>0</v>
      </c>
      <c r="AA94" s="193">
        <f t="shared" si="19"/>
        <v>0</v>
      </c>
      <c r="AB94" s="193">
        <f t="shared" si="19"/>
        <v>0</v>
      </c>
      <c r="AC94" s="187">
        <f>+AD94*((1+Summary!$D$29)^(AE94))</f>
        <v>0.99953510240625776</v>
      </c>
      <c r="AD94" s="187">
        <f>HLOOKUP($H$4,'Yield Curves &amp; Factor Charges'!$L$41:$S$72,AE94+2.5,FALSE)</f>
        <v>0.98613870464723175</v>
      </c>
      <c r="AE94" s="134">
        <f t="shared" si="18"/>
        <v>13.5</v>
      </c>
    </row>
    <row r="95" spans="1:31" x14ac:dyDescent="0.25">
      <c r="B95" s="145">
        <f t="shared" si="17"/>
        <v>49309</v>
      </c>
      <c r="D95" s="193">
        <f t="shared" si="14"/>
        <v>0</v>
      </c>
      <c r="E95" s="193">
        <f t="shared" si="15"/>
        <v>0</v>
      </c>
      <c r="F95" s="193">
        <f t="shared" si="15"/>
        <v>0</v>
      </c>
      <c r="G95" s="193">
        <f t="shared" si="15"/>
        <v>0</v>
      </c>
      <c r="H95" s="193">
        <f t="shared" si="15"/>
        <v>0</v>
      </c>
      <c r="I95" s="193">
        <f t="shared" si="15"/>
        <v>0</v>
      </c>
      <c r="J95" s="193">
        <f t="shared" si="15"/>
        <v>0</v>
      </c>
      <c r="K95" s="193">
        <f t="shared" si="15"/>
        <v>0</v>
      </c>
      <c r="L95" s="193">
        <f t="shared" si="15"/>
        <v>0</v>
      </c>
      <c r="M95" s="193">
        <f t="shared" si="15"/>
        <v>0</v>
      </c>
      <c r="N95" s="193">
        <f t="shared" si="15"/>
        <v>0</v>
      </c>
      <c r="O95" s="193">
        <f t="shared" si="15"/>
        <v>0</v>
      </c>
      <c r="P95" s="193">
        <f t="shared" si="15"/>
        <v>0</v>
      </c>
      <c r="Q95" s="193">
        <f t="shared" si="15"/>
        <v>0</v>
      </c>
      <c r="R95" s="193">
        <f t="shared" si="15"/>
        <v>0</v>
      </c>
      <c r="S95" s="193">
        <f t="shared" si="15"/>
        <v>0</v>
      </c>
      <c r="T95" s="193">
        <f t="shared" si="15"/>
        <v>0</v>
      </c>
      <c r="U95" s="193">
        <f t="shared" si="19"/>
        <v>0</v>
      </c>
      <c r="V95" s="193">
        <f t="shared" si="19"/>
        <v>0</v>
      </c>
      <c r="W95" s="193">
        <f t="shared" si="19"/>
        <v>0</v>
      </c>
      <c r="X95" s="193">
        <f t="shared" si="19"/>
        <v>0</v>
      </c>
      <c r="Y95" s="193">
        <f t="shared" si="19"/>
        <v>0</v>
      </c>
      <c r="Z95" s="193">
        <f t="shared" si="19"/>
        <v>0</v>
      </c>
      <c r="AA95" s="193">
        <f t="shared" si="19"/>
        <v>0</v>
      </c>
      <c r="AB95" s="193">
        <f t="shared" si="19"/>
        <v>0</v>
      </c>
      <c r="AC95" s="187">
        <f>+AD95*((1+Summary!$D$29)^(AE95))</f>
        <v>0.99428876773701824</v>
      </c>
      <c r="AD95" s="187">
        <f>HLOOKUP($H$4,'Yield Curves &amp; Factor Charges'!$L$41:$S$72,AE95+2.5,FALSE)</f>
        <v>0.97998270195117054</v>
      </c>
      <c r="AE95" s="134">
        <f t="shared" si="18"/>
        <v>14.5</v>
      </c>
    </row>
    <row r="96" spans="1:31" x14ac:dyDescent="0.25">
      <c r="B96" s="145">
        <f t="shared" si="17"/>
        <v>49674</v>
      </c>
      <c r="D96" s="193">
        <f t="shared" si="14"/>
        <v>0</v>
      </c>
      <c r="E96" s="193">
        <f t="shared" si="15"/>
        <v>0</v>
      </c>
      <c r="F96" s="193">
        <f t="shared" si="15"/>
        <v>0</v>
      </c>
      <c r="G96" s="193">
        <f t="shared" si="15"/>
        <v>0</v>
      </c>
      <c r="H96" s="193">
        <f t="shared" si="15"/>
        <v>0</v>
      </c>
      <c r="I96" s="193">
        <f t="shared" si="15"/>
        <v>0</v>
      </c>
      <c r="J96" s="193">
        <f t="shared" si="15"/>
        <v>0</v>
      </c>
      <c r="K96" s="193">
        <f t="shared" si="15"/>
        <v>0</v>
      </c>
      <c r="L96" s="193">
        <f t="shared" si="15"/>
        <v>0</v>
      </c>
      <c r="M96" s="193">
        <f t="shared" si="15"/>
        <v>0</v>
      </c>
      <c r="N96" s="193">
        <f t="shared" si="15"/>
        <v>0</v>
      </c>
      <c r="O96" s="193">
        <f t="shared" si="15"/>
        <v>0</v>
      </c>
      <c r="P96" s="193">
        <f t="shared" si="15"/>
        <v>0</v>
      </c>
      <c r="Q96" s="193">
        <f t="shared" si="15"/>
        <v>0</v>
      </c>
      <c r="R96" s="193">
        <f t="shared" si="15"/>
        <v>0</v>
      </c>
      <c r="S96" s="193">
        <f t="shared" si="15"/>
        <v>0</v>
      </c>
      <c r="T96" s="193">
        <f t="shared" si="15"/>
        <v>0</v>
      </c>
      <c r="U96" s="193">
        <f t="shared" si="19"/>
        <v>0</v>
      </c>
      <c r="V96" s="193">
        <f t="shared" si="19"/>
        <v>0</v>
      </c>
      <c r="W96" s="193">
        <f t="shared" si="19"/>
        <v>0</v>
      </c>
      <c r="X96" s="193">
        <f t="shared" si="19"/>
        <v>0</v>
      </c>
      <c r="Y96" s="193">
        <f t="shared" si="19"/>
        <v>0</v>
      </c>
      <c r="Z96" s="193">
        <f t="shared" si="19"/>
        <v>0</v>
      </c>
      <c r="AA96" s="193">
        <f t="shared" si="19"/>
        <v>0</v>
      </c>
      <c r="AB96" s="193">
        <f t="shared" si="19"/>
        <v>0</v>
      </c>
      <c r="AC96" s="187">
        <f>+AD96*((1+Summary!$D$29)^(AE96))</f>
        <v>0.98900776219249886</v>
      </c>
      <c r="AD96" s="187">
        <f>HLOOKUP($H$4,'Yield Curves &amp; Factor Charges'!$L$41:$S$72,AE96+2.5,FALSE)</f>
        <v>0.97380387690690595</v>
      </c>
      <c r="AE96" s="134">
        <f t="shared" si="18"/>
        <v>15.5</v>
      </c>
    </row>
    <row r="97" spans="1:31" x14ac:dyDescent="0.25">
      <c r="B97" s="145">
        <f t="shared" si="17"/>
        <v>50040</v>
      </c>
      <c r="D97" s="193">
        <f t="shared" si="14"/>
        <v>0</v>
      </c>
      <c r="E97" s="193">
        <f t="shared" ref="E97:AB100" si="20">+E72-E73</f>
        <v>0</v>
      </c>
      <c r="F97" s="193">
        <f t="shared" si="20"/>
        <v>0</v>
      </c>
      <c r="G97" s="193">
        <f t="shared" si="20"/>
        <v>0</v>
      </c>
      <c r="H97" s="193">
        <f t="shared" si="20"/>
        <v>0</v>
      </c>
      <c r="I97" s="193">
        <f t="shared" si="20"/>
        <v>0</v>
      </c>
      <c r="J97" s="193">
        <f t="shared" si="20"/>
        <v>0</v>
      </c>
      <c r="K97" s="193">
        <f t="shared" si="20"/>
        <v>0</v>
      </c>
      <c r="L97" s="193">
        <f t="shared" si="20"/>
        <v>0</v>
      </c>
      <c r="M97" s="193">
        <f t="shared" si="20"/>
        <v>0</v>
      </c>
      <c r="N97" s="193">
        <f t="shared" si="20"/>
        <v>0</v>
      </c>
      <c r="O97" s="193">
        <f t="shared" si="20"/>
        <v>0</v>
      </c>
      <c r="P97" s="193">
        <f t="shared" si="20"/>
        <v>0</v>
      </c>
      <c r="Q97" s="193">
        <f t="shared" si="20"/>
        <v>0</v>
      </c>
      <c r="R97" s="193">
        <f t="shared" si="20"/>
        <v>0</v>
      </c>
      <c r="S97" s="193">
        <f t="shared" si="20"/>
        <v>0</v>
      </c>
      <c r="T97" s="193">
        <f t="shared" si="20"/>
        <v>0</v>
      </c>
      <c r="U97" s="193">
        <f t="shared" si="20"/>
        <v>0</v>
      </c>
      <c r="V97" s="193">
        <f t="shared" si="20"/>
        <v>0</v>
      </c>
      <c r="W97" s="193">
        <f t="shared" si="20"/>
        <v>0</v>
      </c>
      <c r="X97" s="193">
        <f t="shared" si="20"/>
        <v>0</v>
      </c>
      <c r="Y97" s="193">
        <f t="shared" si="20"/>
        <v>0</v>
      </c>
      <c r="Z97" s="193">
        <f t="shared" si="20"/>
        <v>0</v>
      </c>
      <c r="AA97" s="193">
        <f t="shared" si="20"/>
        <v>0</v>
      </c>
      <c r="AB97" s="193">
        <f t="shared" si="20"/>
        <v>0</v>
      </c>
      <c r="AC97" s="187">
        <f>+AD97*((1+Summary!$D$29)^(AE97))</f>
        <v>0.98529735160444454</v>
      </c>
      <c r="AD97" s="187">
        <f>HLOOKUP($H$4,'Yield Curves &amp; Factor Charges'!$L$41:$S$72,AE97+2.5,FALSE)</f>
        <v>0.96918132464455164</v>
      </c>
      <c r="AE97" s="134">
        <f t="shared" si="18"/>
        <v>16.5</v>
      </c>
    </row>
    <row r="98" spans="1:31" x14ac:dyDescent="0.25">
      <c r="B98" s="145">
        <f t="shared" si="17"/>
        <v>50405</v>
      </c>
      <c r="D98" s="193">
        <f t="shared" si="14"/>
        <v>0</v>
      </c>
      <c r="E98" s="193">
        <f t="shared" si="20"/>
        <v>0</v>
      </c>
      <c r="F98" s="193">
        <f t="shared" si="20"/>
        <v>0</v>
      </c>
      <c r="G98" s="193">
        <f t="shared" si="20"/>
        <v>0</v>
      </c>
      <c r="H98" s="193">
        <f t="shared" si="20"/>
        <v>0</v>
      </c>
      <c r="I98" s="193">
        <f t="shared" si="20"/>
        <v>0</v>
      </c>
      <c r="J98" s="193">
        <f t="shared" si="20"/>
        <v>0</v>
      </c>
      <c r="K98" s="193">
        <f t="shared" si="20"/>
        <v>0</v>
      </c>
      <c r="L98" s="193">
        <f t="shared" si="20"/>
        <v>0</v>
      </c>
      <c r="M98" s="193">
        <f t="shared" si="20"/>
        <v>0</v>
      </c>
      <c r="N98" s="193">
        <f t="shared" si="20"/>
        <v>0</v>
      </c>
      <c r="O98" s="193">
        <f t="shared" si="20"/>
        <v>0</v>
      </c>
      <c r="P98" s="193">
        <f t="shared" si="20"/>
        <v>0</v>
      </c>
      <c r="Q98" s="193">
        <f t="shared" si="20"/>
        <v>0</v>
      </c>
      <c r="R98" s="193">
        <f t="shared" si="20"/>
        <v>0</v>
      </c>
      <c r="S98" s="193">
        <f t="shared" si="20"/>
        <v>0</v>
      </c>
      <c r="T98" s="193">
        <f t="shared" si="20"/>
        <v>0</v>
      </c>
      <c r="U98" s="193">
        <f t="shared" si="20"/>
        <v>0</v>
      </c>
      <c r="V98" s="193">
        <f t="shared" si="20"/>
        <v>0</v>
      </c>
      <c r="W98" s="193">
        <f t="shared" si="20"/>
        <v>0</v>
      </c>
      <c r="X98" s="193">
        <f t="shared" si="20"/>
        <v>0</v>
      </c>
      <c r="Y98" s="193">
        <f t="shared" si="20"/>
        <v>0</v>
      </c>
      <c r="Z98" s="193">
        <f t="shared" si="20"/>
        <v>0</v>
      </c>
      <c r="AA98" s="193">
        <f t="shared" si="20"/>
        <v>0</v>
      </c>
      <c r="AB98" s="193">
        <f t="shared" si="20"/>
        <v>0</v>
      </c>
      <c r="AC98" s="187">
        <f>+AD98*((1+Summary!$D$29)^(AE98))</f>
        <v>0.98108224038398606</v>
      </c>
      <c r="AD98" s="187">
        <f>HLOOKUP($H$4,'Yield Curves &amp; Factor Charges'!$L$41:$S$72,AE98+2.5,FALSE)</f>
        <v>0.96407108685024434</v>
      </c>
      <c r="AE98" s="134">
        <f t="shared" si="18"/>
        <v>17.5</v>
      </c>
    </row>
    <row r="99" spans="1:31" x14ac:dyDescent="0.25">
      <c r="B99" s="145">
        <f t="shared" si="17"/>
        <v>50770</v>
      </c>
      <c r="D99" s="193">
        <f t="shared" si="14"/>
        <v>0</v>
      </c>
      <c r="E99" s="193">
        <f t="shared" si="20"/>
        <v>0</v>
      </c>
      <c r="F99" s="193">
        <f t="shared" si="20"/>
        <v>0</v>
      </c>
      <c r="G99" s="193">
        <f t="shared" si="20"/>
        <v>0</v>
      </c>
      <c r="H99" s="193">
        <f t="shared" si="20"/>
        <v>0</v>
      </c>
      <c r="I99" s="193">
        <f t="shared" si="20"/>
        <v>0</v>
      </c>
      <c r="J99" s="193">
        <f t="shared" si="20"/>
        <v>0</v>
      </c>
      <c r="K99" s="193">
        <f t="shared" si="20"/>
        <v>0</v>
      </c>
      <c r="L99" s="193">
        <f t="shared" si="20"/>
        <v>0</v>
      </c>
      <c r="M99" s="193">
        <f t="shared" si="20"/>
        <v>0</v>
      </c>
      <c r="N99" s="193">
        <f t="shared" si="20"/>
        <v>0</v>
      </c>
      <c r="O99" s="193">
        <f t="shared" si="20"/>
        <v>0</v>
      </c>
      <c r="P99" s="193">
        <f t="shared" si="20"/>
        <v>0</v>
      </c>
      <c r="Q99" s="193">
        <f t="shared" si="20"/>
        <v>0</v>
      </c>
      <c r="R99" s="193">
        <f t="shared" si="20"/>
        <v>0</v>
      </c>
      <c r="S99" s="193">
        <f t="shared" si="20"/>
        <v>0</v>
      </c>
      <c r="T99" s="193">
        <f t="shared" si="20"/>
        <v>0</v>
      </c>
      <c r="U99" s="193">
        <f t="shared" si="20"/>
        <v>0</v>
      </c>
      <c r="V99" s="193">
        <f t="shared" si="20"/>
        <v>0</v>
      </c>
      <c r="W99" s="193">
        <f t="shared" si="20"/>
        <v>0</v>
      </c>
      <c r="X99" s="193">
        <f t="shared" si="20"/>
        <v>0</v>
      </c>
      <c r="Y99" s="193">
        <f t="shared" si="20"/>
        <v>0</v>
      </c>
      <c r="Z99" s="193">
        <f t="shared" si="20"/>
        <v>0</v>
      </c>
      <c r="AA99" s="193">
        <f t="shared" si="20"/>
        <v>0</v>
      </c>
      <c r="AB99" s="193">
        <f t="shared" si="20"/>
        <v>0</v>
      </c>
      <c r="AC99" s="187">
        <f>+AD99*((1+Summary!$D$29)^(AE99))</f>
        <v>0.9767692335010697</v>
      </c>
      <c r="AD99" s="187">
        <f>HLOOKUP($H$4,'Yield Curves &amp; Factor Charges'!$L$41:$S$72,AE99+2.5,FALSE)</f>
        <v>0.9588739899447789</v>
      </c>
      <c r="AE99" s="134">
        <f t="shared" si="18"/>
        <v>18.5</v>
      </c>
    </row>
    <row r="100" spans="1:31" x14ac:dyDescent="0.25">
      <c r="B100" s="145">
        <f>EDATE(B99,12)</f>
        <v>51135</v>
      </c>
      <c r="D100" s="193">
        <f t="shared" si="14"/>
        <v>0</v>
      </c>
      <c r="E100" s="193">
        <f t="shared" si="20"/>
        <v>0</v>
      </c>
      <c r="F100" s="193">
        <f t="shared" si="20"/>
        <v>0</v>
      </c>
      <c r="G100" s="193">
        <f t="shared" si="20"/>
        <v>0</v>
      </c>
      <c r="H100" s="193">
        <f t="shared" si="20"/>
        <v>0</v>
      </c>
      <c r="I100" s="193">
        <f t="shared" si="20"/>
        <v>0</v>
      </c>
      <c r="J100" s="193">
        <f t="shared" si="20"/>
        <v>0</v>
      </c>
      <c r="K100" s="193">
        <f t="shared" si="20"/>
        <v>0</v>
      </c>
      <c r="L100" s="193">
        <f t="shared" si="20"/>
        <v>0</v>
      </c>
      <c r="M100" s="193">
        <f t="shared" si="20"/>
        <v>0</v>
      </c>
      <c r="N100" s="193">
        <f t="shared" si="20"/>
        <v>0</v>
      </c>
      <c r="O100" s="193">
        <f t="shared" si="20"/>
        <v>0</v>
      </c>
      <c r="P100" s="193">
        <f t="shared" si="20"/>
        <v>0</v>
      </c>
      <c r="Q100" s="193">
        <f t="shared" si="20"/>
        <v>0</v>
      </c>
      <c r="R100" s="193">
        <f t="shared" si="20"/>
        <v>0</v>
      </c>
      <c r="S100" s="193">
        <f t="shared" si="20"/>
        <v>0</v>
      </c>
      <c r="T100" s="193">
        <f t="shared" si="20"/>
        <v>0</v>
      </c>
      <c r="U100" s="193">
        <f t="shared" si="20"/>
        <v>0</v>
      </c>
      <c r="V100" s="193">
        <f t="shared" si="20"/>
        <v>0</v>
      </c>
      <c r="W100" s="193">
        <f t="shared" si="20"/>
        <v>0</v>
      </c>
      <c r="X100" s="193">
        <f t="shared" si="20"/>
        <v>0</v>
      </c>
      <c r="Y100" s="193">
        <f t="shared" si="20"/>
        <v>0</v>
      </c>
      <c r="Z100" s="193">
        <f t="shared" si="20"/>
        <v>0</v>
      </c>
      <c r="AA100" s="193">
        <f t="shared" si="20"/>
        <v>0</v>
      </c>
      <c r="AB100" s="193">
        <f t="shared" si="20"/>
        <v>0</v>
      </c>
      <c r="AC100" s="187">
        <f>+AD100*((1+Summary!$D$29)^(AE100))</f>
        <v>0.97146021807737426</v>
      </c>
      <c r="AD100" s="187">
        <f>HLOOKUP($H$4,'Yield Curves &amp; Factor Charges'!$L$41:$S$72,AE100+2.5,FALSE)</f>
        <v>0.95270953067077269</v>
      </c>
      <c r="AE100" s="134">
        <f t="shared" si="18"/>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JPY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0</v>
      </c>
      <c r="E106" s="193">
        <f t="shared" ref="E106" si="21">E14*E19+E15*E21</f>
        <v>0</v>
      </c>
      <c r="F106" s="193">
        <f>F14*F19+F15*F21</f>
        <v>0</v>
      </c>
      <c r="G106" s="193">
        <f t="shared" ref="G106:AB106" si="22">G14*G19+G15*G21</f>
        <v>0</v>
      </c>
      <c r="H106" s="193">
        <f t="shared" si="22"/>
        <v>0</v>
      </c>
      <c r="I106" s="193">
        <f t="shared" si="22"/>
        <v>0</v>
      </c>
      <c r="J106" s="193">
        <f t="shared" si="22"/>
        <v>0</v>
      </c>
      <c r="K106" s="193">
        <f t="shared" si="22"/>
        <v>0</v>
      </c>
      <c r="L106" s="193">
        <f t="shared" si="22"/>
        <v>0</v>
      </c>
      <c r="M106" s="193">
        <f t="shared" si="22"/>
        <v>0</v>
      </c>
      <c r="N106" s="193">
        <f t="shared" si="22"/>
        <v>0</v>
      </c>
      <c r="O106" s="193">
        <f t="shared" si="22"/>
        <v>0</v>
      </c>
      <c r="P106" s="193">
        <f t="shared" si="22"/>
        <v>0</v>
      </c>
      <c r="Q106" s="193">
        <f t="shared" si="22"/>
        <v>0</v>
      </c>
      <c r="R106" s="193">
        <f t="shared" si="22"/>
        <v>0</v>
      </c>
      <c r="S106" s="193">
        <f t="shared" si="22"/>
        <v>0</v>
      </c>
      <c r="T106" s="193">
        <f t="shared" si="22"/>
        <v>0</v>
      </c>
      <c r="U106" s="193">
        <f t="shared" si="22"/>
        <v>0</v>
      </c>
      <c r="V106" s="193">
        <f t="shared" si="22"/>
        <v>0</v>
      </c>
      <c r="W106" s="193">
        <f t="shared" si="22"/>
        <v>0</v>
      </c>
      <c r="X106" s="193">
        <f t="shared" si="22"/>
        <v>0</v>
      </c>
      <c r="Y106" s="193">
        <f t="shared" si="22"/>
        <v>0</v>
      </c>
      <c r="Z106" s="193">
        <f t="shared" si="22"/>
        <v>0</v>
      </c>
      <c r="AA106" s="193">
        <f t="shared" si="22"/>
        <v>0</v>
      </c>
      <c r="AB106" s="193">
        <f t="shared" si="22"/>
        <v>0</v>
      </c>
    </row>
    <row r="107" spans="1:31" x14ac:dyDescent="0.25">
      <c r="A107" s="141" t="s">
        <v>159</v>
      </c>
      <c r="B107" s="145">
        <f>EDATE(+Summary!$C$6,12)</f>
        <v>44196</v>
      </c>
      <c r="D107" s="193">
        <f>SUM(E107:AB107)</f>
        <v>0</v>
      </c>
      <c r="E107" s="193">
        <f>+E106*$AC$81</f>
        <v>0</v>
      </c>
      <c r="F107" s="193">
        <f t="shared" ref="F107:AB107" si="23">+F106*$AC$81</f>
        <v>0</v>
      </c>
      <c r="G107" s="193">
        <f t="shared" si="23"/>
        <v>0</v>
      </c>
      <c r="H107" s="193">
        <f t="shared" si="23"/>
        <v>0</v>
      </c>
      <c r="I107" s="193">
        <f t="shared" si="23"/>
        <v>0</v>
      </c>
      <c r="J107" s="193">
        <f t="shared" si="23"/>
        <v>0</v>
      </c>
      <c r="K107" s="193">
        <f t="shared" si="23"/>
        <v>0</v>
      </c>
      <c r="L107" s="193">
        <f t="shared" si="23"/>
        <v>0</v>
      </c>
      <c r="M107" s="193">
        <f t="shared" si="23"/>
        <v>0</v>
      </c>
      <c r="N107" s="193">
        <f t="shared" si="23"/>
        <v>0</v>
      </c>
      <c r="O107" s="193">
        <f t="shared" si="23"/>
        <v>0</v>
      </c>
      <c r="P107" s="193">
        <f t="shared" si="23"/>
        <v>0</v>
      </c>
      <c r="Q107" s="193">
        <f t="shared" si="23"/>
        <v>0</v>
      </c>
      <c r="R107" s="193">
        <f t="shared" si="23"/>
        <v>0</v>
      </c>
      <c r="S107" s="193">
        <f t="shared" si="23"/>
        <v>0</v>
      </c>
      <c r="T107" s="193">
        <f t="shared" si="23"/>
        <v>0</v>
      </c>
      <c r="U107" s="193">
        <f t="shared" si="23"/>
        <v>0</v>
      </c>
      <c r="V107" s="193">
        <f t="shared" si="23"/>
        <v>0</v>
      </c>
      <c r="W107" s="193">
        <f t="shared" si="23"/>
        <v>0</v>
      </c>
      <c r="X107" s="193">
        <f t="shared" si="23"/>
        <v>0</v>
      </c>
      <c r="Y107" s="193">
        <f t="shared" si="23"/>
        <v>0</v>
      </c>
      <c r="Z107" s="193">
        <f t="shared" si="23"/>
        <v>0</v>
      </c>
      <c r="AA107" s="193">
        <f t="shared" si="23"/>
        <v>0</v>
      </c>
      <c r="AB107" s="193">
        <f t="shared" si="23"/>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JPY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4">SUM(E113:AB113)</f>
        <v>0</v>
      </c>
      <c r="E113" s="190">
        <f>SUMPRODUCT($AC$81:$AC100,E81:E$100)</f>
        <v>0</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5">EDATE(B113,12)</f>
        <v>44196</v>
      </c>
      <c r="D114" s="173">
        <f t="shared" si="24"/>
        <v>0</v>
      </c>
      <c r="E114" s="190">
        <f>SUMPRODUCT($AC$81:$AC99,E82:E$100)</f>
        <v>0</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5"/>
        <v>44561</v>
      </c>
      <c r="D115" s="173">
        <f t="shared" si="24"/>
        <v>0</v>
      </c>
      <c r="E115" s="190">
        <f>SUMPRODUCT($AC$81:$AC98,E83:E$100)</f>
        <v>0</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5"/>
        <v>44926</v>
      </c>
      <c r="D116" s="173">
        <f t="shared" si="24"/>
        <v>0</v>
      </c>
      <c r="E116" s="190">
        <f>SUMPRODUCT($AC$81:$AC97,E84:E$100)</f>
        <v>0</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5"/>
        <v>45291</v>
      </c>
      <c r="D117" s="173">
        <f t="shared" si="24"/>
        <v>0</v>
      </c>
      <c r="E117" s="190">
        <f>SUMPRODUCT($AC$81:$AC96,E85:E$100)</f>
        <v>0</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5"/>
        <v>45657</v>
      </c>
      <c r="D118" s="173">
        <f t="shared" si="24"/>
        <v>0</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5"/>
        <v>46022</v>
      </c>
      <c r="D119" s="173">
        <f t="shared" si="24"/>
        <v>0</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5"/>
        <v>46387</v>
      </c>
      <c r="D120" s="173">
        <f t="shared" si="24"/>
        <v>0</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5"/>
        <v>46752</v>
      </c>
      <c r="D121" s="173">
        <f t="shared" si="24"/>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5"/>
        <v>47118</v>
      </c>
      <c r="D122" s="173">
        <f t="shared" si="24"/>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5"/>
        <v>47483</v>
      </c>
      <c r="D123" s="173">
        <f t="shared" si="24"/>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5"/>
        <v>47848</v>
      </c>
      <c r="D124" s="173">
        <f t="shared" si="24"/>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5"/>
        <v>48213</v>
      </c>
      <c r="D125" s="173">
        <f t="shared" si="24"/>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5"/>
        <v>48579</v>
      </c>
      <c r="D126" s="173">
        <f t="shared" si="24"/>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5"/>
        <v>48944</v>
      </c>
      <c r="D127" s="173">
        <f t="shared" si="24"/>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5"/>
        <v>49309</v>
      </c>
      <c r="D128" s="173">
        <f t="shared" si="24"/>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5"/>
        <v>49674</v>
      </c>
      <c r="D129" s="173">
        <f t="shared" si="24"/>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5"/>
        <v>50040</v>
      </c>
      <c r="D130" s="173">
        <f t="shared" si="24"/>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5"/>
        <v>50405</v>
      </c>
      <c r="D131" s="173">
        <f t="shared" si="24"/>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5"/>
        <v>50770</v>
      </c>
      <c r="D132" s="173">
        <f t="shared" si="24"/>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5"/>
        <v>51135</v>
      </c>
      <c r="D133" s="173">
        <f t="shared" si="24"/>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JPY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6">SUM(E140:AB140)</f>
        <v>0</v>
      </c>
      <c r="E140" s="183">
        <f>+(E$15*E$20)*E26</f>
        <v>0</v>
      </c>
      <c r="F140" s="183">
        <f>+(F$15*F$20)*F26</f>
        <v>0</v>
      </c>
      <c r="G140" s="183">
        <f t="shared" ref="G140:AB140" si="27">+(G$15*G$20)*G26</f>
        <v>0</v>
      </c>
      <c r="H140" s="183">
        <f t="shared" si="27"/>
        <v>0</v>
      </c>
      <c r="I140" s="183">
        <f t="shared" si="27"/>
        <v>0</v>
      </c>
      <c r="J140" s="183">
        <f t="shared" si="27"/>
        <v>0</v>
      </c>
      <c r="K140" s="183">
        <f t="shared" si="27"/>
        <v>0</v>
      </c>
      <c r="L140" s="183">
        <f t="shared" si="27"/>
        <v>0</v>
      </c>
      <c r="M140" s="183">
        <f t="shared" si="27"/>
        <v>0</v>
      </c>
      <c r="N140" s="183">
        <f t="shared" si="27"/>
        <v>0</v>
      </c>
      <c r="O140" s="183">
        <f t="shared" si="27"/>
        <v>0</v>
      </c>
      <c r="P140" s="183">
        <f t="shared" si="27"/>
        <v>0</v>
      </c>
      <c r="Q140" s="183">
        <f t="shared" si="27"/>
        <v>0</v>
      </c>
      <c r="R140" s="183">
        <f t="shared" si="27"/>
        <v>0</v>
      </c>
      <c r="S140" s="183">
        <f t="shared" si="27"/>
        <v>0</v>
      </c>
      <c r="T140" s="183">
        <f t="shared" si="27"/>
        <v>0</v>
      </c>
      <c r="U140" s="183">
        <f t="shared" si="27"/>
        <v>0</v>
      </c>
      <c r="V140" s="183">
        <f t="shared" si="27"/>
        <v>0</v>
      </c>
      <c r="W140" s="183">
        <f t="shared" si="27"/>
        <v>0</v>
      </c>
      <c r="X140" s="183">
        <f t="shared" si="27"/>
        <v>0</v>
      </c>
      <c r="Y140" s="183">
        <f t="shared" si="27"/>
        <v>0</v>
      </c>
      <c r="Z140" s="183">
        <f t="shared" si="27"/>
        <v>0</v>
      </c>
      <c r="AA140" s="183">
        <f t="shared" si="27"/>
        <v>0</v>
      </c>
      <c r="AB140" s="183">
        <f t="shared" si="27"/>
        <v>0</v>
      </c>
    </row>
    <row r="141" spans="1:28" x14ac:dyDescent="0.25">
      <c r="B141" s="145">
        <f t="shared" ref="B141:B159" si="28">EDATE(B140,12)</f>
        <v>44561</v>
      </c>
      <c r="D141" s="183">
        <f t="shared" si="26"/>
        <v>0</v>
      </c>
      <c r="E141" s="183">
        <f t="shared" ref="E141:AB151" si="29">+(E$15*E$20)*E27</f>
        <v>0</v>
      </c>
      <c r="F141" s="183">
        <f t="shared" si="29"/>
        <v>0</v>
      </c>
      <c r="G141" s="183">
        <f t="shared" si="29"/>
        <v>0</v>
      </c>
      <c r="H141" s="183">
        <f t="shared" si="29"/>
        <v>0</v>
      </c>
      <c r="I141" s="183">
        <f t="shared" si="29"/>
        <v>0</v>
      </c>
      <c r="J141" s="183">
        <f t="shared" si="29"/>
        <v>0</v>
      </c>
      <c r="K141" s="183">
        <f t="shared" si="29"/>
        <v>0</v>
      </c>
      <c r="L141" s="183">
        <f t="shared" si="29"/>
        <v>0</v>
      </c>
      <c r="M141" s="183">
        <f t="shared" si="29"/>
        <v>0</v>
      </c>
      <c r="N141" s="183">
        <f t="shared" si="29"/>
        <v>0</v>
      </c>
      <c r="O141" s="183">
        <f t="shared" si="29"/>
        <v>0</v>
      </c>
      <c r="P141" s="183">
        <f t="shared" si="29"/>
        <v>0</v>
      </c>
      <c r="Q141" s="183">
        <f t="shared" si="29"/>
        <v>0</v>
      </c>
      <c r="R141" s="183">
        <f t="shared" si="29"/>
        <v>0</v>
      </c>
      <c r="S141" s="183">
        <f t="shared" si="29"/>
        <v>0</v>
      </c>
      <c r="T141" s="183">
        <f t="shared" si="29"/>
        <v>0</v>
      </c>
      <c r="U141" s="183">
        <f t="shared" si="29"/>
        <v>0</v>
      </c>
      <c r="V141" s="183">
        <f t="shared" si="29"/>
        <v>0</v>
      </c>
      <c r="W141" s="183">
        <f t="shared" si="29"/>
        <v>0</v>
      </c>
      <c r="X141" s="183">
        <f t="shared" si="29"/>
        <v>0</v>
      </c>
      <c r="Y141" s="183">
        <f t="shared" si="29"/>
        <v>0</v>
      </c>
      <c r="Z141" s="183">
        <f t="shared" si="29"/>
        <v>0</v>
      </c>
      <c r="AA141" s="183">
        <f t="shared" si="29"/>
        <v>0</v>
      </c>
      <c r="AB141" s="183">
        <f t="shared" si="29"/>
        <v>0</v>
      </c>
    </row>
    <row r="142" spans="1:28" x14ac:dyDescent="0.25">
      <c r="B142" s="145">
        <f t="shared" si="28"/>
        <v>44926</v>
      </c>
      <c r="D142" s="183">
        <f t="shared" si="26"/>
        <v>0</v>
      </c>
      <c r="E142" s="183">
        <f t="shared" si="29"/>
        <v>0</v>
      </c>
      <c r="F142" s="183">
        <f t="shared" si="29"/>
        <v>0</v>
      </c>
      <c r="G142" s="183">
        <f t="shared" si="29"/>
        <v>0</v>
      </c>
      <c r="H142" s="183">
        <f t="shared" si="29"/>
        <v>0</v>
      </c>
      <c r="I142" s="183">
        <f t="shared" si="29"/>
        <v>0</v>
      </c>
      <c r="J142" s="183">
        <f t="shared" si="29"/>
        <v>0</v>
      </c>
      <c r="K142" s="183">
        <f t="shared" si="29"/>
        <v>0</v>
      </c>
      <c r="L142" s="183">
        <f t="shared" si="29"/>
        <v>0</v>
      </c>
      <c r="M142" s="183">
        <f t="shared" si="29"/>
        <v>0</v>
      </c>
      <c r="N142" s="183">
        <f t="shared" si="29"/>
        <v>0</v>
      </c>
      <c r="O142" s="183">
        <f t="shared" si="29"/>
        <v>0</v>
      </c>
      <c r="P142" s="183">
        <f t="shared" si="29"/>
        <v>0</v>
      </c>
      <c r="Q142" s="183">
        <f t="shared" si="29"/>
        <v>0</v>
      </c>
      <c r="R142" s="183">
        <f t="shared" si="29"/>
        <v>0</v>
      </c>
      <c r="S142" s="183">
        <f t="shared" si="29"/>
        <v>0</v>
      </c>
      <c r="T142" s="183">
        <f t="shared" si="29"/>
        <v>0</v>
      </c>
      <c r="U142" s="183">
        <f t="shared" si="29"/>
        <v>0</v>
      </c>
      <c r="V142" s="183">
        <f t="shared" si="29"/>
        <v>0</v>
      </c>
      <c r="W142" s="183">
        <f t="shared" si="29"/>
        <v>0</v>
      </c>
      <c r="X142" s="183">
        <f t="shared" si="29"/>
        <v>0</v>
      </c>
      <c r="Y142" s="183">
        <f t="shared" si="29"/>
        <v>0</v>
      </c>
      <c r="Z142" s="183">
        <f t="shared" si="29"/>
        <v>0</v>
      </c>
      <c r="AA142" s="183">
        <f t="shared" si="29"/>
        <v>0</v>
      </c>
      <c r="AB142" s="183">
        <f t="shared" si="29"/>
        <v>0</v>
      </c>
    </row>
    <row r="143" spans="1:28" x14ac:dyDescent="0.25">
      <c r="B143" s="145">
        <f t="shared" si="28"/>
        <v>45291</v>
      </c>
      <c r="D143" s="183">
        <f t="shared" si="26"/>
        <v>0</v>
      </c>
      <c r="E143" s="183">
        <f t="shared" si="29"/>
        <v>0</v>
      </c>
      <c r="F143" s="183">
        <f t="shared" si="29"/>
        <v>0</v>
      </c>
      <c r="G143" s="183">
        <f t="shared" si="29"/>
        <v>0</v>
      </c>
      <c r="H143" s="183">
        <f t="shared" si="29"/>
        <v>0</v>
      </c>
      <c r="I143" s="183">
        <f t="shared" si="29"/>
        <v>0</v>
      </c>
      <c r="J143" s="183">
        <f t="shared" si="29"/>
        <v>0</v>
      </c>
      <c r="K143" s="183">
        <f t="shared" si="29"/>
        <v>0</v>
      </c>
      <c r="L143" s="183">
        <f t="shared" si="29"/>
        <v>0</v>
      </c>
      <c r="M143" s="183">
        <f t="shared" si="29"/>
        <v>0</v>
      </c>
      <c r="N143" s="183">
        <f t="shared" si="29"/>
        <v>0</v>
      </c>
      <c r="O143" s="183">
        <f t="shared" si="29"/>
        <v>0</v>
      </c>
      <c r="P143" s="183">
        <f t="shared" si="29"/>
        <v>0</v>
      </c>
      <c r="Q143" s="183">
        <f t="shared" si="29"/>
        <v>0</v>
      </c>
      <c r="R143" s="183">
        <f t="shared" si="29"/>
        <v>0</v>
      </c>
      <c r="S143" s="183">
        <f t="shared" si="29"/>
        <v>0</v>
      </c>
      <c r="T143" s="183">
        <f t="shared" si="29"/>
        <v>0</v>
      </c>
      <c r="U143" s="183">
        <f t="shared" si="29"/>
        <v>0</v>
      </c>
      <c r="V143" s="183">
        <f t="shared" si="29"/>
        <v>0</v>
      </c>
      <c r="W143" s="183">
        <f t="shared" si="29"/>
        <v>0</v>
      </c>
      <c r="X143" s="183">
        <f t="shared" si="29"/>
        <v>0</v>
      </c>
      <c r="Y143" s="183">
        <f t="shared" si="29"/>
        <v>0</v>
      </c>
      <c r="Z143" s="183">
        <f t="shared" si="29"/>
        <v>0</v>
      </c>
      <c r="AA143" s="183">
        <f t="shared" si="29"/>
        <v>0</v>
      </c>
      <c r="AB143" s="183">
        <f t="shared" si="29"/>
        <v>0</v>
      </c>
    </row>
    <row r="144" spans="1:28" x14ac:dyDescent="0.25">
      <c r="B144" s="145">
        <f t="shared" si="28"/>
        <v>45657</v>
      </c>
      <c r="D144" s="183">
        <f t="shared" si="26"/>
        <v>0</v>
      </c>
      <c r="E144" s="183">
        <f t="shared" si="29"/>
        <v>0</v>
      </c>
      <c r="F144" s="183">
        <f t="shared" si="29"/>
        <v>0</v>
      </c>
      <c r="G144" s="183">
        <f t="shared" si="29"/>
        <v>0</v>
      </c>
      <c r="H144" s="183">
        <f t="shared" si="29"/>
        <v>0</v>
      </c>
      <c r="I144" s="183">
        <f t="shared" si="29"/>
        <v>0</v>
      </c>
      <c r="J144" s="183">
        <f t="shared" si="29"/>
        <v>0</v>
      </c>
      <c r="K144" s="183">
        <f t="shared" si="29"/>
        <v>0</v>
      </c>
      <c r="L144" s="183">
        <f t="shared" si="29"/>
        <v>0</v>
      </c>
      <c r="M144" s="183">
        <f t="shared" si="29"/>
        <v>0</v>
      </c>
      <c r="N144" s="183">
        <f t="shared" si="29"/>
        <v>0</v>
      </c>
      <c r="O144" s="183">
        <f t="shared" si="29"/>
        <v>0</v>
      </c>
      <c r="P144" s="183">
        <f t="shared" si="29"/>
        <v>0</v>
      </c>
      <c r="Q144" s="183">
        <f t="shared" si="29"/>
        <v>0</v>
      </c>
      <c r="R144" s="183">
        <f t="shared" si="29"/>
        <v>0</v>
      </c>
      <c r="S144" s="183">
        <f t="shared" si="29"/>
        <v>0</v>
      </c>
      <c r="T144" s="183">
        <f t="shared" si="29"/>
        <v>0</v>
      </c>
      <c r="U144" s="183">
        <f t="shared" si="29"/>
        <v>0</v>
      </c>
      <c r="V144" s="183">
        <f t="shared" si="29"/>
        <v>0</v>
      </c>
      <c r="W144" s="183">
        <f t="shared" si="29"/>
        <v>0</v>
      </c>
      <c r="X144" s="183">
        <f t="shared" si="29"/>
        <v>0</v>
      </c>
      <c r="Y144" s="183">
        <f t="shared" si="29"/>
        <v>0</v>
      </c>
      <c r="Z144" s="183">
        <f t="shared" si="29"/>
        <v>0</v>
      </c>
      <c r="AA144" s="183">
        <f t="shared" si="29"/>
        <v>0</v>
      </c>
      <c r="AB144" s="183">
        <f t="shared" si="29"/>
        <v>0</v>
      </c>
    </row>
    <row r="145" spans="2:28" x14ac:dyDescent="0.25">
      <c r="B145" s="145">
        <f t="shared" si="28"/>
        <v>46022</v>
      </c>
      <c r="D145" s="183">
        <f t="shared" si="26"/>
        <v>0</v>
      </c>
      <c r="E145" s="183">
        <f t="shared" si="29"/>
        <v>0</v>
      </c>
      <c r="F145" s="183">
        <f t="shared" si="29"/>
        <v>0</v>
      </c>
      <c r="G145" s="183">
        <f t="shared" si="29"/>
        <v>0</v>
      </c>
      <c r="H145" s="183">
        <f t="shared" si="29"/>
        <v>0</v>
      </c>
      <c r="I145" s="183">
        <f t="shared" si="29"/>
        <v>0</v>
      </c>
      <c r="J145" s="183">
        <f t="shared" si="29"/>
        <v>0</v>
      </c>
      <c r="K145" s="183">
        <f t="shared" si="29"/>
        <v>0</v>
      </c>
      <c r="L145" s="183">
        <f t="shared" si="29"/>
        <v>0</v>
      </c>
      <c r="M145" s="183">
        <f t="shared" si="29"/>
        <v>0</v>
      </c>
      <c r="N145" s="183">
        <f t="shared" si="29"/>
        <v>0</v>
      </c>
      <c r="O145" s="183">
        <f t="shared" si="29"/>
        <v>0</v>
      </c>
      <c r="P145" s="183">
        <f t="shared" si="29"/>
        <v>0</v>
      </c>
      <c r="Q145" s="183">
        <f t="shared" si="29"/>
        <v>0</v>
      </c>
      <c r="R145" s="183">
        <f t="shared" si="29"/>
        <v>0</v>
      </c>
      <c r="S145" s="183">
        <f t="shared" si="29"/>
        <v>0</v>
      </c>
      <c r="T145" s="183">
        <f t="shared" si="29"/>
        <v>0</v>
      </c>
      <c r="U145" s="183">
        <f t="shared" si="29"/>
        <v>0</v>
      </c>
      <c r="V145" s="183">
        <f t="shared" si="29"/>
        <v>0</v>
      </c>
      <c r="W145" s="183">
        <f t="shared" si="29"/>
        <v>0</v>
      </c>
      <c r="X145" s="183">
        <f t="shared" si="29"/>
        <v>0</v>
      </c>
      <c r="Y145" s="183">
        <f t="shared" si="29"/>
        <v>0</v>
      </c>
      <c r="Z145" s="183">
        <f t="shared" si="29"/>
        <v>0</v>
      </c>
      <c r="AA145" s="183">
        <f t="shared" si="29"/>
        <v>0</v>
      </c>
      <c r="AB145" s="183">
        <f t="shared" si="29"/>
        <v>0</v>
      </c>
    </row>
    <row r="146" spans="2:28" x14ac:dyDescent="0.25">
      <c r="B146" s="145">
        <f t="shared" si="28"/>
        <v>46387</v>
      </c>
      <c r="D146" s="183">
        <f t="shared" si="26"/>
        <v>0</v>
      </c>
      <c r="E146" s="183">
        <f t="shared" si="29"/>
        <v>0</v>
      </c>
      <c r="F146" s="183">
        <f t="shared" si="29"/>
        <v>0</v>
      </c>
      <c r="G146" s="183">
        <f t="shared" si="29"/>
        <v>0</v>
      </c>
      <c r="H146" s="183">
        <f t="shared" si="29"/>
        <v>0</v>
      </c>
      <c r="I146" s="183">
        <f t="shared" si="29"/>
        <v>0</v>
      </c>
      <c r="J146" s="183">
        <f t="shared" si="29"/>
        <v>0</v>
      </c>
      <c r="K146" s="183">
        <f t="shared" si="29"/>
        <v>0</v>
      </c>
      <c r="L146" s="183">
        <f t="shared" si="29"/>
        <v>0</v>
      </c>
      <c r="M146" s="183">
        <f t="shared" si="29"/>
        <v>0</v>
      </c>
      <c r="N146" s="183">
        <f t="shared" si="29"/>
        <v>0</v>
      </c>
      <c r="O146" s="183">
        <f t="shared" si="29"/>
        <v>0</v>
      </c>
      <c r="P146" s="183">
        <f t="shared" si="29"/>
        <v>0</v>
      </c>
      <c r="Q146" s="183">
        <f t="shared" si="29"/>
        <v>0</v>
      </c>
      <c r="R146" s="183">
        <f t="shared" si="29"/>
        <v>0</v>
      </c>
      <c r="S146" s="183">
        <f t="shared" si="29"/>
        <v>0</v>
      </c>
      <c r="T146" s="183">
        <f t="shared" si="29"/>
        <v>0</v>
      </c>
      <c r="U146" s="183">
        <f t="shared" si="29"/>
        <v>0</v>
      </c>
      <c r="V146" s="183">
        <f t="shared" si="29"/>
        <v>0</v>
      </c>
      <c r="W146" s="183">
        <f t="shared" si="29"/>
        <v>0</v>
      </c>
      <c r="X146" s="183">
        <f t="shared" si="29"/>
        <v>0</v>
      </c>
      <c r="Y146" s="183">
        <f t="shared" si="29"/>
        <v>0</v>
      </c>
      <c r="Z146" s="183">
        <f t="shared" si="29"/>
        <v>0</v>
      </c>
      <c r="AA146" s="183">
        <f t="shared" si="29"/>
        <v>0</v>
      </c>
      <c r="AB146" s="183">
        <f t="shared" si="29"/>
        <v>0</v>
      </c>
    </row>
    <row r="147" spans="2:28" x14ac:dyDescent="0.25">
      <c r="B147" s="145">
        <f t="shared" si="28"/>
        <v>46752</v>
      </c>
      <c r="D147" s="183">
        <f t="shared" si="26"/>
        <v>0</v>
      </c>
      <c r="E147" s="183">
        <f t="shared" si="29"/>
        <v>0</v>
      </c>
      <c r="F147" s="183">
        <f t="shared" si="29"/>
        <v>0</v>
      </c>
      <c r="G147" s="183">
        <f t="shared" si="29"/>
        <v>0</v>
      </c>
      <c r="H147" s="183">
        <f t="shared" si="29"/>
        <v>0</v>
      </c>
      <c r="I147" s="183">
        <f t="shared" si="29"/>
        <v>0</v>
      </c>
      <c r="J147" s="183">
        <f t="shared" si="29"/>
        <v>0</v>
      </c>
      <c r="K147" s="183">
        <f t="shared" si="29"/>
        <v>0</v>
      </c>
      <c r="L147" s="183">
        <f t="shared" si="29"/>
        <v>0</v>
      </c>
      <c r="M147" s="183">
        <f t="shared" si="29"/>
        <v>0</v>
      </c>
      <c r="N147" s="183">
        <f t="shared" si="29"/>
        <v>0</v>
      </c>
      <c r="O147" s="183">
        <f t="shared" si="29"/>
        <v>0</v>
      </c>
      <c r="P147" s="183">
        <f t="shared" si="29"/>
        <v>0</v>
      </c>
      <c r="Q147" s="183">
        <f t="shared" si="29"/>
        <v>0</v>
      </c>
      <c r="R147" s="183">
        <f t="shared" si="29"/>
        <v>0</v>
      </c>
      <c r="S147" s="183">
        <f t="shared" si="29"/>
        <v>0</v>
      </c>
      <c r="T147" s="183">
        <f t="shared" si="29"/>
        <v>0</v>
      </c>
      <c r="U147" s="183">
        <f t="shared" si="29"/>
        <v>0</v>
      </c>
      <c r="V147" s="183">
        <f t="shared" si="29"/>
        <v>0</v>
      </c>
      <c r="W147" s="183">
        <f t="shared" si="29"/>
        <v>0</v>
      </c>
      <c r="X147" s="183">
        <f t="shared" si="29"/>
        <v>0</v>
      </c>
      <c r="Y147" s="183">
        <f t="shared" si="29"/>
        <v>0</v>
      </c>
      <c r="Z147" s="183">
        <f t="shared" si="29"/>
        <v>0</v>
      </c>
      <c r="AA147" s="183">
        <f t="shared" si="29"/>
        <v>0</v>
      </c>
      <c r="AB147" s="183">
        <f t="shared" si="29"/>
        <v>0</v>
      </c>
    </row>
    <row r="148" spans="2:28" x14ac:dyDescent="0.25">
      <c r="B148" s="145">
        <f t="shared" si="28"/>
        <v>47118</v>
      </c>
      <c r="D148" s="183">
        <f t="shared" si="26"/>
        <v>0</v>
      </c>
      <c r="E148" s="183">
        <f t="shared" si="29"/>
        <v>0</v>
      </c>
      <c r="F148" s="183">
        <f t="shared" si="29"/>
        <v>0</v>
      </c>
      <c r="G148" s="183">
        <f t="shared" si="29"/>
        <v>0</v>
      </c>
      <c r="H148" s="183">
        <f t="shared" si="29"/>
        <v>0</v>
      </c>
      <c r="I148" s="183">
        <f t="shared" si="29"/>
        <v>0</v>
      </c>
      <c r="J148" s="183">
        <f t="shared" si="29"/>
        <v>0</v>
      </c>
      <c r="K148" s="183">
        <f t="shared" si="29"/>
        <v>0</v>
      </c>
      <c r="L148" s="183">
        <f t="shared" si="29"/>
        <v>0</v>
      </c>
      <c r="M148" s="183">
        <f t="shared" si="29"/>
        <v>0</v>
      </c>
      <c r="N148" s="183">
        <f t="shared" si="29"/>
        <v>0</v>
      </c>
      <c r="O148" s="183">
        <f t="shared" si="29"/>
        <v>0</v>
      </c>
      <c r="P148" s="183">
        <f t="shared" si="29"/>
        <v>0</v>
      </c>
      <c r="Q148" s="183">
        <f t="shared" si="29"/>
        <v>0</v>
      </c>
      <c r="R148" s="183">
        <f t="shared" si="29"/>
        <v>0</v>
      </c>
      <c r="S148" s="183">
        <f t="shared" si="29"/>
        <v>0</v>
      </c>
      <c r="T148" s="183">
        <f t="shared" si="29"/>
        <v>0</v>
      </c>
      <c r="U148" s="183">
        <f t="shared" si="29"/>
        <v>0</v>
      </c>
      <c r="V148" s="183">
        <f t="shared" si="29"/>
        <v>0</v>
      </c>
      <c r="W148" s="183">
        <f t="shared" si="29"/>
        <v>0</v>
      </c>
      <c r="X148" s="183">
        <f t="shared" si="29"/>
        <v>0</v>
      </c>
      <c r="Y148" s="183">
        <f t="shared" si="29"/>
        <v>0</v>
      </c>
      <c r="Z148" s="183">
        <f t="shared" si="29"/>
        <v>0</v>
      </c>
      <c r="AA148" s="183">
        <f t="shared" si="29"/>
        <v>0</v>
      </c>
      <c r="AB148" s="183">
        <f t="shared" si="29"/>
        <v>0</v>
      </c>
    </row>
    <row r="149" spans="2:28" x14ac:dyDescent="0.25">
      <c r="B149" s="145">
        <f t="shared" si="28"/>
        <v>47483</v>
      </c>
      <c r="D149" s="183">
        <f t="shared" si="26"/>
        <v>0</v>
      </c>
      <c r="E149" s="183">
        <f t="shared" si="29"/>
        <v>0</v>
      </c>
      <c r="F149" s="183">
        <f t="shared" si="29"/>
        <v>0</v>
      </c>
      <c r="G149" s="183">
        <f t="shared" si="29"/>
        <v>0</v>
      </c>
      <c r="H149" s="183">
        <f t="shared" si="29"/>
        <v>0</v>
      </c>
      <c r="I149" s="183">
        <f t="shared" si="29"/>
        <v>0</v>
      </c>
      <c r="J149" s="183">
        <f t="shared" si="29"/>
        <v>0</v>
      </c>
      <c r="K149" s="183">
        <f t="shared" si="29"/>
        <v>0</v>
      </c>
      <c r="L149" s="183">
        <f t="shared" si="29"/>
        <v>0</v>
      </c>
      <c r="M149" s="183">
        <f t="shared" si="29"/>
        <v>0</v>
      </c>
      <c r="N149" s="183">
        <f t="shared" si="29"/>
        <v>0</v>
      </c>
      <c r="O149" s="183">
        <f t="shared" si="29"/>
        <v>0</v>
      </c>
      <c r="P149" s="183">
        <f t="shared" si="29"/>
        <v>0</v>
      </c>
      <c r="Q149" s="183">
        <f t="shared" si="29"/>
        <v>0</v>
      </c>
      <c r="R149" s="183">
        <f t="shared" si="29"/>
        <v>0</v>
      </c>
      <c r="S149" s="183">
        <f t="shared" si="29"/>
        <v>0</v>
      </c>
      <c r="T149" s="183">
        <f t="shared" si="29"/>
        <v>0</v>
      </c>
      <c r="U149" s="183">
        <f t="shared" si="29"/>
        <v>0</v>
      </c>
      <c r="V149" s="183">
        <f t="shared" si="29"/>
        <v>0</v>
      </c>
      <c r="W149" s="183">
        <f t="shared" si="29"/>
        <v>0</v>
      </c>
      <c r="X149" s="183">
        <f t="shared" si="29"/>
        <v>0</v>
      </c>
      <c r="Y149" s="183">
        <f t="shared" si="29"/>
        <v>0</v>
      </c>
      <c r="Z149" s="183">
        <f t="shared" si="29"/>
        <v>0</v>
      </c>
      <c r="AA149" s="183">
        <f t="shared" si="29"/>
        <v>0</v>
      </c>
      <c r="AB149" s="183">
        <f t="shared" si="29"/>
        <v>0</v>
      </c>
    </row>
    <row r="150" spans="2:28" x14ac:dyDescent="0.25">
      <c r="B150" s="145">
        <f t="shared" si="28"/>
        <v>47848</v>
      </c>
      <c r="D150" s="183">
        <f t="shared" si="26"/>
        <v>0</v>
      </c>
      <c r="E150" s="183">
        <f t="shared" si="29"/>
        <v>0</v>
      </c>
      <c r="F150" s="183">
        <f t="shared" si="29"/>
        <v>0</v>
      </c>
      <c r="G150" s="183">
        <f t="shared" si="29"/>
        <v>0</v>
      </c>
      <c r="H150" s="183">
        <f t="shared" si="29"/>
        <v>0</v>
      </c>
      <c r="I150" s="183">
        <f t="shared" si="29"/>
        <v>0</v>
      </c>
      <c r="J150" s="183">
        <f t="shared" si="29"/>
        <v>0</v>
      </c>
      <c r="K150" s="183">
        <f t="shared" si="29"/>
        <v>0</v>
      </c>
      <c r="L150" s="183">
        <f t="shared" si="29"/>
        <v>0</v>
      </c>
      <c r="M150" s="183">
        <f t="shared" si="29"/>
        <v>0</v>
      </c>
      <c r="N150" s="183">
        <f t="shared" si="29"/>
        <v>0</v>
      </c>
      <c r="O150" s="183">
        <f t="shared" si="29"/>
        <v>0</v>
      </c>
      <c r="P150" s="183">
        <f t="shared" si="29"/>
        <v>0</v>
      </c>
      <c r="Q150" s="183">
        <f t="shared" si="29"/>
        <v>0</v>
      </c>
      <c r="R150" s="183">
        <f t="shared" si="29"/>
        <v>0</v>
      </c>
      <c r="S150" s="183">
        <f t="shared" si="29"/>
        <v>0</v>
      </c>
      <c r="T150" s="183">
        <f t="shared" si="29"/>
        <v>0</v>
      </c>
      <c r="U150" s="183">
        <f t="shared" si="29"/>
        <v>0</v>
      </c>
      <c r="V150" s="183">
        <f t="shared" si="29"/>
        <v>0</v>
      </c>
      <c r="W150" s="183">
        <f t="shared" si="29"/>
        <v>0</v>
      </c>
      <c r="X150" s="183">
        <f t="shared" si="29"/>
        <v>0</v>
      </c>
      <c r="Y150" s="183">
        <f t="shared" si="29"/>
        <v>0</v>
      </c>
      <c r="Z150" s="183">
        <f t="shared" si="29"/>
        <v>0</v>
      </c>
      <c r="AA150" s="183">
        <f t="shared" si="29"/>
        <v>0</v>
      </c>
      <c r="AB150" s="183">
        <f t="shared" si="29"/>
        <v>0</v>
      </c>
    </row>
    <row r="151" spans="2:28" x14ac:dyDescent="0.25">
      <c r="B151" s="145">
        <f t="shared" si="28"/>
        <v>48213</v>
      </c>
      <c r="D151" s="183">
        <f t="shared" si="26"/>
        <v>0</v>
      </c>
      <c r="E151" s="183">
        <f t="shared" si="29"/>
        <v>0</v>
      </c>
      <c r="F151" s="183">
        <f t="shared" si="29"/>
        <v>0</v>
      </c>
      <c r="G151" s="183">
        <f t="shared" si="29"/>
        <v>0</v>
      </c>
      <c r="H151" s="183">
        <f t="shared" si="29"/>
        <v>0</v>
      </c>
      <c r="I151" s="183">
        <f t="shared" si="29"/>
        <v>0</v>
      </c>
      <c r="J151" s="183">
        <f t="shared" si="29"/>
        <v>0</v>
      </c>
      <c r="K151" s="183">
        <f t="shared" si="29"/>
        <v>0</v>
      </c>
      <c r="L151" s="183">
        <f t="shared" si="29"/>
        <v>0</v>
      </c>
      <c r="M151" s="183">
        <f t="shared" si="29"/>
        <v>0</v>
      </c>
      <c r="N151" s="183">
        <f t="shared" si="29"/>
        <v>0</v>
      </c>
      <c r="O151" s="183">
        <f t="shared" si="29"/>
        <v>0</v>
      </c>
      <c r="P151" s="183">
        <f t="shared" si="29"/>
        <v>0</v>
      </c>
      <c r="Q151" s="183">
        <f t="shared" si="29"/>
        <v>0</v>
      </c>
      <c r="R151" s="183">
        <f t="shared" si="29"/>
        <v>0</v>
      </c>
      <c r="S151" s="183">
        <f t="shared" si="29"/>
        <v>0</v>
      </c>
      <c r="T151" s="183">
        <f t="shared" ref="T151:AB151" si="30">+(T$15*T$20)*T37</f>
        <v>0</v>
      </c>
      <c r="U151" s="183">
        <f t="shared" si="30"/>
        <v>0</v>
      </c>
      <c r="V151" s="183">
        <f t="shared" si="30"/>
        <v>0</v>
      </c>
      <c r="W151" s="183">
        <f t="shared" si="30"/>
        <v>0</v>
      </c>
      <c r="X151" s="183">
        <f t="shared" si="30"/>
        <v>0</v>
      </c>
      <c r="Y151" s="183">
        <f t="shared" si="30"/>
        <v>0</v>
      </c>
      <c r="Z151" s="183">
        <f t="shared" si="30"/>
        <v>0</v>
      </c>
      <c r="AA151" s="183">
        <f t="shared" si="30"/>
        <v>0</v>
      </c>
      <c r="AB151" s="183">
        <f t="shared" si="30"/>
        <v>0</v>
      </c>
    </row>
    <row r="152" spans="2:28" x14ac:dyDescent="0.25">
      <c r="B152" s="145">
        <f t="shared" si="28"/>
        <v>48579</v>
      </c>
      <c r="D152" s="183">
        <f t="shared" si="26"/>
        <v>0</v>
      </c>
      <c r="E152" s="183">
        <f t="shared" ref="E152:AB159" si="31">+(E$15*E$20)*E38</f>
        <v>0</v>
      </c>
      <c r="F152" s="183">
        <f t="shared" si="31"/>
        <v>0</v>
      </c>
      <c r="G152" s="183">
        <f t="shared" si="31"/>
        <v>0</v>
      </c>
      <c r="H152" s="183">
        <f t="shared" si="31"/>
        <v>0</v>
      </c>
      <c r="I152" s="183">
        <f t="shared" si="31"/>
        <v>0</v>
      </c>
      <c r="J152" s="183">
        <f t="shared" si="31"/>
        <v>0</v>
      </c>
      <c r="K152" s="183">
        <f t="shared" si="31"/>
        <v>0</v>
      </c>
      <c r="L152" s="183">
        <f t="shared" si="31"/>
        <v>0</v>
      </c>
      <c r="M152" s="183">
        <f t="shared" si="31"/>
        <v>0</v>
      </c>
      <c r="N152" s="183">
        <f t="shared" si="31"/>
        <v>0</v>
      </c>
      <c r="O152" s="183">
        <f t="shared" si="31"/>
        <v>0</v>
      </c>
      <c r="P152" s="183">
        <f t="shared" si="31"/>
        <v>0</v>
      </c>
      <c r="Q152" s="183">
        <f t="shared" si="31"/>
        <v>0</v>
      </c>
      <c r="R152" s="183">
        <f t="shared" si="31"/>
        <v>0</v>
      </c>
      <c r="S152" s="183">
        <f t="shared" si="31"/>
        <v>0</v>
      </c>
      <c r="T152" s="183">
        <f t="shared" si="31"/>
        <v>0</v>
      </c>
      <c r="U152" s="183">
        <f t="shared" si="31"/>
        <v>0</v>
      </c>
      <c r="V152" s="183">
        <f t="shared" si="31"/>
        <v>0</v>
      </c>
      <c r="W152" s="183">
        <f t="shared" si="31"/>
        <v>0</v>
      </c>
      <c r="X152" s="183">
        <f t="shared" si="31"/>
        <v>0</v>
      </c>
      <c r="Y152" s="183">
        <f t="shared" si="31"/>
        <v>0</v>
      </c>
      <c r="Z152" s="183">
        <f t="shared" si="31"/>
        <v>0</v>
      </c>
      <c r="AA152" s="183">
        <f t="shared" si="31"/>
        <v>0</v>
      </c>
      <c r="AB152" s="183">
        <f t="shared" si="31"/>
        <v>0</v>
      </c>
    </row>
    <row r="153" spans="2:28" x14ac:dyDescent="0.25">
      <c r="B153" s="145">
        <f t="shared" si="28"/>
        <v>48944</v>
      </c>
      <c r="D153" s="183">
        <f t="shared" si="26"/>
        <v>0</v>
      </c>
      <c r="E153" s="183">
        <f t="shared" si="31"/>
        <v>0</v>
      </c>
      <c r="F153" s="183">
        <f t="shared" si="31"/>
        <v>0</v>
      </c>
      <c r="G153" s="183">
        <f t="shared" si="31"/>
        <v>0</v>
      </c>
      <c r="H153" s="183">
        <f t="shared" si="31"/>
        <v>0</v>
      </c>
      <c r="I153" s="183">
        <f t="shared" si="31"/>
        <v>0</v>
      </c>
      <c r="J153" s="183">
        <f t="shared" si="31"/>
        <v>0</v>
      </c>
      <c r="K153" s="183">
        <f t="shared" si="31"/>
        <v>0</v>
      </c>
      <c r="L153" s="183">
        <f t="shared" si="31"/>
        <v>0</v>
      </c>
      <c r="M153" s="183">
        <f t="shared" si="31"/>
        <v>0</v>
      </c>
      <c r="N153" s="183">
        <f t="shared" si="31"/>
        <v>0</v>
      </c>
      <c r="O153" s="183">
        <f t="shared" si="31"/>
        <v>0</v>
      </c>
      <c r="P153" s="183">
        <f t="shared" si="31"/>
        <v>0</v>
      </c>
      <c r="Q153" s="183">
        <f t="shared" si="31"/>
        <v>0</v>
      </c>
      <c r="R153" s="183">
        <f t="shared" si="31"/>
        <v>0</v>
      </c>
      <c r="S153" s="183">
        <f t="shared" si="31"/>
        <v>0</v>
      </c>
      <c r="T153" s="183">
        <f t="shared" si="31"/>
        <v>0</v>
      </c>
      <c r="U153" s="183">
        <f t="shared" si="31"/>
        <v>0</v>
      </c>
      <c r="V153" s="183">
        <f t="shared" si="31"/>
        <v>0</v>
      </c>
      <c r="W153" s="183">
        <f t="shared" si="31"/>
        <v>0</v>
      </c>
      <c r="X153" s="183">
        <f t="shared" si="31"/>
        <v>0</v>
      </c>
      <c r="Y153" s="183">
        <f t="shared" si="31"/>
        <v>0</v>
      </c>
      <c r="Z153" s="183">
        <f t="shared" si="31"/>
        <v>0</v>
      </c>
      <c r="AA153" s="183">
        <f t="shared" si="31"/>
        <v>0</v>
      </c>
      <c r="AB153" s="183">
        <f t="shared" si="31"/>
        <v>0</v>
      </c>
    </row>
    <row r="154" spans="2:28" x14ac:dyDescent="0.25">
      <c r="B154" s="145">
        <f t="shared" si="28"/>
        <v>49309</v>
      </c>
      <c r="D154" s="183">
        <f t="shared" si="26"/>
        <v>0</v>
      </c>
      <c r="E154" s="183">
        <f t="shared" si="31"/>
        <v>0</v>
      </c>
      <c r="F154" s="183">
        <f t="shared" si="31"/>
        <v>0</v>
      </c>
      <c r="G154" s="183">
        <f t="shared" si="31"/>
        <v>0</v>
      </c>
      <c r="H154" s="183">
        <f t="shared" si="31"/>
        <v>0</v>
      </c>
      <c r="I154" s="183">
        <f t="shared" si="31"/>
        <v>0</v>
      </c>
      <c r="J154" s="183">
        <f t="shared" si="31"/>
        <v>0</v>
      </c>
      <c r="K154" s="183">
        <f t="shared" si="31"/>
        <v>0</v>
      </c>
      <c r="L154" s="183">
        <f t="shared" si="31"/>
        <v>0</v>
      </c>
      <c r="M154" s="183">
        <f t="shared" si="31"/>
        <v>0</v>
      </c>
      <c r="N154" s="183">
        <f t="shared" si="31"/>
        <v>0</v>
      </c>
      <c r="O154" s="183">
        <f t="shared" si="31"/>
        <v>0</v>
      </c>
      <c r="P154" s="183">
        <f t="shared" si="31"/>
        <v>0</v>
      </c>
      <c r="Q154" s="183">
        <f t="shared" si="31"/>
        <v>0</v>
      </c>
      <c r="R154" s="183">
        <f t="shared" si="31"/>
        <v>0</v>
      </c>
      <c r="S154" s="183">
        <f t="shared" si="31"/>
        <v>0</v>
      </c>
      <c r="T154" s="183">
        <f t="shared" si="31"/>
        <v>0</v>
      </c>
      <c r="U154" s="183">
        <f t="shared" si="31"/>
        <v>0</v>
      </c>
      <c r="V154" s="183">
        <f t="shared" si="31"/>
        <v>0</v>
      </c>
      <c r="W154" s="183">
        <f t="shared" si="31"/>
        <v>0</v>
      </c>
      <c r="X154" s="183">
        <f t="shared" si="31"/>
        <v>0</v>
      </c>
      <c r="Y154" s="183">
        <f t="shared" si="31"/>
        <v>0</v>
      </c>
      <c r="Z154" s="183">
        <f t="shared" si="31"/>
        <v>0</v>
      </c>
      <c r="AA154" s="183">
        <f t="shared" si="31"/>
        <v>0</v>
      </c>
      <c r="AB154" s="183">
        <f t="shared" si="31"/>
        <v>0</v>
      </c>
    </row>
    <row r="155" spans="2:28" x14ac:dyDescent="0.25">
      <c r="B155" s="145">
        <f t="shared" si="28"/>
        <v>49674</v>
      </c>
      <c r="D155" s="183">
        <f t="shared" si="26"/>
        <v>0</v>
      </c>
      <c r="E155" s="183">
        <f t="shared" si="31"/>
        <v>0</v>
      </c>
      <c r="F155" s="183">
        <f t="shared" si="31"/>
        <v>0</v>
      </c>
      <c r="G155" s="183">
        <f t="shared" si="31"/>
        <v>0</v>
      </c>
      <c r="H155" s="183">
        <f t="shared" si="31"/>
        <v>0</v>
      </c>
      <c r="I155" s="183">
        <f t="shared" si="31"/>
        <v>0</v>
      </c>
      <c r="J155" s="183">
        <f t="shared" si="31"/>
        <v>0</v>
      </c>
      <c r="K155" s="183">
        <f t="shared" si="31"/>
        <v>0</v>
      </c>
      <c r="L155" s="183">
        <f t="shared" si="31"/>
        <v>0</v>
      </c>
      <c r="M155" s="183">
        <f t="shared" si="31"/>
        <v>0</v>
      </c>
      <c r="N155" s="183">
        <f t="shared" si="31"/>
        <v>0</v>
      </c>
      <c r="O155" s="183">
        <f t="shared" si="31"/>
        <v>0</v>
      </c>
      <c r="P155" s="183">
        <f t="shared" si="31"/>
        <v>0</v>
      </c>
      <c r="Q155" s="183">
        <f t="shared" si="31"/>
        <v>0</v>
      </c>
      <c r="R155" s="183">
        <f t="shared" si="31"/>
        <v>0</v>
      </c>
      <c r="S155" s="183">
        <f t="shared" si="31"/>
        <v>0</v>
      </c>
      <c r="T155" s="183">
        <f t="shared" si="31"/>
        <v>0</v>
      </c>
      <c r="U155" s="183">
        <f t="shared" si="31"/>
        <v>0</v>
      </c>
      <c r="V155" s="183">
        <f t="shared" si="31"/>
        <v>0</v>
      </c>
      <c r="W155" s="183">
        <f t="shared" si="31"/>
        <v>0</v>
      </c>
      <c r="X155" s="183">
        <f t="shared" si="31"/>
        <v>0</v>
      </c>
      <c r="Y155" s="183">
        <f t="shared" si="31"/>
        <v>0</v>
      </c>
      <c r="Z155" s="183">
        <f t="shared" si="31"/>
        <v>0</v>
      </c>
      <c r="AA155" s="183">
        <f t="shared" si="31"/>
        <v>0</v>
      </c>
      <c r="AB155" s="183">
        <f t="shared" si="31"/>
        <v>0</v>
      </c>
    </row>
    <row r="156" spans="2:28" x14ac:dyDescent="0.25">
      <c r="B156" s="145">
        <f t="shared" si="28"/>
        <v>50040</v>
      </c>
      <c r="D156" s="183">
        <f t="shared" si="26"/>
        <v>0</v>
      </c>
      <c r="E156" s="183">
        <f t="shared" si="31"/>
        <v>0</v>
      </c>
      <c r="F156" s="183">
        <f t="shared" si="31"/>
        <v>0</v>
      </c>
      <c r="G156" s="183">
        <f t="shared" si="31"/>
        <v>0</v>
      </c>
      <c r="H156" s="183">
        <f t="shared" si="31"/>
        <v>0</v>
      </c>
      <c r="I156" s="183">
        <f t="shared" si="31"/>
        <v>0</v>
      </c>
      <c r="J156" s="183">
        <f t="shared" si="31"/>
        <v>0</v>
      </c>
      <c r="K156" s="183">
        <f t="shared" si="31"/>
        <v>0</v>
      </c>
      <c r="L156" s="183">
        <f t="shared" si="31"/>
        <v>0</v>
      </c>
      <c r="M156" s="183">
        <f t="shared" si="31"/>
        <v>0</v>
      </c>
      <c r="N156" s="183">
        <f t="shared" si="31"/>
        <v>0</v>
      </c>
      <c r="O156" s="183">
        <f t="shared" si="31"/>
        <v>0</v>
      </c>
      <c r="P156" s="183">
        <f t="shared" si="31"/>
        <v>0</v>
      </c>
      <c r="Q156" s="183">
        <f t="shared" si="31"/>
        <v>0</v>
      </c>
      <c r="R156" s="183">
        <f t="shared" si="31"/>
        <v>0</v>
      </c>
      <c r="S156" s="183">
        <f t="shared" si="31"/>
        <v>0</v>
      </c>
      <c r="T156" s="183">
        <f t="shared" si="31"/>
        <v>0</v>
      </c>
      <c r="U156" s="183">
        <f t="shared" si="31"/>
        <v>0</v>
      </c>
      <c r="V156" s="183">
        <f t="shared" si="31"/>
        <v>0</v>
      </c>
      <c r="W156" s="183">
        <f t="shared" si="31"/>
        <v>0</v>
      </c>
      <c r="X156" s="183">
        <f t="shared" si="31"/>
        <v>0</v>
      </c>
      <c r="Y156" s="183">
        <f t="shared" si="31"/>
        <v>0</v>
      </c>
      <c r="Z156" s="183">
        <f t="shared" si="31"/>
        <v>0</v>
      </c>
      <c r="AA156" s="183">
        <f t="shared" si="31"/>
        <v>0</v>
      </c>
      <c r="AB156" s="183">
        <f t="shared" si="31"/>
        <v>0</v>
      </c>
    </row>
    <row r="157" spans="2:28" x14ac:dyDescent="0.25">
      <c r="B157" s="145">
        <f t="shared" si="28"/>
        <v>50405</v>
      </c>
      <c r="D157" s="183">
        <f t="shared" si="26"/>
        <v>0</v>
      </c>
      <c r="E157" s="183">
        <f t="shared" si="31"/>
        <v>0</v>
      </c>
      <c r="F157" s="183">
        <f t="shared" si="31"/>
        <v>0</v>
      </c>
      <c r="G157" s="183">
        <f t="shared" si="31"/>
        <v>0</v>
      </c>
      <c r="H157" s="183">
        <f t="shared" si="31"/>
        <v>0</v>
      </c>
      <c r="I157" s="183">
        <f t="shared" si="31"/>
        <v>0</v>
      </c>
      <c r="J157" s="183">
        <f t="shared" si="31"/>
        <v>0</v>
      </c>
      <c r="K157" s="183">
        <f t="shared" si="31"/>
        <v>0</v>
      </c>
      <c r="L157" s="183">
        <f t="shared" si="31"/>
        <v>0</v>
      </c>
      <c r="M157" s="183">
        <f t="shared" si="31"/>
        <v>0</v>
      </c>
      <c r="N157" s="183">
        <f t="shared" si="31"/>
        <v>0</v>
      </c>
      <c r="O157" s="183">
        <f t="shared" si="31"/>
        <v>0</v>
      </c>
      <c r="P157" s="183">
        <f t="shared" si="31"/>
        <v>0</v>
      </c>
      <c r="Q157" s="183">
        <f t="shared" si="31"/>
        <v>0</v>
      </c>
      <c r="R157" s="183">
        <f t="shared" si="31"/>
        <v>0</v>
      </c>
      <c r="S157" s="183">
        <f t="shared" si="31"/>
        <v>0</v>
      </c>
      <c r="T157" s="183">
        <f t="shared" si="31"/>
        <v>0</v>
      </c>
      <c r="U157" s="183">
        <f t="shared" si="31"/>
        <v>0</v>
      </c>
      <c r="V157" s="183">
        <f t="shared" si="31"/>
        <v>0</v>
      </c>
      <c r="W157" s="183">
        <f t="shared" si="31"/>
        <v>0</v>
      </c>
      <c r="X157" s="183">
        <f t="shared" si="31"/>
        <v>0</v>
      </c>
      <c r="Y157" s="183">
        <f t="shared" si="31"/>
        <v>0</v>
      </c>
      <c r="Z157" s="183">
        <f t="shared" si="31"/>
        <v>0</v>
      </c>
      <c r="AA157" s="183">
        <f t="shared" si="31"/>
        <v>0</v>
      </c>
      <c r="AB157" s="183">
        <f t="shared" si="31"/>
        <v>0</v>
      </c>
    </row>
    <row r="158" spans="2:28" x14ac:dyDescent="0.25">
      <c r="B158" s="145">
        <f t="shared" si="28"/>
        <v>50770</v>
      </c>
      <c r="D158" s="183">
        <f t="shared" si="26"/>
        <v>0</v>
      </c>
      <c r="E158" s="183">
        <f t="shared" si="31"/>
        <v>0</v>
      </c>
      <c r="F158" s="183">
        <f t="shared" si="31"/>
        <v>0</v>
      </c>
      <c r="G158" s="183">
        <f t="shared" si="31"/>
        <v>0</v>
      </c>
      <c r="H158" s="183">
        <f t="shared" si="31"/>
        <v>0</v>
      </c>
      <c r="I158" s="183">
        <f t="shared" si="31"/>
        <v>0</v>
      </c>
      <c r="J158" s="183">
        <f t="shared" si="31"/>
        <v>0</v>
      </c>
      <c r="K158" s="183">
        <f t="shared" si="31"/>
        <v>0</v>
      </c>
      <c r="L158" s="183">
        <f t="shared" si="31"/>
        <v>0</v>
      </c>
      <c r="M158" s="183">
        <f t="shared" si="31"/>
        <v>0</v>
      </c>
      <c r="N158" s="183">
        <f t="shared" si="31"/>
        <v>0</v>
      </c>
      <c r="O158" s="183">
        <f t="shared" si="31"/>
        <v>0</v>
      </c>
      <c r="P158" s="183">
        <f t="shared" si="31"/>
        <v>0</v>
      </c>
      <c r="Q158" s="183">
        <f t="shared" si="31"/>
        <v>0</v>
      </c>
      <c r="R158" s="183">
        <f t="shared" si="31"/>
        <v>0</v>
      </c>
      <c r="S158" s="183">
        <f t="shared" si="31"/>
        <v>0</v>
      </c>
      <c r="T158" s="183">
        <f t="shared" si="31"/>
        <v>0</v>
      </c>
      <c r="U158" s="183">
        <f t="shared" si="31"/>
        <v>0</v>
      </c>
      <c r="V158" s="183">
        <f t="shared" si="31"/>
        <v>0</v>
      </c>
      <c r="W158" s="183">
        <f t="shared" si="31"/>
        <v>0</v>
      </c>
      <c r="X158" s="183">
        <f t="shared" si="31"/>
        <v>0</v>
      </c>
      <c r="Y158" s="183">
        <f t="shared" si="31"/>
        <v>0</v>
      </c>
      <c r="Z158" s="183">
        <f t="shared" si="31"/>
        <v>0</v>
      </c>
      <c r="AA158" s="183">
        <f t="shared" si="31"/>
        <v>0</v>
      </c>
      <c r="AB158" s="183">
        <f t="shared" si="31"/>
        <v>0</v>
      </c>
    </row>
    <row r="159" spans="2:28" x14ac:dyDescent="0.25">
      <c r="B159" s="145">
        <f t="shared" si="28"/>
        <v>51135</v>
      </c>
      <c r="D159" s="183">
        <f t="shared" si="26"/>
        <v>0</v>
      </c>
      <c r="E159" s="183">
        <f t="shared" si="31"/>
        <v>0</v>
      </c>
      <c r="F159" s="183">
        <f t="shared" si="31"/>
        <v>0</v>
      </c>
      <c r="G159" s="183">
        <f t="shared" si="31"/>
        <v>0</v>
      </c>
      <c r="H159" s="183">
        <f t="shared" si="31"/>
        <v>0</v>
      </c>
      <c r="I159" s="183">
        <f t="shared" si="31"/>
        <v>0</v>
      </c>
      <c r="J159" s="183">
        <f t="shared" si="31"/>
        <v>0</v>
      </c>
      <c r="K159" s="183">
        <f t="shared" si="31"/>
        <v>0</v>
      </c>
      <c r="L159" s="183">
        <f t="shared" si="31"/>
        <v>0</v>
      </c>
      <c r="M159" s="183">
        <f t="shared" si="31"/>
        <v>0</v>
      </c>
      <c r="N159" s="183">
        <f t="shared" si="31"/>
        <v>0</v>
      </c>
      <c r="O159" s="183">
        <f t="shared" si="31"/>
        <v>0</v>
      </c>
      <c r="P159" s="183">
        <f t="shared" si="31"/>
        <v>0</v>
      </c>
      <c r="Q159" s="183">
        <f t="shared" si="31"/>
        <v>0</v>
      </c>
      <c r="R159" s="183">
        <f t="shared" si="31"/>
        <v>0</v>
      </c>
      <c r="S159" s="183">
        <f t="shared" si="31"/>
        <v>0</v>
      </c>
      <c r="T159" s="183">
        <f t="shared" si="31"/>
        <v>0</v>
      </c>
      <c r="U159" s="183">
        <f t="shared" si="31"/>
        <v>0</v>
      </c>
      <c r="V159" s="183">
        <f t="shared" si="31"/>
        <v>0</v>
      </c>
      <c r="W159" s="183">
        <f t="shared" si="31"/>
        <v>0</v>
      </c>
      <c r="X159" s="183">
        <f t="shared" si="31"/>
        <v>0</v>
      </c>
      <c r="Y159" s="183">
        <f t="shared" si="31"/>
        <v>0</v>
      </c>
      <c r="Z159" s="183">
        <f t="shared" si="31"/>
        <v>0</v>
      </c>
      <c r="AA159" s="183">
        <f t="shared" si="31"/>
        <v>0</v>
      </c>
      <c r="AB159" s="183">
        <f t="shared" si="31"/>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JPY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x14ac:dyDescent="0.25">
      <c r="B165" s="145">
        <f>EDATE(+Summary!$C$6,12)</f>
        <v>44196</v>
      </c>
      <c r="D165" s="193">
        <f t="shared" ref="D165:D184" si="32">SUM(E165:AB165)</f>
        <v>0</v>
      </c>
      <c r="E165" s="193">
        <f t="shared" ref="E165:T180" si="33">+E140-E141</f>
        <v>0</v>
      </c>
      <c r="F165" s="193">
        <f>+F140-F141</f>
        <v>0</v>
      </c>
      <c r="G165" s="193">
        <f t="shared" ref="G165:AB180" si="34">+G140-G141</f>
        <v>0</v>
      </c>
      <c r="H165" s="193">
        <f t="shared" si="34"/>
        <v>0</v>
      </c>
      <c r="I165" s="193">
        <f t="shared" si="34"/>
        <v>0</v>
      </c>
      <c r="J165" s="193">
        <f t="shared" si="34"/>
        <v>0</v>
      </c>
      <c r="K165" s="193">
        <f t="shared" si="34"/>
        <v>0</v>
      </c>
      <c r="L165" s="193">
        <f t="shared" si="34"/>
        <v>0</v>
      </c>
      <c r="M165" s="193">
        <f t="shared" si="34"/>
        <v>0</v>
      </c>
      <c r="N165" s="193">
        <f t="shared" si="34"/>
        <v>0</v>
      </c>
      <c r="O165" s="193">
        <f t="shared" si="34"/>
        <v>0</v>
      </c>
      <c r="P165" s="193">
        <f t="shared" si="34"/>
        <v>0</v>
      </c>
      <c r="Q165" s="193">
        <f t="shared" si="34"/>
        <v>0</v>
      </c>
      <c r="R165" s="193">
        <f t="shared" si="34"/>
        <v>0</v>
      </c>
      <c r="S165" s="193">
        <f t="shared" si="34"/>
        <v>0</v>
      </c>
      <c r="T165" s="193">
        <f t="shared" si="34"/>
        <v>0</v>
      </c>
      <c r="U165" s="193">
        <f t="shared" si="34"/>
        <v>0</v>
      </c>
      <c r="V165" s="193">
        <f t="shared" si="34"/>
        <v>0</v>
      </c>
      <c r="W165" s="193">
        <f t="shared" si="34"/>
        <v>0</v>
      </c>
      <c r="X165" s="193">
        <f t="shared" si="34"/>
        <v>0</v>
      </c>
      <c r="Y165" s="193">
        <f t="shared" si="34"/>
        <v>0</v>
      </c>
      <c r="Z165" s="193">
        <f t="shared" si="34"/>
        <v>0</v>
      </c>
      <c r="AA165" s="193">
        <f t="shared" si="34"/>
        <v>0</v>
      </c>
      <c r="AB165" s="193">
        <f t="shared" si="34"/>
        <v>0</v>
      </c>
      <c r="AC165" s="187">
        <f>+AD165*((1+Summary!$D$29)^(AE165))</f>
        <v>1.0004998731492256</v>
      </c>
      <c r="AD165" s="187">
        <f>HLOOKUP($H$4,'Yield Curves &amp; Factor Charges'!$L$41:$S$72,AE165+2.5,FALSE)</f>
        <v>0.99999999808772055</v>
      </c>
      <c r="AE165" s="134">
        <v>0.5</v>
      </c>
    </row>
    <row r="166" spans="1:31" x14ac:dyDescent="0.25">
      <c r="A166" s="88"/>
      <c r="B166" s="145">
        <f t="shared" ref="B166:B183" si="35">EDATE(B165,12)</f>
        <v>44561</v>
      </c>
      <c r="D166" s="193">
        <f t="shared" si="32"/>
        <v>0</v>
      </c>
      <c r="E166" s="193">
        <f t="shared" si="33"/>
        <v>0</v>
      </c>
      <c r="F166" s="193">
        <f t="shared" si="33"/>
        <v>0</v>
      </c>
      <c r="G166" s="193">
        <f t="shared" si="33"/>
        <v>0</v>
      </c>
      <c r="H166" s="193">
        <f t="shared" si="33"/>
        <v>0</v>
      </c>
      <c r="I166" s="193">
        <f t="shared" si="33"/>
        <v>0</v>
      </c>
      <c r="J166" s="193">
        <f t="shared" si="33"/>
        <v>0</v>
      </c>
      <c r="K166" s="193">
        <f t="shared" si="33"/>
        <v>0</v>
      </c>
      <c r="L166" s="193">
        <f t="shared" si="33"/>
        <v>0</v>
      </c>
      <c r="M166" s="193">
        <f t="shared" si="33"/>
        <v>0</v>
      </c>
      <c r="N166" s="193">
        <f t="shared" si="33"/>
        <v>0</v>
      </c>
      <c r="O166" s="193">
        <f t="shared" si="33"/>
        <v>0</v>
      </c>
      <c r="P166" s="193">
        <f t="shared" si="33"/>
        <v>0</v>
      </c>
      <c r="Q166" s="193">
        <f t="shared" si="33"/>
        <v>0</v>
      </c>
      <c r="R166" s="193">
        <f t="shared" si="33"/>
        <v>0</v>
      </c>
      <c r="S166" s="193">
        <f t="shared" si="33"/>
        <v>0</v>
      </c>
      <c r="T166" s="193">
        <f t="shared" si="33"/>
        <v>0</v>
      </c>
      <c r="U166" s="193">
        <f t="shared" si="34"/>
        <v>0</v>
      </c>
      <c r="V166" s="193">
        <f t="shared" si="34"/>
        <v>0</v>
      </c>
      <c r="W166" s="193">
        <f t="shared" si="34"/>
        <v>0</v>
      </c>
      <c r="X166" s="193">
        <f t="shared" si="34"/>
        <v>0</v>
      </c>
      <c r="Y166" s="193">
        <f t="shared" si="34"/>
        <v>0</v>
      </c>
      <c r="Z166" s="193">
        <f t="shared" si="34"/>
        <v>0</v>
      </c>
      <c r="AA166" s="193">
        <f t="shared" si="34"/>
        <v>0</v>
      </c>
      <c r="AB166" s="193">
        <f t="shared" si="34"/>
        <v>0</v>
      </c>
      <c r="AC166" s="187">
        <f>+AD166*((1+Summary!$D$29)^(AE166))</f>
        <v>1.001500380682969</v>
      </c>
      <c r="AD166" s="187">
        <f>HLOOKUP($H$4,'Yield Curves &amp; Factor Charges'!$L$41:$S$72,AE166+2.5,FALSE)</f>
        <v>1.0000000057368383</v>
      </c>
      <c r="AE166" s="134">
        <f t="shared" ref="AE166:AE184" si="36">+AE165+1</f>
        <v>1.5</v>
      </c>
    </row>
    <row r="167" spans="1:31" x14ac:dyDescent="0.25">
      <c r="B167" s="145">
        <f t="shared" si="35"/>
        <v>44926</v>
      </c>
      <c r="D167" s="193">
        <f t="shared" si="32"/>
        <v>0</v>
      </c>
      <c r="E167" s="193">
        <f t="shared" si="33"/>
        <v>0</v>
      </c>
      <c r="F167" s="193">
        <f t="shared" si="33"/>
        <v>0</v>
      </c>
      <c r="G167" s="193">
        <f t="shared" si="33"/>
        <v>0</v>
      </c>
      <c r="H167" s="193">
        <f t="shared" si="33"/>
        <v>0</v>
      </c>
      <c r="I167" s="193">
        <f t="shared" si="33"/>
        <v>0</v>
      </c>
      <c r="J167" s="193">
        <f t="shared" si="33"/>
        <v>0</v>
      </c>
      <c r="K167" s="193">
        <f t="shared" si="33"/>
        <v>0</v>
      </c>
      <c r="L167" s="193">
        <f t="shared" si="33"/>
        <v>0</v>
      </c>
      <c r="M167" s="193">
        <f t="shared" si="33"/>
        <v>0</v>
      </c>
      <c r="N167" s="193">
        <f t="shared" si="33"/>
        <v>0</v>
      </c>
      <c r="O167" s="193">
        <f t="shared" si="33"/>
        <v>0</v>
      </c>
      <c r="P167" s="193">
        <f t="shared" si="33"/>
        <v>0</v>
      </c>
      <c r="Q167" s="193">
        <f t="shared" si="33"/>
        <v>0</v>
      </c>
      <c r="R167" s="193">
        <f t="shared" si="33"/>
        <v>0</v>
      </c>
      <c r="S167" s="193">
        <f t="shared" si="33"/>
        <v>0</v>
      </c>
      <c r="T167" s="193">
        <f t="shared" si="33"/>
        <v>0</v>
      </c>
      <c r="U167" s="193">
        <f t="shared" si="34"/>
        <v>0</v>
      </c>
      <c r="V167" s="193">
        <f t="shared" si="34"/>
        <v>0</v>
      </c>
      <c r="W167" s="193">
        <f t="shared" si="34"/>
        <v>0</v>
      </c>
      <c r="X167" s="193">
        <f t="shared" si="34"/>
        <v>0</v>
      </c>
      <c r="Y167" s="193">
        <f t="shared" si="34"/>
        <v>0</v>
      </c>
      <c r="Z167" s="193">
        <f t="shared" si="34"/>
        <v>0</v>
      </c>
      <c r="AA167" s="193">
        <f t="shared" si="34"/>
        <v>0</v>
      </c>
      <c r="AB167" s="193">
        <f t="shared" si="34"/>
        <v>0</v>
      </c>
      <c r="AC167" s="187">
        <f>+AD167*((1+Summary!$D$29)^(AE167))</f>
        <v>1.0025018465565052</v>
      </c>
      <c r="AD167" s="187">
        <f>HLOOKUP($H$4,'Yield Curves &amp; Factor Charges'!$L$41:$S$72,AE167+2.5,FALSE)</f>
        <v>0.99999997131580887</v>
      </c>
      <c r="AE167" s="134">
        <f t="shared" si="36"/>
        <v>2.5</v>
      </c>
    </row>
    <row r="168" spans="1:31" x14ac:dyDescent="0.25">
      <c r="B168" s="145">
        <f t="shared" si="35"/>
        <v>45291</v>
      </c>
      <c r="D168" s="193">
        <f t="shared" si="32"/>
        <v>0</v>
      </c>
      <c r="E168" s="193">
        <f t="shared" si="33"/>
        <v>0</v>
      </c>
      <c r="F168" s="193">
        <f t="shared" si="33"/>
        <v>0</v>
      </c>
      <c r="G168" s="193">
        <f t="shared" si="33"/>
        <v>0</v>
      </c>
      <c r="H168" s="193">
        <f t="shared" si="33"/>
        <v>0</v>
      </c>
      <c r="I168" s="193">
        <f t="shared" si="33"/>
        <v>0</v>
      </c>
      <c r="J168" s="193">
        <f t="shared" si="33"/>
        <v>0</v>
      </c>
      <c r="K168" s="193">
        <f t="shared" si="33"/>
        <v>0</v>
      </c>
      <c r="L168" s="193">
        <f t="shared" si="33"/>
        <v>0</v>
      </c>
      <c r="M168" s="193">
        <f t="shared" si="33"/>
        <v>0</v>
      </c>
      <c r="N168" s="193">
        <f t="shared" si="33"/>
        <v>0</v>
      </c>
      <c r="O168" s="193">
        <f t="shared" si="33"/>
        <v>0</v>
      </c>
      <c r="P168" s="193">
        <f t="shared" si="33"/>
        <v>0</v>
      </c>
      <c r="Q168" s="193">
        <f t="shared" si="33"/>
        <v>0</v>
      </c>
      <c r="R168" s="193">
        <f t="shared" si="33"/>
        <v>0</v>
      </c>
      <c r="S168" s="193">
        <f t="shared" si="33"/>
        <v>0</v>
      </c>
      <c r="T168" s="193">
        <f t="shared" si="33"/>
        <v>0</v>
      </c>
      <c r="U168" s="193">
        <f t="shared" si="34"/>
        <v>0</v>
      </c>
      <c r="V168" s="193">
        <f t="shared" si="34"/>
        <v>0</v>
      </c>
      <c r="W168" s="193">
        <f t="shared" si="34"/>
        <v>0</v>
      </c>
      <c r="X168" s="193">
        <f t="shared" si="34"/>
        <v>0</v>
      </c>
      <c r="Y168" s="193">
        <f t="shared" si="34"/>
        <v>0</v>
      </c>
      <c r="Z168" s="193">
        <f t="shared" si="34"/>
        <v>0</v>
      </c>
      <c r="AA168" s="193">
        <f t="shared" si="34"/>
        <v>0</v>
      </c>
      <c r="AB168" s="193">
        <f t="shared" si="34"/>
        <v>0</v>
      </c>
      <c r="AC168" s="187">
        <f>+AD168*((1+Summary!$D$29)^(AE168))</f>
        <v>1.0035045249492911</v>
      </c>
      <c r="AD168" s="187">
        <f>HLOOKUP($H$4,'Yield Curves &amp; Factor Charges'!$L$41:$S$72,AE168+2.5,FALSE)</f>
        <v>1.0000001472455142</v>
      </c>
      <c r="AE168" s="134">
        <f t="shared" si="36"/>
        <v>3.5</v>
      </c>
    </row>
    <row r="169" spans="1:31" x14ac:dyDescent="0.25">
      <c r="B169" s="145">
        <f t="shared" si="35"/>
        <v>45657</v>
      </c>
      <c r="D169" s="193">
        <f t="shared" si="32"/>
        <v>0</v>
      </c>
      <c r="E169" s="193">
        <f t="shared" si="33"/>
        <v>0</v>
      </c>
      <c r="F169" s="193">
        <f t="shared" si="33"/>
        <v>0</v>
      </c>
      <c r="G169" s="193">
        <f t="shared" si="33"/>
        <v>0</v>
      </c>
      <c r="H169" s="193">
        <f t="shared" si="33"/>
        <v>0</v>
      </c>
      <c r="I169" s="193">
        <f t="shared" si="33"/>
        <v>0</v>
      </c>
      <c r="J169" s="193">
        <f t="shared" si="33"/>
        <v>0</v>
      </c>
      <c r="K169" s="193">
        <f t="shared" si="33"/>
        <v>0</v>
      </c>
      <c r="L169" s="193">
        <f t="shared" si="33"/>
        <v>0</v>
      </c>
      <c r="M169" s="193">
        <f t="shared" si="33"/>
        <v>0</v>
      </c>
      <c r="N169" s="193">
        <f t="shared" si="33"/>
        <v>0</v>
      </c>
      <c r="O169" s="193">
        <f t="shared" si="33"/>
        <v>0</v>
      </c>
      <c r="P169" s="193">
        <f t="shared" si="33"/>
        <v>0</v>
      </c>
      <c r="Q169" s="193">
        <f t="shared" si="33"/>
        <v>0</v>
      </c>
      <c r="R169" s="193">
        <f t="shared" si="33"/>
        <v>0</v>
      </c>
      <c r="S169" s="193">
        <f t="shared" si="33"/>
        <v>0</v>
      </c>
      <c r="T169" s="193">
        <f t="shared" si="33"/>
        <v>0</v>
      </c>
      <c r="U169" s="193">
        <f t="shared" si="34"/>
        <v>0</v>
      </c>
      <c r="V169" s="193">
        <f t="shared" si="34"/>
        <v>0</v>
      </c>
      <c r="W169" s="193">
        <f t="shared" si="34"/>
        <v>0</v>
      </c>
      <c r="X169" s="193">
        <f t="shared" si="34"/>
        <v>0</v>
      </c>
      <c r="Y169" s="193">
        <f t="shared" si="34"/>
        <v>0</v>
      </c>
      <c r="Z169" s="193">
        <f t="shared" si="34"/>
        <v>0</v>
      </c>
      <c r="AA169" s="193">
        <f t="shared" si="34"/>
        <v>0</v>
      </c>
      <c r="AB169" s="193">
        <f t="shared" si="34"/>
        <v>0</v>
      </c>
      <c r="AC169" s="187">
        <f>+AD169*((1+Summary!$D$29)^(AE169))</f>
        <v>1.0045071727532753</v>
      </c>
      <c r="AD169" s="187">
        <f>HLOOKUP($H$4,'Yield Curves &amp; Factor Charges'!$L$41:$S$72,AE169+2.5,FALSE)</f>
        <v>0.99999929436921475</v>
      </c>
      <c r="AE169" s="134">
        <f t="shared" si="36"/>
        <v>4.5</v>
      </c>
    </row>
    <row r="170" spans="1:31" x14ac:dyDescent="0.25">
      <c r="B170" s="145">
        <f t="shared" si="35"/>
        <v>46022</v>
      </c>
      <c r="D170" s="193">
        <f t="shared" si="32"/>
        <v>0</v>
      </c>
      <c r="E170" s="193">
        <f t="shared" si="33"/>
        <v>0</v>
      </c>
      <c r="F170" s="193">
        <f t="shared" si="33"/>
        <v>0</v>
      </c>
      <c r="G170" s="193">
        <f t="shared" si="33"/>
        <v>0</v>
      </c>
      <c r="H170" s="193">
        <f t="shared" si="33"/>
        <v>0</v>
      </c>
      <c r="I170" s="193">
        <f t="shared" si="33"/>
        <v>0</v>
      </c>
      <c r="J170" s="193">
        <f t="shared" si="33"/>
        <v>0</v>
      </c>
      <c r="K170" s="193">
        <f t="shared" si="33"/>
        <v>0</v>
      </c>
      <c r="L170" s="193">
        <f t="shared" si="33"/>
        <v>0</v>
      </c>
      <c r="M170" s="193">
        <f t="shared" si="33"/>
        <v>0</v>
      </c>
      <c r="N170" s="193">
        <f t="shared" si="33"/>
        <v>0</v>
      </c>
      <c r="O170" s="193">
        <f t="shared" si="33"/>
        <v>0</v>
      </c>
      <c r="P170" s="193">
        <f t="shared" si="33"/>
        <v>0</v>
      </c>
      <c r="Q170" s="193">
        <f t="shared" si="33"/>
        <v>0</v>
      </c>
      <c r="R170" s="193">
        <f t="shared" si="33"/>
        <v>0</v>
      </c>
      <c r="S170" s="193">
        <f t="shared" si="33"/>
        <v>0</v>
      </c>
      <c r="T170" s="193">
        <f t="shared" si="33"/>
        <v>0</v>
      </c>
      <c r="U170" s="193">
        <f t="shared" si="34"/>
        <v>0</v>
      </c>
      <c r="V170" s="193">
        <f t="shared" si="34"/>
        <v>0</v>
      </c>
      <c r="W170" s="193">
        <f t="shared" si="34"/>
        <v>0</v>
      </c>
      <c r="X170" s="193">
        <f t="shared" si="34"/>
        <v>0</v>
      </c>
      <c r="Y170" s="193">
        <f t="shared" si="34"/>
        <v>0</v>
      </c>
      <c r="Z170" s="193">
        <f t="shared" si="34"/>
        <v>0</v>
      </c>
      <c r="AA170" s="193">
        <f t="shared" si="34"/>
        <v>0</v>
      </c>
      <c r="AB170" s="193">
        <f t="shared" si="34"/>
        <v>0</v>
      </c>
      <c r="AC170" s="187">
        <f>+AD170*((1+Summary!$D$29)^(AE170))</f>
        <v>1.0055156255597848</v>
      </c>
      <c r="AD170" s="187">
        <f>HLOOKUP($H$4,'Yield Curves &amp; Factor Charges'!$L$41:$S$72,AE170+2.5,FALSE)</f>
        <v>1.0000032183723377</v>
      </c>
      <c r="AE170" s="134">
        <f t="shared" si="36"/>
        <v>5.5</v>
      </c>
    </row>
    <row r="171" spans="1:31" x14ac:dyDescent="0.25">
      <c r="B171" s="145">
        <f t="shared" si="35"/>
        <v>46387</v>
      </c>
      <c r="D171" s="193">
        <f t="shared" si="32"/>
        <v>0</v>
      </c>
      <c r="E171" s="193">
        <f t="shared" si="33"/>
        <v>0</v>
      </c>
      <c r="F171" s="193">
        <f t="shared" si="33"/>
        <v>0</v>
      </c>
      <c r="G171" s="193">
        <f t="shared" si="33"/>
        <v>0</v>
      </c>
      <c r="H171" s="193">
        <f t="shared" si="33"/>
        <v>0</v>
      </c>
      <c r="I171" s="193">
        <f t="shared" si="33"/>
        <v>0</v>
      </c>
      <c r="J171" s="193">
        <f t="shared" si="33"/>
        <v>0</v>
      </c>
      <c r="K171" s="193">
        <f t="shared" si="33"/>
        <v>0</v>
      </c>
      <c r="L171" s="193">
        <f t="shared" si="33"/>
        <v>0</v>
      </c>
      <c r="M171" s="193">
        <f t="shared" si="33"/>
        <v>0</v>
      </c>
      <c r="N171" s="193">
        <f t="shared" si="33"/>
        <v>0</v>
      </c>
      <c r="O171" s="193">
        <f t="shared" si="33"/>
        <v>0</v>
      </c>
      <c r="P171" s="193">
        <f t="shared" si="33"/>
        <v>0</v>
      </c>
      <c r="Q171" s="193">
        <f t="shared" si="33"/>
        <v>0</v>
      </c>
      <c r="R171" s="193">
        <f t="shared" si="33"/>
        <v>0</v>
      </c>
      <c r="S171" s="193">
        <f t="shared" si="33"/>
        <v>0</v>
      </c>
      <c r="T171" s="193">
        <f t="shared" si="33"/>
        <v>0</v>
      </c>
      <c r="U171" s="193">
        <f t="shared" si="34"/>
        <v>0</v>
      </c>
      <c r="V171" s="193">
        <f t="shared" si="34"/>
        <v>0</v>
      </c>
      <c r="W171" s="193">
        <f t="shared" si="34"/>
        <v>0</v>
      </c>
      <c r="X171" s="193">
        <f t="shared" si="34"/>
        <v>0</v>
      </c>
      <c r="Y171" s="193">
        <f t="shared" si="34"/>
        <v>0</v>
      </c>
      <c r="Z171" s="193">
        <f t="shared" si="34"/>
        <v>0</v>
      </c>
      <c r="AA171" s="193">
        <f t="shared" si="34"/>
        <v>0</v>
      </c>
      <c r="AB171" s="193">
        <f t="shared" si="34"/>
        <v>0</v>
      </c>
      <c r="AC171" s="187">
        <f>+AD171*((1+Summary!$D$29)^(AE171))</f>
        <v>1.0065036145826554</v>
      </c>
      <c r="AD171" s="187">
        <f>HLOOKUP($H$4,'Yield Curves &amp; Factor Charges'!$L$41:$S$72,AE171+2.5,FALSE)</f>
        <v>0.99998580526656244</v>
      </c>
      <c r="AE171" s="134">
        <f t="shared" si="36"/>
        <v>6.5</v>
      </c>
    </row>
    <row r="172" spans="1:31" x14ac:dyDescent="0.25">
      <c r="B172" s="145">
        <f t="shared" si="35"/>
        <v>46752</v>
      </c>
      <c r="C172" s="54"/>
      <c r="D172" s="193">
        <f t="shared" si="32"/>
        <v>0</v>
      </c>
      <c r="E172" s="193">
        <f t="shared" si="33"/>
        <v>0</v>
      </c>
      <c r="F172" s="193">
        <f t="shared" si="33"/>
        <v>0</v>
      </c>
      <c r="G172" s="193">
        <f t="shared" si="33"/>
        <v>0</v>
      </c>
      <c r="H172" s="193">
        <f t="shared" si="33"/>
        <v>0</v>
      </c>
      <c r="I172" s="193">
        <f t="shared" si="33"/>
        <v>0</v>
      </c>
      <c r="J172" s="193">
        <f t="shared" si="33"/>
        <v>0</v>
      </c>
      <c r="K172" s="193">
        <f t="shared" si="33"/>
        <v>0</v>
      </c>
      <c r="L172" s="193">
        <f t="shared" si="33"/>
        <v>0</v>
      </c>
      <c r="M172" s="193">
        <f t="shared" si="33"/>
        <v>0</v>
      </c>
      <c r="N172" s="193">
        <f t="shared" si="33"/>
        <v>0</v>
      </c>
      <c r="O172" s="193">
        <f t="shared" si="33"/>
        <v>0</v>
      </c>
      <c r="P172" s="193">
        <f t="shared" si="33"/>
        <v>0</v>
      </c>
      <c r="Q172" s="193">
        <f t="shared" si="33"/>
        <v>0</v>
      </c>
      <c r="R172" s="193">
        <f t="shared" si="33"/>
        <v>0</v>
      </c>
      <c r="S172" s="193">
        <f t="shared" si="33"/>
        <v>0</v>
      </c>
      <c r="T172" s="193">
        <f t="shared" si="33"/>
        <v>0</v>
      </c>
      <c r="U172" s="193">
        <f t="shared" si="34"/>
        <v>0</v>
      </c>
      <c r="V172" s="193">
        <f t="shared" si="34"/>
        <v>0</v>
      </c>
      <c r="W172" s="193">
        <f t="shared" si="34"/>
        <v>0</v>
      </c>
      <c r="X172" s="193">
        <f t="shared" si="34"/>
        <v>0</v>
      </c>
      <c r="Y172" s="193">
        <f t="shared" si="34"/>
        <v>0</v>
      </c>
      <c r="Z172" s="193">
        <f t="shared" si="34"/>
        <v>0</v>
      </c>
      <c r="AA172" s="193">
        <f t="shared" si="34"/>
        <v>0</v>
      </c>
      <c r="AB172" s="193">
        <f t="shared" si="34"/>
        <v>0</v>
      </c>
      <c r="AC172" s="187">
        <f>+AD172*((1+Summary!$D$29)^(AE172))</f>
        <v>1.0075860078165422</v>
      </c>
      <c r="AD172" s="187">
        <f>HLOOKUP($H$4,'Yield Curves &amp; Factor Charges'!$L$41:$S$72,AE172+2.5,FALSE)</f>
        <v>1.0000611281250638</v>
      </c>
      <c r="AE172" s="134">
        <f t="shared" si="36"/>
        <v>7.5</v>
      </c>
    </row>
    <row r="173" spans="1:31" x14ac:dyDescent="0.25">
      <c r="B173" s="145">
        <f t="shared" si="35"/>
        <v>47118</v>
      </c>
      <c r="C173" s="54"/>
      <c r="D173" s="193">
        <f t="shared" si="32"/>
        <v>0</v>
      </c>
      <c r="E173" s="193">
        <f t="shared" si="33"/>
        <v>0</v>
      </c>
      <c r="F173" s="193">
        <f t="shared" si="33"/>
        <v>0</v>
      </c>
      <c r="G173" s="193">
        <f t="shared" si="33"/>
        <v>0</v>
      </c>
      <c r="H173" s="193">
        <f t="shared" si="33"/>
        <v>0</v>
      </c>
      <c r="I173" s="193">
        <f t="shared" si="33"/>
        <v>0</v>
      </c>
      <c r="J173" s="193">
        <f t="shared" si="33"/>
        <v>0</v>
      </c>
      <c r="K173" s="193">
        <f t="shared" si="33"/>
        <v>0</v>
      </c>
      <c r="L173" s="193">
        <f t="shared" si="33"/>
        <v>0</v>
      </c>
      <c r="M173" s="193">
        <f t="shared" si="33"/>
        <v>0</v>
      </c>
      <c r="N173" s="193">
        <f t="shared" si="33"/>
        <v>0</v>
      </c>
      <c r="O173" s="193">
        <f t="shared" si="33"/>
        <v>0</v>
      </c>
      <c r="P173" s="193">
        <f t="shared" si="33"/>
        <v>0</v>
      </c>
      <c r="Q173" s="193">
        <f t="shared" si="33"/>
        <v>0</v>
      </c>
      <c r="R173" s="193">
        <f t="shared" si="33"/>
        <v>0</v>
      </c>
      <c r="S173" s="193">
        <f t="shared" si="33"/>
        <v>0</v>
      </c>
      <c r="T173" s="193">
        <f t="shared" si="33"/>
        <v>0</v>
      </c>
      <c r="U173" s="193">
        <f t="shared" si="34"/>
        <v>0</v>
      </c>
      <c r="V173" s="193">
        <f t="shared" si="34"/>
        <v>0</v>
      </c>
      <c r="W173" s="193">
        <f t="shared" si="34"/>
        <v>0</v>
      </c>
      <c r="X173" s="193">
        <f t="shared" si="34"/>
        <v>0</v>
      </c>
      <c r="Y173" s="193">
        <f t="shared" si="34"/>
        <v>0</v>
      </c>
      <c r="Z173" s="193">
        <f t="shared" si="34"/>
        <v>0</v>
      </c>
      <c r="AA173" s="193">
        <f t="shared" si="34"/>
        <v>0</v>
      </c>
      <c r="AB173" s="193">
        <f t="shared" si="34"/>
        <v>0</v>
      </c>
      <c r="AC173" s="187">
        <f>+AD173*((1+Summary!$D$29)^(AE173))</f>
        <v>1.0081178499405479</v>
      </c>
      <c r="AD173" s="187">
        <f>HLOOKUP($H$4,'Yield Curves &amp; Factor Charges'!$L$41:$S$72,AE173+2.5,FALSE)</f>
        <v>0.99958940892314163</v>
      </c>
      <c r="AE173" s="134">
        <f t="shared" si="36"/>
        <v>8.5</v>
      </c>
    </row>
    <row r="174" spans="1:31" x14ac:dyDescent="0.25">
      <c r="B174" s="145">
        <f t="shared" si="35"/>
        <v>47483</v>
      </c>
      <c r="D174" s="193">
        <f t="shared" si="32"/>
        <v>0</v>
      </c>
      <c r="E174" s="193">
        <f t="shared" si="33"/>
        <v>0</v>
      </c>
      <c r="F174" s="193">
        <f t="shared" si="33"/>
        <v>0</v>
      </c>
      <c r="G174" s="193">
        <f t="shared" si="33"/>
        <v>0</v>
      </c>
      <c r="H174" s="193">
        <f t="shared" si="33"/>
        <v>0</v>
      </c>
      <c r="I174" s="193">
        <f t="shared" si="33"/>
        <v>0</v>
      </c>
      <c r="J174" s="193">
        <f t="shared" si="33"/>
        <v>0</v>
      </c>
      <c r="K174" s="193">
        <f t="shared" si="33"/>
        <v>0</v>
      </c>
      <c r="L174" s="193">
        <f t="shared" si="33"/>
        <v>0</v>
      </c>
      <c r="M174" s="193">
        <f t="shared" si="33"/>
        <v>0</v>
      </c>
      <c r="N174" s="193">
        <f t="shared" si="33"/>
        <v>0</v>
      </c>
      <c r="O174" s="193">
        <f t="shared" si="33"/>
        <v>0</v>
      </c>
      <c r="P174" s="193">
        <f t="shared" si="33"/>
        <v>0</v>
      </c>
      <c r="Q174" s="193">
        <f t="shared" si="33"/>
        <v>0</v>
      </c>
      <c r="R174" s="193">
        <f t="shared" si="33"/>
        <v>0</v>
      </c>
      <c r="S174" s="193">
        <f t="shared" si="33"/>
        <v>0</v>
      </c>
      <c r="T174" s="193">
        <f t="shared" si="33"/>
        <v>0</v>
      </c>
      <c r="U174" s="193">
        <f t="shared" si="34"/>
        <v>0</v>
      </c>
      <c r="V174" s="193">
        <f t="shared" si="34"/>
        <v>0</v>
      </c>
      <c r="W174" s="193">
        <f t="shared" si="34"/>
        <v>0</v>
      </c>
      <c r="X174" s="193">
        <f t="shared" si="34"/>
        <v>0</v>
      </c>
      <c r="Y174" s="193">
        <f t="shared" si="34"/>
        <v>0</v>
      </c>
      <c r="Z174" s="193">
        <f t="shared" si="34"/>
        <v>0</v>
      </c>
      <c r="AA174" s="193">
        <f t="shared" si="34"/>
        <v>0</v>
      </c>
      <c r="AB174" s="193">
        <f t="shared" si="34"/>
        <v>0</v>
      </c>
      <c r="AC174" s="187">
        <f>+AD174*((1+Summary!$D$29)^(AE174))</f>
        <v>1.0069156998297717</v>
      </c>
      <c r="AD174" s="187">
        <f>HLOOKUP($H$4,'Yield Curves &amp; Factor Charges'!$L$41:$S$72,AE174+2.5,FALSE)</f>
        <v>0.99740002869219579</v>
      </c>
      <c r="AE174" s="134">
        <f t="shared" si="36"/>
        <v>9.5</v>
      </c>
    </row>
    <row r="175" spans="1:31" x14ac:dyDescent="0.25">
      <c r="B175" s="145">
        <f t="shared" si="35"/>
        <v>47848</v>
      </c>
      <c r="D175" s="193">
        <f t="shared" si="32"/>
        <v>0</v>
      </c>
      <c r="E175" s="193">
        <f t="shared" si="33"/>
        <v>0</v>
      </c>
      <c r="F175" s="193">
        <f t="shared" si="33"/>
        <v>0</v>
      </c>
      <c r="G175" s="193">
        <f t="shared" si="33"/>
        <v>0</v>
      </c>
      <c r="H175" s="193">
        <f t="shared" si="33"/>
        <v>0</v>
      </c>
      <c r="I175" s="193">
        <f t="shared" si="33"/>
        <v>0</v>
      </c>
      <c r="J175" s="193">
        <f t="shared" si="33"/>
        <v>0</v>
      </c>
      <c r="K175" s="193">
        <f t="shared" si="33"/>
        <v>0</v>
      </c>
      <c r="L175" s="193">
        <f t="shared" si="33"/>
        <v>0</v>
      </c>
      <c r="M175" s="193">
        <f t="shared" si="33"/>
        <v>0</v>
      </c>
      <c r="N175" s="193">
        <f t="shared" si="33"/>
        <v>0</v>
      </c>
      <c r="O175" s="193">
        <f t="shared" si="33"/>
        <v>0</v>
      </c>
      <c r="P175" s="193">
        <f t="shared" si="33"/>
        <v>0</v>
      </c>
      <c r="Q175" s="193">
        <f t="shared" si="33"/>
        <v>0</v>
      </c>
      <c r="R175" s="193">
        <f t="shared" si="33"/>
        <v>0</v>
      </c>
      <c r="S175" s="193">
        <f t="shared" si="33"/>
        <v>0</v>
      </c>
      <c r="T175" s="193">
        <f t="shared" si="33"/>
        <v>0</v>
      </c>
      <c r="U175" s="193">
        <f t="shared" si="34"/>
        <v>0</v>
      </c>
      <c r="V175" s="193">
        <f t="shared" si="34"/>
        <v>0</v>
      </c>
      <c r="W175" s="193">
        <f t="shared" si="34"/>
        <v>0</v>
      </c>
      <c r="X175" s="193">
        <f t="shared" si="34"/>
        <v>0</v>
      </c>
      <c r="Y175" s="193">
        <f t="shared" si="34"/>
        <v>0</v>
      </c>
      <c r="Z175" s="193">
        <f t="shared" si="34"/>
        <v>0</v>
      </c>
      <c r="AA175" s="193">
        <f t="shared" si="34"/>
        <v>0</v>
      </c>
      <c r="AB175" s="193">
        <f t="shared" si="34"/>
        <v>0</v>
      </c>
      <c r="AC175" s="187">
        <f>+AD175*((1+Summary!$D$29)^(AE175))</f>
        <v>1.0060894151911994</v>
      </c>
      <c r="AD175" s="187">
        <f>HLOOKUP($H$4,'Yield Curves &amp; Factor Charges'!$L$41:$S$72,AE175+2.5,FALSE)</f>
        <v>0.99558596673748945</v>
      </c>
      <c r="AE175" s="134">
        <f t="shared" si="36"/>
        <v>10.5</v>
      </c>
    </row>
    <row r="176" spans="1:31" x14ac:dyDescent="0.25">
      <c r="B176" s="145">
        <f t="shared" si="35"/>
        <v>48213</v>
      </c>
      <c r="D176" s="193">
        <f t="shared" si="32"/>
        <v>0</v>
      </c>
      <c r="E176" s="193">
        <f t="shared" si="33"/>
        <v>0</v>
      </c>
      <c r="F176" s="193">
        <f t="shared" si="33"/>
        <v>0</v>
      </c>
      <c r="G176" s="193">
        <f t="shared" si="33"/>
        <v>0</v>
      </c>
      <c r="H176" s="193">
        <f t="shared" si="33"/>
        <v>0</v>
      </c>
      <c r="I176" s="193">
        <f t="shared" si="33"/>
        <v>0</v>
      </c>
      <c r="J176" s="193">
        <f t="shared" si="33"/>
        <v>0</v>
      </c>
      <c r="K176" s="193">
        <f t="shared" si="33"/>
        <v>0</v>
      </c>
      <c r="L176" s="193">
        <f t="shared" si="33"/>
        <v>0</v>
      </c>
      <c r="M176" s="193">
        <f t="shared" si="33"/>
        <v>0</v>
      </c>
      <c r="N176" s="193">
        <f t="shared" si="33"/>
        <v>0</v>
      </c>
      <c r="O176" s="193">
        <f t="shared" si="33"/>
        <v>0</v>
      </c>
      <c r="P176" s="193">
        <f t="shared" si="33"/>
        <v>0</v>
      </c>
      <c r="Q176" s="193">
        <f t="shared" si="33"/>
        <v>0</v>
      </c>
      <c r="R176" s="193">
        <f t="shared" si="33"/>
        <v>0</v>
      </c>
      <c r="S176" s="193">
        <f t="shared" si="33"/>
        <v>0</v>
      </c>
      <c r="T176" s="193">
        <f t="shared" si="33"/>
        <v>0</v>
      </c>
      <c r="U176" s="193">
        <f t="shared" si="34"/>
        <v>0</v>
      </c>
      <c r="V176" s="193">
        <f t="shared" si="34"/>
        <v>0</v>
      </c>
      <c r="W176" s="193">
        <f t="shared" si="34"/>
        <v>0</v>
      </c>
      <c r="X176" s="193">
        <f t="shared" si="34"/>
        <v>0</v>
      </c>
      <c r="Y176" s="193">
        <f t="shared" si="34"/>
        <v>0</v>
      </c>
      <c r="Z176" s="193">
        <f t="shared" si="34"/>
        <v>0</v>
      </c>
      <c r="AA176" s="193">
        <f t="shared" si="34"/>
        <v>0</v>
      </c>
      <c r="AB176" s="193">
        <f t="shared" si="34"/>
        <v>0</v>
      </c>
      <c r="AC176" s="187">
        <f>+AD176*((1+Summary!$D$29)^(AE176))</f>
        <v>1.0037218181791407</v>
      </c>
      <c r="AD176" s="187">
        <f>HLOOKUP($H$4,'Yield Curves &amp; Factor Charges'!$L$41:$S$72,AE176+2.5,FALSE)</f>
        <v>0.9922508363076743</v>
      </c>
      <c r="AE176" s="134">
        <f t="shared" si="36"/>
        <v>11.5</v>
      </c>
    </row>
    <row r="177" spans="1:31" x14ac:dyDescent="0.25">
      <c r="B177" s="145">
        <f t="shared" si="35"/>
        <v>48579</v>
      </c>
      <c r="D177" s="193">
        <f t="shared" si="32"/>
        <v>0</v>
      </c>
      <c r="E177" s="193">
        <f t="shared" si="33"/>
        <v>0</v>
      </c>
      <c r="F177" s="193">
        <f t="shared" si="33"/>
        <v>0</v>
      </c>
      <c r="G177" s="193">
        <f t="shared" si="33"/>
        <v>0</v>
      </c>
      <c r="H177" s="193">
        <f t="shared" si="33"/>
        <v>0</v>
      </c>
      <c r="I177" s="193">
        <f t="shared" si="33"/>
        <v>0</v>
      </c>
      <c r="J177" s="193">
        <f t="shared" si="33"/>
        <v>0</v>
      </c>
      <c r="K177" s="193">
        <f t="shared" si="33"/>
        <v>0</v>
      </c>
      <c r="L177" s="193">
        <f t="shared" si="33"/>
        <v>0</v>
      </c>
      <c r="M177" s="193">
        <f t="shared" si="33"/>
        <v>0</v>
      </c>
      <c r="N177" s="193">
        <f t="shared" si="33"/>
        <v>0</v>
      </c>
      <c r="O177" s="193">
        <f t="shared" si="33"/>
        <v>0</v>
      </c>
      <c r="P177" s="193">
        <f t="shared" si="33"/>
        <v>0</v>
      </c>
      <c r="Q177" s="193">
        <f t="shared" si="33"/>
        <v>0</v>
      </c>
      <c r="R177" s="193">
        <f t="shared" si="33"/>
        <v>0</v>
      </c>
      <c r="S177" s="193">
        <f t="shared" si="33"/>
        <v>0</v>
      </c>
      <c r="T177" s="193">
        <f t="shared" si="33"/>
        <v>0</v>
      </c>
      <c r="U177" s="193">
        <f t="shared" si="34"/>
        <v>0</v>
      </c>
      <c r="V177" s="193">
        <f t="shared" si="34"/>
        <v>0</v>
      </c>
      <c r="W177" s="193">
        <f t="shared" si="34"/>
        <v>0</v>
      </c>
      <c r="X177" s="193">
        <f t="shared" si="34"/>
        <v>0</v>
      </c>
      <c r="Y177" s="193">
        <f t="shared" si="34"/>
        <v>0</v>
      </c>
      <c r="Z177" s="193">
        <f t="shared" si="34"/>
        <v>0</v>
      </c>
      <c r="AA177" s="193">
        <f t="shared" si="34"/>
        <v>0</v>
      </c>
      <c r="AB177" s="193">
        <f t="shared" si="34"/>
        <v>0</v>
      </c>
      <c r="AC177" s="187">
        <f>+AD177*((1+Summary!$D$29)^(AE177))</f>
        <v>1.0009527692324831</v>
      </c>
      <c r="AD177" s="187">
        <f>HLOOKUP($H$4,'Yield Curves &amp; Factor Charges'!$L$41:$S$72,AE177+2.5,FALSE)</f>
        <v>0.98852490838250573</v>
      </c>
      <c r="AE177" s="134">
        <f t="shared" si="36"/>
        <v>12.5</v>
      </c>
    </row>
    <row r="178" spans="1:31" x14ac:dyDescent="0.25">
      <c r="B178" s="145">
        <f t="shared" si="35"/>
        <v>48944</v>
      </c>
      <c r="D178" s="193">
        <f t="shared" si="32"/>
        <v>0</v>
      </c>
      <c r="E178" s="193">
        <f t="shared" si="33"/>
        <v>0</v>
      </c>
      <c r="F178" s="193">
        <f t="shared" si="33"/>
        <v>0</v>
      </c>
      <c r="G178" s="193">
        <f t="shared" si="33"/>
        <v>0</v>
      </c>
      <c r="H178" s="193">
        <f t="shared" si="33"/>
        <v>0</v>
      </c>
      <c r="I178" s="193">
        <f t="shared" si="33"/>
        <v>0</v>
      </c>
      <c r="J178" s="193">
        <f t="shared" si="33"/>
        <v>0</v>
      </c>
      <c r="K178" s="193">
        <f t="shared" si="33"/>
        <v>0</v>
      </c>
      <c r="L178" s="193">
        <f t="shared" si="33"/>
        <v>0</v>
      </c>
      <c r="M178" s="193">
        <f t="shared" si="33"/>
        <v>0</v>
      </c>
      <c r="N178" s="193">
        <f t="shared" si="33"/>
        <v>0</v>
      </c>
      <c r="O178" s="193">
        <f t="shared" si="33"/>
        <v>0</v>
      </c>
      <c r="P178" s="193">
        <f t="shared" si="33"/>
        <v>0</v>
      </c>
      <c r="Q178" s="193">
        <f t="shared" si="33"/>
        <v>0</v>
      </c>
      <c r="R178" s="193">
        <f t="shared" si="33"/>
        <v>0</v>
      </c>
      <c r="S178" s="193">
        <f t="shared" si="33"/>
        <v>0</v>
      </c>
      <c r="T178" s="193">
        <f t="shared" si="33"/>
        <v>0</v>
      </c>
      <c r="U178" s="193">
        <f t="shared" si="34"/>
        <v>0</v>
      </c>
      <c r="V178" s="193">
        <f t="shared" si="34"/>
        <v>0</v>
      </c>
      <c r="W178" s="193">
        <f t="shared" si="34"/>
        <v>0</v>
      </c>
      <c r="X178" s="193">
        <f t="shared" si="34"/>
        <v>0</v>
      </c>
      <c r="Y178" s="193">
        <f t="shared" si="34"/>
        <v>0</v>
      </c>
      <c r="Z178" s="193">
        <f t="shared" si="34"/>
        <v>0</v>
      </c>
      <c r="AA178" s="193">
        <f t="shared" si="34"/>
        <v>0</v>
      </c>
      <c r="AB178" s="193">
        <f t="shared" si="34"/>
        <v>0</v>
      </c>
      <c r="AC178" s="187">
        <f>+AD178*((1+Summary!$D$29)^(AE178))</f>
        <v>0.99953510240625776</v>
      </c>
      <c r="AD178" s="187">
        <f>HLOOKUP($H$4,'Yield Curves &amp; Factor Charges'!$L$41:$S$72,AE178+2.5,FALSE)</f>
        <v>0.98613870464723175</v>
      </c>
      <c r="AE178" s="134">
        <f t="shared" si="36"/>
        <v>13.5</v>
      </c>
    </row>
    <row r="179" spans="1:31" x14ac:dyDescent="0.25">
      <c r="B179" s="145">
        <f t="shared" si="35"/>
        <v>49309</v>
      </c>
      <c r="D179" s="193">
        <f t="shared" si="32"/>
        <v>0</v>
      </c>
      <c r="E179" s="193">
        <f t="shared" si="33"/>
        <v>0</v>
      </c>
      <c r="F179" s="193">
        <f t="shared" si="33"/>
        <v>0</v>
      </c>
      <c r="G179" s="193">
        <f t="shared" si="33"/>
        <v>0</v>
      </c>
      <c r="H179" s="193">
        <f t="shared" si="33"/>
        <v>0</v>
      </c>
      <c r="I179" s="193">
        <f t="shared" si="33"/>
        <v>0</v>
      </c>
      <c r="J179" s="193">
        <f t="shared" si="33"/>
        <v>0</v>
      </c>
      <c r="K179" s="193">
        <f t="shared" si="33"/>
        <v>0</v>
      </c>
      <c r="L179" s="193">
        <f t="shared" si="33"/>
        <v>0</v>
      </c>
      <c r="M179" s="193">
        <f t="shared" si="33"/>
        <v>0</v>
      </c>
      <c r="N179" s="193">
        <f t="shared" si="33"/>
        <v>0</v>
      </c>
      <c r="O179" s="193">
        <f t="shared" si="33"/>
        <v>0</v>
      </c>
      <c r="P179" s="193">
        <f t="shared" si="33"/>
        <v>0</v>
      </c>
      <c r="Q179" s="193">
        <f t="shared" si="33"/>
        <v>0</v>
      </c>
      <c r="R179" s="193">
        <f t="shared" si="33"/>
        <v>0</v>
      </c>
      <c r="S179" s="193">
        <f t="shared" si="33"/>
        <v>0</v>
      </c>
      <c r="T179" s="193">
        <f t="shared" si="33"/>
        <v>0</v>
      </c>
      <c r="U179" s="193">
        <f t="shared" si="34"/>
        <v>0</v>
      </c>
      <c r="V179" s="193">
        <f t="shared" si="34"/>
        <v>0</v>
      </c>
      <c r="W179" s="193">
        <f t="shared" si="34"/>
        <v>0</v>
      </c>
      <c r="X179" s="193">
        <f t="shared" si="34"/>
        <v>0</v>
      </c>
      <c r="Y179" s="193">
        <f t="shared" si="34"/>
        <v>0</v>
      </c>
      <c r="Z179" s="193">
        <f t="shared" si="34"/>
        <v>0</v>
      </c>
      <c r="AA179" s="193">
        <f t="shared" si="34"/>
        <v>0</v>
      </c>
      <c r="AB179" s="193">
        <f t="shared" si="34"/>
        <v>0</v>
      </c>
      <c r="AC179" s="187">
        <f>+AD179*((1+Summary!$D$29)^(AE179))</f>
        <v>0.99428876773701824</v>
      </c>
      <c r="AD179" s="187">
        <f>HLOOKUP($H$4,'Yield Curves &amp; Factor Charges'!$L$41:$S$72,AE179+2.5,FALSE)</f>
        <v>0.97998270195117054</v>
      </c>
      <c r="AE179" s="134">
        <f t="shared" si="36"/>
        <v>14.5</v>
      </c>
    </row>
    <row r="180" spans="1:31" x14ac:dyDescent="0.25">
      <c r="B180" s="145">
        <f t="shared" si="35"/>
        <v>49674</v>
      </c>
      <c r="D180" s="193">
        <f t="shared" si="32"/>
        <v>0</v>
      </c>
      <c r="E180" s="193">
        <f t="shared" si="33"/>
        <v>0</v>
      </c>
      <c r="F180" s="193">
        <f t="shared" si="33"/>
        <v>0</v>
      </c>
      <c r="G180" s="193">
        <f t="shared" si="33"/>
        <v>0</v>
      </c>
      <c r="H180" s="193">
        <f t="shared" si="33"/>
        <v>0</v>
      </c>
      <c r="I180" s="193">
        <f t="shared" si="33"/>
        <v>0</v>
      </c>
      <c r="J180" s="193">
        <f t="shared" si="33"/>
        <v>0</v>
      </c>
      <c r="K180" s="193">
        <f t="shared" si="33"/>
        <v>0</v>
      </c>
      <c r="L180" s="193">
        <f t="shared" si="33"/>
        <v>0</v>
      </c>
      <c r="M180" s="193">
        <f t="shared" si="33"/>
        <v>0</v>
      </c>
      <c r="N180" s="193">
        <f t="shared" si="33"/>
        <v>0</v>
      </c>
      <c r="O180" s="193">
        <f t="shared" si="33"/>
        <v>0</v>
      </c>
      <c r="P180" s="193">
        <f t="shared" si="33"/>
        <v>0</v>
      </c>
      <c r="Q180" s="193">
        <f t="shared" si="33"/>
        <v>0</v>
      </c>
      <c r="R180" s="193">
        <f t="shared" si="33"/>
        <v>0</v>
      </c>
      <c r="S180" s="193">
        <f t="shared" si="33"/>
        <v>0</v>
      </c>
      <c r="T180" s="193">
        <f t="shared" si="33"/>
        <v>0</v>
      </c>
      <c r="U180" s="193">
        <f t="shared" si="34"/>
        <v>0</v>
      </c>
      <c r="V180" s="193">
        <f t="shared" si="34"/>
        <v>0</v>
      </c>
      <c r="W180" s="193">
        <f t="shared" si="34"/>
        <v>0</v>
      </c>
      <c r="X180" s="193">
        <f t="shared" si="34"/>
        <v>0</v>
      </c>
      <c r="Y180" s="193">
        <f t="shared" si="34"/>
        <v>0</v>
      </c>
      <c r="Z180" s="193">
        <f t="shared" si="34"/>
        <v>0</v>
      </c>
      <c r="AA180" s="193">
        <f t="shared" si="34"/>
        <v>0</v>
      </c>
      <c r="AB180" s="193">
        <f t="shared" si="34"/>
        <v>0</v>
      </c>
      <c r="AC180" s="187">
        <f>+AD180*((1+Summary!$D$29)^(AE180))</f>
        <v>0.98900776219249886</v>
      </c>
      <c r="AD180" s="187">
        <f>HLOOKUP($H$4,'Yield Curves &amp; Factor Charges'!$L$41:$S$72,AE180+2.5,FALSE)</f>
        <v>0.97380387690690595</v>
      </c>
      <c r="AE180" s="134">
        <f t="shared" si="36"/>
        <v>15.5</v>
      </c>
    </row>
    <row r="181" spans="1:31" x14ac:dyDescent="0.25">
      <c r="B181" s="145">
        <f t="shared" si="35"/>
        <v>50040</v>
      </c>
      <c r="D181" s="193">
        <f t="shared" si="32"/>
        <v>0</v>
      </c>
      <c r="E181" s="193">
        <f t="shared" ref="E181:AB184" si="37">+E156-E157</f>
        <v>0</v>
      </c>
      <c r="F181" s="193">
        <f t="shared" si="37"/>
        <v>0</v>
      </c>
      <c r="G181" s="193">
        <f t="shared" si="37"/>
        <v>0</v>
      </c>
      <c r="H181" s="193">
        <f t="shared" si="37"/>
        <v>0</v>
      </c>
      <c r="I181" s="193">
        <f t="shared" si="37"/>
        <v>0</v>
      </c>
      <c r="J181" s="193">
        <f t="shared" si="37"/>
        <v>0</v>
      </c>
      <c r="K181" s="193">
        <f t="shared" si="37"/>
        <v>0</v>
      </c>
      <c r="L181" s="193">
        <f t="shared" si="37"/>
        <v>0</v>
      </c>
      <c r="M181" s="193">
        <f t="shared" si="37"/>
        <v>0</v>
      </c>
      <c r="N181" s="193">
        <f t="shared" si="37"/>
        <v>0</v>
      </c>
      <c r="O181" s="193">
        <f t="shared" si="37"/>
        <v>0</v>
      </c>
      <c r="P181" s="193">
        <f t="shared" si="37"/>
        <v>0</v>
      </c>
      <c r="Q181" s="193">
        <f t="shared" si="37"/>
        <v>0</v>
      </c>
      <c r="R181" s="193">
        <f t="shared" si="37"/>
        <v>0</v>
      </c>
      <c r="S181" s="193">
        <f t="shared" si="37"/>
        <v>0</v>
      </c>
      <c r="T181" s="193">
        <f t="shared" si="37"/>
        <v>0</v>
      </c>
      <c r="U181" s="193">
        <f t="shared" si="37"/>
        <v>0</v>
      </c>
      <c r="V181" s="193">
        <f t="shared" si="37"/>
        <v>0</v>
      </c>
      <c r="W181" s="193">
        <f t="shared" si="37"/>
        <v>0</v>
      </c>
      <c r="X181" s="193">
        <f t="shared" si="37"/>
        <v>0</v>
      </c>
      <c r="Y181" s="193">
        <f t="shared" si="37"/>
        <v>0</v>
      </c>
      <c r="Z181" s="193">
        <f t="shared" si="37"/>
        <v>0</v>
      </c>
      <c r="AA181" s="193">
        <f t="shared" si="37"/>
        <v>0</v>
      </c>
      <c r="AB181" s="193">
        <f t="shared" si="37"/>
        <v>0</v>
      </c>
      <c r="AC181" s="187">
        <f>+AD181*((1+Summary!$D$29)^(AE181))</f>
        <v>0.98529735160444454</v>
      </c>
      <c r="AD181" s="187">
        <f>HLOOKUP($H$4,'Yield Curves &amp; Factor Charges'!$L$41:$S$72,AE181+2.5,FALSE)</f>
        <v>0.96918132464455164</v>
      </c>
      <c r="AE181" s="134">
        <f t="shared" si="36"/>
        <v>16.5</v>
      </c>
    </row>
    <row r="182" spans="1:31" x14ac:dyDescent="0.25">
      <c r="B182" s="145">
        <f t="shared" si="35"/>
        <v>50405</v>
      </c>
      <c r="D182" s="193">
        <f t="shared" si="32"/>
        <v>0</v>
      </c>
      <c r="E182" s="193">
        <f t="shared" si="37"/>
        <v>0</v>
      </c>
      <c r="F182" s="193">
        <f t="shared" si="37"/>
        <v>0</v>
      </c>
      <c r="G182" s="193">
        <f t="shared" si="37"/>
        <v>0</v>
      </c>
      <c r="H182" s="193">
        <f t="shared" si="37"/>
        <v>0</v>
      </c>
      <c r="I182" s="193">
        <f t="shared" si="37"/>
        <v>0</v>
      </c>
      <c r="J182" s="193">
        <f t="shared" si="37"/>
        <v>0</v>
      </c>
      <c r="K182" s="193">
        <f t="shared" si="37"/>
        <v>0</v>
      </c>
      <c r="L182" s="193">
        <f t="shared" si="37"/>
        <v>0</v>
      </c>
      <c r="M182" s="193">
        <f t="shared" si="37"/>
        <v>0</v>
      </c>
      <c r="N182" s="193">
        <f t="shared" si="37"/>
        <v>0</v>
      </c>
      <c r="O182" s="193">
        <f t="shared" si="37"/>
        <v>0</v>
      </c>
      <c r="P182" s="193">
        <f t="shared" si="37"/>
        <v>0</v>
      </c>
      <c r="Q182" s="193">
        <f t="shared" si="37"/>
        <v>0</v>
      </c>
      <c r="R182" s="193">
        <f t="shared" si="37"/>
        <v>0</v>
      </c>
      <c r="S182" s="193">
        <f t="shared" si="37"/>
        <v>0</v>
      </c>
      <c r="T182" s="193">
        <f t="shared" si="37"/>
        <v>0</v>
      </c>
      <c r="U182" s="193">
        <f t="shared" si="37"/>
        <v>0</v>
      </c>
      <c r="V182" s="193">
        <f t="shared" si="37"/>
        <v>0</v>
      </c>
      <c r="W182" s="193">
        <f t="shared" si="37"/>
        <v>0</v>
      </c>
      <c r="X182" s="193">
        <f t="shared" si="37"/>
        <v>0</v>
      </c>
      <c r="Y182" s="193">
        <f t="shared" si="37"/>
        <v>0</v>
      </c>
      <c r="Z182" s="193">
        <f t="shared" si="37"/>
        <v>0</v>
      </c>
      <c r="AA182" s="193">
        <f t="shared" si="37"/>
        <v>0</v>
      </c>
      <c r="AB182" s="193">
        <f t="shared" si="37"/>
        <v>0</v>
      </c>
      <c r="AC182" s="187">
        <f>+AD182*((1+Summary!$D$29)^(AE182))</f>
        <v>0.98108224038398606</v>
      </c>
      <c r="AD182" s="187">
        <f>HLOOKUP($H$4,'Yield Curves &amp; Factor Charges'!$L$41:$S$72,AE182+2.5,FALSE)</f>
        <v>0.96407108685024434</v>
      </c>
      <c r="AE182" s="134">
        <f t="shared" si="36"/>
        <v>17.5</v>
      </c>
    </row>
    <row r="183" spans="1:31" x14ac:dyDescent="0.25">
      <c r="B183" s="145">
        <f t="shared" si="35"/>
        <v>50770</v>
      </c>
      <c r="D183" s="193">
        <f t="shared" si="32"/>
        <v>0</v>
      </c>
      <c r="E183" s="193">
        <f t="shared" si="37"/>
        <v>0</v>
      </c>
      <c r="F183" s="193">
        <f t="shared" si="37"/>
        <v>0</v>
      </c>
      <c r="G183" s="193">
        <f t="shared" si="37"/>
        <v>0</v>
      </c>
      <c r="H183" s="193">
        <f t="shared" si="37"/>
        <v>0</v>
      </c>
      <c r="I183" s="193">
        <f t="shared" si="37"/>
        <v>0</v>
      </c>
      <c r="J183" s="193">
        <f t="shared" si="37"/>
        <v>0</v>
      </c>
      <c r="K183" s="193">
        <f t="shared" si="37"/>
        <v>0</v>
      </c>
      <c r="L183" s="193">
        <f t="shared" si="37"/>
        <v>0</v>
      </c>
      <c r="M183" s="193">
        <f t="shared" si="37"/>
        <v>0</v>
      </c>
      <c r="N183" s="193">
        <f t="shared" si="37"/>
        <v>0</v>
      </c>
      <c r="O183" s="193">
        <f t="shared" si="37"/>
        <v>0</v>
      </c>
      <c r="P183" s="193">
        <f t="shared" si="37"/>
        <v>0</v>
      </c>
      <c r="Q183" s="193">
        <f t="shared" si="37"/>
        <v>0</v>
      </c>
      <c r="R183" s="193">
        <f t="shared" si="37"/>
        <v>0</v>
      </c>
      <c r="S183" s="193">
        <f t="shared" si="37"/>
        <v>0</v>
      </c>
      <c r="T183" s="193">
        <f t="shared" si="37"/>
        <v>0</v>
      </c>
      <c r="U183" s="193">
        <f t="shared" si="37"/>
        <v>0</v>
      </c>
      <c r="V183" s="193">
        <f t="shared" si="37"/>
        <v>0</v>
      </c>
      <c r="W183" s="193">
        <f t="shared" si="37"/>
        <v>0</v>
      </c>
      <c r="X183" s="193">
        <f t="shared" si="37"/>
        <v>0</v>
      </c>
      <c r="Y183" s="193">
        <f t="shared" si="37"/>
        <v>0</v>
      </c>
      <c r="Z183" s="193">
        <f t="shared" si="37"/>
        <v>0</v>
      </c>
      <c r="AA183" s="193">
        <f t="shared" si="37"/>
        <v>0</v>
      </c>
      <c r="AB183" s="193">
        <f t="shared" si="37"/>
        <v>0</v>
      </c>
      <c r="AC183" s="187">
        <f>+AD183*((1+Summary!$D$29)^(AE183))</f>
        <v>0.9767692335010697</v>
      </c>
      <c r="AD183" s="187">
        <f>HLOOKUP($H$4,'Yield Curves &amp; Factor Charges'!$L$41:$S$72,AE183+2.5,FALSE)</f>
        <v>0.9588739899447789</v>
      </c>
      <c r="AE183" s="134">
        <f t="shared" si="36"/>
        <v>18.5</v>
      </c>
    </row>
    <row r="184" spans="1:31" x14ac:dyDescent="0.25">
      <c r="B184" s="145">
        <f>EDATE(B183,12)</f>
        <v>51135</v>
      </c>
      <c r="D184" s="193">
        <f t="shared" si="32"/>
        <v>0</v>
      </c>
      <c r="E184" s="193">
        <f t="shared" si="37"/>
        <v>0</v>
      </c>
      <c r="F184" s="193">
        <f t="shared" si="37"/>
        <v>0</v>
      </c>
      <c r="G184" s="193">
        <f t="shared" si="37"/>
        <v>0</v>
      </c>
      <c r="H184" s="193">
        <f t="shared" si="37"/>
        <v>0</v>
      </c>
      <c r="I184" s="193">
        <f t="shared" si="37"/>
        <v>0</v>
      </c>
      <c r="J184" s="193">
        <f t="shared" si="37"/>
        <v>0</v>
      </c>
      <c r="K184" s="193">
        <f t="shared" si="37"/>
        <v>0</v>
      </c>
      <c r="L184" s="193">
        <f t="shared" si="37"/>
        <v>0</v>
      </c>
      <c r="M184" s="193">
        <f t="shared" si="37"/>
        <v>0</v>
      </c>
      <c r="N184" s="193">
        <f t="shared" si="37"/>
        <v>0</v>
      </c>
      <c r="O184" s="193">
        <f t="shared" si="37"/>
        <v>0</v>
      </c>
      <c r="P184" s="193">
        <f t="shared" si="37"/>
        <v>0</v>
      </c>
      <c r="Q184" s="193">
        <f t="shared" si="37"/>
        <v>0</v>
      </c>
      <c r="R184" s="193">
        <f t="shared" si="37"/>
        <v>0</v>
      </c>
      <c r="S184" s="193">
        <f t="shared" si="37"/>
        <v>0</v>
      </c>
      <c r="T184" s="193">
        <f t="shared" si="37"/>
        <v>0</v>
      </c>
      <c r="U184" s="193">
        <f t="shared" si="37"/>
        <v>0</v>
      </c>
      <c r="V184" s="193">
        <f t="shared" si="37"/>
        <v>0</v>
      </c>
      <c r="W184" s="193">
        <f t="shared" si="37"/>
        <v>0</v>
      </c>
      <c r="X184" s="193">
        <f t="shared" si="37"/>
        <v>0</v>
      </c>
      <c r="Y184" s="193">
        <f t="shared" si="37"/>
        <v>0</v>
      </c>
      <c r="Z184" s="193">
        <f t="shared" si="37"/>
        <v>0</v>
      </c>
      <c r="AA184" s="193">
        <f t="shared" si="37"/>
        <v>0</v>
      </c>
      <c r="AB184" s="193">
        <f t="shared" si="37"/>
        <v>0</v>
      </c>
      <c r="AC184" s="187">
        <f>+AD184*((1+Summary!$D$29)^(AE184))</f>
        <v>0.97146021807737426</v>
      </c>
      <c r="AD184" s="187">
        <f>HLOOKUP($H$4,'Yield Curves &amp; Factor Charges'!$L$41:$S$72,AE184+2.5,FALSE)</f>
        <v>0.95270953067077269</v>
      </c>
      <c r="AE184" s="134">
        <f t="shared" si="36"/>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JPY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8">G17*G21</f>
        <v>0</v>
      </c>
      <c r="H190" s="193">
        <f t="shared" si="38"/>
        <v>0</v>
      </c>
      <c r="I190" s="193">
        <f t="shared" si="38"/>
        <v>0</v>
      </c>
      <c r="J190" s="193">
        <f t="shared" si="38"/>
        <v>0</v>
      </c>
      <c r="K190" s="193">
        <f t="shared" si="38"/>
        <v>0</v>
      </c>
      <c r="L190" s="193">
        <f t="shared" si="38"/>
        <v>0</v>
      </c>
      <c r="M190" s="193">
        <f t="shared" si="38"/>
        <v>0</v>
      </c>
      <c r="N190" s="193">
        <f t="shared" si="38"/>
        <v>0</v>
      </c>
      <c r="O190" s="193">
        <f t="shared" si="38"/>
        <v>0</v>
      </c>
      <c r="P190" s="193">
        <f t="shared" si="38"/>
        <v>0</v>
      </c>
      <c r="Q190" s="193">
        <f t="shared" si="38"/>
        <v>0</v>
      </c>
      <c r="R190" s="193">
        <f t="shared" si="38"/>
        <v>0</v>
      </c>
      <c r="S190" s="193">
        <f t="shared" si="38"/>
        <v>0</v>
      </c>
      <c r="T190" s="193">
        <f t="shared" si="38"/>
        <v>0</v>
      </c>
      <c r="U190" s="193">
        <f t="shared" si="38"/>
        <v>0</v>
      </c>
      <c r="V190" s="193">
        <f t="shared" si="38"/>
        <v>0</v>
      </c>
      <c r="W190" s="193">
        <f t="shared" si="38"/>
        <v>0</v>
      </c>
      <c r="X190" s="193">
        <f t="shared" si="38"/>
        <v>0</v>
      </c>
      <c r="Y190" s="193">
        <f t="shared" si="38"/>
        <v>0</v>
      </c>
      <c r="Z190" s="193">
        <f t="shared" si="38"/>
        <v>0</v>
      </c>
      <c r="AA190" s="193">
        <f t="shared" si="38"/>
        <v>0</v>
      </c>
      <c r="AB190" s="193">
        <f t="shared" si="38"/>
        <v>0</v>
      </c>
    </row>
    <row r="191" spans="1:31" x14ac:dyDescent="0.25">
      <c r="A191" s="141" t="s">
        <v>159</v>
      </c>
      <c r="B191" s="145">
        <f>EDATE(+Summary!$C$6,12)</f>
        <v>44196</v>
      </c>
      <c r="D191" s="193">
        <f>SUM(E191:AB191)</f>
        <v>0</v>
      </c>
      <c r="E191" s="193">
        <f>+E190*$AC$81</f>
        <v>0</v>
      </c>
      <c r="F191" s="193">
        <f>+F190*$AC$81</f>
        <v>0</v>
      </c>
      <c r="G191" s="193">
        <f t="shared" ref="G191:AB191" si="39">+G190*$AC$81</f>
        <v>0</v>
      </c>
      <c r="H191" s="193">
        <f t="shared" si="39"/>
        <v>0</v>
      </c>
      <c r="I191" s="193">
        <f t="shared" si="39"/>
        <v>0</v>
      </c>
      <c r="J191" s="193">
        <f t="shared" si="39"/>
        <v>0</v>
      </c>
      <c r="K191" s="193">
        <f t="shared" si="39"/>
        <v>0</v>
      </c>
      <c r="L191" s="193">
        <f t="shared" si="39"/>
        <v>0</v>
      </c>
      <c r="M191" s="193">
        <f t="shared" si="39"/>
        <v>0</v>
      </c>
      <c r="N191" s="193">
        <f t="shared" si="39"/>
        <v>0</v>
      </c>
      <c r="O191" s="193">
        <f t="shared" si="39"/>
        <v>0</v>
      </c>
      <c r="P191" s="193">
        <f t="shared" si="39"/>
        <v>0</v>
      </c>
      <c r="Q191" s="193">
        <f t="shared" si="39"/>
        <v>0</v>
      </c>
      <c r="R191" s="193">
        <f t="shared" si="39"/>
        <v>0</v>
      </c>
      <c r="S191" s="193">
        <f t="shared" si="39"/>
        <v>0</v>
      </c>
      <c r="T191" s="193">
        <f t="shared" si="39"/>
        <v>0</v>
      </c>
      <c r="U191" s="193">
        <f t="shared" si="39"/>
        <v>0</v>
      </c>
      <c r="V191" s="193">
        <f t="shared" si="39"/>
        <v>0</v>
      </c>
      <c r="W191" s="193">
        <f t="shared" si="39"/>
        <v>0</v>
      </c>
      <c r="X191" s="193">
        <f t="shared" si="39"/>
        <v>0</v>
      </c>
      <c r="Y191" s="193">
        <f t="shared" si="39"/>
        <v>0</v>
      </c>
      <c r="Z191" s="193">
        <f t="shared" si="39"/>
        <v>0</v>
      </c>
      <c r="AA191" s="193">
        <f t="shared" si="39"/>
        <v>0</v>
      </c>
      <c r="AB191" s="193">
        <f t="shared" si="39"/>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JPY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0">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B21:C21"/>
    <mergeCell ref="A7:C7"/>
    <mergeCell ref="A8:C8"/>
    <mergeCell ref="A9:C9"/>
    <mergeCell ref="A10:C10"/>
    <mergeCell ref="B14:C14"/>
    <mergeCell ref="B15:C15"/>
    <mergeCell ref="B16:C16"/>
    <mergeCell ref="B17:C17"/>
    <mergeCell ref="B18:C18"/>
    <mergeCell ref="B19:C19"/>
    <mergeCell ref="B20:C20"/>
    <mergeCell ref="A11:C11"/>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AE197"/>
  <sheetViews>
    <sheetView workbookViewId="0">
      <pane xSplit="1" topLeftCell="B1" activePane="topRight" state="frozen"/>
      <selection pane="topRight"/>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t="s">
        <v>51</v>
      </c>
      <c r="H4" s="109" t="s">
        <v>76</v>
      </c>
    </row>
    <row r="5" spans="1:28" x14ac:dyDescent="0.25">
      <c r="A5" s="149" t="s">
        <v>129</v>
      </c>
      <c r="B5" s="149"/>
      <c r="C5" s="149"/>
      <c r="D5" s="149"/>
      <c r="E5" s="149"/>
      <c r="F5" s="149"/>
      <c r="G5" s="153" t="s">
        <v>101</v>
      </c>
      <c r="H5" s="151">
        <f>HLOOKUP($H$4,'Yield Curves &amp; Factor Charges'!$C$6:$J$7,2,FALSE)</f>
        <v>7</v>
      </c>
    </row>
    <row r="6" spans="1:28" ht="12.75" customHeight="1" x14ac:dyDescent="0.25">
      <c r="A6" s="149"/>
      <c r="B6" s="149"/>
      <c r="C6" s="149"/>
      <c r="D6" s="149"/>
      <c r="E6" s="149"/>
      <c r="F6" s="149"/>
      <c r="G6" s="153"/>
      <c r="H6" s="151"/>
    </row>
    <row r="7" spans="1:28" ht="12.75" customHeight="1" x14ac:dyDescent="0.3">
      <c r="A7" s="401" t="s">
        <v>147</v>
      </c>
      <c r="B7" s="401"/>
      <c r="C7" s="401"/>
      <c r="D7" s="168">
        <f>SUM(E7:AB7)</f>
        <v>0</v>
      </c>
      <c r="E7" s="168">
        <f t="shared" ref="E7:AB7" si="0">+E113+E107</f>
        <v>0</v>
      </c>
      <c r="F7" s="168">
        <f t="shared" si="0"/>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8" ht="12.75" customHeight="1" x14ac:dyDescent="0.3">
      <c r="A8" s="409" t="s">
        <v>148</v>
      </c>
      <c r="B8" s="409"/>
      <c r="C8" s="409"/>
      <c r="D8" s="168">
        <f t="shared" ref="D8:D11" si="1">SUM(E8:AB8)</f>
        <v>0</v>
      </c>
      <c r="E8" s="168">
        <f>+E16+E17</f>
        <v>0</v>
      </c>
      <c r="F8" s="168">
        <f t="shared" ref="F8:AB8" si="2">+F16+F17</f>
        <v>0</v>
      </c>
      <c r="G8" s="168">
        <f t="shared" si="2"/>
        <v>0</v>
      </c>
      <c r="H8" s="168">
        <f t="shared" si="2"/>
        <v>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8" ht="12.75" customHeight="1" x14ac:dyDescent="0.3">
      <c r="A9" s="409" t="s">
        <v>149</v>
      </c>
      <c r="B9" s="409"/>
      <c r="C9" s="409"/>
      <c r="D9" s="168">
        <f t="shared" si="1"/>
        <v>0</v>
      </c>
      <c r="E9" s="168">
        <f>+E8*$AC$81</f>
        <v>0</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8" ht="12.75" customHeight="1" x14ac:dyDescent="0.3">
      <c r="A10" s="401" t="s">
        <v>132</v>
      </c>
      <c r="B10" s="401"/>
      <c r="C10" s="401"/>
      <c r="D10" s="168">
        <f t="shared" si="1"/>
        <v>0</v>
      </c>
      <c r="E10" s="168">
        <f t="shared" ref="E10:AB10" si="4">+E7-E9</f>
        <v>0</v>
      </c>
      <c r="F10" s="168">
        <f t="shared" si="4"/>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8" s="267" customFormat="1" ht="12.75" customHeight="1" x14ac:dyDescent="0.3">
      <c r="A11" s="408" t="s">
        <v>212</v>
      </c>
      <c r="B11" s="401"/>
      <c r="C11" s="401"/>
      <c r="D11" s="168">
        <f t="shared" si="1"/>
        <v>0</v>
      </c>
      <c r="E11" s="168">
        <f>E197+E191-E17*$AC$81</f>
        <v>0</v>
      </c>
      <c r="F11" s="168">
        <f t="shared" ref="F11:AB11" si="5">F197+F191-F17*$AC$81</f>
        <v>0</v>
      </c>
      <c r="G11" s="168">
        <f t="shared" si="5"/>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8"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8"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8" x14ac:dyDescent="0.25">
      <c r="A14" s="149"/>
      <c r="B14" s="411" t="s">
        <v>47</v>
      </c>
      <c r="C14" s="411"/>
      <c r="D14" s="231">
        <f>SUM(E14:AB14)</f>
        <v>0</v>
      </c>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row>
    <row r="15" spans="1:28" x14ac:dyDescent="0.25">
      <c r="A15" s="149"/>
      <c r="B15" s="411" t="s">
        <v>112</v>
      </c>
      <c r="C15" s="411"/>
      <c r="D15" s="231">
        <f t="shared" ref="D15:D17" si="6">SUM(E15:AB15)</f>
        <v>0</v>
      </c>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row>
    <row r="16" spans="1:28" ht="13.5" customHeight="1" x14ac:dyDescent="0.25">
      <c r="A16" s="149"/>
      <c r="B16" s="411" t="s">
        <v>142</v>
      </c>
      <c r="C16" s="411"/>
      <c r="D16" s="231">
        <f t="shared" si="6"/>
        <v>0</v>
      </c>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row>
    <row r="17" spans="1:28" ht="13.5" customHeight="1" x14ac:dyDescent="0.25">
      <c r="A17" s="149"/>
      <c r="B17" s="411" t="s">
        <v>143</v>
      </c>
      <c r="C17" s="411"/>
      <c r="D17" s="231">
        <f t="shared" si="6"/>
        <v>0</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row>
    <row r="18" spans="1:28" ht="12.75" customHeight="1" x14ac:dyDescent="0.25">
      <c r="A18" s="149"/>
      <c r="B18" s="412" t="s">
        <v>152</v>
      </c>
      <c r="C18" s="412"/>
      <c r="D18" s="232"/>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row>
    <row r="19" spans="1:28" ht="25.5" customHeight="1" x14ac:dyDescent="0.25">
      <c r="A19" s="149"/>
      <c r="B19" s="412" t="s">
        <v>153</v>
      </c>
      <c r="C19" s="412"/>
      <c r="D19" s="232"/>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row>
    <row r="20" spans="1:28" ht="12.75" customHeight="1" x14ac:dyDescent="0.25">
      <c r="A20" s="149"/>
      <c r="B20" s="412" t="s">
        <v>151</v>
      </c>
      <c r="C20" s="412"/>
      <c r="D20" s="232"/>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row>
    <row r="21" spans="1:28" ht="27.6" customHeight="1" x14ac:dyDescent="0.25">
      <c r="A21" s="149"/>
      <c r="B21" s="412" t="s">
        <v>150</v>
      </c>
      <c r="C21" s="412"/>
      <c r="D21" s="232"/>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row>
    <row r="22" spans="1:28" ht="26.4" customHeight="1" x14ac:dyDescent="0.25">
      <c r="A22" s="149"/>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row>
    <row r="23" spans="1:28"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8"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8"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8" x14ac:dyDescent="0.25">
      <c r="A26" s="161"/>
      <c r="B26" s="145">
        <f>+Summary!$C$6</f>
        <v>43830</v>
      </c>
      <c r="C26" s="149"/>
      <c r="D26" s="149"/>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row>
    <row r="27" spans="1:28" x14ac:dyDescent="0.25">
      <c r="A27" s="161"/>
      <c r="B27" s="145">
        <f t="shared" ref="B27:B47" si="7">EDATE(B26,12)</f>
        <v>44196</v>
      </c>
      <c r="C27" s="149"/>
      <c r="D27" s="149"/>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row>
    <row r="28" spans="1:28" x14ac:dyDescent="0.25">
      <c r="A28" s="161"/>
      <c r="B28" s="145">
        <f t="shared" si="7"/>
        <v>44561</v>
      </c>
      <c r="C28" s="149"/>
      <c r="D28" s="149"/>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row>
    <row r="29" spans="1:28" x14ac:dyDescent="0.25">
      <c r="A29" s="161"/>
      <c r="B29" s="145">
        <f t="shared" si="7"/>
        <v>44926</v>
      </c>
      <c r="C29" s="149"/>
      <c r="D29" s="149"/>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row>
    <row r="30" spans="1:28" x14ac:dyDescent="0.25">
      <c r="A30" s="161"/>
      <c r="B30" s="145">
        <f t="shared" si="7"/>
        <v>45291</v>
      </c>
      <c r="C30" s="149"/>
      <c r="D30" s="149"/>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row>
    <row r="31" spans="1:28" x14ac:dyDescent="0.25">
      <c r="A31" s="161"/>
      <c r="B31" s="145">
        <f t="shared" si="7"/>
        <v>45657</v>
      </c>
      <c r="C31" s="149"/>
      <c r="D31" s="149"/>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x14ac:dyDescent="0.25">
      <c r="A32" s="161"/>
      <c r="B32" s="145">
        <f t="shared" si="7"/>
        <v>46022</v>
      </c>
      <c r="C32" s="149"/>
      <c r="D32" s="149"/>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row>
    <row r="33" spans="1:28" x14ac:dyDescent="0.25">
      <c r="A33" s="161"/>
      <c r="B33" s="145">
        <f t="shared" si="7"/>
        <v>46387</v>
      </c>
      <c r="C33" s="149"/>
      <c r="D33" s="149"/>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row>
    <row r="34" spans="1:28" x14ac:dyDescent="0.25">
      <c r="A34" s="161"/>
      <c r="B34" s="145">
        <f t="shared" si="7"/>
        <v>46752</v>
      </c>
      <c r="C34" s="149"/>
      <c r="D34" s="149"/>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row>
    <row r="35" spans="1:28" x14ac:dyDescent="0.25">
      <c r="A35" s="161"/>
      <c r="B35" s="145">
        <f t="shared" si="7"/>
        <v>47118</v>
      </c>
      <c r="C35" s="149"/>
      <c r="D35" s="149"/>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row>
    <row r="36" spans="1:28" x14ac:dyDescent="0.25">
      <c r="A36" s="161"/>
      <c r="B36" s="145">
        <f t="shared" si="7"/>
        <v>47483</v>
      </c>
      <c r="C36" s="149"/>
      <c r="D36" s="149"/>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row>
    <row r="37" spans="1:28" x14ac:dyDescent="0.25">
      <c r="A37" s="161"/>
      <c r="B37" s="145">
        <f t="shared" si="7"/>
        <v>47848</v>
      </c>
      <c r="C37" s="149"/>
      <c r="D37" s="149"/>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row>
    <row r="38" spans="1:28" x14ac:dyDescent="0.25">
      <c r="A38" s="161"/>
      <c r="B38" s="145">
        <f t="shared" si="7"/>
        <v>48213</v>
      </c>
      <c r="C38" s="149"/>
      <c r="D38" s="149"/>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row>
    <row r="39" spans="1:28" x14ac:dyDescent="0.25">
      <c r="A39" s="161"/>
      <c r="B39" s="145">
        <f t="shared" si="7"/>
        <v>48579</v>
      </c>
      <c r="C39" s="149"/>
      <c r="D39" s="149"/>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row>
    <row r="40" spans="1:28" x14ac:dyDescent="0.25">
      <c r="A40" s="161"/>
      <c r="B40" s="145">
        <f t="shared" si="7"/>
        <v>48944</v>
      </c>
      <c r="C40" s="149"/>
      <c r="D40" s="149"/>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row>
    <row r="41" spans="1:28" x14ac:dyDescent="0.25">
      <c r="A41" s="161"/>
      <c r="B41" s="145">
        <f t="shared" si="7"/>
        <v>49309</v>
      </c>
      <c r="C41" s="149"/>
      <c r="D41" s="149"/>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row>
    <row r="42" spans="1:28" x14ac:dyDescent="0.25">
      <c r="A42" s="161"/>
      <c r="B42" s="145">
        <f t="shared" si="7"/>
        <v>49674</v>
      </c>
      <c r="C42" s="149"/>
      <c r="D42" s="149"/>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row>
    <row r="43" spans="1:28" x14ac:dyDescent="0.25">
      <c r="A43" s="161"/>
      <c r="B43" s="145">
        <f t="shared" si="7"/>
        <v>50040</v>
      </c>
      <c r="C43" s="149"/>
      <c r="D43" s="149"/>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row>
    <row r="44" spans="1:28" x14ac:dyDescent="0.25">
      <c r="A44" s="161"/>
      <c r="B44" s="145">
        <f t="shared" si="7"/>
        <v>50405</v>
      </c>
      <c r="C44" s="149"/>
      <c r="D44" s="149"/>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row>
    <row r="45" spans="1:28" x14ac:dyDescent="0.25">
      <c r="A45" s="161"/>
      <c r="B45" s="145">
        <f t="shared" si="7"/>
        <v>50770</v>
      </c>
      <c r="C45" s="149"/>
      <c r="D45" s="149"/>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row>
    <row r="46" spans="1:28" x14ac:dyDescent="0.25">
      <c r="A46" s="161"/>
      <c r="B46" s="145">
        <f t="shared" si="7"/>
        <v>51135</v>
      </c>
      <c r="C46" s="149"/>
      <c r="D46" s="149"/>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row>
    <row r="47" spans="1:28" x14ac:dyDescent="0.25">
      <c r="A47" s="161"/>
      <c r="B47" s="145">
        <f t="shared" si="7"/>
        <v>51501</v>
      </c>
      <c r="C47" s="149"/>
      <c r="D47" s="149"/>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row>
    <row r="48" spans="1:28" x14ac:dyDescent="0.25">
      <c r="A48" s="149"/>
      <c r="B48" s="149"/>
      <c r="C48" s="149"/>
      <c r="D48" s="149"/>
      <c r="E48" s="149"/>
      <c r="F48" s="149"/>
      <c r="G48" s="153"/>
      <c r="H48" s="151"/>
    </row>
    <row r="49" spans="1:28" x14ac:dyDescent="0.25">
      <c r="A49" s="149"/>
      <c r="B49" s="149"/>
      <c r="C49" s="149"/>
      <c r="D49" s="149"/>
      <c r="E49" s="149"/>
      <c r="F49" s="149"/>
      <c r="G49" s="153"/>
      <c r="H49" s="151"/>
    </row>
    <row r="50" spans="1:28" x14ac:dyDescent="0.25">
      <c r="A50" s="152"/>
      <c r="B50" s="152"/>
      <c r="C50" s="152"/>
      <c r="D50" s="152"/>
      <c r="E50" s="152"/>
      <c r="F50" s="152"/>
      <c r="G50" s="153"/>
      <c r="H50" s="153"/>
    </row>
    <row r="51" spans="1:28" x14ac:dyDescent="0.25">
      <c r="A51" s="152"/>
      <c r="B51" s="152"/>
      <c r="C51" s="152"/>
      <c r="D51" s="152"/>
      <c r="E51" s="152"/>
      <c r="F51" s="152"/>
      <c r="G51" s="153"/>
      <c r="H51" s="153"/>
    </row>
    <row r="52" spans="1:28" x14ac:dyDescent="0.25">
      <c r="A52" s="152"/>
      <c r="B52" s="152"/>
      <c r="C52" s="152"/>
      <c r="D52" s="152"/>
      <c r="E52" s="152"/>
      <c r="F52" s="152"/>
      <c r="G52" s="153"/>
      <c r="H52" s="153"/>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AUD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0</v>
      </c>
      <c r="E56" s="183">
        <f>+((E$14)*(E$18)+E$15*E$20)*E26</f>
        <v>0</v>
      </c>
      <c r="F56" s="183">
        <f>+((F$14)*(F$18)+F$15*F$20)*F26</f>
        <v>0</v>
      </c>
      <c r="G56" s="183">
        <f t="shared" ref="G56:AB67"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145">
        <f t="shared" ref="B57:B75" si="10">EDATE(B56,12)</f>
        <v>44561</v>
      </c>
      <c r="D57" s="183">
        <f t="shared" si="8"/>
        <v>0</v>
      </c>
      <c r="E57" s="183">
        <f t="shared" ref="E57:T72" si="11">+((E$14)*(E$18)+E$15*E$20)*E27</f>
        <v>0</v>
      </c>
      <c r="F57" s="183">
        <f>+((F$14)*(F$18)+F$15*F$20)*F27</f>
        <v>0</v>
      </c>
      <c r="G57" s="183">
        <f t="shared" si="9"/>
        <v>0</v>
      </c>
      <c r="H57" s="183">
        <f t="shared" si="9"/>
        <v>0</v>
      </c>
      <c r="I57" s="183">
        <f t="shared" si="9"/>
        <v>0</v>
      </c>
      <c r="J57" s="183">
        <f t="shared" si="9"/>
        <v>0</v>
      </c>
      <c r="K57" s="183">
        <f t="shared" si="9"/>
        <v>0</v>
      </c>
      <c r="L57" s="183">
        <f t="shared" si="9"/>
        <v>0</v>
      </c>
      <c r="M57" s="183">
        <f t="shared" si="9"/>
        <v>0</v>
      </c>
      <c r="N57" s="183">
        <f t="shared" si="9"/>
        <v>0</v>
      </c>
      <c r="O57" s="183">
        <f t="shared" si="9"/>
        <v>0</v>
      </c>
      <c r="P57" s="183">
        <f t="shared" si="9"/>
        <v>0</v>
      </c>
      <c r="Q57" s="183">
        <f t="shared" si="9"/>
        <v>0</v>
      </c>
      <c r="R57" s="183">
        <f t="shared" si="9"/>
        <v>0</v>
      </c>
      <c r="S57" s="183">
        <f t="shared" si="9"/>
        <v>0</v>
      </c>
      <c r="T57" s="183">
        <f t="shared" si="9"/>
        <v>0</v>
      </c>
      <c r="U57" s="183">
        <f t="shared" si="9"/>
        <v>0</v>
      </c>
      <c r="V57" s="183">
        <f t="shared" si="9"/>
        <v>0</v>
      </c>
      <c r="W57" s="183">
        <f t="shared" si="9"/>
        <v>0</v>
      </c>
      <c r="X57" s="183">
        <f t="shared" si="9"/>
        <v>0</v>
      </c>
      <c r="Y57" s="183">
        <f t="shared" si="9"/>
        <v>0</v>
      </c>
      <c r="Z57" s="183">
        <f t="shared" si="9"/>
        <v>0</v>
      </c>
      <c r="AA57" s="183">
        <f t="shared" si="9"/>
        <v>0</v>
      </c>
      <c r="AB57" s="183">
        <f t="shared" si="9"/>
        <v>0</v>
      </c>
    </row>
    <row r="58" spans="1:28" x14ac:dyDescent="0.25">
      <c r="B58" s="145">
        <f t="shared" si="10"/>
        <v>44926</v>
      </c>
      <c r="D58" s="183">
        <f t="shared" si="8"/>
        <v>0</v>
      </c>
      <c r="E58" s="183">
        <f t="shared" si="11"/>
        <v>0</v>
      </c>
      <c r="F58" s="183">
        <f t="shared" si="11"/>
        <v>0</v>
      </c>
      <c r="G58" s="183">
        <f t="shared" si="9"/>
        <v>0</v>
      </c>
      <c r="H58" s="183">
        <f t="shared" si="9"/>
        <v>0</v>
      </c>
      <c r="I58" s="183">
        <f t="shared" si="9"/>
        <v>0</v>
      </c>
      <c r="J58" s="183">
        <f t="shared" si="9"/>
        <v>0</v>
      </c>
      <c r="K58" s="183">
        <f t="shared" si="9"/>
        <v>0</v>
      </c>
      <c r="L58" s="183">
        <f t="shared" si="9"/>
        <v>0</v>
      </c>
      <c r="M58" s="183">
        <f t="shared" si="9"/>
        <v>0</v>
      </c>
      <c r="N58" s="183">
        <f t="shared" si="9"/>
        <v>0</v>
      </c>
      <c r="O58" s="183">
        <f t="shared" si="9"/>
        <v>0</v>
      </c>
      <c r="P58" s="183">
        <f t="shared" si="9"/>
        <v>0</v>
      </c>
      <c r="Q58" s="183">
        <f t="shared" si="9"/>
        <v>0</v>
      </c>
      <c r="R58" s="183">
        <f t="shared" si="9"/>
        <v>0</v>
      </c>
      <c r="S58" s="183">
        <f t="shared" si="9"/>
        <v>0</v>
      </c>
      <c r="T58" s="183">
        <f t="shared" si="9"/>
        <v>0</v>
      </c>
      <c r="U58" s="183">
        <f t="shared" si="9"/>
        <v>0</v>
      </c>
      <c r="V58" s="183">
        <f t="shared" si="9"/>
        <v>0</v>
      </c>
      <c r="W58" s="183">
        <f t="shared" si="9"/>
        <v>0</v>
      </c>
      <c r="X58" s="183">
        <f t="shared" si="9"/>
        <v>0</v>
      </c>
      <c r="Y58" s="183">
        <f t="shared" si="9"/>
        <v>0</v>
      </c>
      <c r="Z58" s="183">
        <f t="shared" si="9"/>
        <v>0</v>
      </c>
      <c r="AA58" s="183">
        <f t="shared" si="9"/>
        <v>0</v>
      </c>
      <c r="AB58" s="183">
        <f t="shared" si="9"/>
        <v>0</v>
      </c>
    </row>
    <row r="59" spans="1:28" x14ac:dyDescent="0.25">
      <c r="B59" s="145">
        <f t="shared" si="10"/>
        <v>45291</v>
      </c>
      <c r="D59" s="183">
        <f t="shared" si="8"/>
        <v>0</v>
      </c>
      <c r="E59" s="183">
        <f t="shared" si="11"/>
        <v>0</v>
      </c>
      <c r="F59" s="183">
        <f t="shared" si="11"/>
        <v>0</v>
      </c>
      <c r="G59" s="183">
        <f t="shared" si="9"/>
        <v>0</v>
      </c>
      <c r="H59" s="183">
        <f t="shared" si="9"/>
        <v>0</v>
      </c>
      <c r="I59" s="183">
        <f t="shared" si="9"/>
        <v>0</v>
      </c>
      <c r="J59" s="183">
        <f t="shared" si="9"/>
        <v>0</v>
      </c>
      <c r="K59" s="183">
        <f t="shared" si="9"/>
        <v>0</v>
      </c>
      <c r="L59" s="183">
        <f t="shared" si="9"/>
        <v>0</v>
      </c>
      <c r="M59" s="183">
        <f t="shared" si="9"/>
        <v>0</v>
      </c>
      <c r="N59" s="183">
        <f t="shared" si="9"/>
        <v>0</v>
      </c>
      <c r="O59" s="183">
        <f t="shared" si="9"/>
        <v>0</v>
      </c>
      <c r="P59" s="183">
        <f t="shared" si="9"/>
        <v>0</v>
      </c>
      <c r="Q59" s="183">
        <f t="shared" si="9"/>
        <v>0</v>
      </c>
      <c r="R59" s="183">
        <f t="shared" si="9"/>
        <v>0</v>
      </c>
      <c r="S59" s="183">
        <f t="shared" si="9"/>
        <v>0</v>
      </c>
      <c r="T59" s="183">
        <f t="shared" si="9"/>
        <v>0</v>
      </c>
      <c r="U59" s="183">
        <f t="shared" si="9"/>
        <v>0</v>
      </c>
      <c r="V59" s="183">
        <f t="shared" si="9"/>
        <v>0</v>
      </c>
      <c r="W59" s="183">
        <f t="shared" si="9"/>
        <v>0</v>
      </c>
      <c r="X59" s="183">
        <f t="shared" si="9"/>
        <v>0</v>
      </c>
      <c r="Y59" s="183">
        <f t="shared" si="9"/>
        <v>0</v>
      </c>
      <c r="Z59" s="183">
        <f t="shared" si="9"/>
        <v>0</v>
      </c>
      <c r="AA59" s="183">
        <f t="shared" si="9"/>
        <v>0</v>
      </c>
      <c r="AB59" s="183">
        <f t="shared" si="9"/>
        <v>0</v>
      </c>
    </row>
    <row r="60" spans="1:28" x14ac:dyDescent="0.25">
      <c r="B60" s="145">
        <f t="shared" si="10"/>
        <v>45657</v>
      </c>
      <c r="D60" s="183">
        <f t="shared" si="8"/>
        <v>0</v>
      </c>
      <c r="E60" s="183">
        <f t="shared" si="11"/>
        <v>0</v>
      </c>
      <c r="F60" s="183">
        <f t="shared" si="11"/>
        <v>0</v>
      </c>
      <c r="G60" s="183">
        <f t="shared" si="9"/>
        <v>0</v>
      </c>
      <c r="H60" s="183">
        <f t="shared" si="9"/>
        <v>0</v>
      </c>
      <c r="I60" s="183">
        <f t="shared" si="9"/>
        <v>0</v>
      </c>
      <c r="J60" s="183">
        <f t="shared" si="9"/>
        <v>0</v>
      </c>
      <c r="K60" s="183">
        <f t="shared" si="9"/>
        <v>0</v>
      </c>
      <c r="L60" s="183">
        <f t="shared" si="9"/>
        <v>0</v>
      </c>
      <c r="M60" s="183">
        <f t="shared" si="9"/>
        <v>0</v>
      </c>
      <c r="N60" s="183">
        <f t="shared" si="9"/>
        <v>0</v>
      </c>
      <c r="O60" s="183">
        <f t="shared" si="9"/>
        <v>0</v>
      </c>
      <c r="P60" s="183">
        <f t="shared" si="9"/>
        <v>0</v>
      </c>
      <c r="Q60" s="183">
        <f t="shared" si="9"/>
        <v>0</v>
      </c>
      <c r="R60" s="183">
        <f t="shared" si="9"/>
        <v>0</v>
      </c>
      <c r="S60" s="183">
        <f t="shared" si="9"/>
        <v>0</v>
      </c>
      <c r="T60" s="183">
        <f t="shared" si="9"/>
        <v>0</v>
      </c>
      <c r="U60" s="183">
        <f t="shared" si="9"/>
        <v>0</v>
      </c>
      <c r="V60" s="183">
        <f t="shared" si="9"/>
        <v>0</v>
      </c>
      <c r="W60" s="183">
        <f t="shared" si="9"/>
        <v>0</v>
      </c>
      <c r="X60" s="183">
        <f t="shared" si="9"/>
        <v>0</v>
      </c>
      <c r="Y60" s="183">
        <f t="shared" si="9"/>
        <v>0</v>
      </c>
      <c r="Z60" s="183">
        <f t="shared" si="9"/>
        <v>0</v>
      </c>
      <c r="AA60" s="183">
        <f t="shared" si="9"/>
        <v>0</v>
      </c>
      <c r="AB60" s="183">
        <f t="shared" si="9"/>
        <v>0</v>
      </c>
    </row>
    <row r="61" spans="1:28" x14ac:dyDescent="0.25">
      <c r="B61" s="145">
        <f t="shared" si="10"/>
        <v>46022</v>
      </c>
      <c r="D61" s="183">
        <f t="shared" si="8"/>
        <v>0</v>
      </c>
      <c r="E61" s="183">
        <f t="shared" si="11"/>
        <v>0</v>
      </c>
      <c r="F61" s="183">
        <f t="shared" si="11"/>
        <v>0</v>
      </c>
      <c r="G61" s="183">
        <f t="shared" si="9"/>
        <v>0</v>
      </c>
      <c r="H61" s="183">
        <f t="shared" si="9"/>
        <v>0</v>
      </c>
      <c r="I61" s="183">
        <f t="shared" si="9"/>
        <v>0</v>
      </c>
      <c r="J61" s="183">
        <f t="shared" si="9"/>
        <v>0</v>
      </c>
      <c r="K61" s="183">
        <f t="shared" si="9"/>
        <v>0</v>
      </c>
      <c r="L61" s="183">
        <f t="shared" si="9"/>
        <v>0</v>
      </c>
      <c r="M61" s="183">
        <f t="shared" si="9"/>
        <v>0</v>
      </c>
      <c r="N61" s="183">
        <f t="shared" si="9"/>
        <v>0</v>
      </c>
      <c r="O61" s="183">
        <f t="shared" si="9"/>
        <v>0</v>
      </c>
      <c r="P61" s="183">
        <f t="shared" si="9"/>
        <v>0</v>
      </c>
      <c r="Q61" s="183">
        <f t="shared" si="9"/>
        <v>0</v>
      </c>
      <c r="R61" s="183">
        <f t="shared" si="9"/>
        <v>0</v>
      </c>
      <c r="S61" s="183">
        <f t="shared" si="9"/>
        <v>0</v>
      </c>
      <c r="T61" s="183">
        <f t="shared" si="9"/>
        <v>0</v>
      </c>
      <c r="U61" s="183">
        <f t="shared" si="9"/>
        <v>0</v>
      </c>
      <c r="V61" s="183">
        <f t="shared" si="9"/>
        <v>0</v>
      </c>
      <c r="W61" s="183">
        <f t="shared" si="9"/>
        <v>0</v>
      </c>
      <c r="X61" s="183">
        <f t="shared" si="9"/>
        <v>0</v>
      </c>
      <c r="Y61" s="183">
        <f t="shared" si="9"/>
        <v>0</v>
      </c>
      <c r="Z61" s="183">
        <f t="shared" si="9"/>
        <v>0</v>
      </c>
      <c r="AA61" s="183">
        <f t="shared" si="9"/>
        <v>0</v>
      </c>
      <c r="AB61" s="183">
        <f t="shared" si="9"/>
        <v>0</v>
      </c>
    </row>
    <row r="62" spans="1:28" x14ac:dyDescent="0.25">
      <c r="B62" s="145">
        <f t="shared" si="10"/>
        <v>46387</v>
      </c>
      <c r="D62" s="183">
        <f t="shared" si="8"/>
        <v>0</v>
      </c>
      <c r="E62" s="183">
        <f t="shared" si="11"/>
        <v>0</v>
      </c>
      <c r="F62" s="183">
        <f t="shared" si="11"/>
        <v>0</v>
      </c>
      <c r="G62" s="183">
        <f t="shared" si="9"/>
        <v>0</v>
      </c>
      <c r="H62" s="183">
        <f t="shared" si="9"/>
        <v>0</v>
      </c>
      <c r="I62" s="183">
        <f t="shared" si="9"/>
        <v>0</v>
      </c>
      <c r="J62" s="183">
        <f t="shared" si="9"/>
        <v>0</v>
      </c>
      <c r="K62" s="183">
        <f t="shared" si="9"/>
        <v>0</v>
      </c>
      <c r="L62" s="183">
        <f t="shared" si="9"/>
        <v>0</v>
      </c>
      <c r="M62" s="183">
        <f t="shared" si="9"/>
        <v>0</v>
      </c>
      <c r="N62" s="183">
        <f t="shared" si="9"/>
        <v>0</v>
      </c>
      <c r="O62" s="183">
        <f t="shared" si="9"/>
        <v>0</v>
      </c>
      <c r="P62" s="183">
        <f t="shared" si="9"/>
        <v>0</v>
      </c>
      <c r="Q62" s="183">
        <f t="shared" si="9"/>
        <v>0</v>
      </c>
      <c r="R62" s="183">
        <f t="shared" si="9"/>
        <v>0</v>
      </c>
      <c r="S62" s="183">
        <f t="shared" si="9"/>
        <v>0</v>
      </c>
      <c r="T62" s="183">
        <f t="shared" si="9"/>
        <v>0</v>
      </c>
      <c r="U62" s="183">
        <f t="shared" si="9"/>
        <v>0</v>
      </c>
      <c r="V62" s="183">
        <f t="shared" si="9"/>
        <v>0</v>
      </c>
      <c r="W62" s="183">
        <f t="shared" si="9"/>
        <v>0</v>
      </c>
      <c r="X62" s="183">
        <f t="shared" si="9"/>
        <v>0</v>
      </c>
      <c r="Y62" s="183">
        <f t="shared" si="9"/>
        <v>0</v>
      </c>
      <c r="Z62" s="183">
        <f t="shared" si="9"/>
        <v>0</v>
      </c>
      <c r="AA62" s="183">
        <f t="shared" si="9"/>
        <v>0</v>
      </c>
      <c r="AB62" s="183">
        <f t="shared" si="9"/>
        <v>0</v>
      </c>
    </row>
    <row r="63" spans="1:28" x14ac:dyDescent="0.25">
      <c r="B63" s="145">
        <f t="shared" si="10"/>
        <v>46752</v>
      </c>
      <c r="D63" s="183">
        <f t="shared" si="8"/>
        <v>0</v>
      </c>
      <c r="E63" s="183">
        <f t="shared" si="11"/>
        <v>0</v>
      </c>
      <c r="F63" s="183">
        <f t="shared" si="11"/>
        <v>0</v>
      </c>
      <c r="G63" s="183">
        <f t="shared" si="9"/>
        <v>0</v>
      </c>
      <c r="H63" s="183">
        <f t="shared" si="9"/>
        <v>0</v>
      </c>
      <c r="I63" s="183">
        <f t="shared" si="9"/>
        <v>0</v>
      </c>
      <c r="J63" s="183">
        <f t="shared" si="9"/>
        <v>0</v>
      </c>
      <c r="K63" s="183">
        <f t="shared" si="9"/>
        <v>0</v>
      </c>
      <c r="L63" s="183">
        <f t="shared" si="9"/>
        <v>0</v>
      </c>
      <c r="M63" s="183">
        <f t="shared" si="9"/>
        <v>0</v>
      </c>
      <c r="N63" s="183">
        <f t="shared" si="9"/>
        <v>0</v>
      </c>
      <c r="O63" s="183">
        <f t="shared" si="9"/>
        <v>0</v>
      </c>
      <c r="P63" s="183">
        <f t="shared" si="9"/>
        <v>0</v>
      </c>
      <c r="Q63" s="183">
        <f t="shared" si="9"/>
        <v>0</v>
      </c>
      <c r="R63" s="183">
        <f t="shared" si="9"/>
        <v>0</v>
      </c>
      <c r="S63" s="183">
        <f t="shared" si="9"/>
        <v>0</v>
      </c>
      <c r="T63" s="183">
        <f t="shared" si="9"/>
        <v>0</v>
      </c>
      <c r="U63" s="183">
        <f t="shared" si="9"/>
        <v>0</v>
      </c>
      <c r="V63" s="183">
        <f t="shared" si="9"/>
        <v>0</v>
      </c>
      <c r="W63" s="183">
        <f t="shared" si="9"/>
        <v>0</v>
      </c>
      <c r="X63" s="183">
        <f t="shared" si="9"/>
        <v>0</v>
      </c>
      <c r="Y63" s="183">
        <f t="shared" si="9"/>
        <v>0</v>
      </c>
      <c r="Z63" s="183">
        <f t="shared" si="9"/>
        <v>0</v>
      </c>
      <c r="AA63" s="183">
        <f t="shared" si="9"/>
        <v>0</v>
      </c>
      <c r="AB63" s="183">
        <f t="shared" si="9"/>
        <v>0</v>
      </c>
    </row>
    <row r="64" spans="1:28" x14ac:dyDescent="0.25">
      <c r="B64" s="145">
        <f t="shared" si="10"/>
        <v>47118</v>
      </c>
      <c r="D64" s="183">
        <f t="shared" si="8"/>
        <v>0</v>
      </c>
      <c r="E64" s="183">
        <f t="shared" si="11"/>
        <v>0</v>
      </c>
      <c r="F64" s="183">
        <f t="shared" si="11"/>
        <v>0</v>
      </c>
      <c r="G64" s="183">
        <f t="shared" si="9"/>
        <v>0</v>
      </c>
      <c r="H64" s="183">
        <f t="shared" si="9"/>
        <v>0</v>
      </c>
      <c r="I64" s="183">
        <f t="shared" si="9"/>
        <v>0</v>
      </c>
      <c r="J64" s="183">
        <f t="shared" si="9"/>
        <v>0</v>
      </c>
      <c r="K64" s="183">
        <f t="shared" si="9"/>
        <v>0</v>
      </c>
      <c r="L64" s="183">
        <f t="shared" si="9"/>
        <v>0</v>
      </c>
      <c r="M64" s="183">
        <f t="shared" si="9"/>
        <v>0</v>
      </c>
      <c r="N64" s="183">
        <f t="shared" si="9"/>
        <v>0</v>
      </c>
      <c r="O64" s="183">
        <f t="shared" si="9"/>
        <v>0</v>
      </c>
      <c r="P64" s="183">
        <f t="shared" si="9"/>
        <v>0</v>
      </c>
      <c r="Q64" s="183">
        <f t="shared" si="9"/>
        <v>0</v>
      </c>
      <c r="R64" s="183">
        <f t="shared" si="9"/>
        <v>0</v>
      </c>
      <c r="S64" s="183">
        <f t="shared" si="9"/>
        <v>0</v>
      </c>
      <c r="T64" s="183">
        <f t="shared" si="9"/>
        <v>0</v>
      </c>
      <c r="U64" s="183">
        <f t="shared" si="9"/>
        <v>0</v>
      </c>
      <c r="V64" s="183">
        <f t="shared" si="9"/>
        <v>0</v>
      </c>
      <c r="W64" s="183">
        <f t="shared" si="9"/>
        <v>0</v>
      </c>
      <c r="X64" s="183">
        <f t="shared" si="9"/>
        <v>0</v>
      </c>
      <c r="Y64" s="183">
        <f t="shared" si="9"/>
        <v>0</v>
      </c>
      <c r="Z64" s="183">
        <f t="shared" si="9"/>
        <v>0</v>
      </c>
      <c r="AA64" s="183">
        <f t="shared" si="9"/>
        <v>0</v>
      </c>
      <c r="AB64" s="183">
        <f t="shared" si="9"/>
        <v>0</v>
      </c>
    </row>
    <row r="65" spans="1:31" x14ac:dyDescent="0.25">
      <c r="B65" s="145">
        <f t="shared" si="10"/>
        <v>47483</v>
      </c>
      <c r="D65" s="183">
        <f t="shared" si="8"/>
        <v>0</v>
      </c>
      <c r="E65" s="183">
        <f t="shared" si="11"/>
        <v>0</v>
      </c>
      <c r="F65" s="183">
        <f t="shared" si="11"/>
        <v>0</v>
      </c>
      <c r="G65" s="183">
        <f t="shared" si="9"/>
        <v>0</v>
      </c>
      <c r="H65" s="183">
        <f t="shared" si="9"/>
        <v>0</v>
      </c>
      <c r="I65" s="183">
        <f t="shared" si="9"/>
        <v>0</v>
      </c>
      <c r="J65" s="183">
        <f t="shared" si="9"/>
        <v>0</v>
      </c>
      <c r="K65" s="183">
        <f t="shared" si="9"/>
        <v>0</v>
      </c>
      <c r="L65" s="183">
        <f t="shared" si="9"/>
        <v>0</v>
      </c>
      <c r="M65" s="183">
        <f t="shared" si="9"/>
        <v>0</v>
      </c>
      <c r="N65" s="183">
        <f t="shared" si="9"/>
        <v>0</v>
      </c>
      <c r="O65" s="183">
        <f t="shared" si="9"/>
        <v>0</v>
      </c>
      <c r="P65" s="183">
        <f t="shared" si="9"/>
        <v>0</v>
      </c>
      <c r="Q65" s="183">
        <f t="shared" si="9"/>
        <v>0</v>
      </c>
      <c r="R65" s="183">
        <f t="shared" si="9"/>
        <v>0</v>
      </c>
      <c r="S65" s="183">
        <f t="shared" si="9"/>
        <v>0</v>
      </c>
      <c r="T65" s="183">
        <f t="shared" si="9"/>
        <v>0</v>
      </c>
      <c r="U65" s="183">
        <f t="shared" si="9"/>
        <v>0</v>
      </c>
      <c r="V65" s="183">
        <f t="shared" si="9"/>
        <v>0</v>
      </c>
      <c r="W65" s="183">
        <f t="shared" si="9"/>
        <v>0</v>
      </c>
      <c r="X65" s="183">
        <f t="shared" si="9"/>
        <v>0</v>
      </c>
      <c r="Y65" s="183">
        <f t="shared" si="9"/>
        <v>0</v>
      </c>
      <c r="Z65" s="183">
        <f t="shared" si="9"/>
        <v>0</v>
      </c>
      <c r="AA65" s="183">
        <f t="shared" si="9"/>
        <v>0</v>
      </c>
      <c r="AB65" s="183">
        <f t="shared" si="9"/>
        <v>0</v>
      </c>
    </row>
    <row r="66" spans="1:31" x14ac:dyDescent="0.25">
      <c r="B66" s="145">
        <f t="shared" si="10"/>
        <v>47848</v>
      </c>
      <c r="D66" s="183">
        <f t="shared" si="8"/>
        <v>0</v>
      </c>
      <c r="E66" s="183">
        <f t="shared" si="11"/>
        <v>0</v>
      </c>
      <c r="F66" s="183">
        <f t="shared" si="11"/>
        <v>0</v>
      </c>
      <c r="G66" s="183">
        <f t="shared" si="9"/>
        <v>0</v>
      </c>
      <c r="H66" s="183">
        <f t="shared" si="9"/>
        <v>0</v>
      </c>
      <c r="I66" s="183">
        <f t="shared" si="9"/>
        <v>0</v>
      </c>
      <c r="J66" s="183">
        <f t="shared" si="9"/>
        <v>0</v>
      </c>
      <c r="K66" s="183">
        <f t="shared" si="9"/>
        <v>0</v>
      </c>
      <c r="L66" s="183">
        <f t="shared" si="9"/>
        <v>0</v>
      </c>
      <c r="M66" s="183">
        <f t="shared" si="9"/>
        <v>0</v>
      </c>
      <c r="N66" s="183">
        <f t="shared" si="9"/>
        <v>0</v>
      </c>
      <c r="O66" s="183">
        <f t="shared" si="9"/>
        <v>0</v>
      </c>
      <c r="P66" s="183">
        <f t="shared" si="9"/>
        <v>0</v>
      </c>
      <c r="Q66" s="183">
        <f t="shared" si="9"/>
        <v>0</v>
      </c>
      <c r="R66" s="183">
        <f t="shared" si="9"/>
        <v>0</v>
      </c>
      <c r="S66" s="183">
        <f t="shared" si="9"/>
        <v>0</v>
      </c>
      <c r="T66" s="183">
        <f t="shared" si="9"/>
        <v>0</v>
      </c>
      <c r="U66" s="183">
        <f t="shared" si="9"/>
        <v>0</v>
      </c>
      <c r="V66" s="183">
        <f t="shared" si="9"/>
        <v>0</v>
      </c>
      <c r="W66" s="183">
        <f t="shared" si="9"/>
        <v>0</v>
      </c>
      <c r="X66" s="183">
        <f t="shared" si="9"/>
        <v>0</v>
      </c>
      <c r="Y66" s="183">
        <f t="shared" si="9"/>
        <v>0</v>
      </c>
      <c r="Z66" s="183">
        <f t="shared" si="9"/>
        <v>0</v>
      </c>
      <c r="AA66" s="183">
        <f t="shared" si="9"/>
        <v>0</v>
      </c>
      <c r="AB66" s="183">
        <f t="shared" si="9"/>
        <v>0</v>
      </c>
    </row>
    <row r="67" spans="1:31" x14ac:dyDescent="0.25">
      <c r="B67" s="145">
        <f t="shared" si="10"/>
        <v>48213</v>
      </c>
      <c r="D67" s="183">
        <f t="shared" si="8"/>
        <v>0</v>
      </c>
      <c r="E67" s="183">
        <f t="shared" si="11"/>
        <v>0</v>
      </c>
      <c r="F67" s="183">
        <f t="shared" si="11"/>
        <v>0</v>
      </c>
      <c r="G67" s="183">
        <f t="shared" si="9"/>
        <v>0</v>
      </c>
      <c r="H67" s="183">
        <f t="shared" si="9"/>
        <v>0</v>
      </c>
      <c r="I67" s="183">
        <f t="shared" si="9"/>
        <v>0</v>
      </c>
      <c r="J67" s="183">
        <f t="shared" si="9"/>
        <v>0</v>
      </c>
      <c r="K67" s="183">
        <f t="shared" si="9"/>
        <v>0</v>
      </c>
      <c r="L67" s="183">
        <f t="shared" si="9"/>
        <v>0</v>
      </c>
      <c r="M67" s="183">
        <f t="shared" si="9"/>
        <v>0</v>
      </c>
      <c r="N67" s="183">
        <f t="shared" si="9"/>
        <v>0</v>
      </c>
      <c r="O67" s="183">
        <f t="shared" si="9"/>
        <v>0</v>
      </c>
      <c r="P67" s="183">
        <f t="shared" si="9"/>
        <v>0</v>
      </c>
      <c r="Q67" s="183">
        <f t="shared" si="9"/>
        <v>0</v>
      </c>
      <c r="R67" s="183">
        <f t="shared" si="9"/>
        <v>0</v>
      </c>
      <c r="S67" s="183">
        <f t="shared" si="9"/>
        <v>0</v>
      </c>
      <c r="T67" s="183">
        <f t="shared" ref="T67:AB72" si="12">+((T$14)*(T$18)+T$15*T$20)*T37</f>
        <v>0</v>
      </c>
      <c r="U67" s="183">
        <f t="shared" si="12"/>
        <v>0</v>
      </c>
      <c r="V67" s="183">
        <f t="shared" si="12"/>
        <v>0</v>
      </c>
      <c r="W67" s="183">
        <f t="shared" si="12"/>
        <v>0</v>
      </c>
      <c r="X67" s="183">
        <f t="shared" si="12"/>
        <v>0</v>
      </c>
      <c r="Y67" s="183">
        <f t="shared" si="12"/>
        <v>0</v>
      </c>
      <c r="Z67" s="183">
        <f t="shared" si="12"/>
        <v>0</v>
      </c>
      <c r="AA67" s="183">
        <f t="shared" si="12"/>
        <v>0</v>
      </c>
      <c r="AB67" s="183">
        <f t="shared" si="12"/>
        <v>0</v>
      </c>
    </row>
    <row r="68" spans="1:31" x14ac:dyDescent="0.25">
      <c r="B68" s="145">
        <f t="shared" si="10"/>
        <v>48579</v>
      </c>
      <c r="D68" s="183">
        <f t="shared" si="8"/>
        <v>0</v>
      </c>
      <c r="E68" s="183">
        <f t="shared" si="11"/>
        <v>0</v>
      </c>
      <c r="F68" s="183">
        <f t="shared" si="11"/>
        <v>0</v>
      </c>
      <c r="G68" s="183">
        <f t="shared" si="11"/>
        <v>0</v>
      </c>
      <c r="H68" s="183">
        <f t="shared" si="11"/>
        <v>0</v>
      </c>
      <c r="I68" s="183">
        <f t="shared" si="11"/>
        <v>0</v>
      </c>
      <c r="J68" s="183">
        <f t="shared" si="11"/>
        <v>0</v>
      </c>
      <c r="K68" s="183">
        <f t="shared" si="11"/>
        <v>0</v>
      </c>
      <c r="L68" s="183">
        <f t="shared" si="11"/>
        <v>0</v>
      </c>
      <c r="M68" s="183">
        <f t="shared" si="11"/>
        <v>0</v>
      </c>
      <c r="N68" s="183">
        <f t="shared" si="11"/>
        <v>0</v>
      </c>
      <c r="O68" s="183">
        <f t="shared" si="11"/>
        <v>0</v>
      </c>
      <c r="P68" s="183">
        <f t="shared" si="11"/>
        <v>0</v>
      </c>
      <c r="Q68" s="183">
        <f t="shared" si="11"/>
        <v>0</v>
      </c>
      <c r="R68" s="183">
        <f t="shared" si="11"/>
        <v>0</v>
      </c>
      <c r="S68" s="183">
        <f t="shared" si="11"/>
        <v>0</v>
      </c>
      <c r="T68" s="183">
        <f t="shared" si="11"/>
        <v>0</v>
      </c>
      <c r="U68" s="183">
        <f t="shared" si="12"/>
        <v>0</v>
      </c>
      <c r="V68" s="183">
        <f t="shared" si="12"/>
        <v>0</v>
      </c>
      <c r="W68" s="183">
        <f t="shared" si="12"/>
        <v>0</v>
      </c>
      <c r="X68" s="183">
        <f t="shared" si="12"/>
        <v>0</v>
      </c>
      <c r="Y68" s="183">
        <f t="shared" si="12"/>
        <v>0</v>
      </c>
      <c r="Z68" s="183">
        <f t="shared" si="12"/>
        <v>0</v>
      </c>
      <c r="AA68" s="183">
        <f t="shared" si="12"/>
        <v>0</v>
      </c>
      <c r="AB68" s="183">
        <f t="shared" si="12"/>
        <v>0</v>
      </c>
    </row>
    <row r="69" spans="1:31" x14ac:dyDescent="0.25">
      <c r="B69" s="145">
        <f t="shared" si="10"/>
        <v>48944</v>
      </c>
      <c r="D69" s="183">
        <f t="shared" si="8"/>
        <v>0</v>
      </c>
      <c r="E69" s="183">
        <f t="shared" si="11"/>
        <v>0</v>
      </c>
      <c r="F69" s="183">
        <f t="shared" si="11"/>
        <v>0</v>
      </c>
      <c r="G69" s="183">
        <f t="shared" si="11"/>
        <v>0</v>
      </c>
      <c r="H69" s="183">
        <f t="shared" si="11"/>
        <v>0</v>
      </c>
      <c r="I69" s="183">
        <f t="shared" si="11"/>
        <v>0</v>
      </c>
      <c r="J69" s="183">
        <f t="shared" si="11"/>
        <v>0</v>
      </c>
      <c r="K69" s="183">
        <f t="shared" si="11"/>
        <v>0</v>
      </c>
      <c r="L69" s="183">
        <f t="shared" si="11"/>
        <v>0</v>
      </c>
      <c r="M69" s="183">
        <f t="shared" si="11"/>
        <v>0</v>
      </c>
      <c r="N69" s="183">
        <f t="shared" si="11"/>
        <v>0</v>
      </c>
      <c r="O69" s="183">
        <f t="shared" si="11"/>
        <v>0</v>
      </c>
      <c r="P69" s="183">
        <f t="shared" si="11"/>
        <v>0</v>
      </c>
      <c r="Q69" s="183">
        <f t="shared" si="11"/>
        <v>0</v>
      </c>
      <c r="R69" s="183">
        <f t="shared" si="11"/>
        <v>0</v>
      </c>
      <c r="S69" s="183">
        <f t="shared" si="11"/>
        <v>0</v>
      </c>
      <c r="T69" s="183">
        <f t="shared" si="11"/>
        <v>0</v>
      </c>
      <c r="U69" s="183">
        <f t="shared" si="12"/>
        <v>0</v>
      </c>
      <c r="V69" s="183">
        <f t="shared" si="12"/>
        <v>0</v>
      </c>
      <c r="W69" s="183">
        <f t="shared" si="12"/>
        <v>0</v>
      </c>
      <c r="X69" s="183">
        <f t="shared" si="12"/>
        <v>0</v>
      </c>
      <c r="Y69" s="183">
        <f t="shared" si="12"/>
        <v>0</v>
      </c>
      <c r="Z69" s="183">
        <f t="shared" si="12"/>
        <v>0</v>
      </c>
      <c r="AA69" s="183">
        <f t="shared" si="12"/>
        <v>0</v>
      </c>
      <c r="AB69" s="183">
        <f t="shared" si="12"/>
        <v>0</v>
      </c>
    </row>
    <row r="70" spans="1:31" x14ac:dyDescent="0.25">
      <c r="B70" s="145">
        <f t="shared" si="10"/>
        <v>49309</v>
      </c>
      <c r="D70" s="183">
        <f t="shared" si="8"/>
        <v>0</v>
      </c>
      <c r="E70" s="183">
        <f t="shared" si="11"/>
        <v>0</v>
      </c>
      <c r="F70" s="183">
        <f t="shared" si="11"/>
        <v>0</v>
      </c>
      <c r="G70" s="183">
        <f t="shared" si="11"/>
        <v>0</v>
      </c>
      <c r="H70" s="183">
        <f t="shared" si="11"/>
        <v>0</v>
      </c>
      <c r="I70" s="183">
        <f t="shared" si="11"/>
        <v>0</v>
      </c>
      <c r="J70" s="183">
        <f t="shared" si="11"/>
        <v>0</v>
      </c>
      <c r="K70" s="183">
        <f t="shared" si="11"/>
        <v>0</v>
      </c>
      <c r="L70" s="183">
        <f t="shared" si="11"/>
        <v>0</v>
      </c>
      <c r="M70" s="183">
        <f t="shared" si="11"/>
        <v>0</v>
      </c>
      <c r="N70" s="183">
        <f t="shared" si="11"/>
        <v>0</v>
      </c>
      <c r="O70" s="183">
        <f t="shared" si="11"/>
        <v>0</v>
      </c>
      <c r="P70" s="183">
        <f t="shared" si="11"/>
        <v>0</v>
      </c>
      <c r="Q70" s="183">
        <f t="shared" si="11"/>
        <v>0</v>
      </c>
      <c r="R70" s="183">
        <f t="shared" si="11"/>
        <v>0</v>
      </c>
      <c r="S70" s="183">
        <f t="shared" si="11"/>
        <v>0</v>
      </c>
      <c r="T70" s="183">
        <f t="shared" si="11"/>
        <v>0</v>
      </c>
      <c r="U70" s="183">
        <f t="shared" si="12"/>
        <v>0</v>
      </c>
      <c r="V70" s="183">
        <f t="shared" si="12"/>
        <v>0</v>
      </c>
      <c r="W70" s="183">
        <f t="shared" si="12"/>
        <v>0</v>
      </c>
      <c r="X70" s="183">
        <f t="shared" si="12"/>
        <v>0</v>
      </c>
      <c r="Y70" s="183">
        <f t="shared" si="12"/>
        <v>0</v>
      </c>
      <c r="Z70" s="183">
        <f t="shared" si="12"/>
        <v>0</v>
      </c>
      <c r="AA70" s="183">
        <f t="shared" si="12"/>
        <v>0</v>
      </c>
      <c r="AB70" s="183">
        <f t="shared" si="12"/>
        <v>0</v>
      </c>
    </row>
    <row r="71" spans="1:31" x14ac:dyDescent="0.25">
      <c r="B71" s="145">
        <f t="shared" si="10"/>
        <v>49674</v>
      </c>
      <c r="D71" s="183">
        <f t="shared" si="8"/>
        <v>0</v>
      </c>
      <c r="E71" s="183">
        <f t="shared" si="11"/>
        <v>0</v>
      </c>
      <c r="F71" s="183">
        <f t="shared" si="11"/>
        <v>0</v>
      </c>
      <c r="G71" s="183">
        <f t="shared" si="11"/>
        <v>0</v>
      </c>
      <c r="H71" s="183">
        <f t="shared" si="11"/>
        <v>0</v>
      </c>
      <c r="I71" s="183">
        <f t="shared" si="11"/>
        <v>0</v>
      </c>
      <c r="J71" s="183">
        <f t="shared" si="11"/>
        <v>0</v>
      </c>
      <c r="K71" s="183">
        <f t="shared" si="11"/>
        <v>0</v>
      </c>
      <c r="L71" s="183">
        <f t="shared" si="11"/>
        <v>0</v>
      </c>
      <c r="M71" s="183">
        <f t="shared" si="11"/>
        <v>0</v>
      </c>
      <c r="N71" s="183">
        <f t="shared" si="11"/>
        <v>0</v>
      </c>
      <c r="O71" s="183">
        <f t="shared" si="11"/>
        <v>0</v>
      </c>
      <c r="P71" s="183">
        <f t="shared" si="11"/>
        <v>0</v>
      </c>
      <c r="Q71" s="183">
        <f t="shared" si="11"/>
        <v>0</v>
      </c>
      <c r="R71" s="183">
        <f t="shared" si="11"/>
        <v>0</v>
      </c>
      <c r="S71" s="183">
        <f t="shared" si="11"/>
        <v>0</v>
      </c>
      <c r="T71" s="183">
        <f t="shared" si="11"/>
        <v>0</v>
      </c>
      <c r="U71" s="183">
        <f t="shared" si="12"/>
        <v>0</v>
      </c>
      <c r="V71" s="183">
        <f t="shared" si="12"/>
        <v>0</v>
      </c>
      <c r="W71" s="183">
        <f t="shared" si="12"/>
        <v>0</v>
      </c>
      <c r="X71" s="183">
        <f t="shared" si="12"/>
        <v>0</v>
      </c>
      <c r="Y71" s="183">
        <f t="shared" si="12"/>
        <v>0</v>
      </c>
      <c r="Z71" s="183">
        <f t="shared" si="12"/>
        <v>0</v>
      </c>
      <c r="AA71" s="183">
        <f t="shared" si="12"/>
        <v>0</v>
      </c>
      <c r="AB71" s="183">
        <f t="shared" si="12"/>
        <v>0</v>
      </c>
    </row>
    <row r="72" spans="1:31" x14ac:dyDescent="0.25">
      <c r="B72" s="145">
        <f t="shared" si="10"/>
        <v>50040</v>
      </c>
      <c r="D72" s="183">
        <f t="shared" si="8"/>
        <v>0</v>
      </c>
      <c r="E72" s="183">
        <f t="shared" si="11"/>
        <v>0</v>
      </c>
      <c r="F72" s="183">
        <f t="shared" si="11"/>
        <v>0</v>
      </c>
      <c r="G72" s="183">
        <f t="shared" si="11"/>
        <v>0</v>
      </c>
      <c r="H72" s="183">
        <f t="shared" si="11"/>
        <v>0</v>
      </c>
      <c r="I72" s="183">
        <f t="shared" si="11"/>
        <v>0</v>
      </c>
      <c r="J72" s="183">
        <f t="shared" si="11"/>
        <v>0</v>
      </c>
      <c r="K72" s="183">
        <f t="shared" si="11"/>
        <v>0</v>
      </c>
      <c r="L72" s="183">
        <f t="shared" si="11"/>
        <v>0</v>
      </c>
      <c r="M72" s="183">
        <f t="shared" si="11"/>
        <v>0</v>
      </c>
      <c r="N72" s="183">
        <f t="shared" si="11"/>
        <v>0</v>
      </c>
      <c r="O72" s="183">
        <f t="shared" si="11"/>
        <v>0</v>
      </c>
      <c r="P72" s="183">
        <f t="shared" si="11"/>
        <v>0</v>
      </c>
      <c r="Q72" s="183">
        <f t="shared" si="11"/>
        <v>0</v>
      </c>
      <c r="R72" s="183">
        <f t="shared" si="11"/>
        <v>0</v>
      </c>
      <c r="S72" s="183">
        <f t="shared" si="11"/>
        <v>0</v>
      </c>
      <c r="T72" s="183">
        <f t="shared" si="11"/>
        <v>0</v>
      </c>
      <c r="U72" s="183">
        <f t="shared" si="12"/>
        <v>0</v>
      </c>
      <c r="V72" s="183">
        <f t="shared" si="12"/>
        <v>0</v>
      </c>
      <c r="W72" s="183">
        <f t="shared" si="12"/>
        <v>0</v>
      </c>
      <c r="X72" s="183">
        <f t="shared" si="12"/>
        <v>0</v>
      </c>
      <c r="Y72" s="183">
        <f t="shared" si="12"/>
        <v>0</v>
      </c>
      <c r="Z72" s="183">
        <f t="shared" si="12"/>
        <v>0</v>
      </c>
      <c r="AA72" s="183">
        <f t="shared" si="12"/>
        <v>0</v>
      </c>
      <c r="AB72" s="183">
        <f t="shared" si="12"/>
        <v>0</v>
      </c>
    </row>
    <row r="73" spans="1:31" x14ac:dyDescent="0.25">
      <c r="B73" s="145">
        <f t="shared" si="10"/>
        <v>50405</v>
      </c>
      <c r="D73" s="183">
        <f t="shared" si="8"/>
        <v>0</v>
      </c>
      <c r="E73" s="183">
        <f t="shared" ref="E73:AB75" si="13">+((E$14)*(E$18)+E$15*E$20)*E43</f>
        <v>0</v>
      </c>
      <c r="F73" s="183">
        <f t="shared" si="13"/>
        <v>0</v>
      </c>
      <c r="G73" s="183">
        <f t="shared" si="13"/>
        <v>0</v>
      </c>
      <c r="H73" s="183">
        <f t="shared" si="13"/>
        <v>0</v>
      </c>
      <c r="I73" s="183">
        <f t="shared" si="13"/>
        <v>0</v>
      </c>
      <c r="J73" s="183">
        <f t="shared" si="13"/>
        <v>0</v>
      </c>
      <c r="K73" s="183">
        <f t="shared" si="13"/>
        <v>0</v>
      </c>
      <c r="L73" s="183">
        <f t="shared" si="13"/>
        <v>0</v>
      </c>
      <c r="M73" s="183">
        <f t="shared" si="13"/>
        <v>0</v>
      </c>
      <c r="N73" s="183">
        <f t="shared" si="13"/>
        <v>0</v>
      </c>
      <c r="O73" s="183">
        <f t="shared" si="13"/>
        <v>0</v>
      </c>
      <c r="P73" s="183">
        <f t="shared" si="13"/>
        <v>0</v>
      </c>
      <c r="Q73" s="183">
        <f t="shared" si="13"/>
        <v>0</v>
      </c>
      <c r="R73" s="183">
        <f t="shared" si="13"/>
        <v>0</v>
      </c>
      <c r="S73" s="183">
        <f t="shared" si="13"/>
        <v>0</v>
      </c>
      <c r="T73" s="183">
        <f t="shared" si="13"/>
        <v>0</v>
      </c>
      <c r="U73" s="183">
        <f t="shared" si="13"/>
        <v>0</v>
      </c>
      <c r="V73" s="183">
        <f t="shared" si="13"/>
        <v>0</v>
      </c>
      <c r="W73" s="183">
        <f t="shared" si="13"/>
        <v>0</v>
      </c>
      <c r="X73" s="183">
        <f t="shared" si="13"/>
        <v>0</v>
      </c>
      <c r="Y73" s="183">
        <f t="shared" si="13"/>
        <v>0</v>
      </c>
      <c r="Z73" s="183">
        <f t="shared" si="13"/>
        <v>0</v>
      </c>
      <c r="AA73" s="183">
        <f t="shared" si="13"/>
        <v>0</v>
      </c>
      <c r="AB73" s="183">
        <f t="shared" si="13"/>
        <v>0</v>
      </c>
    </row>
    <row r="74" spans="1:31" x14ac:dyDescent="0.25">
      <c r="B74" s="145">
        <f t="shared" si="10"/>
        <v>50770</v>
      </c>
      <c r="D74" s="183">
        <f t="shared" si="8"/>
        <v>0</v>
      </c>
      <c r="E74" s="183">
        <f t="shared" si="13"/>
        <v>0</v>
      </c>
      <c r="F74" s="183">
        <f t="shared" si="13"/>
        <v>0</v>
      </c>
      <c r="G74" s="183">
        <f t="shared" si="13"/>
        <v>0</v>
      </c>
      <c r="H74" s="183">
        <f t="shared" si="13"/>
        <v>0</v>
      </c>
      <c r="I74" s="183">
        <f t="shared" si="13"/>
        <v>0</v>
      </c>
      <c r="J74" s="183">
        <f t="shared" si="13"/>
        <v>0</v>
      </c>
      <c r="K74" s="183">
        <f t="shared" si="13"/>
        <v>0</v>
      </c>
      <c r="L74" s="183">
        <f t="shared" si="13"/>
        <v>0</v>
      </c>
      <c r="M74" s="183">
        <f t="shared" si="13"/>
        <v>0</v>
      </c>
      <c r="N74" s="183">
        <f t="shared" si="13"/>
        <v>0</v>
      </c>
      <c r="O74" s="183">
        <f t="shared" si="13"/>
        <v>0</v>
      </c>
      <c r="P74" s="183">
        <f t="shared" si="13"/>
        <v>0</v>
      </c>
      <c r="Q74" s="183">
        <f t="shared" si="13"/>
        <v>0</v>
      </c>
      <c r="R74" s="183">
        <f t="shared" si="13"/>
        <v>0</v>
      </c>
      <c r="S74" s="183">
        <f t="shared" si="13"/>
        <v>0</v>
      </c>
      <c r="T74" s="183">
        <f t="shared" si="13"/>
        <v>0</v>
      </c>
      <c r="U74" s="183">
        <f t="shared" si="13"/>
        <v>0</v>
      </c>
      <c r="V74" s="183">
        <f t="shared" si="13"/>
        <v>0</v>
      </c>
      <c r="W74" s="183">
        <f t="shared" si="13"/>
        <v>0</v>
      </c>
      <c r="X74" s="183">
        <f t="shared" si="13"/>
        <v>0</v>
      </c>
      <c r="Y74" s="183">
        <f t="shared" si="13"/>
        <v>0</v>
      </c>
      <c r="Z74" s="183">
        <f t="shared" si="13"/>
        <v>0</v>
      </c>
      <c r="AA74" s="183">
        <f t="shared" si="13"/>
        <v>0</v>
      </c>
      <c r="AB74" s="183">
        <f t="shared" si="13"/>
        <v>0</v>
      </c>
    </row>
    <row r="75" spans="1:31" x14ac:dyDescent="0.25">
      <c r="B75" s="145">
        <f t="shared" si="10"/>
        <v>51135</v>
      </c>
      <c r="D75" s="183">
        <f t="shared" si="8"/>
        <v>0</v>
      </c>
      <c r="E75" s="183">
        <f t="shared" si="13"/>
        <v>0</v>
      </c>
      <c r="F75" s="183">
        <f t="shared" si="13"/>
        <v>0</v>
      </c>
      <c r="G75" s="183">
        <f t="shared" si="13"/>
        <v>0</v>
      </c>
      <c r="H75" s="183">
        <f t="shared" si="13"/>
        <v>0</v>
      </c>
      <c r="I75" s="183">
        <f t="shared" si="13"/>
        <v>0</v>
      </c>
      <c r="J75" s="183">
        <f t="shared" si="13"/>
        <v>0</v>
      </c>
      <c r="K75" s="183">
        <f t="shared" si="13"/>
        <v>0</v>
      </c>
      <c r="L75" s="183">
        <f t="shared" si="13"/>
        <v>0</v>
      </c>
      <c r="M75" s="183">
        <f t="shared" si="13"/>
        <v>0</v>
      </c>
      <c r="N75" s="183">
        <f t="shared" si="13"/>
        <v>0</v>
      </c>
      <c r="O75" s="183">
        <f t="shared" si="13"/>
        <v>0</v>
      </c>
      <c r="P75" s="183">
        <f t="shared" si="13"/>
        <v>0</v>
      </c>
      <c r="Q75" s="183">
        <f t="shared" si="13"/>
        <v>0</v>
      </c>
      <c r="R75" s="183">
        <f t="shared" si="13"/>
        <v>0</v>
      </c>
      <c r="S75" s="183">
        <f t="shared" si="13"/>
        <v>0</v>
      </c>
      <c r="T75" s="183">
        <f t="shared" si="13"/>
        <v>0</v>
      </c>
      <c r="U75" s="183">
        <f t="shared" si="13"/>
        <v>0</v>
      </c>
      <c r="V75" s="183">
        <f t="shared" si="13"/>
        <v>0</v>
      </c>
      <c r="W75" s="183">
        <f t="shared" si="13"/>
        <v>0</v>
      </c>
      <c r="X75" s="183">
        <f t="shared" si="13"/>
        <v>0</v>
      </c>
      <c r="Y75" s="183">
        <f t="shared" si="13"/>
        <v>0</v>
      </c>
      <c r="Z75" s="183">
        <f t="shared" si="13"/>
        <v>0</v>
      </c>
      <c r="AA75" s="183">
        <f t="shared" si="13"/>
        <v>0</v>
      </c>
      <c r="AB75" s="183">
        <f t="shared" si="13"/>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AUD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AUD</v>
      </c>
      <c r="AE80" s="186" t="s">
        <v>128</v>
      </c>
    </row>
    <row r="81" spans="1:31" x14ac:dyDescent="0.25">
      <c r="B81" s="145">
        <f>EDATE(+Summary!$C$6,12)</f>
        <v>44196</v>
      </c>
      <c r="D81" s="193">
        <f t="shared" ref="D81:D100" si="14">SUM(E81:AB81)</f>
        <v>0</v>
      </c>
      <c r="E81" s="193">
        <f t="shared" ref="E81:T96" si="15">+E56-E57</f>
        <v>0</v>
      </c>
      <c r="F81" s="193">
        <f>+F56-F57</f>
        <v>0</v>
      </c>
      <c r="G81" s="193">
        <f t="shared" ref="G81:AB92" si="16">+G56-G57</f>
        <v>0</v>
      </c>
      <c r="H81" s="193">
        <f t="shared" si="16"/>
        <v>0</v>
      </c>
      <c r="I81" s="193">
        <f t="shared" si="16"/>
        <v>0</v>
      </c>
      <c r="J81" s="193">
        <f t="shared" si="16"/>
        <v>0</v>
      </c>
      <c r="K81" s="193">
        <f t="shared" si="16"/>
        <v>0</v>
      </c>
      <c r="L81" s="193">
        <f t="shared" si="16"/>
        <v>0</v>
      </c>
      <c r="M81" s="193">
        <f t="shared" si="16"/>
        <v>0</v>
      </c>
      <c r="N81" s="193">
        <f t="shared" si="16"/>
        <v>0</v>
      </c>
      <c r="O81" s="193">
        <f t="shared" si="16"/>
        <v>0</v>
      </c>
      <c r="P81" s="193">
        <f t="shared" si="16"/>
        <v>0</v>
      </c>
      <c r="Q81" s="193">
        <f t="shared" si="16"/>
        <v>0</v>
      </c>
      <c r="R81" s="193">
        <f t="shared" si="16"/>
        <v>0</v>
      </c>
      <c r="S81" s="193">
        <f t="shared" si="16"/>
        <v>0</v>
      </c>
      <c r="T81" s="193">
        <f t="shared" si="16"/>
        <v>0</v>
      </c>
      <c r="U81" s="193">
        <f t="shared" si="16"/>
        <v>0</v>
      </c>
      <c r="V81" s="193">
        <f t="shared" si="16"/>
        <v>0</v>
      </c>
      <c r="W81" s="193">
        <f t="shared" si="16"/>
        <v>0</v>
      </c>
      <c r="X81" s="193">
        <f t="shared" si="16"/>
        <v>0</v>
      </c>
      <c r="Y81" s="193">
        <f t="shared" si="16"/>
        <v>0</v>
      </c>
      <c r="Z81" s="193">
        <f t="shared" si="16"/>
        <v>0</v>
      </c>
      <c r="AA81" s="193">
        <f t="shared" si="16"/>
        <v>0</v>
      </c>
      <c r="AB81" s="193">
        <f t="shared" si="16"/>
        <v>0</v>
      </c>
      <c r="AC81" s="187">
        <f>+AD81*((1+Summary!$D$29)^(AE81))</f>
        <v>0.99479318143968254</v>
      </c>
      <c r="AD81" s="187">
        <f>HLOOKUP($H$4,'Yield Curves &amp; Factor Charges'!$L$41:$S$72,AE81+2.5,FALSE)</f>
        <v>0.99429615758580459</v>
      </c>
      <c r="AE81" s="134">
        <v>0.5</v>
      </c>
    </row>
    <row r="82" spans="1:31" x14ac:dyDescent="0.25">
      <c r="A82" s="88"/>
      <c r="B82" s="145">
        <f t="shared" ref="B82:B99" si="17">EDATE(B81,12)</f>
        <v>44561</v>
      </c>
      <c r="D82" s="193">
        <f t="shared" si="14"/>
        <v>0</v>
      </c>
      <c r="E82" s="193">
        <f t="shared" si="15"/>
        <v>0</v>
      </c>
      <c r="F82" s="193">
        <f t="shared" si="15"/>
        <v>0</v>
      </c>
      <c r="G82" s="193">
        <f t="shared" si="16"/>
        <v>0</v>
      </c>
      <c r="H82" s="193">
        <f t="shared" si="16"/>
        <v>0</v>
      </c>
      <c r="I82" s="193">
        <f t="shared" si="16"/>
        <v>0</v>
      </c>
      <c r="J82" s="193">
        <f t="shared" si="16"/>
        <v>0</v>
      </c>
      <c r="K82" s="193">
        <f t="shared" si="16"/>
        <v>0</v>
      </c>
      <c r="L82" s="193">
        <f t="shared" si="16"/>
        <v>0</v>
      </c>
      <c r="M82" s="193">
        <f t="shared" si="16"/>
        <v>0</v>
      </c>
      <c r="N82" s="193">
        <f t="shared" si="16"/>
        <v>0</v>
      </c>
      <c r="O82" s="193">
        <f t="shared" si="16"/>
        <v>0</v>
      </c>
      <c r="P82" s="193">
        <f t="shared" si="16"/>
        <v>0</v>
      </c>
      <c r="Q82" s="193">
        <f t="shared" si="16"/>
        <v>0</v>
      </c>
      <c r="R82" s="193">
        <f t="shared" si="16"/>
        <v>0</v>
      </c>
      <c r="S82" s="193">
        <f t="shared" si="16"/>
        <v>0</v>
      </c>
      <c r="T82" s="193">
        <f t="shared" si="16"/>
        <v>0</v>
      </c>
      <c r="U82" s="193">
        <f t="shared" si="16"/>
        <v>0</v>
      </c>
      <c r="V82" s="193">
        <f t="shared" si="16"/>
        <v>0</v>
      </c>
      <c r="W82" s="193">
        <f t="shared" si="16"/>
        <v>0</v>
      </c>
      <c r="X82" s="193">
        <f t="shared" si="16"/>
        <v>0</v>
      </c>
      <c r="Y82" s="193">
        <f t="shared" si="16"/>
        <v>0</v>
      </c>
      <c r="Z82" s="193">
        <f t="shared" si="16"/>
        <v>0</v>
      </c>
      <c r="AA82" s="193">
        <f t="shared" si="16"/>
        <v>0</v>
      </c>
      <c r="AB82" s="193">
        <f t="shared" si="16"/>
        <v>0</v>
      </c>
      <c r="AC82" s="187">
        <f>+AD82*((1+Summary!$D$29)^(AE82))</f>
        <v>0.98425578007481185</v>
      </c>
      <c r="AD82" s="187">
        <f>HLOOKUP($H$4,'Yield Curves &amp; Factor Charges'!$L$41:$S$72,AE82+2.5,FALSE)</f>
        <v>0.98278123973364739</v>
      </c>
      <c r="AE82" s="134">
        <f t="shared" ref="AE82:AE100" si="18">+AE81+1</f>
        <v>1.5</v>
      </c>
    </row>
    <row r="83" spans="1:31" x14ac:dyDescent="0.25">
      <c r="B83" s="145">
        <f t="shared" si="17"/>
        <v>44926</v>
      </c>
      <c r="D83" s="193">
        <f t="shared" si="14"/>
        <v>0</v>
      </c>
      <c r="E83" s="193">
        <f t="shared" si="15"/>
        <v>0</v>
      </c>
      <c r="F83" s="193">
        <f t="shared" si="15"/>
        <v>0</v>
      </c>
      <c r="G83" s="193">
        <f t="shared" si="16"/>
        <v>0</v>
      </c>
      <c r="H83" s="193">
        <f t="shared" si="16"/>
        <v>0</v>
      </c>
      <c r="I83" s="193">
        <f t="shared" si="16"/>
        <v>0</v>
      </c>
      <c r="J83" s="193">
        <f t="shared" si="16"/>
        <v>0</v>
      </c>
      <c r="K83" s="193">
        <f t="shared" si="16"/>
        <v>0</v>
      </c>
      <c r="L83" s="193">
        <f t="shared" si="16"/>
        <v>0</v>
      </c>
      <c r="M83" s="193">
        <f t="shared" si="16"/>
        <v>0</v>
      </c>
      <c r="N83" s="193">
        <f t="shared" si="16"/>
        <v>0</v>
      </c>
      <c r="O83" s="193">
        <f t="shared" si="16"/>
        <v>0</v>
      </c>
      <c r="P83" s="193">
        <f t="shared" si="16"/>
        <v>0</v>
      </c>
      <c r="Q83" s="193">
        <f t="shared" si="16"/>
        <v>0</v>
      </c>
      <c r="R83" s="193">
        <f t="shared" si="16"/>
        <v>0</v>
      </c>
      <c r="S83" s="193">
        <f t="shared" si="16"/>
        <v>0</v>
      </c>
      <c r="T83" s="193">
        <f t="shared" si="16"/>
        <v>0</v>
      </c>
      <c r="U83" s="193">
        <f t="shared" si="16"/>
        <v>0</v>
      </c>
      <c r="V83" s="193">
        <f t="shared" si="16"/>
        <v>0</v>
      </c>
      <c r="W83" s="193">
        <f t="shared" si="16"/>
        <v>0</v>
      </c>
      <c r="X83" s="193">
        <f t="shared" si="16"/>
        <v>0</v>
      </c>
      <c r="Y83" s="193">
        <f t="shared" si="16"/>
        <v>0</v>
      </c>
      <c r="Z83" s="193">
        <f t="shared" si="16"/>
        <v>0</v>
      </c>
      <c r="AA83" s="193">
        <f t="shared" si="16"/>
        <v>0</v>
      </c>
      <c r="AB83" s="193">
        <f t="shared" si="16"/>
        <v>0</v>
      </c>
      <c r="AC83" s="187">
        <f>+AD83*((1+Summary!$D$29)^(AE83))</f>
        <v>0.97285872775438698</v>
      </c>
      <c r="AD83" s="187">
        <f>HLOOKUP($H$4,'Yield Curves &amp; Factor Charges'!$L$41:$S$72,AE83+2.5,FALSE)</f>
        <v>0.97043083081631698</v>
      </c>
      <c r="AE83" s="134">
        <f t="shared" si="18"/>
        <v>2.5</v>
      </c>
    </row>
    <row r="84" spans="1:31" x14ac:dyDescent="0.25">
      <c r="B84" s="145">
        <f t="shared" si="17"/>
        <v>45291</v>
      </c>
      <c r="D84" s="193">
        <f t="shared" si="14"/>
        <v>0</v>
      </c>
      <c r="E84" s="193">
        <f t="shared" si="15"/>
        <v>0</v>
      </c>
      <c r="F84" s="193">
        <f t="shared" si="15"/>
        <v>0</v>
      </c>
      <c r="G84" s="193">
        <f t="shared" si="16"/>
        <v>0</v>
      </c>
      <c r="H84" s="193">
        <f t="shared" si="16"/>
        <v>0</v>
      </c>
      <c r="I84" s="193">
        <f t="shared" si="16"/>
        <v>0</v>
      </c>
      <c r="J84" s="193">
        <f t="shared" si="16"/>
        <v>0</v>
      </c>
      <c r="K84" s="193">
        <f t="shared" si="16"/>
        <v>0</v>
      </c>
      <c r="L84" s="193">
        <f t="shared" si="16"/>
        <v>0</v>
      </c>
      <c r="M84" s="193">
        <f t="shared" si="16"/>
        <v>0</v>
      </c>
      <c r="N84" s="193">
        <f t="shared" si="16"/>
        <v>0</v>
      </c>
      <c r="O84" s="193">
        <f t="shared" si="16"/>
        <v>0</v>
      </c>
      <c r="P84" s="193">
        <f t="shared" si="16"/>
        <v>0</v>
      </c>
      <c r="Q84" s="193">
        <f t="shared" si="16"/>
        <v>0</v>
      </c>
      <c r="R84" s="193">
        <f t="shared" si="16"/>
        <v>0</v>
      </c>
      <c r="S84" s="193">
        <f t="shared" si="16"/>
        <v>0</v>
      </c>
      <c r="T84" s="193">
        <f t="shared" si="16"/>
        <v>0</v>
      </c>
      <c r="U84" s="193">
        <f t="shared" si="16"/>
        <v>0</v>
      </c>
      <c r="V84" s="193">
        <f t="shared" si="16"/>
        <v>0</v>
      </c>
      <c r="W84" s="193">
        <f t="shared" si="16"/>
        <v>0</v>
      </c>
      <c r="X84" s="193">
        <f t="shared" si="16"/>
        <v>0</v>
      </c>
      <c r="Y84" s="193">
        <f t="shared" si="16"/>
        <v>0</v>
      </c>
      <c r="Z84" s="193">
        <f t="shared" si="16"/>
        <v>0</v>
      </c>
      <c r="AA84" s="193">
        <f t="shared" si="16"/>
        <v>0</v>
      </c>
      <c r="AB84" s="193">
        <f t="shared" si="16"/>
        <v>0</v>
      </c>
      <c r="AC84" s="187">
        <f>+AD84*((1+Summary!$D$29)^(AE84))</f>
        <v>0.95988262702061189</v>
      </c>
      <c r="AD84" s="187">
        <f>HLOOKUP($H$4,'Yield Curves &amp; Factor Charges'!$L$41:$S$72,AE84+2.5,FALSE)</f>
        <v>0.95653058306590855</v>
      </c>
      <c r="AE84" s="134">
        <f t="shared" si="18"/>
        <v>3.5</v>
      </c>
    </row>
    <row r="85" spans="1:31" x14ac:dyDescent="0.25">
      <c r="B85" s="145">
        <f t="shared" si="17"/>
        <v>45657</v>
      </c>
      <c r="D85" s="193">
        <f t="shared" si="14"/>
        <v>0</v>
      </c>
      <c r="E85" s="193">
        <f t="shared" si="15"/>
        <v>0</v>
      </c>
      <c r="F85" s="193">
        <f t="shared" si="15"/>
        <v>0</v>
      </c>
      <c r="G85" s="193">
        <f t="shared" si="16"/>
        <v>0</v>
      </c>
      <c r="H85" s="193">
        <f t="shared" si="16"/>
        <v>0</v>
      </c>
      <c r="I85" s="193">
        <f t="shared" si="16"/>
        <v>0</v>
      </c>
      <c r="J85" s="193">
        <f t="shared" si="16"/>
        <v>0</v>
      </c>
      <c r="K85" s="193">
        <f t="shared" si="16"/>
        <v>0</v>
      </c>
      <c r="L85" s="193">
        <f t="shared" si="16"/>
        <v>0</v>
      </c>
      <c r="M85" s="193">
        <f t="shared" si="16"/>
        <v>0</v>
      </c>
      <c r="N85" s="193">
        <f t="shared" si="16"/>
        <v>0</v>
      </c>
      <c r="O85" s="193">
        <f t="shared" si="16"/>
        <v>0</v>
      </c>
      <c r="P85" s="193">
        <f t="shared" si="16"/>
        <v>0</v>
      </c>
      <c r="Q85" s="193">
        <f t="shared" si="16"/>
        <v>0</v>
      </c>
      <c r="R85" s="193">
        <f t="shared" si="16"/>
        <v>0</v>
      </c>
      <c r="S85" s="193">
        <f t="shared" si="16"/>
        <v>0</v>
      </c>
      <c r="T85" s="193">
        <f t="shared" si="16"/>
        <v>0</v>
      </c>
      <c r="U85" s="193">
        <f t="shared" si="16"/>
        <v>0</v>
      </c>
      <c r="V85" s="193">
        <f t="shared" si="16"/>
        <v>0</v>
      </c>
      <c r="W85" s="193">
        <f t="shared" si="16"/>
        <v>0</v>
      </c>
      <c r="X85" s="193">
        <f t="shared" si="16"/>
        <v>0</v>
      </c>
      <c r="Y85" s="193">
        <f t="shared" si="16"/>
        <v>0</v>
      </c>
      <c r="Z85" s="193">
        <f t="shared" si="16"/>
        <v>0</v>
      </c>
      <c r="AA85" s="193">
        <f t="shared" si="16"/>
        <v>0</v>
      </c>
      <c r="AB85" s="193">
        <f t="shared" si="16"/>
        <v>0</v>
      </c>
      <c r="AC85" s="187">
        <f>+AD85*((1+Summary!$D$29)^(AE85))</f>
        <v>0.94589915105641942</v>
      </c>
      <c r="AD85" s="187">
        <f>HLOOKUP($H$4,'Yield Curves &amp; Factor Charges'!$L$41:$S$72,AE85+2.5,FALSE)</f>
        <v>0.94165428506421223</v>
      </c>
      <c r="AE85" s="134">
        <f t="shared" si="18"/>
        <v>4.5</v>
      </c>
    </row>
    <row r="86" spans="1:31" x14ac:dyDescent="0.25">
      <c r="B86" s="145">
        <f t="shared" si="17"/>
        <v>46022</v>
      </c>
      <c r="D86" s="193">
        <f t="shared" si="14"/>
        <v>0</v>
      </c>
      <c r="E86" s="193">
        <f t="shared" si="15"/>
        <v>0</v>
      </c>
      <c r="F86" s="193">
        <f t="shared" si="15"/>
        <v>0</v>
      </c>
      <c r="G86" s="193">
        <f t="shared" si="16"/>
        <v>0</v>
      </c>
      <c r="H86" s="193">
        <f t="shared" si="16"/>
        <v>0</v>
      </c>
      <c r="I86" s="193">
        <f t="shared" si="16"/>
        <v>0</v>
      </c>
      <c r="J86" s="193">
        <f t="shared" si="16"/>
        <v>0</v>
      </c>
      <c r="K86" s="193">
        <f t="shared" si="16"/>
        <v>0</v>
      </c>
      <c r="L86" s="193">
        <f t="shared" si="16"/>
        <v>0</v>
      </c>
      <c r="M86" s="193">
        <f t="shared" si="16"/>
        <v>0</v>
      </c>
      <c r="N86" s="193">
        <f t="shared" si="16"/>
        <v>0</v>
      </c>
      <c r="O86" s="193">
        <f t="shared" si="16"/>
        <v>0</v>
      </c>
      <c r="P86" s="193">
        <f t="shared" si="16"/>
        <v>0</v>
      </c>
      <c r="Q86" s="193">
        <f t="shared" si="16"/>
        <v>0</v>
      </c>
      <c r="R86" s="193">
        <f t="shared" si="16"/>
        <v>0</v>
      </c>
      <c r="S86" s="193">
        <f t="shared" si="16"/>
        <v>0</v>
      </c>
      <c r="T86" s="193">
        <f t="shared" si="16"/>
        <v>0</v>
      </c>
      <c r="U86" s="193">
        <f t="shared" si="16"/>
        <v>0</v>
      </c>
      <c r="V86" s="193">
        <f t="shared" si="16"/>
        <v>0</v>
      </c>
      <c r="W86" s="193">
        <f t="shared" si="16"/>
        <v>0</v>
      </c>
      <c r="X86" s="193">
        <f t="shared" si="16"/>
        <v>0</v>
      </c>
      <c r="Y86" s="193">
        <f t="shared" si="16"/>
        <v>0</v>
      </c>
      <c r="Z86" s="193">
        <f t="shared" si="16"/>
        <v>0</v>
      </c>
      <c r="AA86" s="193">
        <f t="shared" si="16"/>
        <v>0</v>
      </c>
      <c r="AB86" s="193">
        <f t="shared" si="16"/>
        <v>0</v>
      </c>
      <c r="AC86" s="187">
        <f>+AD86*((1+Summary!$D$29)^(AE86))</f>
        <v>0.9307569290327572</v>
      </c>
      <c r="AD86" s="187">
        <f>HLOOKUP($H$4,'Yield Curves &amp; Factor Charges'!$L$41:$S$72,AE86+2.5,FALSE)</f>
        <v>0.92565436169820181</v>
      </c>
      <c r="AE86" s="134">
        <f t="shared" si="18"/>
        <v>5.5</v>
      </c>
    </row>
    <row r="87" spans="1:31" x14ac:dyDescent="0.25">
      <c r="B87" s="145">
        <f t="shared" si="17"/>
        <v>46387</v>
      </c>
      <c r="D87" s="193">
        <f t="shared" si="14"/>
        <v>0</v>
      </c>
      <c r="E87" s="193">
        <f t="shared" si="15"/>
        <v>0</v>
      </c>
      <c r="F87" s="193">
        <f t="shared" si="15"/>
        <v>0</v>
      </c>
      <c r="G87" s="193">
        <f t="shared" si="16"/>
        <v>0</v>
      </c>
      <c r="H87" s="193">
        <f t="shared" si="16"/>
        <v>0</v>
      </c>
      <c r="I87" s="193">
        <f t="shared" si="16"/>
        <v>0</v>
      </c>
      <c r="J87" s="193">
        <f t="shared" si="16"/>
        <v>0</v>
      </c>
      <c r="K87" s="193">
        <f t="shared" si="16"/>
        <v>0</v>
      </c>
      <c r="L87" s="193">
        <f t="shared" si="16"/>
        <v>0</v>
      </c>
      <c r="M87" s="193">
        <f t="shared" si="16"/>
        <v>0</v>
      </c>
      <c r="N87" s="193">
        <f t="shared" si="16"/>
        <v>0</v>
      </c>
      <c r="O87" s="193">
        <f t="shared" si="16"/>
        <v>0</v>
      </c>
      <c r="P87" s="193">
        <f t="shared" si="16"/>
        <v>0</v>
      </c>
      <c r="Q87" s="193">
        <f t="shared" si="16"/>
        <v>0</v>
      </c>
      <c r="R87" s="193">
        <f t="shared" si="16"/>
        <v>0</v>
      </c>
      <c r="S87" s="193">
        <f t="shared" si="16"/>
        <v>0</v>
      </c>
      <c r="T87" s="193">
        <f t="shared" si="16"/>
        <v>0</v>
      </c>
      <c r="U87" s="193">
        <f t="shared" si="16"/>
        <v>0</v>
      </c>
      <c r="V87" s="193">
        <f t="shared" si="16"/>
        <v>0</v>
      </c>
      <c r="W87" s="193">
        <f t="shared" si="16"/>
        <v>0</v>
      </c>
      <c r="X87" s="193">
        <f t="shared" si="16"/>
        <v>0</v>
      </c>
      <c r="Y87" s="193">
        <f t="shared" si="16"/>
        <v>0</v>
      </c>
      <c r="Z87" s="193">
        <f t="shared" si="16"/>
        <v>0</v>
      </c>
      <c r="AA87" s="193">
        <f t="shared" si="16"/>
        <v>0</v>
      </c>
      <c r="AB87" s="193">
        <f t="shared" si="16"/>
        <v>0</v>
      </c>
      <c r="AC87" s="187">
        <f>+AD87*((1+Summary!$D$29)^(AE87))</f>
        <v>0.91409099328023269</v>
      </c>
      <c r="AD87" s="187">
        <f>HLOOKUP($H$4,'Yield Curves &amp; Factor Charges'!$L$41:$S$72,AE87+2.5,FALSE)</f>
        <v>0.90817161981208183</v>
      </c>
      <c r="AE87" s="134">
        <f t="shared" si="18"/>
        <v>6.5</v>
      </c>
    </row>
    <row r="88" spans="1:31" x14ac:dyDescent="0.25">
      <c r="B88" s="145">
        <f t="shared" si="17"/>
        <v>46752</v>
      </c>
      <c r="C88" s="54"/>
      <c r="D88" s="193">
        <f t="shared" si="14"/>
        <v>0</v>
      </c>
      <c r="E88" s="193">
        <f t="shared" si="15"/>
        <v>0</v>
      </c>
      <c r="F88" s="193">
        <f t="shared" si="15"/>
        <v>0</v>
      </c>
      <c r="G88" s="193">
        <f t="shared" si="16"/>
        <v>0</v>
      </c>
      <c r="H88" s="193">
        <f t="shared" si="16"/>
        <v>0</v>
      </c>
      <c r="I88" s="193">
        <f t="shared" si="16"/>
        <v>0</v>
      </c>
      <c r="J88" s="193">
        <f t="shared" si="16"/>
        <v>0</v>
      </c>
      <c r="K88" s="193">
        <f t="shared" si="16"/>
        <v>0</v>
      </c>
      <c r="L88" s="193">
        <f t="shared" si="16"/>
        <v>0</v>
      </c>
      <c r="M88" s="193">
        <f t="shared" si="16"/>
        <v>0</v>
      </c>
      <c r="N88" s="193">
        <f t="shared" si="16"/>
        <v>0</v>
      </c>
      <c r="O88" s="193">
        <f t="shared" si="16"/>
        <v>0</v>
      </c>
      <c r="P88" s="193">
        <f t="shared" si="16"/>
        <v>0</v>
      </c>
      <c r="Q88" s="193">
        <f t="shared" si="16"/>
        <v>0</v>
      </c>
      <c r="R88" s="193">
        <f t="shared" si="16"/>
        <v>0</v>
      </c>
      <c r="S88" s="193">
        <f t="shared" si="16"/>
        <v>0</v>
      </c>
      <c r="T88" s="193">
        <f t="shared" si="16"/>
        <v>0</v>
      </c>
      <c r="U88" s="193">
        <f t="shared" si="16"/>
        <v>0</v>
      </c>
      <c r="V88" s="193">
        <f t="shared" si="16"/>
        <v>0</v>
      </c>
      <c r="W88" s="193">
        <f t="shared" si="16"/>
        <v>0</v>
      </c>
      <c r="X88" s="193">
        <f t="shared" si="16"/>
        <v>0</v>
      </c>
      <c r="Y88" s="193">
        <f t="shared" si="16"/>
        <v>0</v>
      </c>
      <c r="Z88" s="193">
        <f t="shared" si="16"/>
        <v>0</v>
      </c>
      <c r="AA88" s="193">
        <f t="shared" si="16"/>
        <v>0</v>
      </c>
      <c r="AB88" s="193">
        <f t="shared" si="16"/>
        <v>0</v>
      </c>
      <c r="AC88" s="187">
        <f>+AD88*((1+Summary!$D$29)^(AE88))</f>
        <v>0.8965018855891278</v>
      </c>
      <c r="AD88" s="187">
        <f>HLOOKUP($H$4,'Yield Curves &amp; Factor Charges'!$L$41:$S$72,AE88+2.5,FALSE)</f>
        <v>0.88980660719114701</v>
      </c>
      <c r="AE88" s="134">
        <f t="shared" si="18"/>
        <v>7.5</v>
      </c>
    </row>
    <row r="89" spans="1:31" x14ac:dyDescent="0.25">
      <c r="B89" s="145">
        <f t="shared" si="17"/>
        <v>47118</v>
      </c>
      <c r="C89" s="54"/>
      <c r="D89" s="193">
        <f t="shared" si="14"/>
        <v>0</v>
      </c>
      <c r="E89" s="193">
        <f t="shared" si="15"/>
        <v>0</v>
      </c>
      <c r="F89" s="193">
        <f t="shared" si="15"/>
        <v>0</v>
      </c>
      <c r="G89" s="193">
        <f t="shared" si="16"/>
        <v>0</v>
      </c>
      <c r="H89" s="193">
        <f t="shared" si="16"/>
        <v>0</v>
      </c>
      <c r="I89" s="193">
        <f t="shared" si="16"/>
        <v>0</v>
      </c>
      <c r="J89" s="193">
        <f t="shared" si="16"/>
        <v>0</v>
      </c>
      <c r="K89" s="193">
        <f t="shared" si="16"/>
        <v>0</v>
      </c>
      <c r="L89" s="193">
        <f t="shared" si="16"/>
        <v>0</v>
      </c>
      <c r="M89" s="193">
        <f t="shared" si="16"/>
        <v>0</v>
      </c>
      <c r="N89" s="193">
        <f t="shared" si="16"/>
        <v>0</v>
      </c>
      <c r="O89" s="193">
        <f t="shared" si="16"/>
        <v>0</v>
      </c>
      <c r="P89" s="193">
        <f t="shared" si="16"/>
        <v>0</v>
      </c>
      <c r="Q89" s="193">
        <f t="shared" si="16"/>
        <v>0</v>
      </c>
      <c r="R89" s="193">
        <f t="shared" si="16"/>
        <v>0</v>
      </c>
      <c r="S89" s="193">
        <f t="shared" si="16"/>
        <v>0</v>
      </c>
      <c r="T89" s="193">
        <f t="shared" si="16"/>
        <v>0</v>
      </c>
      <c r="U89" s="193">
        <f t="shared" si="16"/>
        <v>0</v>
      </c>
      <c r="V89" s="193">
        <f t="shared" si="16"/>
        <v>0</v>
      </c>
      <c r="W89" s="193">
        <f t="shared" si="16"/>
        <v>0</v>
      </c>
      <c r="X89" s="193">
        <f t="shared" si="16"/>
        <v>0</v>
      </c>
      <c r="Y89" s="193">
        <f t="shared" si="16"/>
        <v>0</v>
      </c>
      <c r="Z89" s="193">
        <f t="shared" si="16"/>
        <v>0</v>
      </c>
      <c r="AA89" s="193">
        <f t="shared" si="16"/>
        <v>0</v>
      </c>
      <c r="AB89" s="193">
        <f t="shared" si="16"/>
        <v>0</v>
      </c>
      <c r="AC89" s="187">
        <f>+AD89*((1+Summary!$D$29)^(AE89))</f>
        <v>0.87843909779424412</v>
      </c>
      <c r="AD89" s="187">
        <f>HLOOKUP($H$4,'Yield Curves &amp; Factor Charges'!$L$41:$S$72,AE89+2.5,FALSE)</f>
        <v>0.87100770866313848</v>
      </c>
      <c r="AE89" s="134">
        <f t="shared" si="18"/>
        <v>8.5</v>
      </c>
    </row>
    <row r="90" spans="1:31" x14ac:dyDescent="0.25">
      <c r="B90" s="145">
        <f t="shared" si="17"/>
        <v>47483</v>
      </c>
      <c r="D90" s="193">
        <f t="shared" si="14"/>
        <v>0</v>
      </c>
      <c r="E90" s="193">
        <f t="shared" si="15"/>
        <v>0</v>
      </c>
      <c r="F90" s="193">
        <f t="shared" si="15"/>
        <v>0</v>
      </c>
      <c r="G90" s="193">
        <f t="shared" si="16"/>
        <v>0</v>
      </c>
      <c r="H90" s="193">
        <f t="shared" si="16"/>
        <v>0</v>
      </c>
      <c r="I90" s="193">
        <f t="shared" si="16"/>
        <v>0</v>
      </c>
      <c r="J90" s="193">
        <f t="shared" si="16"/>
        <v>0</v>
      </c>
      <c r="K90" s="193">
        <f t="shared" si="16"/>
        <v>0</v>
      </c>
      <c r="L90" s="193">
        <f t="shared" si="16"/>
        <v>0</v>
      </c>
      <c r="M90" s="193">
        <f t="shared" si="16"/>
        <v>0</v>
      </c>
      <c r="N90" s="193">
        <f t="shared" si="16"/>
        <v>0</v>
      </c>
      <c r="O90" s="193">
        <f t="shared" si="16"/>
        <v>0</v>
      </c>
      <c r="P90" s="193">
        <f t="shared" si="16"/>
        <v>0</v>
      </c>
      <c r="Q90" s="193">
        <f t="shared" si="16"/>
        <v>0</v>
      </c>
      <c r="R90" s="193">
        <f t="shared" si="16"/>
        <v>0</v>
      </c>
      <c r="S90" s="193">
        <f t="shared" si="16"/>
        <v>0</v>
      </c>
      <c r="T90" s="193">
        <f t="shared" si="16"/>
        <v>0</v>
      </c>
      <c r="U90" s="193">
        <f t="shared" si="16"/>
        <v>0</v>
      </c>
      <c r="V90" s="193">
        <f t="shared" si="16"/>
        <v>0</v>
      </c>
      <c r="W90" s="193">
        <f t="shared" si="16"/>
        <v>0</v>
      </c>
      <c r="X90" s="193">
        <f t="shared" si="16"/>
        <v>0</v>
      </c>
      <c r="Y90" s="193">
        <f t="shared" si="16"/>
        <v>0</v>
      </c>
      <c r="Z90" s="193">
        <f t="shared" si="16"/>
        <v>0</v>
      </c>
      <c r="AA90" s="193">
        <f t="shared" si="16"/>
        <v>0</v>
      </c>
      <c r="AB90" s="193">
        <f t="shared" si="16"/>
        <v>0</v>
      </c>
      <c r="AC90" s="187">
        <f>+AD90*((1+Summary!$D$29)^(AE90))</f>
        <v>0.85966966100106246</v>
      </c>
      <c r="AD90" s="187">
        <f>HLOOKUP($H$4,'Yield Curves &amp; Factor Charges'!$L$41:$S$72,AE90+2.5,FALSE)</f>
        <v>0.85154551140003787</v>
      </c>
      <c r="AE90" s="134">
        <f t="shared" si="18"/>
        <v>9.5</v>
      </c>
    </row>
    <row r="91" spans="1:31" x14ac:dyDescent="0.25">
      <c r="B91" s="145">
        <f t="shared" si="17"/>
        <v>47848</v>
      </c>
      <c r="D91" s="193">
        <f t="shared" si="14"/>
        <v>0</v>
      </c>
      <c r="E91" s="193">
        <f t="shared" si="15"/>
        <v>0</v>
      </c>
      <c r="F91" s="193">
        <f t="shared" si="15"/>
        <v>0</v>
      </c>
      <c r="G91" s="193">
        <f t="shared" si="16"/>
        <v>0</v>
      </c>
      <c r="H91" s="193">
        <f t="shared" si="16"/>
        <v>0</v>
      </c>
      <c r="I91" s="193">
        <f t="shared" si="16"/>
        <v>0</v>
      </c>
      <c r="J91" s="193">
        <f t="shared" si="16"/>
        <v>0</v>
      </c>
      <c r="K91" s="193">
        <f t="shared" si="16"/>
        <v>0</v>
      </c>
      <c r="L91" s="193">
        <f t="shared" si="16"/>
        <v>0</v>
      </c>
      <c r="M91" s="193">
        <f t="shared" si="16"/>
        <v>0</v>
      </c>
      <c r="N91" s="193">
        <f t="shared" si="16"/>
        <v>0</v>
      </c>
      <c r="O91" s="193">
        <f t="shared" si="16"/>
        <v>0</v>
      </c>
      <c r="P91" s="193">
        <f t="shared" si="16"/>
        <v>0</v>
      </c>
      <c r="Q91" s="193">
        <f t="shared" si="16"/>
        <v>0</v>
      </c>
      <c r="R91" s="193">
        <f t="shared" si="16"/>
        <v>0</v>
      </c>
      <c r="S91" s="193">
        <f t="shared" si="16"/>
        <v>0</v>
      </c>
      <c r="T91" s="193">
        <f t="shared" si="16"/>
        <v>0</v>
      </c>
      <c r="U91" s="193">
        <f t="shared" si="16"/>
        <v>0</v>
      </c>
      <c r="V91" s="193">
        <f t="shared" si="16"/>
        <v>0</v>
      </c>
      <c r="W91" s="193">
        <f t="shared" si="16"/>
        <v>0</v>
      </c>
      <c r="X91" s="193">
        <f t="shared" si="16"/>
        <v>0</v>
      </c>
      <c r="Y91" s="193">
        <f t="shared" si="16"/>
        <v>0</v>
      </c>
      <c r="Z91" s="193">
        <f t="shared" si="16"/>
        <v>0</v>
      </c>
      <c r="AA91" s="193">
        <f t="shared" si="16"/>
        <v>0</v>
      </c>
      <c r="AB91" s="193">
        <f t="shared" si="16"/>
        <v>0</v>
      </c>
      <c r="AC91" s="187">
        <f>+AD91*((1+Summary!$D$29)^(AE91))</f>
        <v>0.84093802851295885</v>
      </c>
      <c r="AD91" s="187">
        <f>HLOOKUP($H$4,'Yield Curves &amp; Factor Charges'!$L$41:$S$72,AE91+2.5,FALSE)</f>
        <v>0.83215874001048329</v>
      </c>
      <c r="AE91" s="134">
        <f t="shared" si="18"/>
        <v>10.5</v>
      </c>
    </row>
    <row r="92" spans="1:31" x14ac:dyDescent="0.25">
      <c r="B92" s="145">
        <f t="shared" si="17"/>
        <v>48213</v>
      </c>
      <c r="D92" s="193">
        <f t="shared" si="14"/>
        <v>0</v>
      </c>
      <c r="E92" s="193">
        <f t="shared" si="15"/>
        <v>0</v>
      </c>
      <c r="F92" s="193">
        <f t="shared" si="15"/>
        <v>0</v>
      </c>
      <c r="G92" s="193">
        <f t="shared" si="16"/>
        <v>0</v>
      </c>
      <c r="H92" s="193">
        <f t="shared" si="16"/>
        <v>0</v>
      </c>
      <c r="I92" s="193">
        <f t="shared" si="16"/>
        <v>0</v>
      </c>
      <c r="J92" s="193">
        <f t="shared" si="16"/>
        <v>0</v>
      </c>
      <c r="K92" s="193">
        <f t="shared" si="16"/>
        <v>0</v>
      </c>
      <c r="L92" s="193">
        <f t="shared" si="16"/>
        <v>0</v>
      </c>
      <c r="M92" s="193">
        <f t="shared" si="16"/>
        <v>0</v>
      </c>
      <c r="N92" s="193">
        <f t="shared" si="16"/>
        <v>0</v>
      </c>
      <c r="O92" s="193">
        <f t="shared" si="16"/>
        <v>0</v>
      </c>
      <c r="P92" s="193">
        <f t="shared" si="16"/>
        <v>0</v>
      </c>
      <c r="Q92" s="193">
        <f t="shared" si="16"/>
        <v>0</v>
      </c>
      <c r="R92" s="193">
        <f t="shared" si="16"/>
        <v>0</v>
      </c>
      <c r="S92" s="193">
        <f t="shared" si="16"/>
        <v>0</v>
      </c>
      <c r="T92" s="193">
        <f t="shared" ref="T92:AB96" si="19">+T67-T68</f>
        <v>0</v>
      </c>
      <c r="U92" s="193">
        <f t="shared" si="19"/>
        <v>0</v>
      </c>
      <c r="V92" s="193">
        <f t="shared" si="19"/>
        <v>0</v>
      </c>
      <c r="W92" s="193">
        <f t="shared" si="19"/>
        <v>0</v>
      </c>
      <c r="X92" s="193">
        <f t="shared" si="19"/>
        <v>0</v>
      </c>
      <c r="Y92" s="193">
        <f t="shared" si="19"/>
        <v>0</v>
      </c>
      <c r="Z92" s="193">
        <f t="shared" si="19"/>
        <v>0</v>
      </c>
      <c r="AA92" s="193">
        <f t="shared" si="19"/>
        <v>0</v>
      </c>
      <c r="AB92" s="193">
        <f t="shared" si="19"/>
        <v>0</v>
      </c>
      <c r="AC92" s="187">
        <f>+AD92*((1+Summary!$D$29)^(AE92))</f>
        <v>0.82205689911274105</v>
      </c>
      <c r="AD92" s="187">
        <f>HLOOKUP($H$4,'Yield Curves &amp; Factor Charges'!$L$41:$S$72,AE92+2.5,FALSE)</f>
        <v>0.81266206518939088</v>
      </c>
      <c r="AE92" s="134">
        <f t="shared" si="18"/>
        <v>11.5</v>
      </c>
    </row>
    <row r="93" spans="1:31" x14ac:dyDescent="0.25">
      <c r="B93" s="145">
        <f t="shared" si="17"/>
        <v>48579</v>
      </c>
      <c r="D93" s="193">
        <f t="shared" si="14"/>
        <v>0</v>
      </c>
      <c r="E93" s="193">
        <f t="shared" si="15"/>
        <v>0</v>
      </c>
      <c r="F93" s="193">
        <f t="shared" si="15"/>
        <v>0</v>
      </c>
      <c r="G93" s="193">
        <f t="shared" si="15"/>
        <v>0</v>
      </c>
      <c r="H93" s="193">
        <f t="shared" si="15"/>
        <v>0</v>
      </c>
      <c r="I93" s="193">
        <f t="shared" si="15"/>
        <v>0</v>
      </c>
      <c r="J93" s="193">
        <f t="shared" si="15"/>
        <v>0</v>
      </c>
      <c r="K93" s="193">
        <f t="shared" si="15"/>
        <v>0</v>
      </c>
      <c r="L93" s="193">
        <f t="shared" si="15"/>
        <v>0</v>
      </c>
      <c r="M93" s="193">
        <f t="shared" si="15"/>
        <v>0</v>
      </c>
      <c r="N93" s="193">
        <f t="shared" si="15"/>
        <v>0</v>
      </c>
      <c r="O93" s="193">
        <f t="shared" si="15"/>
        <v>0</v>
      </c>
      <c r="P93" s="193">
        <f t="shared" si="15"/>
        <v>0</v>
      </c>
      <c r="Q93" s="193">
        <f t="shared" si="15"/>
        <v>0</v>
      </c>
      <c r="R93" s="193">
        <f t="shared" si="15"/>
        <v>0</v>
      </c>
      <c r="S93" s="193">
        <f t="shared" si="15"/>
        <v>0</v>
      </c>
      <c r="T93" s="193">
        <f t="shared" si="15"/>
        <v>0</v>
      </c>
      <c r="U93" s="193">
        <f t="shared" si="19"/>
        <v>0</v>
      </c>
      <c r="V93" s="193">
        <f t="shared" si="19"/>
        <v>0</v>
      </c>
      <c r="W93" s="193">
        <f t="shared" si="19"/>
        <v>0</v>
      </c>
      <c r="X93" s="193">
        <f t="shared" si="19"/>
        <v>0</v>
      </c>
      <c r="Y93" s="193">
        <f t="shared" si="19"/>
        <v>0</v>
      </c>
      <c r="Z93" s="193">
        <f t="shared" si="19"/>
        <v>0</v>
      </c>
      <c r="AA93" s="193">
        <f t="shared" si="19"/>
        <v>0</v>
      </c>
      <c r="AB93" s="193">
        <f t="shared" si="19"/>
        <v>0</v>
      </c>
      <c r="AC93" s="187">
        <f>+AD93*((1+Summary!$D$29)^(AE93))</f>
        <v>0.80338086608417958</v>
      </c>
      <c r="AD93" s="187">
        <f>HLOOKUP($H$4,'Yield Curves &amp; Factor Charges'!$L$41:$S$72,AE93+2.5,FALSE)</f>
        <v>0.79340606415532899</v>
      </c>
      <c r="AE93" s="134">
        <f t="shared" si="18"/>
        <v>12.5</v>
      </c>
    </row>
    <row r="94" spans="1:31" x14ac:dyDescent="0.25">
      <c r="B94" s="145">
        <f t="shared" si="17"/>
        <v>48944</v>
      </c>
      <c r="D94" s="193">
        <f t="shared" si="14"/>
        <v>0</v>
      </c>
      <c r="E94" s="193">
        <f t="shared" si="15"/>
        <v>0</v>
      </c>
      <c r="F94" s="193">
        <f t="shared" si="15"/>
        <v>0</v>
      </c>
      <c r="G94" s="193">
        <f t="shared" si="15"/>
        <v>0</v>
      </c>
      <c r="H94" s="193">
        <f t="shared" si="15"/>
        <v>0</v>
      </c>
      <c r="I94" s="193">
        <f t="shared" si="15"/>
        <v>0</v>
      </c>
      <c r="J94" s="193">
        <f t="shared" si="15"/>
        <v>0</v>
      </c>
      <c r="K94" s="193">
        <f t="shared" si="15"/>
        <v>0</v>
      </c>
      <c r="L94" s="193">
        <f t="shared" si="15"/>
        <v>0</v>
      </c>
      <c r="M94" s="193">
        <f t="shared" si="15"/>
        <v>0</v>
      </c>
      <c r="N94" s="193">
        <f t="shared" si="15"/>
        <v>0</v>
      </c>
      <c r="O94" s="193">
        <f t="shared" si="15"/>
        <v>0</v>
      </c>
      <c r="P94" s="193">
        <f t="shared" si="15"/>
        <v>0</v>
      </c>
      <c r="Q94" s="193">
        <f t="shared" si="15"/>
        <v>0</v>
      </c>
      <c r="R94" s="193">
        <f t="shared" si="15"/>
        <v>0</v>
      </c>
      <c r="S94" s="193">
        <f t="shared" si="15"/>
        <v>0</v>
      </c>
      <c r="T94" s="193">
        <f t="shared" si="15"/>
        <v>0</v>
      </c>
      <c r="U94" s="193">
        <f t="shared" si="19"/>
        <v>0</v>
      </c>
      <c r="V94" s="193">
        <f t="shared" si="19"/>
        <v>0</v>
      </c>
      <c r="W94" s="193">
        <f t="shared" si="19"/>
        <v>0</v>
      </c>
      <c r="X94" s="193">
        <f t="shared" si="19"/>
        <v>0</v>
      </c>
      <c r="Y94" s="193">
        <f t="shared" si="19"/>
        <v>0</v>
      </c>
      <c r="Z94" s="193">
        <f t="shared" si="19"/>
        <v>0</v>
      </c>
      <c r="AA94" s="193">
        <f t="shared" si="19"/>
        <v>0</v>
      </c>
      <c r="AB94" s="193">
        <f t="shared" si="19"/>
        <v>0</v>
      </c>
      <c r="AC94" s="187">
        <f>+AD94*((1+Summary!$D$29)^(AE94))</f>
        <v>0.78524710132835485</v>
      </c>
      <c r="AD94" s="187">
        <f>HLOOKUP($H$4,'Yield Curves &amp; Factor Charges'!$L$41:$S$72,AE94+2.5,FALSE)</f>
        <v>0.77472272606310155</v>
      </c>
      <c r="AE94" s="134">
        <f t="shared" si="18"/>
        <v>13.5</v>
      </c>
    </row>
    <row r="95" spans="1:31" x14ac:dyDescent="0.25">
      <c r="B95" s="145">
        <f t="shared" si="17"/>
        <v>49309</v>
      </c>
      <c r="D95" s="193">
        <f t="shared" si="14"/>
        <v>0</v>
      </c>
      <c r="E95" s="193">
        <f t="shared" si="15"/>
        <v>0</v>
      </c>
      <c r="F95" s="193">
        <f t="shared" si="15"/>
        <v>0</v>
      </c>
      <c r="G95" s="193">
        <f t="shared" si="15"/>
        <v>0</v>
      </c>
      <c r="H95" s="193">
        <f t="shared" si="15"/>
        <v>0</v>
      </c>
      <c r="I95" s="193">
        <f t="shared" si="15"/>
        <v>0</v>
      </c>
      <c r="J95" s="193">
        <f t="shared" si="15"/>
        <v>0</v>
      </c>
      <c r="K95" s="193">
        <f t="shared" si="15"/>
        <v>0</v>
      </c>
      <c r="L95" s="193">
        <f t="shared" si="15"/>
        <v>0</v>
      </c>
      <c r="M95" s="193">
        <f t="shared" si="15"/>
        <v>0</v>
      </c>
      <c r="N95" s="193">
        <f t="shared" si="15"/>
        <v>0</v>
      </c>
      <c r="O95" s="193">
        <f t="shared" si="15"/>
        <v>0</v>
      </c>
      <c r="P95" s="193">
        <f t="shared" si="15"/>
        <v>0</v>
      </c>
      <c r="Q95" s="193">
        <f t="shared" si="15"/>
        <v>0</v>
      </c>
      <c r="R95" s="193">
        <f t="shared" si="15"/>
        <v>0</v>
      </c>
      <c r="S95" s="193">
        <f t="shared" si="15"/>
        <v>0</v>
      </c>
      <c r="T95" s="193">
        <f t="shared" si="15"/>
        <v>0</v>
      </c>
      <c r="U95" s="193">
        <f t="shared" si="19"/>
        <v>0</v>
      </c>
      <c r="V95" s="193">
        <f t="shared" si="19"/>
        <v>0</v>
      </c>
      <c r="W95" s="193">
        <f t="shared" si="19"/>
        <v>0</v>
      </c>
      <c r="X95" s="193">
        <f t="shared" si="19"/>
        <v>0</v>
      </c>
      <c r="Y95" s="193">
        <f t="shared" si="19"/>
        <v>0</v>
      </c>
      <c r="Z95" s="193">
        <f t="shared" si="19"/>
        <v>0</v>
      </c>
      <c r="AA95" s="193">
        <f t="shared" si="19"/>
        <v>0</v>
      </c>
      <c r="AB95" s="193">
        <f t="shared" si="19"/>
        <v>0</v>
      </c>
      <c r="AC95" s="187">
        <f>+AD95*((1+Summary!$D$29)^(AE95))</f>
        <v>0.76667637505408071</v>
      </c>
      <c r="AD95" s="187">
        <f>HLOOKUP($H$4,'Yield Curves &amp; Factor Charges'!$L$41:$S$72,AE95+2.5,FALSE)</f>
        <v>0.75564525108499259</v>
      </c>
      <c r="AE95" s="134">
        <f t="shared" si="18"/>
        <v>14.5</v>
      </c>
    </row>
    <row r="96" spans="1:31" x14ac:dyDescent="0.25">
      <c r="B96" s="145">
        <f t="shared" si="17"/>
        <v>49674</v>
      </c>
      <c r="D96" s="193">
        <f t="shared" si="14"/>
        <v>0</v>
      </c>
      <c r="E96" s="193">
        <f t="shared" si="15"/>
        <v>0</v>
      </c>
      <c r="F96" s="193">
        <f t="shared" si="15"/>
        <v>0</v>
      </c>
      <c r="G96" s="193">
        <f t="shared" si="15"/>
        <v>0</v>
      </c>
      <c r="H96" s="193">
        <f t="shared" si="15"/>
        <v>0</v>
      </c>
      <c r="I96" s="193">
        <f t="shared" si="15"/>
        <v>0</v>
      </c>
      <c r="J96" s="193">
        <f t="shared" si="15"/>
        <v>0</v>
      </c>
      <c r="K96" s="193">
        <f t="shared" si="15"/>
        <v>0</v>
      </c>
      <c r="L96" s="193">
        <f t="shared" si="15"/>
        <v>0</v>
      </c>
      <c r="M96" s="193">
        <f t="shared" si="15"/>
        <v>0</v>
      </c>
      <c r="N96" s="193">
        <f t="shared" si="15"/>
        <v>0</v>
      </c>
      <c r="O96" s="193">
        <f t="shared" si="15"/>
        <v>0</v>
      </c>
      <c r="P96" s="193">
        <f t="shared" si="15"/>
        <v>0</v>
      </c>
      <c r="Q96" s="193">
        <f t="shared" si="15"/>
        <v>0</v>
      </c>
      <c r="R96" s="193">
        <f t="shared" si="15"/>
        <v>0</v>
      </c>
      <c r="S96" s="193">
        <f t="shared" si="15"/>
        <v>0</v>
      </c>
      <c r="T96" s="193">
        <f t="shared" si="15"/>
        <v>0</v>
      </c>
      <c r="U96" s="193">
        <f t="shared" si="19"/>
        <v>0</v>
      </c>
      <c r="V96" s="193">
        <f t="shared" si="19"/>
        <v>0</v>
      </c>
      <c r="W96" s="193">
        <f t="shared" si="19"/>
        <v>0</v>
      </c>
      <c r="X96" s="193">
        <f t="shared" si="19"/>
        <v>0</v>
      </c>
      <c r="Y96" s="193">
        <f t="shared" si="19"/>
        <v>0</v>
      </c>
      <c r="Z96" s="193">
        <f t="shared" si="19"/>
        <v>0</v>
      </c>
      <c r="AA96" s="193">
        <f t="shared" si="19"/>
        <v>0</v>
      </c>
      <c r="AB96" s="193">
        <f t="shared" si="19"/>
        <v>0</v>
      </c>
      <c r="AC96" s="187">
        <f>+AD96*((1+Summary!$D$29)^(AE96))</f>
        <v>0.7492200840133848</v>
      </c>
      <c r="AD96" s="187">
        <f>HLOOKUP($H$4,'Yield Curves &amp; Factor Charges'!$L$41:$S$72,AE96+2.5,FALSE)</f>
        <v>0.73770242293279908</v>
      </c>
      <c r="AE96" s="134">
        <f t="shared" si="18"/>
        <v>15.5</v>
      </c>
    </row>
    <row r="97" spans="1:31" x14ac:dyDescent="0.25">
      <c r="B97" s="145">
        <f t="shared" si="17"/>
        <v>50040</v>
      </c>
      <c r="D97" s="193">
        <f t="shared" si="14"/>
        <v>0</v>
      </c>
      <c r="E97" s="193">
        <f t="shared" ref="E97:AB100" si="20">+E72-E73</f>
        <v>0</v>
      </c>
      <c r="F97" s="193">
        <f t="shared" si="20"/>
        <v>0</v>
      </c>
      <c r="G97" s="193">
        <f t="shared" si="20"/>
        <v>0</v>
      </c>
      <c r="H97" s="193">
        <f t="shared" si="20"/>
        <v>0</v>
      </c>
      <c r="I97" s="193">
        <f t="shared" si="20"/>
        <v>0</v>
      </c>
      <c r="J97" s="193">
        <f t="shared" si="20"/>
        <v>0</v>
      </c>
      <c r="K97" s="193">
        <f t="shared" si="20"/>
        <v>0</v>
      </c>
      <c r="L97" s="193">
        <f t="shared" si="20"/>
        <v>0</v>
      </c>
      <c r="M97" s="193">
        <f t="shared" si="20"/>
        <v>0</v>
      </c>
      <c r="N97" s="193">
        <f t="shared" si="20"/>
        <v>0</v>
      </c>
      <c r="O97" s="193">
        <f t="shared" si="20"/>
        <v>0</v>
      </c>
      <c r="P97" s="193">
        <f t="shared" si="20"/>
        <v>0</v>
      </c>
      <c r="Q97" s="193">
        <f t="shared" si="20"/>
        <v>0</v>
      </c>
      <c r="R97" s="193">
        <f t="shared" si="20"/>
        <v>0</v>
      </c>
      <c r="S97" s="193">
        <f t="shared" si="20"/>
        <v>0</v>
      </c>
      <c r="T97" s="193">
        <f t="shared" si="20"/>
        <v>0</v>
      </c>
      <c r="U97" s="193">
        <f t="shared" si="20"/>
        <v>0</v>
      </c>
      <c r="V97" s="193">
        <f t="shared" si="20"/>
        <v>0</v>
      </c>
      <c r="W97" s="193">
        <f t="shared" si="20"/>
        <v>0</v>
      </c>
      <c r="X97" s="193">
        <f t="shared" si="20"/>
        <v>0</v>
      </c>
      <c r="Y97" s="193">
        <f t="shared" si="20"/>
        <v>0</v>
      </c>
      <c r="Z97" s="193">
        <f t="shared" si="20"/>
        <v>0</v>
      </c>
      <c r="AA97" s="193">
        <f t="shared" si="20"/>
        <v>0</v>
      </c>
      <c r="AB97" s="193">
        <f t="shared" si="20"/>
        <v>0</v>
      </c>
      <c r="AC97" s="187">
        <f>+AD97*((1+Summary!$D$29)^(AE97))</f>
        <v>0.73300483854821796</v>
      </c>
      <c r="AD97" s="187">
        <f>HLOOKUP($H$4,'Yield Curves &amp; Factor Charges'!$L$41:$S$72,AE97+2.5,FALSE)</f>
        <v>0.72101543685081293</v>
      </c>
      <c r="AE97" s="134">
        <f t="shared" si="18"/>
        <v>16.5</v>
      </c>
    </row>
    <row r="98" spans="1:31" x14ac:dyDescent="0.25">
      <c r="B98" s="145">
        <f t="shared" si="17"/>
        <v>50405</v>
      </c>
      <c r="D98" s="193">
        <f t="shared" si="14"/>
        <v>0</v>
      </c>
      <c r="E98" s="193">
        <f t="shared" si="20"/>
        <v>0</v>
      </c>
      <c r="F98" s="193">
        <f t="shared" si="20"/>
        <v>0</v>
      </c>
      <c r="G98" s="193">
        <f t="shared" si="20"/>
        <v>0</v>
      </c>
      <c r="H98" s="193">
        <f t="shared" si="20"/>
        <v>0</v>
      </c>
      <c r="I98" s="193">
        <f t="shared" si="20"/>
        <v>0</v>
      </c>
      <c r="J98" s="193">
        <f t="shared" si="20"/>
        <v>0</v>
      </c>
      <c r="K98" s="193">
        <f t="shared" si="20"/>
        <v>0</v>
      </c>
      <c r="L98" s="193">
        <f t="shared" si="20"/>
        <v>0</v>
      </c>
      <c r="M98" s="193">
        <f t="shared" si="20"/>
        <v>0</v>
      </c>
      <c r="N98" s="193">
        <f t="shared" si="20"/>
        <v>0</v>
      </c>
      <c r="O98" s="193">
        <f t="shared" si="20"/>
        <v>0</v>
      </c>
      <c r="P98" s="193">
        <f t="shared" si="20"/>
        <v>0</v>
      </c>
      <c r="Q98" s="193">
        <f t="shared" si="20"/>
        <v>0</v>
      </c>
      <c r="R98" s="193">
        <f t="shared" si="20"/>
        <v>0</v>
      </c>
      <c r="S98" s="193">
        <f t="shared" si="20"/>
        <v>0</v>
      </c>
      <c r="T98" s="193">
        <f t="shared" si="20"/>
        <v>0</v>
      </c>
      <c r="U98" s="193">
        <f t="shared" si="20"/>
        <v>0</v>
      </c>
      <c r="V98" s="193">
        <f t="shared" si="20"/>
        <v>0</v>
      </c>
      <c r="W98" s="193">
        <f t="shared" si="20"/>
        <v>0</v>
      </c>
      <c r="X98" s="193">
        <f t="shared" si="20"/>
        <v>0</v>
      </c>
      <c r="Y98" s="193">
        <f t="shared" si="20"/>
        <v>0</v>
      </c>
      <c r="Z98" s="193">
        <f t="shared" si="20"/>
        <v>0</v>
      </c>
      <c r="AA98" s="193">
        <f t="shared" si="20"/>
        <v>0</v>
      </c>
      <c r="AB98" s="193">
        <f t="shared" si="20"/>
        <v>0</v>
      </c>
      <c r="AC98" s="187">
        <f>+AD98*((1+Summary!$D$29)^(AE98))</f>
        <v>0.7167149904487925</v>
      </c>
      <c r="AD98" s="187">
        <f>HLOOKUP($H$4,'Yield Curves &amp; Factor Charges'!$L$41:$S$72,AE98+2.5,FALSE)</f>
        <v>0.70428774608476574</v>
      </c>
      <c r="AE98" s="134">
        <f t="shared" si="18"/>
        <v>17.5</v>
      </c>
    </row>
    <row r="99" spans="1:31" x14ac:dyDescent="0.25">
      <c r="B99" s="145">
        <f t="shared" si="17"/>
        <v>50770</v>
      </c>
      <c r="D99" s="193">
        <f t="shared" si="14"/>
        <v>0</v>
      </c>
      <c r="E99" s="193">
        <f t="shared" si="20"/>
        <v>0</v>
      </c>
      <c r="F99" s="193">
        <f t="shared" si="20"/>
        <v>0</v>
      </c>
      <c r="G99" s="193">
        <f t="shared" si="20"/>
        <v>0</v>
      </c>
      <c r="H99" s="193">
        <f t="shared" si="20"/>
        <v>0</v>
      </c>
      <c r="I99" s="193">
        <f t="shared" si="20"/>
        <v>0</v>
      </c>
      <c r="J99" s="193">
        <f t="shared" si="20"/>
        <v>0</v>
      </c>
      <c r="K99" s="193">
        <f t="shared" si="20"/>
        <v>0</v>
      </c>
      <c r="L99" s="193">
        <f t="shared" si="20"/>
        <v>0</v>
      </c>
      <c r="M99" s="193">
        <f t="shared" si="20"/>
        <v>0</v>
      </c>
      <c r="N99" s="193">
        <f t="shared" si="20"/>
        <v>0</v>
      </c>
      <c r="O99" s="193">
        <f t="shared" si="20"/>
        <v>0</v>
      </c>
      <c r="P99" s="193">
        <f t="shared" si="20"/>
        <v>0</v>
      </c>
      <c r="Q99" s="193">
        <f t="shared" si="20"/>
        <v>0</v>
      </c>
      <c r="R99" s="193">
        <f t="shared" si="20"/>
        <v>0</v>
      </c>
      <c r="S99" s="193">
        <f t="shared" si="20"/>
        <v>0</v>
      </c>
      <c r="T99" s="193">
        <f t="shared" si="20"/>
        <v>0</v>
      </c>
      <c r="U99" s="193">
        <f t="shared" si="20"/>
        <v>0</v>
      </c>
      <c r="V99" s="193">
        <f t="shared" si="20"/>
        <v>0</v>
      </c>
      <c r="W99" s="193">
        <f t="shared" si="20"/>
        <v>0</v>
      </c>
      <c r="X99" s="193">
        <f t="shared" si="20"/>
        <v>0</v>
      </c>
      <c r="Y99" s="193">
        <f t="shared" si="20"/>
        <v>0</v>
      </c>
      <c r="Z99" s="193">
        <f t="shared" si="20"/>
        <v>0</v>
      </c>
      <c r="AA99" s="193">
        <f t="shared" si="20"/>
        <v>0</v>
      </c>
      <c r="AB99" s="193">
        <f t="shared" si="20"/>
        <v>0</v>
      </c>
      <c r="AC99" s="187">
        <f>+AD99*((1+Summary!$D$29)^(AE99))</f>
        <v>0.70072524339784492</v>
      </c>
      <c r="AD99" s="187">
        <f>HLOOKUP($H$4,'Yield Curves &amp; Factor Charges'!$L$41:$S$72,AE99+2.5,FALSE)</f>
        <v>0.68788736064461853</v>
      </c>
      <c r="AE99" s="134">
        <f t="shared" si="18"/>
        <v>18.5</v>
      </c>
    </row>
    <row r="100" spans="1:31" x14ac:dyDescent="0.25">
      <c r="B100" s="145">
        <f>EDATE(B99,12)</f>
        <v>51135</v>
      </c>
      <c r="D100" s="193">
        <f t="shared" si="14"/>
        <v>0</v>
      </c>
      <c r="E100" s="193">
        <f t="shared" si="20"/>
        <v>0</v>
      </c>
      <c r="F100" s="193">
        <f t="shared" si="20"/>
        <v>0</v>
      </c>
      <c r="G100" s="193">
        <f t="shared" si="20"/>
        <v>0</v>
      </c>
      <c r="H100" s="193">
        <f t="shared" si="20"/>
        <v>0</v>
      </c>
      <c r="I100" s="193">
        <f t="shared" si="20"/>
        <v>0</v>
      </c>
      <c r="J100" s="193">
        <f t="shared" si="20"/>
        <v>0</v>
      </c>
      <c r="K100" s="193">
        <f t="shared" si="20"/>
        <v>0</v>
      </c>
      <c r="L100" s="193">
        <f t="shared" si="20"/>
        <v>0</v>
      </c>
      <c r="M100" s="193">
        <f t="shared" si="20"/>
        <v>0</v>
      </c>
      <c r="N100" s="193">
        <f t="shared" si="20"/>
        <v>0</v>
      </c>
      <c r="O100" s="193">
        <f t="shared" si="20"/>
        <v>0</v>
      </c>
      <c r="P100" s="193">
        <f t="shared" si="20"/>
        <v>0</v>
      </c>
      <c r="Q100" s="193">
        <f t="shared" si="20"/>
        <v>0</v>
      </c>
      <c r="R100" s="193">
        <f t="shared" si="20"/>
        <v>0</v>
      </c>
      <c r="S100" s="193">
        <f t="shared" si="20"/>
        <v>0</v>
      </c>
      <c r="T100" s="193">
        <f t="shared" si="20"/>
        <v>0</v>
      </c>
      <c r="U100" s="193">
        <f t="shared" si="20"/>
        <v>0</v>
      </c>
      <c r="V100" s="193">
        <f t="shared" si="20"/>
        <v>0</v>
      </c>
      <c r="W100" s="193">
        <f t="shared" si="20"/>
        <v>0</v>
      </c>
      <c r="X100" s="193">
        <f t="shared" si="20"/>
        <v>0</v>
      </c>
      <c r="Y100" s="193">
        <f t="shared" si="20"/>
        <v>0</v>
      </c>
      <c r="Z100" s="193">
        <f t="shared" si="20"/>
        <v>0</v>
      </c>
      <c r="AA100" s="193">
        <f t="shared" si="20"/>
        <v>0</v>
      </c>
      <c r="AB100" s="193">
        <f t="shared" si="20"/>
        <v>0</v>
      </c>
      <c r="AC100" s="187">
        <f>+AD100*((1+Summary!$D$29)^(AE100))</f>
        <v>0.68476731473355557</v>
      </c>
      <c r="AD100" s="187">
        <f>HLOOKUP($H$4,'Yield Curves &amp; Factor Charges'!$L$41:$S$72,AE100+2.5,FALSE)</f>
        <v>0.67155024456856383</v>
      </c>
      <c r="AE100" s="134">
        <f t="shared" si="18"/>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AUD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0</v>
      </c>
      <c r="E106" s="193">
        <f t="shared" ref="E106" si="21">E14*E19+E15*E21</f>
        <v>0</v>
      </c>
      <c r="F106" s="193">
        <f>F14*F19+F15*F21</f>
        <v>0</v>
      </c>
      <c r="G106" s="193">
        <f t="shared" ref="G106:AB106" si="22">G14*G19+G15*G21</f>
        <v>0</v>
      </c>
      <c r="H106" s="193">
        <f t="shared" si="22"/>
        <v>0</v>
      </c>
      <c r="I106" s="193">
        <f t="shared" si="22"/>
        <v>0</v>
      </c>
      <c r="J106" s="193">
        <f t="shared" si="22"/>
        <v>0</v>
      </c>
      <c r="K106" s="193">
        <f t="shared" si="22"/>
        <v>0</v>
      </c>
      <c r="L106" s="193">
        <f t="shared" si="22"/>
        <v>0</v>
      </c>
      <c r="M106" s="193">
        <f t="shared" si="22"/>
        <v>0</v>
      </c>
      <c r="N106" s="193">
        <f t="shared" si="22"/>
        <v>0</v>
      </c>
      <c r="O106" s="193">
        <f t="shared" si="22"/>
        <v>0</v>
      </c>
      <c r="P106" s="193">
        <f t="shared" si="22"/>
        <v>0</v>
      </c>
      <c r="Q106" s="193">
        <f t="shared" si="22"/>
        <v>0</v>
      </c>
      <c r="R106" s="193">
        <f t="shared" si="22"/>
        <v>0</v>
      </c>
      <c r="S106" s="193">
        <f t="shared" si="22"/>
        <v>0</v>
      </c>
      <c r="T106" s="193">
        <f t="shared" si="22"/>
        <v>0</v>
      </c>
      <c r="U106" s="193">
        <f t="shared" si="22"/>
        <v>0</v>
      </c>
      <c r="V106" s="193">
        <f t="shared" si="22"/>
        <v>0</v>
      </c>
      <c r="W106" s="193">
        <f t="shared" si="22"/>
        <v>0</v>
      </c>
      <c r="X106" s="193">
        <f t="shared" si="22"/>
        <v>0</v>
      </c>
      <c r="Y106" s="193">
        <f t="shared" si="22"/>
        <v>0</v>
      </c>
      <c r="Z106" s="193">
        <f t="shared" si="22"/>
        <v>0</v>
      </c>
      <c r="AA106" s="193">
        <f t="shared" si="22"/>
        <v>0</v>
      </c>
      <c r="AB106" s="193">
        <f t="shared" si="22"/>
        <v>0</v>
      </c>
    </row>
    <row r="107" spans="1:31" x14ac:dyDescent="0.25">
      <c r="A107" s="141" t="s">
        <v>159</v>
      </c>
      <c r="B107" s="145">
        <f>EDATE(+Summary!$C$6,12)</f>
        <v>44196</v>
      </c>
      <c r="D107" s="193">
        <f>SUM(E107:AB107)</f>
        <v>0</v>
      </c>
      <c r="E107" s="193">
        <f>+E106*$AC$81</f>
        <v>0</v>
      </c>
      <c r="F107" s="193">
        <f t="shared" ref="F107:AB107" si="23">+F106*$AC$81</f>
        <v>0</v>
      </c>
      <c r="G107" s="193">
        <f t="shared" si="23"/>
        <v>0</v>
      </c>
      <c r="H107" s="193">
        <f t="shared" si="23"/>
        <v>0</v>
      </c>
      <c r="I107" s="193">
        <f t="shared" si="23"/>
        <v>0</v>
      </c>
      <c r="J107" s="193">
        <f t="shared" si="23"/>
        <v>0</v>
      </c>
      <c r="K107" s="193">
        <f t="shared" si="23"/>
        <v>0</v>
      </c>
      <c r="L107" s="193">
        <f t="shared" si="23"/>
        <v>0</v>
      </c>
      <c r="M107" s="193">
        <f t="shared" si="23"/>
        <v>0</v>
      </c>
      <c r="N107" s="193">
        <f t="shared" si="23"/>
        <v>0</v>
      </c>
      <c r="O107" s="193">
        <f t="shared" si="23"/>
        <v>0</v>
      </c>
      <c r="P107" s="193">
        <f t="shared" si="23"/>
        <v>0</v>
      </c>
      <c r="Q107" s="193">
        <f t="shared" si="23"/>
        <v>0</v>
      </c>
      <c r="R107" s="193">
        <f t="shared" si="23"/>
        <v>0</v>
      </c>
      <c r="S107" s="193">
        <f t="shared" si="23"/>
        <v>0</v>
      </c>
      <c r="T107" s="193">
        <f t="shared" si="23"/>
        <v>0</v>
      </c>
      <c r="U107" s="193">
        <f t="shared" si="23"/>
        <v>0</v>
      </c>
      <c r="V107" s="193">
        <f t="shared" si="23"/>
        <v>0</v>
      </c>
      <c r="W107" s="193">
        <f t="shared" si="23"/>
        <v>0</v>
      </c>
      <c r="X107" s="193">
        <f t="shared" si="23"/>
        <v>0</v>
      </c>
      <c r="Y107" s="193">
        <f t="shared" si="23"/>
        <v>0</v>
      </c>
      <c r="Z107" s="193">
        <f t="shared" si="23"/>
        <v>0</v>
      </c>
      <c r="AA107" s="193">
        <f t="shared" si="23"/>
        <v>0</v>
      </c>
      <c r="AB107" s="193">
        <f t="shared" si="23"/>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AUD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4">SUM(E113:AB113)</f>
        <v>0</v>
      </c>
      <c r="E113" s="190">
        <f>SUMPRODUCT($AC$81:$AC100,E81:E$100)</f>
        <v>0</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5">EDATE(B113,12)</f>
        <v>44196</v>
      </c>
      <c r="D114" s="173">
        <f t="shared" si="24"/>
        <v>0</v>
      </c>
      <c r="E114" s="190">
        <f>SUMPRODUCT($AC$81:$AC99,E82:E$100)</f>
        <v>0</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5"/>
        <v>44561</v>
      </c>
      <c r="D115" s="173">
        <f t="shared" si="24"/>
        <v>0</v>
      </c>
      <c r="E115" s="190">
        <f>SUMPRODUCT($AC$81:$AC98,E83:E$100)</f>
        <v>0</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5"/>
        <v>44926</v>
      </c>
      <c r="D116" s="173">
        <f t="shared" si="24"/>
        <v>0</v>
      </c>
      <c r="E116" s="190">
        <f>SUMPRODUCT($AC$81:$AC97,E84:E$100)</f>
        <v>0</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5"/>
        <v>45291</v>
      </c>
      <c r="D117" s="173">
        <f t="shared" si="24"/>
        <v>0</v>
      </c>
      <c r="E117" s="190">
        <f>SUMPRODUCT($AC$81:$AC96,E85:E$100)</f>
        <v>0</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5"/>
        <v>45657</v>
      </c>
      <c r="D118" s="173">
        <f t="shared" si="24"/>
        <v>0</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5"/>
        <v>46022</v>
      </c>
      <c r="D119" s="173">
        <f t="shared" si="24"/>
        <v>0</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5"/>
        <v>46387</v>
      </c>
      <c r="D120" s="173">
        <f t="shared" si="24"/>
        <v>0</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5"/>
        <v>46752</v>
      </c>
      <c r="D121" s="173">
        <f t="shared" si="24"/>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5"/>
        <v>47118</v>
      </c>
      <c r="D122" s="173">
        <f t="shared" si="24"/>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5"/>
        <v>47483</v>
      </c>
      <c r="D123" s="173">
        <f t="shared" si="24"/>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5"/>
        <v>47848</v>
      </c>
      <c r="D124" s="173">
        <f t="shared" si="24"/>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5"/>
        <v>48213</v>
      </c>
      <c r="D125" s="173">
        <f t="shared" si="24"/>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5"/>
        <v>48579</v>
      </c>
      <c r="D126" s="173">
        <f t="shared" si="24"/>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5"/>
        <v>48944</v>
      </c>
      <c r="D127" s="173">
        <f t="shared" si="24"/>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5"/>
        <v>49309</v>
      </c>
      <c r="D128" s="173">
        <f t="shared" si="24"/>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5"/>
        <v>49674</v>
      </c>
      <c r="D129" s="173">
        <f t="shared" si="24"/>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5"/>
        <v>50040</v>
      </c>
      <c r="D130" s="173">
        <f t="shared" si="24"/>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5"/>
        <v>50405</v>
      </c>
      <c r="D131" s="173">
        <f t="shared" si="24"/>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5"/>
        <v>50770</v>
      </c>
      <c r="D132" s="173">
        <f t="shared" si="24"/>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5"/>
        <v>51135</v>
      </c>
      <c r="D133" s="173">
        <f t="shared" si="24"/>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AUD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6">SUM(E140:AB140)</f>
        <v>0</v>
      </c>
      <c r="E140" s="183">
        <f>+(E$15*E$20)*E26</f>
        <v>0</v>
      </c>
      <c r="F140" s="183">
        <f>+(F$15*F$20)*F26</f>
        <v>0</v>
      </c>
      <c r="G140" s="183">
        <f t="shared" ref="G140:AB140" si="27">+(G$15*G$20)*G26</f>
        <v>0</v>
      </c>
      <c r="H140" s="183">
        <f t="shared" si="27"/>
        <v>0</v>
      </c>
      <c r="I140" s="183">
        <f t="shared" si="27"/>
        <v>0</v>
      </c>
      <c r="J140" s="183">
        <f t="shared" si="27"/>
        <v>0</v>
      </c>
      <c r="K140" s="183">
        <f t="shared" si="27"/>
        <v>0</v>
      </c>
      <c r="L140" s="183">
        <f t="shared" si="27"/>
        <v>0</v>
      </c>
      <c r="M140" s="183">
        <f t="shared" si="27"/>
        <v>0</v>
      </c>
      <c r="N140" s="183">
        <f t="shared" si="27"/>
        <v>0</v>
      </c>
      <c r="O140" s="183">
        <f t="shared" si="27"/>
        <v>0</v>
      </c>
      <c r="P140" s="183">
        <f t="shared" si="27"/>
        <v>0</v>
      </c>
      <c r="Q140" s="183">
        <f t="shared" si="27"/>
        <v>0</v>
      </c>
      <c r="R140" s="183">
        <f t="shared" si="27"/>
        <v>0</v>
      </c>
      <c r="S140" s="183">
        <f t="shared" si="27"/>
        <v>0</v>
      </c>
      <c r="T140" s="183">
        <f t="shared" si="27"/>
        <v>0</v>
      </c>
      <c r="U140" s="183">
        <f t="shared" si="27"/>
        <v>0</v>
      </c>
      <c r="V140" s="183">
        <f t="shared" si="27"/>
        <v>0</v>
      </c>
      <c r="W140" s="183">
        <f t="shared" si="27"/>
        <v>0</v>
      </c>
      <c r="X140" s="183">
        <f t="shared" si="27"/>
        <v>0</v>
      </c>
      <c r="Y140" s="183">
        <f t="shared" si="27"/>
        <v>0</v>
      </c>
      <c r="Z140" s="183">
        <f t="shared" si="27"/>
        <v>0</v>
      </c>
      <c r="AA140" s="183">
        <f t="shared" si="27"/>
        <v>0</v>
      </c>
      <c r="AB140" s="183">
        <f t="shared" si="27"/>
        <v>0</v>
      </c>
    </row>
    <row r="141" spans="1:28" x14ac:dyDescent="0.25">
      <c r="B141" s="145">
        <f t="shared" ref="B141:B159" si="28">EDATE(B140,12)</f>
        <v>44561</v>
      </c>
      <c r="D141" s="183">
        <f t="shared" si="26"/>
        <v>0</v>
      </c>
      <c r="E141" s="183">
        <f t="shared" ref="E141:AB151" si="29">+(E$15*E$20)*E27</f>
        <v>0</v>
      </c>
      <c r="F141" s="183">
        <f t="shared" si="29"/>
        <v>0</v>
      </c>
      <c r="G141" s="183">
        <f t="shared" si="29"/>
        <v>0</v>
      </c>
      <c r="H141" s="183">
        <f t="shared" si="29"/>
        <v>0</v>
      </c>
      <c r="I141" s="183">
        <f t="shared" si="29"/>
        <v>0</v>
      </c>
      <c r="J141" s="183">
        <f t="shared" si="29"/>
        <v>0</v>
      </c>
      <c r="K141" s="183">
        <f t="shared" si="29"/>
        <v>0</v>
      </c>
      <c r="L141" s="183">
        <f t="shared" si="29"/>
        <v>0</v>
      </c>
      <c r="M141" s="183">
        <f t="shared" si="29"/>
        <v>0</v>
      </c>
      <c r="N141" s="183">
        <f t="shared" si="29"/>
        <v>0</v>
      </c>
      <c r="O141" s="183">
        <f t="shared" si="29"/>
        <v>0</v>
      </c>
      <c r="P141" s="183">
        <f t="shared" si="29"/>
        <v>0</v>
      </c>
      <c r="Q141" s="183">
        <f t="shared" si="29"/>
        <v>0</v>
      </c>
      <c r="R141" s="183">
        <f t="shared" si="29"/>
        <v>0</v>
      </c>
      <c r="S141" s="183">
        <f t="shared" si="29"/>
        <v>0</v>
      </c>
      <c r="T141" s="183">
        <f t="shared" si="29"/>
        <v>0</v>
      </c>
      <c r="U141" s="183">
        <f t="shared" si="29"/>
        <v>0</v>
      </c>
      <c r="V141" s="183">
        <f t="shared" si="29"/>
        <v>0</v>
      </c>
      <c r="W141" s="183">
        <f t="shared" si="29"/>
        <v>0</v>
      </c>
      <c r="X141" s="183">
        <f t="shared" si="29"/>
        <v>0</v>
      </c>
      <c r="Y141" s="183">
        <f t="shared" si="29"/>
        <v>0</v>
      </c>
      <c r="Z141" s="183">
        <f t="shared" si="29"/>
        <v>0</v>
      </c>
      <c r="AA141" s="183">
        <f t="shared" si="29"/>
        <v>0</v>
      </c>
      <c r="AB141" s="183">
        <f t="shared" si="29"/>
        <v>0</v>
      </c>
    </row>
    <row r="142" spans="1:28" x14ac:dyDescent="0.25">
      <c r="B142" s="145">
        <f t="shared" si="28"/>
        <v>44926</v>
      </c>
      <c r="D142" s="183">
        <f t="shared" si="26"/>
        <v>0</v>
      </c>
      <c r="E142" s="183">
        <f t="shared" si="29"/>
        <v>0</v>
      </c>
      <c r="F142" s="183">
        <f t="shared" si="29"/>
        <v>0</v>
      </c>
      <c r="G142" s="183">
        <f t="shared" si="29"/>
        <v>0</v>
      </c>
      <c r="H142" s="183">
        <f t="shared" si="29"/>
        <v>0</v>
      </c>
      <c r="I142" s="183">
        <f t="shared" si="29"/>
        <v>0</v>
      </c>
      <c r="J142" s="183">
        <f t="shared" si="29"/>
        <v>0</v>
      </c>
      <c r="K142" s="183">
        <f t="shared" si="29"/>
        <v>0</v>
      </c>
      <c r="L142" s="183">
        <f t="shared" si="29"/>
        <v>0</v>
      </c>
      <c r="M142" s="183">
        <f t="shared" si="29"/>
        <v>0</v>
      </c>
      <c r="N142" s="183">
        <f t="shared" si="29"/>
        <v>0</v>
      </c>
      <c r="O142" s="183">
        <f t="shared" si="29"/>
        <v>0</v>
      </c>
      <c r="P142" s="183">
        <f t="shared" si="29"/>
        <v>0</v>
      </c>
      <c r="Q142" s="183">
        <f t="shared" si="29"/>
        <v>0</v>
      </c>
      <c r="R142" s="183">
        <f t="shared" si="29"/>
        <v>0</v>
      </c>
      <c r="S142" s="183">
        <f t="shared" si="29"/>
        <v>0</v>
      </c>
      <c r="T142" s="183">
        <f t="shared" si="29"/>
        <v>0</v>
      </c>
      <c r="U142" s="183">
        <f t="shared" si="29"/>
        <v>0</v>
      </c>
      <c r="V142" s="183">
        <f t="shared" si="29"/>
        <v>0</v>
      </c>
      <c r="W142" s="183">
        <f t="shared" si="29"/>
        <v>0</v>
      </c>
      <c r="X142" s="183">
        <f t="shared" si="29"/>
        <v>0</v>
      </c>
      <c r="Y142" s="183">
        <f t="shared" si="29"/>
        <v>0</v>
      </c>
      <c r="Z142" s="183">
        <f t="shared" si="29"/>
        <v>0</v>
      </c>
      <c r="AA142" s="183">
        <f t="shared" si="29"/>
        <v>0</v>
      </c>
      <c r="AB142" s="183">
        <f t="shared" si="29"/>
        <v>0</v>
      </c>
    </row>
    <row r="143" spans="1:28" x14ac:dyDescent="0.25">
      <c r="B143" s="145">
        <f t="shared" si="28"/>
        <v>45291</v>
      </c>
      <c r="D143" s="183">
        <f t="shared" si="26"/>
        <v>0</v>
      </c>
      <c r="E143" s="183">
        <f t="shared" si="29"/>
        <v>0</v>
      </c>
      <c r="F143" s="183">
        <f t="shared" si="29"/>
        <v>0</v>
      </c>
      <c r="G143" s="183">
        <f t="shared" si="29"/>
        <v>0</v>
      </c>
      <c r="H143" s="183">
        <f t="shared" si="29"/>
        <v>0</v>
      </c>
      <c r="I143" s="183">
        <f t="shared" si="29"/>
        <v>0</v>
      </c>
      <c r="J143" s="183">
        <f t="shared" si="29"/>
        <v>0</v>
      </c>
      <c r="K143" s="183">
        <f t="shared" si="29"/>
        <v>0</v>
      </c>
      <c r="L143" s="183">
        <f t="shared" si="29"/>
        <v>0</v>
      </c>
      <c r="M143" s="183">
        <f t="shared" si="29"/>
        <v>0</v>
      </c>
      <c r="N143" s="183">
        <f t="shared" si="29"/>
        <v>0</v>
      </c>
      <c r="O143" s="183">
        <f t="shared" si="29"/>
        <v>0</v>
      </c>
      <c r="P143" s="183">
        <f t="shared" si="29"/>
        <v>0</v>
      </c>
      <c r="Q143" s="183">
        <f t="shared" si="29"/>
        <v>0</v>
      </c>
      <c r="R143" s="183">
        <f t="shared" si="29"/>
        <v>0</v>
      </c>
      <c r="S143" s="183">
        <f t="shared" si="29"/>
        <v>0</v>
      </c>
      <c r="T143" s="183">
        <f t="shared" si="29"/>
        <v>0</v>
      </c>
      <c r="U143" s="183">
        <f t="shared" si="29"/>
        <v>0</v>
      </c>
      <c r="V143" s="183">
        <f t="shared" si="29"/>
        <v>0</v>
      </c>
      <c r="W143" s="183">
        <f t="shared" si="29"/>
        <v>0</v>
      </c>
      <c r="X143" s="183">
        <f t="shared" si="29"/>
        <v>0</v>
      </c>
      <c r="Y143" s="183">
        <f t="shared" si="29"/>
        <v>0</v>
      </c>
      <c r="Z143" s="183">
        <f t="shared" si="29"/>
        <v>0</v>
      </c>
      <c r="AA143" s="183">
        <f t="shared" si="29"/>
        <v>0</v>
      </c>
      <c r="AB143" s="183">
        <f t="shared" si="29"/>
        <v>0</v>
      </c>
    </row>
    <row r="144" spans="1:28" x14ac:dyDescent="0.25">
      <c r="B144" s="145">
        <f t="shared" si="28"/>
        <v>45657</v>
      </c>
      <c r="D144" s="183">
        <f t="shared" si="26"/>
        <v>0</v>
      </c>
      <c r="E144" s="183">
        <f t="shared" si="29"/>
        <v>0</v>
      </c>
      <c r="F144" s="183">
        <f t="shared" si="29"/>
        <v>0</v>
      </c>
      <c r="G144" s="183">
        <f t="shared" si="29"/>
        <v>0</v>
      </c>
      <c r="H144" s="183">
        <f t="shared" si="29"/>
        <v>0</v>
      </c>
      <c r="I144" s="183">
        <f t="shared" si="29"/>
        <v>0</v>
      </c>
      <c r="J144" s="183">
        <f t="shared" si="29"/>
        <v>0</v>
      </c>
      <c r="K144" s="183">
        <f t="shared" si="29"/>
        <v>0</v>
      </c>
      <c r="L144" s="183">
        <f t="shared" si="29"/>
        <v>0</v>
      </c>
      <c r="M144" s="183">
        <f t="shared" si="29"/>
        <v>0</v>
      </c>
      <c r="N144" s="183">
        <f t="shared" si="29"/>
        <v>0</v>
      </c>
      <c r="O144" s="183">
        <f t="shared" si="29"/>
        <v>0</v>
      </c>
      <c r="P144" s="183">
        <f t="shared" si="29"/>
        <v>0</v>
      </c>
      <c r="Q144" s="183">
        <f t="shared" si="29"/>
        <v>0</v>
      </c>
      <c r="R144" s="183">
        <f t="shared" si="29"/>
        <v>0</v>
      </c>
      <c r="S144" s="183">
        <f t="shared" si="29"/>
        <v>0</v>
      </c>
      <c r="T144" s="183">
        <f t="shared" si="29"/>
        <v>0</v>
      </c>
      <c r="U144" s="183">
        <f t="shared" si="29"/>
        <v>0</v>
      </c>
      <c r="V144" s="183">
        <f t="shared" si="29"/>
        <v>0</v>
      </c>
      <c r="W144" s="183">
        <f t="shared" si="29"/>
        <v>0</v>
      </c>
      <c r="X144" s="183">
        <f t="shared" si="29"/>
        <v>0</v>
      </c>
      <c r="Y144" s="183">
        <f t="shared" si="29"/>
        <v>0</v>
      </c>
      <c r="Z144" s="183">
        <f t="shared" si="29"/>
        <v>0</v>
      </c>
      <c r="AA144" s="183">
        <f t="shared" si="29"/>
        <v>0</v>
      </c>
      <c r="AB144" s="183">
        <f t="shared" si="29"/>
        <v>0</v>
      </c>
    </row>
    <row r="145" spans="2:28" x14ac:dyDescent="0.25">
      <c r="B145" s="145">
        <f t="shared" si="28"/>
        <v>46022</v>
      </c>
      <c r="D145" s="183">
        <f t="shared" si="26"/>
        <v>0</v>
      </c>
      <c r="E145" s="183">
        <f t="shared" si="29"/>
        <v>0</v>
      </c>
      <c r="F145" s="183">
        <f t="shared" si="29"/>
        <v>0</v>
      </c>
      <c r="G145" s="183">
        <f t="shared" si="29"/>
        <v>0</v>
      </c>
      <c r="H145" s="183">
        <f t="shared" si="29"/>
        <v>0</v>
      </c>
      <c r="I145" s="183">
        <f t="shared" si="29"/>
        <v>0</v>
      </c>
      <c r="J145" s="183">
        <f t="shared" si="29"/>
        <v>0</v>
      </c>
      <c r="K145" s="183">
        <f t="shared" si="29"/>
        <v>0</v>
      </c>
      <c r="L145" s="183">
        <f t="shared" si="29"/>
        <v>0</v>
      </c>
      <c r="M145" s="183">
        <f t="shared" si="29"/>
        <v>0</v>
      </c>
      <c r="N145" s="183">
        <f t="shared" si="29"/>
        <v>0</v>
      </c>
      <c r="O145" s="183">
        <f t="shared" si="29"/>
        <v>0</v>
      </c>
      <c r="P145" s="183">
        <f t="shared" si="29"/>
        <v>0</v>
      </c>
      <c r="Q145" s="183">
        <f t="shared" si="29"/>
        <v>0</v>
      </c>
      <c r="R145" s="183">
        <f t="shared" si="29"/>
        <v>0</v>
      </c>
      <c r="S145" s="183">
        <f t="shared" si="29"/>
        <v>0</v>
      </c>
      <c r="T145" s="183">
        <f t="shared" si="29"/>
        <v>0</v>
      </c>
      <c r="U145" s="183">
        <f t="shared" si="29"/>
        <v>0</v>
      </c>
      <c r="V145" s="183">
        <f t="shared" si="29"/>
        <v>0</v>
      </c>
      <c r="W145" s="183">
        <f t="shared" si="29"/>
        <v>0</v>
      </c>
      <c r="X145" s="183">
        <f t="shared" si="29"/>
        <v>0</v>
      </c>
      <c r="Y145" s="183">
        <f t="shared" si="29"/>
        <v>0</v>
      </c>
      <c r="Z145" s="183">
        <f t="shared" si="29"/>
        <v>0</v>
      </c>
      <c r="AA145" s="183">
        <f t="shared" si="29"/>
        <v>0</v>
      </c>
      <c r="AB145" s="183">
        <f t="shared" si="29"/>
        <v>0</v>
      </c>
    </row>
    <row r="146" spans="2:28" x14ac:dyDescent="0.25">
      <c r="B146" s="145">
        <f t="shared" si="28"/>
        <v>46387</v>
      </c>
      <c r="D146" s="183">
        <f t="shared" si="26"/>
        <v>0</v>
      </c>
      <c r="E146" s="183">
        <f t="shared" si="29"/>
        <v>0</v>
      </c>
      <c r="F146" s="183">
        <f t="shared" si="29"/>
        <v>0</v>
      </c>
      <c r="G146" s="183">
        <f t="shared" si="29"/>
        <v>0</v>
      </c>
      <c r="H146" s="183">
        <f t="shared" si="29"/>
        <v>0</v>
      </c>
      <c r="I146" s="183">
        <f t="shared" si="29"/>
        <v>0</v>
      </c>
      <c r="J146" s="183">
        <f t="shared" si="29"/>
        <v>0</v>
      </c>
      <c r="K146" s="183">
        <f t="shared" si="29"/>
        <v>0</v>
      </c>
      <c r="L146" s="183">
        <f t="shared" si="29"/>
        <v>0</v>
      </c>
      <c r="M146" s="183">
        <f t="shared" si="29"/>
        <v>0</v>
      </c>
      <c r="N146" s="183">
        <f t="shared" si="29"/>
        <v>0</v>
      </c>
      <c r="O146" s="183">
        <f t="shared" si="29"/>
        <v>0</v>
      </c>
      <c r="P146" s="183">
        <f t="shared" si="29"/>
        <v>0</v>
      </c>
      <c r="Q146" s="183">
        <f t="shared" si="29"/>
        <v>0</v>
      </c>
      <c r="R146" s="183">
        <f t="shared" si="29"/>
        <v>0</v>
      </c>
      <c r="S146" s="183">
        <f t="shared" si="29"/>
        <v>0</v>
      </c>
      <c r="T146" s="183">
        <f t="shared" si="29"/>
        <v>0</v>
      </c>
      <c r="U146" s="183">
        <f t="shared" si="29"/>
        <v>0</v>
      </c>
      <c r="V146" s="183">
        <f t="shared" si="29"/>
        <v>0</v>
      </c>
      <c r="W146" s="183">
        <f t="shared" si="29"/>
        <v>0</v>
      </c>
      <c r="X146" s="183">
        <f t="shared" si="29"/>
        <v>0</v>
      </c>
      <c r="Y146" s="183">
        <f t="shared" si="29"/>
        <v>0</v>
      </c>
      <c r="Z146" s="183">
        <f t="shared" si="29"/>
        <v>0</v>
      </c>
      <c r="AA146" s="183">
        <f t="shared" si="29"/>
        <v>0</v>
      </c>
      <c r="AB146" s="183">
        <f t="shared" si="29"/>
        <v>0</v>
      </c>
    </row>
    <row r="147" spans="2:28" x14ac:dyDescent="0.25">
      <c r="B147" s="145">
        <f t="shared" si="28"/>
        <v>46752</v>
      </c>
      <c r="D147" s="183">
        <f t="shared" si="26"/>
        <v>0</v>
      </c>
      <c r="E147" s="183">
        <f t="shared" si="29"/>
        <v>0</v>
      </c>
      <c r="F147" s="183">
        <f t="shared" si="29"/>
        <v>0</v>
      </c>
      <c r="G147" s="183">
        <f t="shared" si="29"/>
        <v>0</v>
      </c>
      <c r="H147" s="183">
        <f t="shared" si="29"/>
        <v>0</v>
      </c>
      <c r="I147" s="183">
        <f t="shared" si="29"/>
        <v>0</v>
      </c>
      <c r="J147" s="183">
        <f t="shared" si="29"/>
        <v>0</v>
      </c>
      <c r="K147" s="183">
        <f t="shared" si="29"/>
        <v>0</v>
      </c>
      <c r="L147" s="183">
        <f t="shared" si="29"/>
        <v>0</v>
      </c>
      <c r="M147" s="183">
        <f t="shared" si="29"/>
        <v>0</v>
      </c>
      <c r="N147" s="183">
        <f t="shared" si="29"/>
        <v>0</v>
      </c>
      <c r="O147" s="183">
        <f t="shared" si="29"/>
        <v>0</v>
      </c>
      <c r="P147" s="183">
        <f t="shared" si="29"/>
        <v>0</v>
      </c>
      <c r="Q147" s="183">
        <f t="shared" si="29"/>
        <v>0</v>
      </c>
      <c r="R147" s="183">
        <f t="shared" si="29"/>
        <v>0</v>
      </c>
      <c r="S147" s="183">
        <f t="shared" si="29"/>
        <v>0</v>
      </c>
      <c r="T147" s="183">
        <f t="shared" si="29"/>
        <v>0</v>
      </c>
      <c r="U147" s="183">
        <f t="shared" si="29"/>
        <v>0</v>
      </c>
      <c r="V147" s="183">
        <f t="shared" si="29"/>
        <v>0</v>
      </c>
      <c r="W147" s="183">
        <f t="shared" si="29"/>
        <v>0</v>
      </c>
      <c r="X147" s="183">
        <f t="shared" si="29"/>
        <v>0</v>
      </c>
      <c r="Y147" s="183">
        <f t="shared" si="29"/>
        <v>0</v>
      </c>
      <c r="Z147" s="183">
        <f t="shared" si="29"/>
        <v>0</v>
      </c>
      <c r="AA147" s="183">
        <f t="shared" si="29"/>
        <v>0</v>
      </c>
      <c r="AB147" s="183">
        <f t="shared" si="29"/>
        <v>0</v>
      </c>
    </row>
    <row r="148" spans="2:28" x14ac:dyDescent="0.25">
      <c r="B148" s="145">
        <f t="shared" si="28"/>
        <v>47118</v>
      </c>
      <c r="D148" s="183">
        <f t="shared" si="26"/>
        <v>0</v>
      </c>
      <c r="E148" s="183">
        <f t="shared" si="29"/>
        <v>0</v>
      </c>
      <c r="F148" s="183">
        <f t="shared" si="29"/>
        <v>0</v>
      </c>
      <c r="G148" s="183">
        <f t="shared" si="29"/>
        <v>0</v>
      </c>
      <c r="H148" s="183">
        <f t="shared" si="29"/>
        <v>0</v>
      </c>
      <c r="I148" s="183">
        <f t="shared" si="29"/>
        <v>0</v>
      </c>
      <c r="J148" s="183">
        <f t="shared" si="29"/>
        <v>0</v>
      </c>
      <c r="K148" s="183">
        <f t="shared" si="29"/>
        <v>0</v>
      </c>
      <c r="L148" s="183">
        <f t="shared" si="29"/>
        <v>0</v>
      </c>
      <c r="M148" s="183">
        <f t="shared" si="29"/>
        <v>0</v>
      </c>
      <c r="N148" s="183">
        <f t="shared" si="29"/>
        <v>0</v>
      </c>
      <c r="O148" s="183">
        <f t="shared" si="29"/>
        <v>0</v>
      </c>
      <c r="P148" s="183">
        <f t="shared" si="29"/>
        <v>0</v>
      </c>
      <c r="Q148" s="183">
        <f t="shared" si="29"/>
        <v>0</v>
      </c>
      <c r="R148" s="183">
        <f t="shared" si="29"/>
        <v>0</v>
      </c>
      <c r="S148" s="183">
        <f t="shared" si="29"/>
        <v>0</v>
      </c>
      <c r="T148" s="183">
        <f t="shared" si="29"/>
        <v>0</v>
      </c>
      <c r="U148" s="183">
        <f t="shared" si="29"/>
        <v>0</v>
      </c>
      <c r="V148" s="183">
        <f t="shared" si="29"/>
        <v>0</v>
      </c>
      <c r="W148" s="183">
        <f t="shared" si="29"/>
        <v>0</v>
      </c>
      <c r="X148" s="183">
        <f t="shared" si="29"/>
        <v>0</v>
      </c>
      <c r="Y148" s="183">
        <f t="shared" si="29"/>
        <v>0</v>
      </c>
      <c r="Z148" s="183">
        <f t="shared" si="29"/>
        <v>0</v>
      </c>
      <c r="AA148" s="183">
        <f t="shared" si="29"/>
        <v>0</v>
      </c>
      <c r="AB148" s="183">
        <f t="shared" si="29"/>
        <v>0</v>
      </c>
    </row>
    <row r="149" spans="2:28" x14ac:dyDescent="0.25">
      <c r="B149" s="145">
        <f t="shared" si="28"/>
        <v>47483</v>
      </c>
      <c r="D149" s="183">
        <f t="shared" si="26"/>
        <v>0</v>
      </c>
      <c r="E149" s="183">
        <f t="shared" si="29"/>
        <v>0</v>
      </c>
      <c r="F149" s="183">
        <f t="shared" si="29"/>
        <v>0</v>
      </c>
      <c r="G149" s="183">
        <f t="shared" si="29"/>
        <v>0</v>
      </c>
      <c r="H149" s="183">
        <f t="shared" si="29"/>
        <v>0</v>
      </c>
      <c r="I149" s="183">
        <f t="shared" si="29"/>
        <v>0</v>
      </c>
      <c r="J149" s="183">
        <f t="shared" si="29"/>
        <v>0</v>
      </c>
      <c r="K149" s="183">
        <f t="shared" si="29"/>
        <v>0</v>
      </c>
      <c r="L149" s="183">
        <f t="shared" si="29"/>
        <v>0</v>
      </c>
      <c r="M149" s="183">
        <f t="shared" si="29"/>
        <v>0</v>
      </c>
      <c r="N149" s="183">
        <f t="shared" si="29"/>
        <v>0</v>
      </c>
      <c r="O149" s="183">
        <f t="shared" si="29"/>
        <v>0</v>
      </c>
      <c r="P149" s="183">
        <f t="shared" si="29"/>
        <v>0</v>
      </c>
      <c r="Q149" s="183">
        <f t="shared" si="29"/>
        <v>0</v>
      </c>
      <c r="R149" s="183">
        <f t="shared" si="29"/>
        <v>0</v>
      </c>
      <c r="S149" s="183">
        <f t="shared" si="29"/>
        <v>0</v>
      </c>
      <c r="T149" s="183">
        <f t="shared" si="29"/>
        <v>0</v>
      </c>
      <c r="U149" s="183">
        <f t="shared" si="29"/>
        <v>0</v>
      </c>
      <c r="V149" s="183">
        <f t="shared" si="29"/>
        <v>0</v>
      </c>
      <c r="W149" s="183">
        <f t="shared" si="29"/>
        <v>0</v>
      </c>
      <c r="X149" s="183">
        <f t="shared" si="29"/>
        <v>0</v>
      </c>
      <c r="Y149" s="183">
        <f t="shared" si="29"/>
        <v>0</v>
      </c>
      <c r="Z149" s="183">
        <f t="shared" si="29"/>
        <v>0</v>
      </c>
      <c r="AA149" s="183">
        <f t="shared" si="29"/>
        <v>0</v>
      </c>
      <c r="AB149" s="183">
        <f t="shared" si="29"/>
        <v>0</v>
      </c>
    </row>
    <row r="150" spans="2:28" x14ac:dyDescent="0.25">
      <c r="B150" s="145">
        <f t="shared" si="28"/>
        <v>47848</v>
      </c>
      <c r="D150" s="183">
        <f t="shared" si="26"/>
        <v>0</v>
      </c>
      <c r="E150" s="183">
        <f t="shared" si="29"/>
        <v>0</v>
      </c>
      <c r="F150" s="183">
        <f t="shared" si="29"/>
        <v>0</v>
      </c>
      <c r="G150" s="183">
        <f t="shared" si="29"/>
        <v>0</v>
      </c>
      <c r="H150" s="183">
        <f t="shared" si="29"/>
        <v>0</v>
      </c>
      <c r="I150" s="183">
        <f t="shared" si="29"/>
        <v>0</v>
      </c>
      <c r="J150" s="183">
        <f t="shared" si="29"/>
        <v>0</v>
      </c>
      <c r="K150" s="183">
        <f t="shared" si="29"/>
        <v>0</v>
      </c>
      <c r="L150" s="183">
        <f t="shared" si="29"/>
        <v>0</v>
      </c>
      <c r="M150" s="183">
        <f t="shared" si="29"/>
        <v>0</v>
      </c>
      <c r="N150" s="183">
        <f t="shared" si="29"/>
        <v>0</v>
      </c>
      <c r="O150" s="183">
        <f t="shared" si="29"/>
        <v>0</v>
      </c>
      <c r="P150" s="183">
        <f t="shared" si="29"/>
        <v>0</v>
      </c>
      <c r="Q150" s="183">
        <f t="shared" si="29"/>
        <v>0</v>
      </c>
      <c r="R150" s="183">
        <f t="shared" si="29"/>
        <v>0</v>
      </c>
      <c r="S150" s="183">
        <f t="shared" si="29"/>
        <v>0</v>
      </c>
      <c r="T150" s="183">
        <f t="shared" si="29"/>
        <v>0</v>
      </c>
      <c r="U150" s="183">
        <f t="shared" si="29"/>
        <v>0</v>
      </c>
      <c r="V150" s="183">
        <f t="shared" si="29"/>
        <v>0</v>
      </c>
      <c r="W150" s="183">
        <f t="shared" si="29"/>
        <v>0</v>
      </c>
      <c r="X150" s="183">
        <f t="shared" si="29"/>
        <v>0</v>
      </c>
      <c r="Y150" s="183">
        <f t="shared" si="29"/>
        <v>0</v>
      </c>
      <c r="Z150" s="183">
        <f t="shared" si="29"/>
        <v>0</v>
      </c>
      <c r="AA150" s="183">
        <f t="shared" si="29"/>
        <v>0</v>
      </c>
      <c r="AB150" s="183">
        <f t="shared" si="29"/>
        <v>0</v>
      </c>
    </row>
    <row r="151" spans="2:28" x14ac:dyDescent="0.25">
      <c r="B151" s="145">
        <f t="shared" si="28"/>
        <v>48213</v>
      </c>
      <c r="D151" s="183">
        <f t="shared" si="26"/>
        <v>0</v>
      </c>
      <c r="E151" s="183">
        <f t="shared" si="29"/>
        <v>0</v>
      </c>
      <c r="F151" s="183">
        <f t="shared" si="29"/>
        <v>0</v>
      </c>
      <c r="G151" s="183">
        <f t="shared" si="29"/>
        <v>0</v>
      </c>
      <c r="H151" s="183">
        <f t="shared" si="29"/>
        <v>0</v>
      </c>
      <c r="I151" s="183">
        <f t="shared" si="29"/>
        <v>0</v>
      </c>
      <c r="J151" s="183">
        <f t="shared" si="29"/>
        <v>0</v>
      </c>
      <c r="K151" s="183">
        <f t="shared" si="29"/>
        <v>0</v>
      </c>
      <c r="L151" s="183">
        <f t="shared" si="29"/>
        <v>0</v>
      </c>
      <c r="M151" s="183">
        <f t="shared" si="29"/>
        <v>0</v>
      </c>
      <c r="N151" s="183">
        <f t="shared" si="29"/>
        <v>0</v>
      </c>
      <c r="O151" s="183">
        <f t="shared" si="29"/>
        <v>0</v>
      </c>
      <c r="P151" s="183">
        <f t="shared" si="29"/>
        <v>0</v>
      </c>
      <c r="Q151" s="183">
        <f t="shared" si="29"/>
        <v>0</v>
      </c>
      <c r="R151" s="183">
        <f t="shared" si="29"/>
        <v>0</v>
      </c>
      <c r="S151" s="183">
        <f t="shared" si="29"/>
        <v>0</v>
      </c>
      <c r="T151" s="183">
        <f t="shared" ref="T151:AB151" si="30">+(T$15*T$20)*T37</f>
        <v>0</v>
      </c>
      <c r="U151" s="183">
        <f t="shared" si="30"/>
        <v>0</v>
      </c>
      <c r="V151" s="183">
        <f t="shared" si="30"/>
        <v>0</v>
      </c>
      <c r="W151" s="183">
        <f t="shared" si="30"/>
        <v>0</v>
      </c>
      <c r="X151" s="183">
        <f t="shared" si="30"/>
        <v>0</v>
      </c>
      <c r="Y151" s="183">
        <f t="shared" si="30"/>
        <v>0</v>
      </c>
      <c r="Z151" s="183">
        <f t="shared" si="30"/>
        <v>0</v>
      </c>
      <c r="AA151" s="183">
        <f t="shared" si="30"/>
        <v>0</v>
      </c>
      <c r="AB151" s="183">
        <f t="shared" si="30"/>
        <v>0</v>
      </c>
    </row>
    <row r="152" spans="2:28" x14ac:dyDescent="0.25">
      <c r="B152" s="145">
        <f t="shared" si="28"/>
        <v>48579</v>
      </c>
      <c r="D152" s="183">
        <f t="shared" si="26"/>
        <v>0</v>
      </c>
      <c r="E152" s="183">
        <f t="shared" ref="E152:AB159" si="31">+(E$15*E$20)*E38</f>
        <v>0</v>
      </c>
      <c r="F152" s="183">
        <f t="shared" si="31"/>
        <v>0</v>
      </c>
      <c r="G152" s="183">
        <f t="shared" si="31"/>
        <v>0</v>
      </c>
      <c r="H152" s="183">
        <f t="shared" si="31"/>
        <v>0</v>
      </c>
      <c r="I152" s="183">
        <f t="shared" si="31"/>
        <v>0</v>
      </c>
      <c r="J152" s="183">
        <f t="shared" si="31"/>
        <v>0</v>
      </c>
      <c r="K152" s="183">
        <f t="shared" si="31"/>
        <v>0</v>
      </c>
      <c r="L152" s="183">
        <f t="shared" si="31"/>
        <v>0</v>
      </c>
      <c r="M152" s="183">
        <f t="shared" si="31"/>
        <v>0</v>
      </c>
      <c r="N152" s="183">
        <f t="shared" si="31"/>
        <v>0</v>
      </c>
      <c r="O152" s="183">
        <f t="shared" si="31"/>
        <v>0</v>
      </c>
      <c r="P152" s="183">
        <f t="shared" si="31"/>
        <v>0</v>
      </c>
      <c r="Q152" s="183">
        <f t="shared" si="31"/>
        <v>0</v>
      </c>
      <c r="R152" s="183">
        <f t="shared" si="31"/>
        <v>0</v>
      </c>
      <c r="S152" s="183">
        <f t="shared" si="31"/>
        <v>0</v>
      </c>
      <c r="T152" s="183">
        <f t="shared" si="31"/>
        <v>0</v>
      </c>
      <c r="U152" s="183">
        <f t="shared" si="31"/>
        <v>0</v>
      </c>
      <c r="V152" s="183">
        <f t="shared" si="31"/>
        <v>0</v>
      </c>
      <c r="W152" s="183">
        <f t="shared" si="31"/>
        <v>0</v>
      </c>
      <c r="X152" s="183">
        <f t="shared" si="31"/>
        <v>0</v>
      </c>
      <c r="Y152" s="183">
        <f t="shared" si="31"/>
        <v>0</v>
      </c>
      <c r="Z152" s="183">
        <f t="shared" si="31"/>
        <v>0</v>
      </c>
      <c r="AA152" s="183">
        <f t="shared" si="31"/>
        <v>0</v>
      </c>
      <c r="AB152" s="183">
        <f t="shared" si="31"/>
        <v>0</v>
      </c>
    </row>
    <row r="153" spans="2:28" x14ac:dyDescent="0.25">
      <c r="B153" s="145">
        <f t="shared" si="28"/>
        <v>48944</v>
      </c>
      <c r="D153" s="183">
        <f t="shared" si="26"/>
        <v>0</v>
      </c>
      <c r="E153" s="183">
        <f t="shared" si="31"/>
        <v>0</v>
      </c>
      <c r="F153" s="183">
        <f t="shared" si="31"/>
        <v>0</v>
      </c>
      <c r="G153" s="183">
        <f t="shared" si="31"/>
        <v>0</v>
      </c>
      <c r="H153" s="183">
        <f t="shared" si="31"/>
        <v>0</v>
      </c>
      <c r="I153" s="183">
        <f t="shared" si="31"/>
        <v>0</v>
      </c>
      <c r="J153" s="183">
        <f t="shared" si="31"/>
        <v>0</v>
      </c>
      <c r="K153" s="183">
        <f t="shared" si="31"/>
        <v>0</v>
      </c>
      <c r="L153" s="183">
        <f t="shared" si="31"/>
        <v>0</v>
      </c>
      <c r="M153" s="183">
        <f t="shared" si="31"/>
        <v>0</v>
      </c>
      <c r="N153" s="183">
        <f t="shared" si="31"/>
        <v>0</v>
      </c>
      <c r="O153" s="183">
        <f t="shared" si="31"/>
        <v>0</v>
      </c>
      <c r="P153" s="183">
        <f t="shared" si="31"/>
        <v>0</v>
      </c>
      <c r="Q153" s="183">
        <f t="shared" si="31"/>
        <v>0</v>
      </c>
      <c r="R153" s="183">
        <f t="shared" si="31"/>
        <v>0</v>
      </c>
      <c r="S153" s="183">
        <f t="shared" si="31"/>
        <v>0</v>
      </c>
      <c r="T153" s="183">
        <f t="shared" si="31"/>
        <v>0</v>
      </c>
      <c r="U153" s="183">
        <f t="shared" si="31"/>
        <v>0</v>
      </c>
      <c r="V153" s="183">
        <f t="shared" si="31"/>
        <v>0</v>
      </c>
      <c r="W153" s="183">
        <f t="shared" si="31"/>
        <v>0</v>
      </c>
      <c r="X153" s="183">
        <f t="shared" si="31"/>
        <v>0</v>
      </c>
      <c r="Y153" s="183">
        <f t="shared" si="31"/>
        <v>0</v>
      </c>
      <c r="Z153" s="183">
        <f t="shared" si="31"/>
        <v>0</v>
      </c>
      <c r="AA153" s="183">
        <f t="shared" si="31"/>
        <v>0</v>
      </c>
      <c r="AB153" s="183">
        <f t="shared" si="31"/>
        <v>0</v>
      </c>
    </row>
    <row r="154" spans="2:28" x14ac:dyDescent="0.25">
      <c r="B154" s="145">
        <f t="shared" si="28"/>
        <v>49309</v>
      </c>
      <c r="D154" s="183">
        <f t="shared" si="26"/>
        <v>0</v>
      </c>
      <c r="E154" s="183">
        <f t="shared" si="31"/>
        <v>0</v>
      </c>
      <c r="F154" s="183">
        <f t="shared" si="31"/>
        <v>0</v>
      </c>
      <c r="G154" s="183">
        <f t="shared" si="31"/>
        <v>0</v>
      </c>
      <c r="H154" s="183">
        <f t="shared" si="31"/>
        <v>0</v>
      </c>
      <c r="I154" s="183">
        <f t="shared" si="31"/>
        <v>0</v>
      </c>
      <c r="J154" s="183">
        <f t="shared" si="31"/>
        <v>0</v>
      </c>
      <c r="K154" s="183">
        <f t="shared" si="31"/>
        <v>0</v>
      </c>
      <c r="L154" s="183">
        <f t="shared" si="31"/>
        <v>0</v>
      </c>
      <c r="M154" s="183">
        <f t="shared" si="31"/>
        <v>0</v>
      </c>
      <c r="N154" s="183">
        <f t="shared" si="31"/>
        <v>0</v>
      </c>
      <c r="O154" s="183">
        <f t="shared" si="31"/>
        <v>0</v>
      </c>
      <c r="P154" s="183">
        <f t="shared" si="31"/>
        <v>0</v>
      </c>
      <c r="Q154" s="183">
        <f t="shared" si="31"/>
        <v>0</v>
      </c>
      <c r="R154" s="183">
        <f t="shared" si="31"/>
        <v>0</v>
      </c>
      <c r="S154" s="183">
        <f t="shared" si="31"/>
        <v>0</v>
      </c>
      <c r="T154" s="183">
        <f t="shared" si="31"/>
        <v>0</v>
      </c>
      <c r="U154" s="183">
        <f t="shared" si="31"/>
        <v>0</v>
      </c>
      <c r="V154" s="183">
        <f t="shared" si="31"/>
        <v>0</v>
      </c>
      <c r="W154" s="183">
        <f t="shared" si="31"/>
        <v>0</v>
      </c>
      <c r="X154" s="183">
        <f t="shared" si="31"/>
        <v>0</v>
      </c>
      <c r="Y154" s="183">
        <f t="shared" si="31"/>
        <v>0</v>
      </c>
      <c r="Z154" s="183">
        <f t="shared" si="31"/>
        <v>0</v>
      </c>
      <c r="AA154" s="183">
        <f t="shared" si="31"/>
        <v>0</v>
      </c>
      <c r="AB154" s="183">
        <f t="shared" si="31"/>
        <v>0</v>
      </c>
    </row>
    <row r="155" spans="2:28" x14ac:dyDescent="0.25">
      <c r="B155" s="145">
        <f t="shared" si="28"/>
        <v>49674</v>
      </c>
      <c r="D155" s="183">
        <f t="shared" si="26"/>
        <v>0</v>
      </c>
      <c r="E155" s="183">
        <f t="shared" si="31"/>
        <v>0</v>
      </c>
      <c r="F155" s="183">
        <f t="shared" si="31"/>
        <v>0</v>
      </c>
      <c r="G155" s="183">
        <f t="shared" si="31"/>
        <v>0</v>
      </c>
      <c r="H155" s="183">
        <f t="shared" si="31"/>
        <v>0</v>
      </c>
      <c r="I155" s="183">
        <f t="shared" si="31"/>
        <v>0</v>
      </c>
      <c r="J155" s="183">
        <f t="shared" si="31"/>
        <v>0</v>
      </c>
      <c r="K155" s="183">
        <f t="shared" si="31"/>
        <v>0</v>
      </c>
      <c r="L155" s="183">
        <f t="shared" si="31"/>
        <v>0</v>
      </c>
      <c r="M155" s="183">
        <f t="shared" si="31"/>
        <v>0</v>
      </c>
      <c r="N155" s="183">
        <f t="shared" si="31"/>
        <v>0</v>
      </c>
      <c r="O155" s="183">
        <f t="shared" si="31"/>
        <v>0</v>
      </c>
      <c r="P155" s="183">
        <f t="shared" si="31"/>
        <v>0</v>
      </c>
      <c r="Q155" s="183">
        <f t="shared" si="31"/>
        <v>0</v>
      </c>
      <c r="R155" s="183">
        <f t="shared" si="31"/>
        <v>0</v>
      </c>
      <c r="S155" s="183">
        <f t="shared" si="31"/>
        <v>0</v>
      </c>
      <c r="T155" s="183">
        <f t="shared" si="31"/>
        <v>0</v>
      </c>
      <c r="U155" s="183">
        <f t="shared" si="31"/>
        <v>0</v>
      </c>
      <c r="V155" s="183">
        <f t="shared" si="31"/>
        <v>0</v>
      </c>
      <c r="W155" s="183">
        <f t="shared" si="31"/>
        <v>0</v>
      </c>
      <c r="X155" s="183">
        <f t="shared" si="31"/>
        <v>0</v>
      </c>
      <c r="Y155" s="183">
        <f t="shared" si="31"/>
        <v>0</v>
      </c>
      <c r="Z155" s="183">
        <f t="shared" si="31"/>
        <v>0</v>
      </c>
      <c r="AA155" s="183">
        <f t="shared" si="31"/>
        <v>0</v>
      </c>
      <c r="AB155" s="183">
        <f t="shared" si="31"/>
        <v>0</v>
      </c>
    </row>
    <row r="156" spans="2:28" x14ac:dyDescent="0.25">
      <c r="B156" s="145">
        <f t="shared" si="28"/>
        <v>50040</v>
      </c>
      <c r="D156" s="183">
        <f t="shared" si="26"/>
        <v>0</v>
      </c>
      <c r="E156" s="183">
        <f t="shared" si="31"/>
        <v>0</v>
      </c>
      <c r="F156" s="183">
        <f t="shared" si="31"/>
        <v>0</v>
      </c>
      <c r="G156" s="183">
        <f t="shared" si="31"/>
        <v>0</v>
      </c>
      <c r="H156" s="183">
        <f t="shared" si="31"/>
        <v>0</v>
      </c>
      <c r="I156" s="183">
        <f t="shared" si="31"/>
        <v>0</v>
      </c>
      <c r="J156" s="183">
        <f t="shared" si="31"/>
        <v>0</v>
      </c>
      <c r="K156" s="183">
        <f t="shared" si="31"/>
        <v>0</v>
      </c>
      <c r="L156" s="183">
        <f t="shared" si="31"/>
        <v>0</v>
      </c>
      <c r="M156" s="183">
        <f t="shared" si="31"/>
        <v>0</v>
      </c>
      <c r="N156" s="183">
        <f t="shared" si="31"/>
        <v>0</v>
      </c>
      <c r="O156" s="183">
        <f t="shared" si="31"/>
        <v>0</v>
      </c>
      <c r="P156" s="183">
        <f t="shared" si="31"/>
        <v>0</v>
      </c>
      <c r="Q156" s="183">
        <f t="shared" si="31"/>
        <v>0</v>
      </c>
      <c r="R156" s="183">
        <f t="shared" si="31"/>
        <v>0</v>
      </c>
      <c r="S156" s="183">
        <f t="shared" si="31"/>
        <v>0</v>
      </c>
      <c r="T156" s="183">
        <f t="shared" si="31"/>
        <v>0</v>
      </c>
      <c r="U156" s="183">
        <f t="shared" si="31"/>
        <v>0</v>
      </c>
      <c r="V156" s="183">
        <f t="shared" si="31"/>
        <v>0</v>
      </c>
      <c r="W156" s="183">
        <f t="shared" si="31"/>
        <v>0</v>
      </c>
      <c r="X156" s="183">
        <f t="shared" si="31"/>
        <v>0</v>
      </c>
      <c r="Y156" s="183">
        <f t="shared" si="31"/>
        <v>0</v>
      </c>
      <c r="Z156" s="183">
        <f t="shared" si="31"/>
        <v>0</v>
      </c>
      <c r="AA156" s="183">
        <f t="shared" si="31"/>
        <v>0</v>
      </c>
      <c r="AB156" s="183">
        <f t="shared" si="31"/>
        <v>0</v>
      </c>
    </row>
    <row r="157" spans="2:28" x14ac:dyDescent="0.25">
      <c r="B157" s="145">
        <f t="shared" si="28"/>
        <v>50405</v>
      </c>
      <c r="D157" s="183">
        <f t="shared" si="26"/>
        <v>0</v>
      </c>
      <c r="E157" s="183">
        <f t="shared" si="31"/>
        <v>0</v>
      </c>
      <c r="F157" s="183">
        <f t="shared" si="31"/>
        <v>0</v>
      </c>
      <c r="G157" s="183">
        <f t="shared" si="31"/>
        <v>0</v>
      </c>
      <c r="H157" s="183">
        <f t="shared" si="31"/>
        <v>0</v>
      </c>
      <c r="I157" s="183">
        <f t="shared" si="31"/>
        <v>0</v>
      </c>
      <c r="J157" s="183">
        <f t="shared" si="31"/>
        <v>0</v>
      </c>
      <c r="K157" s="183">
        <f t="shared" si="31"/>
        <v>0</v>
      </c>
      <c r="L157" s="183">
        <f t="shared" si="31"/>
        <v>0</v>
      </c>
      <c r="M157" s="183">
        <f t="shared" si="31"/>
        <v>0</v>
      </c>
      <c r="N157" s="183">
        <f t="shared" si="31"/>
        <v>0</v>
      </c>
      <c r="O157" s="183">
        <f t="shared" si="31"/>
        <v>0</v>
      </c>
      <c r="P157" s="183">
        <f t="shared" si="31"/>
        <v>0</v>
      </c>
      <c r="Q157" s="183">
        <f t="shared" si="31"/>
        <v>0</v>
      </c>
      <c r="R157" s="183">
        <f t="shared" si="31"/>
        <v>0</v>
      </c>
      <c r="S157" s="183">
        <f t="shared" si="31"/>
        <v>0</v>
      </c>
      <c r="T157" s="183">
        <f t="shared" si="31"/>
        <v>0</v>
      </c>
      <c r="U157" s="183">
        <f t="shared" si="31"/>
        <v>0</v>
      </c>
      <c r="V157" s="183">
        <f t="shared" si="31"/>
        <v>0</v>
      </c>
      <c r="W157" s="183">
        <f t="shared" si="31"/>
        <v>0</v>
      </c>
      <c r="X157" s="183">
        <f t="shared" si="31"/>
        <v>0</v>
      </c>
      <c r="Y157" s="183">
        <f t="shared" si="31"/>
        <v>0</v>
      </c>
      <c r="Z157" s="183">
        <f t="shared" si="31"/>
        <v>0</v>
      </c>
      <c r="AA157" s="183">
        <f t="shared" si="31"/>
        <v>0</v>
      </c>
      <c r="AB157" s="183">
        <f t="shared" si="31"/>
        <v>0</v>
      </c>
    </row>
    <row r="158" spans="2:28" x14ac:dyDescent="0.25">
      <c r="B158" s="145">
        <f t="shared" si="28"/>
        <v>50770</v>
      </c>
      <c r="D158" s="183">
        <f t="shared" si="26"/>
        <v>0</v>
      </c>
      <c r="E158" s="183">
        <f t="shared" si="31"/>
        <v>0</v>
      </c>
      <c r="F158" s="183">
        <f t="shared" si="31"/>
        <v>0</v>
      </c>
      <c r="G158" s="183">
        <f t="shared" si="31"/>
        <v>0</v>
      </c>
      <c r="H158" s="183">
        <f t="shared" si="31"/>
        <v>0</v>
      </c>
      <c r="I158" s="183">
        <f t="shared" si="31"/>
        <v>0</v>
      </c>
      <c r="J158" s="183">
        <f t="shared" si="31"/>
        <v>0</v>
      </c>
      <c r="K158" s="183">
        <f t="shared" si="31"/>
        <v>0</v>
      </c>
      <c r="L158" s="183">
        <f t="shared" si="31"/>
        <v>0</v>
      </c>
      <c r="M158" s="183">
        <f t="shared" si="31"/>
        <v>0</v>
      </c>
      <c r="N158" s="183">
        <f t="shared" si="31"/>
        <v>0</v>
      </c>
      <c r="O158" s="183">
        <f t="shared" si="31"/>
        <v>0</v>
      </c>
      <c r="P158" s="183">
        <f t="shared" si="31"/>
        <v>0</v>
      </c>
      <c r="Q158" s="183">
        <f t="shared" si="31"/>
        <v>0</v>
      </c>
      <c r="R158" s="183">
        <f t="shared" si="31"/>
        <v>0</v>
      </c>
      <c r="S158" s="183">
        <f t="shared" si="31"/>
        <v>0</v>
      </c>
      <c r="T158" s="183">
        <f t="shared" si="31"/>
        <v>0</v>
      </c>
      <c r="U158" s="183">
        <f t="shared" si="31"/>
        <v>0</v>
      </c>
      <c r="V158" s="183">
        <f t="shared" si="31"/>
        <v>0</v>
      </c>
      <c r="W158" s="183">
        <f t="shared" si="31"/>
        <v>0</v>
      </c>
      <c r="X158" s="183">
        <f t="shared" si="31"/>
        <v>0</v>
      </c>
      <c r="Y158" s="183">
        <f t="shared" si="31"/>
        <v>0</v>
      </c>
      <c r="Z158" s="183">
        <f t="shared" si="31"/>
        <v>0</v>
      </c>
      <c r="AA158" s="183">
        <f t="shared" si="31"/>
        <v>0</v>
      </c>
      <c r="AB158" s="183">
        <f t="shared" si="31"/>
        <v>0</v>
      </c>
    </row>
    <row r="159" spans="2:28" x14ac:dyDescent="0.25">
      <c r="B159" s="145">
        <f t="shared" si="28"/>
        <v>51135</v>
      </c>
      <c r="D159" s="183">
        <f t="shared" si="26"/>
        <v>0</v>
      </c>
      <c r="E159" s="183">
        <f t="shared" si="31"/>
        <v>0</v>
      </c>
      <c r="F159" s="183">
        <f t="shared" si="31"/>
        <v>0</v>
      </c>
      <c r="G159" s="183">
        <f t="shared" si="31"/>
        <v>0</v>
      </c>
      <c r="H159" s="183">
        <f t="shared" si="31"/>
        <v>0</v>
      </c>
      <c r="I159" s="183">
        <f t="shared" si="31"/>
        <v>0</v>
      </c>
      <c r="J159" s="183">
        <f t="shared" si="31"/>
        <v>0</v>
      </c>
      <c r="K159" s="183">
        <f t="shared" si="31"/>
        <v>0</v>
      </c>
      <c r="L159" s="183">
        <f t="shared" si="31"/>
        <v>0</v>
      </c>
      <c r="M159" s="183">
        <f t="shared" si="31"/>
        <v>0</v>
      </c>
      <c r="N159" s="183">
        <f t="shared" si="31"/>
        <v>0</v>
      </c>
      <c r="O159" s="183">
        <f t="shared" si="31"/>
        <v>0</v>
      </c>
      <c r="P159" s="183">
        <f t="shared" si="31"/>
        <v>0</v>
      </c>
      <c r="Q159" s="183">
        <f t="shared" si="31"/>
        <v>0</v>
      </c>
      <c r="R159" s="183">
        <f t="shared" si="31"/>
        <v>0</v>
      </c>
      <c r="S159" s="183">
        <f t="shared" si="31"/>
        <v>0</v>
      </c>
      <c r="T159" s="183">
        <f t="shared" si="31"/>
        <v>0</v>
      </c>
      <c r="U159" s="183">
        <f t="shared" si="31"/>
        <v>0</v>
      </c>
      <c r="V159" s="183">
        <f t="shared" si="31"/>
        <v>0</v>
      </c>
      <c r="W159" s="183">
        <f t="shared" si="31"/>
        <v>0</v>
      </c>
      <c r="X159" s="183">
        <f t="shared" si="31"/>
        <v>0</v>
      </c>
      <c r="Y159" s="183">
        <f t="shared" si="31"/>
        <v>0</v>
      </c>
      <c r="Z159" s="183">
        <f t="shared" si="31"/>
        <v>0</v>
      </c>
      <c r="AA159" s="183">
        <f t="shared" si="31"/>
        <v>0</v>
      </c>
      <c r="AB159" s="183">
        <f t="shared" si="31"/>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AUD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x14ac:dyDescent="0.25">
      <c r="B165" s="145">
        <f>EDATE(+Summary!$C$6,12)</f>
        <v>44196</v>
      </c>
      <c r="D165" s="193">
        <f t="shared" ref="D165:D184" si="32">SUM(E165:AB165)</f>
        <v>0</v>
      </c>
      <c r="E165" s="193">
        <f t="shared" ref="E165:T180" si="33">+E140-E141</f>
        <v>0</v>
      </c>
      <c r="F165" s="193">
        <f>+F140-F141</f>
        <v>0</v>
      </c>
      <c r="G165" s="193">
        <f t="shared" ref="G165:AB180" si="34">+G140-G141</f>
        <v>0</v>
      </c>
      <c r="H165" s="193">
        <f t="shared" si="34"/>
        <v>0</v>
      </c>
      <c r="I165" s="193">
        <f t="shared" si="34"/>
        <v>0</v>
      </c>
      <c r="J165" s="193">
        <f t="shared" si="34"/>
        <v>0</v>
      </c>
      <c r="K165" s="193">
        <f t="shared" si="34"/>
        <v>0</v>
      </c>
      <c r="L165" s="193">
        <f t="shared" si="34"/>
        <v>0</v>
      </c>
      <c r="M165" s="193">
        <f t="shared" si="34"/>
        <v>0</v>
      </c>
      <c r="N165" s="193">
        <f t="shared" si="34"/>
        <v>0</v>
      </c>
      <c r="O165" s="193">
        <f t="shared" si="34"/>
        <v>0</v>
      </c>
      <c r="P165" s="193">
        <f t="shared" si="34"/>
        <v>0</v>
      </c>
      <c r="Q165" s="193">
        <f t="shared" si="34"/>
        <v>0</v>
      </c>
      <c r="R165" s="193">
        <f t="shared" si="34"/>
        <v>0</v>
      </c>
      <c r="S165" s="193">
        <f t="shared" si="34"/>
        <v>0</v>
      </c>
      <c r="T165" s="193">
        <f t="shared" si="34"/>
        <v>0</v>
      </c>
      <c r="U165" s="193">
        <f t="shared" si="34"/>
        <v>0</v>
      </c>
      <c r="V165" s="193">
        <f t="shared" si="34"/>
        <v>0</v>
      </c>
      <c r="W165" s="193">
        <f t="shared" si="34"/>
        <v>0</v>
      </c>
      <c r="X165" s="193">
        <f t="shared" si="34"/>
        <v>0</v>
      </c>
      <c r="Y165" s="193">
        <f t="shared" si="34"/>
        <v>0</v>
      </c>
      <c r="Z165" s="193">
        <f t="shared" si="34"/>
        <v>0</v>
      </c>
      <c r="AA165" s="193">
        <f t="shared" si="34"/>
        <v>0</v>
      </c>
      <c r="AB165" s="193">
        <f t="shared" si="34"/>
        <v>0</v>
      </c>
      <c r="AC165" s="187">
        <f>+AD165*((1+Summary!$D$29)^(AE165))</f>
        <v>0.99479318143968254</v>
      </c>
      <c r="AD165" s="187">
        <f>HLOOKUP($H$4,'Yield Curves &amp; Factor Charges'!$L$41:$S$72,AE165+2.5,FALSE)</f>
        <v>0.99429615758580459</v>
      </c>
      <c r="AE165" s="134">
        <v>0.5</v>
      </c>
    </row>
    <row r="166" spans="1:31" x14ac:dyDescent="0.25">
      <c r="A166" s="88"/>
      <c r="B166" s="145">
        <f t="shared" ref="B166:B183" si="35">EDATE(B165,12)</f>
        <v>44561</v>
      </c>
      <c r="D166" s="193">
        <f t="shared" si="32"/>
        <v>0</v>
      </c>
      <c r="E166" s="193">
        <f t="shared" si="33"/>
        <v>0</v>
      </c>
      <c r="F166" s="193">
        <f t="shared" si="33"/>
        <v>0</v>
      </c>
      <c r="G166" s="193">
        <f t="shared" si="33"/>
        <v>0</v>
      </c>
      <c r="H166" s="193">
        <f t="shared" si="33"/>
        <v>0</v>
      </c>
      <c r="I166" s="193">
        <f t="shared" si="33"/>
        <v>0</v>
      </c>
      <c r="J166" s="193">
        <f t="shared" si="33"/>
        <v>0</v>
      </c>
      <c r="K166" s="193">
        <f t="shared" si="33"/>
        <v>0</v>
      </c>
      <c r="L166" s="193">
        <f t="shared" si="33"/>
        <v>0</v>
      </c>
      <c r="M166" s="193">
        <f t="shared" si="33"/>
        <v>0</v>
      </c>
      <c r="N166" s="193">
        <f t="shared" si="33"/>
        <v>0</v>
      </c>
      <c r="O166" s="193">
        <f t="shared" si="33"/>
        <v>0</v>
      </c>
      <c r="P166" s="193">
        <f t="shared" si="33"/>
        <v>0</v>
      </c>
      <c r="Q166" s="193">
        <f t="shared" si="33"/>
        <v>0</v>
      </c>
      <c r="R166" s="193">
        <f t="shared" si="33"/>
        <v>0</v>
      </c>
      <c r="S166" s="193">
        <f t="shared" si="33"/>
        <v>0</v>
      </c>
      <c r="T166" s="193">
        <f t="shared" si="33"/>
        <v>0</v>
      </c>
      <c r="U166" s="193">
        <f t="shared" si="34"/>
        <v>0</v>
      </c>
      <c r="V166" s="193">
        <f t="shared" si="34"/>
        <v>0</v>
      </c>
      <c r="W166" s="193">
        <f t="shared" si="34"/>
        <v>0</v>
      </c>
      <c r="X166" s="193">
        <f t="shared" si="34"/>
        <v>0</v>
      </c>
      <c r="Y166" s="193">
        <f t="shared" si="34"/>
        <v>0</v>
      </c>
      <c r="Z166" s="193">
        <f t="shared" si="34"/>
        <v>0</v>
      </c>
      <c r="AA166" s="193">
        <f t="shared" si="34"/>
        <v>0</v>
      </c>
      <c r="AB166" s="193">
        <f t="shared" si="34"/>
        <v>0</v>
      </c>
      <c r="AC166" s="187">
        <f>+AD166*((1+Summary!$D$29)^(AE166))</f>
        <v>0.98425578007481185</v>
      </c>
      <c r="AD166" s="187">
        <f>HLOOKUP($H$4,'Yield Curves &amp; Factor Charges'!$L$41:$S$72,AE166+2.5,FALSE)</f>
        <v>0.98278123973364739</v>
      </c>
      <c r="AE166" s="134">
        <f t="shared" ref="AE166:AE184" si="36">+AE165+1</f>
        <v>1.5</v>
      </c>
    </row>
    <row r="167" spans="1:31" x14ac:dyDescent="0.25">
      <c r="B167" s="145">
        <f t="shared" si="35"/>
        <v>44926</v>
      </c>
      <c r="D167" s="193">
        <f t="shared" si="32"/>
        <v>0</v>
      </c>
      <c r="E167" s="193">
        <f t="shared" si="33"/>
        <v>0</v>
      </c>
      <c r="F167" s="193">
        <f t="shared" si="33"/>
        <v>0</v>
      </c>
      <c r="G167" s="193">
        <f t="shared" si="33"/>
        <v>0</v>
      </c>
      <c r="H167" s="193">
        <f t="shared" si="33"/>
        <v>0</v>
      </c>
      <c r="I167" s="193">
        <f t="shared" si="33"/>
        <v>0</v>
      </c>
      <c r="J167" s="193">
        <f t="shared" si="33"/>
        <v>0</v>
      </c>
      <c r="K167" s="193">
        <f t="shared" si="33"/>
        <v>0</v>
      </c>
      <c r="L167" s="193">
        <f t="shared" si="33"/>
        <v>0</v>
      </c>
      <c r="M167" s="193">
        <f t="shared" si="33"/>
        <v>0</v>
      </c>
      <c r="N167" s="193">
        <f t="shared" si="33"/>
        <v>0</v>
      </c>
      <c r="O167" s="193">
        <f t="shared" si="33"/>
        <v>0</v>
      </c>
      <c r="P167" s="193">
        <f t="shared" si="33"/>
        <v>0</v>
      </c>
      <c r="Q167" s="193">
        <f t="shared" si="33"/>
        <v>0</v>
      </c>
      <c r="R167" s="193">
        <f t="shared" si="33"/>
        <v>0</v>
      </c>
      <c r="S167" s="193">
        <f t="shared" si="33"/>
        <v>0</v>
      </c>
      <c r="T167" s="193">
        <f t="shared" si="33"/>
        <v>0</v>
      </c>
      <c r="U167" s="193">
        <f t="shared" si="34"/>
        <v>0</v>
      </c>
      <c r="V167" s="193">
        <f t="shared" si="34"/>
        <v>0</v>
      </c>
      <c r="W167" s="193">
        <f t="shared" si="34"/>
        <v>0</v>
      </c>
      <c r="X167" s="193">
        <f t="shared" si="34"/>
        <v>0</v>
      </c>
      <c r="Y167" s="193">
        <f t="shared" si="34"/>
        <v>0</v>
      </c>
      <c r="Z167" s="193">
        <f t="shared" si="34"/>
        <v>0</v>
      </c>
      <c r="AA167" s="193">
        <f t="shared" si="34"/>
        <v>0</v>
      </c>
      <c r="AB167" s="193">
        <f t="shared" si="34"/>
        <v>0</v>
      </c>
      <c r="AC167" s="187">
        <f>+AD167*((1+Summary!$D$29)^(AE167))</f>
        <v>0.97285872775438698</v>
      </c>
      <c r="AD167" s="187">
        <f>HLOOKUP($H$4,'Yield Curves &amp; Factor Charges'!$L$41:$S$72,AE167+2.5,FALSE)</f>
        <v>0.97043083081631698</v>
      </c>
      <c r="AE167" s="134">
        <f t="shared" si="36"/>
        <v>2.5</v>
      </c>
    </row>
    <row r="168" spans="1:31" x14ac:dyDescent="0.25">
      <c r="B168" s="145">
        <f t="shared" si="35"/>
        <v>45291</v>
      </c>
      <c r="D168" s="193">
        <f t="shared" si="32"/>
        <v>0</v>
      </c>
      <c r="E168" s="193">
        <f t="shared" si="33"/>
        <v>0</v>
      </c>
      <c r="F168" s="193">
        <f t="shared" si="33"/>
        <v>0</v>
      </c>
      <c r="G168" s="193">
        <f t="shared" si="33"/>
        <v>0</v>
      </c>
      <c r="H168" s="193">
        <f t="shared" si="33"/>
        <v>0</v>
      </c>
      <c r="I168" s="193">
        <f t="shared" si="33"/>
        <v>0</v>
      </c>
      <c r="J168" s="193">
        <f t="shared" si="33"/>
        <v>0</v>
      </c>
      <c r="K168" s="193">
        <f t="shared" si="33"/>
        <v>0</v>
      </c>
      <c r="L168" s="193">
        <f t="shared" si="33"/>
        <v>0</v>
      </c>
      <c r="M168" s="193">
        <f t="shared" si="33"/>
        <v>0</v>
      </c>
      <c r="N168" s="193">
        <f t="shared" si="33"/>
        <v>0</v>
      </c>
      <c r="O168" s="193">
        <f t="shared" si="33"/>
        <v>0</v>
      </c>
      <c r="P168" s="193">
        <f t="shared" si="33"/>
        <v>0</v>
      </c>
      <c r="Q168" s="193">
        <f t="shared" si="33"/>
        <v>0</v>
      </c>
      <c r="R168" s="193">
        <f t="shared" si="33"/>
        <v>0</v>
      </c>
      <c r="S168" s="193">
        <f t="shared" si="33"/>
        <v>0</v>
      </c>
      <c r="T168" s="193">
        <f t="shared" si="33"/>
        <v>0</v>
      </c>
      <c r="U168" s="193">
        <f t="shared" si="34"/>
        <v>0</v>
      </c>
      <c r="V168" s="193">
        <f t="shared" si="34"/>
        <v>0</v>
      </c>
      <c r="W168" s="193">
        <f t="shared" si="34"/>
        <v>0</v>
      </c>
      <c r="X168" s="193">
        <f t="shared" si="34"/>
        <v>0</v>
      </c>
      <c r="Y168" s="193">
        <f t="shared" si="34"/>
        <v>0</v>
      </c>
      <c r="Z168" s="193">
        <f t="shared" si="34"/>
        <v>0</v>
      </c>
      <c r="AA168" s="193">
        <f t="shared" si="34"/>
        <v>0</v>
      </c>
      <c r="AB168" s="193">
        <f t="shared" si="34"/>
        <v>0</v>
      </c>
      <c r="AC168" s="187">
        <f>+AD168*((1+Summary!$D$29)^(AE168))</f>
        <v>0.95988262702061189</v>
      </c>
      <c r="AD168" s="187">
        <f>HLOOKUP($H$4,'Yield Curves &amp; Factor Charges'!$L$41:$S$72,AE168+2.5,FALSE)</f>
        <v>0.95653058306590855</v>
      </c>
      <c r="AE168" s="134">
        <f t="shared" si="36"/>
        <v>3.5</v>
      </c>
    </row>
    <row r="169" spans="1:31" x14ac:dyDescent="0.25">
      <c r="B169" s="145">
        <f t="shared" si="35"/>
        <v>45657</v>
      </c>
      <c r="D169" s="193">
        <f t="shared" si="32"/>
        <v>0</v>
      </c>
      <c r="E169" s="193">
        <f t="shared" si="33"/>
        <v>0</v>
      </c>
      <c r="F169" s="193">
        <f t="shared" si="33"/>
        <v>0</v>
      </c>
      <c r="G169" s="193">
        <f t="shared" si="33"/>
        <v>0</v>
      </c>
      <c r="H169" s="193">
        <f t="shared" si="33"/>
        <v>0</v>
      </c>
      <c r="I169" s="193">
        <f t="shared" si="33"/>
        <v>0</v>
      </c>
      <c r="J169" s="193">
        <f t="shared" si="33"/>
        <v>0</v>
      </c>
      <c r="K169" s="193">
        <f t="shared" si="33"/>
        <v>0</v>
      </c>
      <c r="L169" s="193">
        <f t="shared" si="33"/>
        <v>0</v>
      </c>
      <c r="M169" s="193">
        <f t="shared" si="33"/>
        <v>0</v>
      </c>
      <c r="N169" s="193">
        <f t="shared" si="33"/>
        <v>0</v>
      </c>
      <c r="O169" s="193">
        <f t="shared" si="33"/>
        <v>0</v>
      </c>
      <c r="P169" s="193">
        <f t="shared" si="33"/>
        <v>0</v>
      </c>
      <c r="Q169" s="193">
        <f t="shared" si="33"/>
        <v>0</v>
      </c>
      <c r="R169" s="193">
        <f t="shared" si="33"/>
        <v>0</v>
      </c>
      <c r="S169" s="193">
        <f t="shared" si="33"/>
        <v>0</v>
      </c>
      <c r="T169" s="193">
        <f t="shared" si="33"/>
        <v>0</v>
      </c>
      <c r="U169" s="193">
        <f t="shared" si="34"/>
        <v>0</v>
      </c>
      <c r="V169" s="193">
        <f t="shared" si="34"/>
        <v>0</v>
      </c>
      <c r="W169" s="193">
        <f t="shared" si="34"/>
        <v>0</v>
      </c>
      <c r="X169" s="193">
        <f t="shared" si="34"/>
        <v>0</v>
      </c>
      <c r="Y169" s="193">
        <f t="shared" si="34"/>
        <v>0</v>
      </c>
      <c r="Z169" s="193">
        <f t="shared" si="34"/>
        <v>0</v>
      </c>
      <c r="AA169" s="193">
        <f t="shared" si="34"/>
        <v>0</v>
      </c>
      <c r="AB169" s="193">
        <f t="shared" si="34"/>
        <v>0</v>
      </c>
      <c r="AC169" s="187">
        <f>+AD169*((1+Summary!$D$29)^(AE169))</f>
        <v>0.94589915105641942</v>
      </c>
      <c r="AD169" s="187">
        <f>HLOOKUP($H$4,'Yield Curves &amp; Factor Charges'!$L$41:$S$72,AE169+2.5,FALSE)</f>
        <v>0.94165428506421223</v>
      </c>
      <c r="AE169" s="134">
        <f t="shared" si="36"/>
        <v>4.5</v>
      </c>
    </row>
    <row r="170" spans="1:31" x14ac:dyDescent="0.25">
      <c r="B170" s="145">
        <f t="shared" si="35"/>
        <v>46022</v>
      </c>
      <c r="D170" s="193">
        <f t="shared" si="32"/>
        <v>0</v>
      </c>
      <c r="E170" s="193">
        <f t="shared" si="33"/>
        <v>0</v>
      </c>
      <c r="F170" s="193">
        <f t="shared" si="33"/>
        <v>0</v>
      </c>
      <c r="G170" s="193">
        <f t="shared" si="33"/>
        <v>0</v>
      </c>
      <c r="H170" s="193">
        <f t="shared" si="33"/>
        <v>0</v>
      </c>
      <c r="I170" s="193">
        <f t="shared" si="33"/>
        <v>0</v>
      </c>
      <c r="J170" s="193">
        <f t="shared" si="33"/>
        <v>0</v>
      </c>
      <c r="K170" s="193">
        <f t="shared" si="33"/>
        <v>0</v>
      </c>
      <c r="L170" s="193">
        <f t="shared" si="33"/>
        <v>0</v>
      </c>
      <c r="M170" s="193">
        <f t="shared" si="33"/>
        <v>0</v>
      </c>
      <c r="N170" s="193">
        <f t="shared" si="33"/>
        <v>0</v>
      </c>
      <c r="O170" s="193">
        <f t="shared" si="33"/>
        <v>0</v>
      </c>
      <c r="P170" s="193">
        <f t="shared" si="33"/>
        <v>0</v>
      </c>
      <c r="Q170" s="193">
        <f t="shared" si="33"/>
        <v>0</v>
      </c>
      <c r="R170" s="193">
        <f t="shared" si="33"/>
        <v>0</v>
      </c>
      <c r="S170" s="193">
        <f t="shared" si="33"/>
        <v>0</v>
      </c>
      <c r="T170" s="193">
        <f t="shared" si="33"/>
        <v>0</v>
      </c>
      <c r="U170" s="193">
        <f t="shared" si="34"/>
        <v>0</v>
      </c>
      <c r="V170" s="193">
        <f t="shared" si="34"/>
        <v>0</v>
      </c>
      <c r="W170" s="193">
        <f t="shared" si="34"/>
        <v>0</v>
      </c>
      <c r="X170" s="193">
        <f t="shared" si="34"/>
        <v>0</v>
      </c>
      <c r="Y170" s="193">
        <f t="shared" si="34"/>
        <v>0</v>
      </c>
      <c r="Z170" s="193">
        <f t="shared" si="34"/>
        <v>0</v>
      </c>
      <c r="AA170" s="193">
        <f t="shared" si="34"/>
        <v>0</v>
      </c>
      <c r="AB170" s="193">
        <f t="shared" si="34"/>
        <v>0</v>
      </c>
      <c r="AC170" s="187">
        <f>+AD170*((1+Summary!$D$29)^(AE170))</f>
        <v>0.9307569290327572</v>
      </c>
      <c r="AD170" s="187">
        <f>HLOOKUP($H$4,'Yield Curves &amp; Factor Charges'!$L$41:$S$72,AE170+2.5,FALSE)</f>
        <v>0.92565436169820181</v>
      </c>
      <c r="AE170" s="134">
        <f t="shared" si="36"/>
        <v>5.5</v>
      </c>
    </row>
    <row r="171" spans="1:31" x14ac:dyDescent="0.25">
      <c r="B171" s="145">
        <f t="shared" si="35"/>
        <v>46387</v>
      </c>
      <c r="D171" s="193">
        <f t="shared" si="32"/>
        <v>0</v>
      </c>
      <c r="E171" s="193">
        <f t="shared" si="33"/>
        <v>0</v>
      </c>
      <c r="F171" s="193">
        <f t="shared" si="33"/>
        <v>0</v>
      </c>
      <c r="G171" s="193">
        <f t="shared" si="33"/>
        <v>0</v>
      </c>
      <c r="H171" s="193">
        <f t="shared" si="33"/>
        <v>0</v>
      </c>
      <c r="I171" s="193">
        <f t="shared" si="33"/>
        <v>0</v>
      </c>
      <c r="J171" s="193">
        <f t="shared" si="33"/>
        <v>0</v>
      </c>
      <c r="K171" s="193">
        <f t="shared" si="33"/>
        <v>0</v>
      </c>
      <c r="L171" s="193">
        <f t="shared" si="33"/>
        <v>0</v>
      </c>
      <c r="M171" s="193">
        <f t="shared" si="33"/>
        <v>0</v>
      </c>
      <c r="N171" s="193">
        <f t="shared" si="33"/>
        <v>0</v>
      </c>
      <c r="O171" s="193">
        <f t="shared" si="33"/>
        <v>0</v>
      </c>
      <c r="P171" s="193">
        <f t="shared" si="33"/>
        <v>0</v>
      </c>
      <c r="Q171" s="193">
        <f t="shared" si="33"/>
        <v>0</v>
      </c>
      <c r="R171" s="193">
        <f t="shared" si="33"/>
        <v>0</v>
      </c>
      <c r="S171" s="193">
        <f t="shared" si="33"/>
        <v>0</v>
      </c>
      <c r="T171" s="193">
        <f t="shared" si="33"/>
        <v>0</v>
      </c>
      <c r="U171" s="193">
        <f t="shared" si="34"/>
        <v>0</v>
      </c>
      <c r="V171" s="193">
        <f t="shared" si="34"/>
        <v>0</v>
      </c>
      <c r="W171" s="193">
        <f t="shared" si="34"/>
        <v>0</v>
      </c>
      <c r="X171" s="193">
        <f t="shared" si="34"/>
        <v>0</v>
      </c>
      <c r="Y171" s="193">
        <f t="shared" si="34"/>
        <v>0</v>
      </c>
      <c r="Z171" s="193">
        <f t="shared" si="34"/>
        <v>0</v>
      </c>
      <c r="AA171" s="193">
        <f t="shared" si="34"/>
        <v>0</v>
      </c>
      <c r="AB171" s="193">
        <f t="shared" si="34"/>
        <v>0</v>
      </c>
      <c r="AC171" s="187">
        <f>+AD171*((1+Summary!$D$29)^(AE171))</f>
        <v>0.91409099328023269</v>
      </c>
      <c r="AD171" s="187">
        <f>HLOOKUP($H$4,'Yield Curves &amp; Factor Charges'!$L$41:$S$72,AE171+2.5,FALSE)</f>
        <v>0.90817161981208183</v>
      </c>
      <c r="AE171" s="134">
        <f t="shared" si="36"/>
        <v>6.5</v>
      </c>
    </row>
    <row r="172" spans="1:31" x14ac:dyDescent="0.25">
      <c r="B172" s="145">
        <f t="shared" si="35"/>
        <v>46752</v>
      </c>
      <c r="C172" s="54"/>
      <c r="D172" s="193">
        <f t="shared" si="32"/>
        <v>0</v>
      </c>
      <c r="E172" s="193">
        <f t="shared" si="33"/>
        <v>0</v>
      </c>
      <c r="F172" s="193">
        <f t="shared" si="33"/>
        <v>0</v>
      </c>
      <c r="G172" s="193">
        <f t="shared" si="33"/>
        <v>0</v>
      </c>
      <c r="H172" s="193">
        <f t="shared" si="33"/>
        <v>0</v>
      </c>
      <c r="I172" s="193">
        <f t="shared" si="33"/>
        <v>0</v>
      </c>
      <c r="J172" s="193">
        <f t="shared" si="33"/>
        <v>0</v>
      </c>
      <c r="K172" s="193">
        <f t="shared" si="33"/>
        <v>0</v>
      </c>
      <c r="L172" s="193">
        <f t="shared" si="33"/>
        <v>0</v>
      </c>
      <c r="M172" s="193">
        <f t="shared" si="33"/>
        <v>0</v>
      </c>
      <c r="N172" s="193">
        <f t="shared" si="33"/>
        <v>0</v>
      </c>
      <c r="O172" s="193">
        <f t="shared" si="33"/>
        <v>0</v>
      </c>
      <c r="P172" s="193">
        <f t="shared" si="33"/>
        <v>0</v>
      </c>
      <c r="Q172" s="193">
        <f t="shared" si="33"/>
        <v>0</v>
      </c>
      <c r="R172" s="193">
        <f t="shared" si="33"/>
        <v>0</v>
      </c>
      <c r="S172" s="193">
        <f t="shared" si="33"/>
        <v>0</v>
      </c>
      <c r="T172" s="193">
        <f t="shared" si="33"/>
        <v>0</v>
      </c>
      <c r="U172" s="193">
        <f t="shared" si="34"/>
        <v>0</v>
      </c>
      <c r="V172" s="193">
        <f t="shared" si="34"/>
        <v>0</v>
      </c>
      <c r="W172" s="193">
        <f t="shared" si="34"/>
        <v>0</v>
      </c>
      <c r="X172" s="193">
        <f t="shared" si="34"/>
        <v>0</v>
      </c>
      <c r="Y172" s="193">
        <f t="shared" si="34"/>
        <v>0</v>
      </c>
      <c r="Z172" s="193">
        <f t="shared" si="34"/>
        <v>0</v>
      </c>
      <c r="AA172" s="193">
        <f t="shared" si="34"/>
        <v>0</v>
      </c>
      <c r="AB172" s="193">
        <f t="shared" si="34"/>
        <v>0</v>
      </c>
      <c r="AC172" s="187">
        <f>+AD172*((1+Summary!$D$29)^(AE172))</f>
        <v>0.8965018855891278</v>
      </c>
      <c r="AD172" s="187">
        <f>HLOOKUP($H$4,'Yield Curves &amp; Factor Charges'!$L$41:$S$72,AE172+2.5,FALSE)</f>
        <v>0.88980660719114701</v>
      </c>
      <c r="AE172" s="134">
        <f t="shared" si="36"/>
        <v>7.5</v>
      </c>
    </row>
    <row r="173" spans="1:31" x14ac:dyDescent="0.25">
      <c r="B173" s="145">
        <f t="shared" si="35"/>
        <v>47118</v>
      </c>
      <c r="C173" s="54"/>
      <c r="D173" s="193">
        <f t="shared" si="32"/>
        <v>0</v>
      </c>
      <c r="E173" s="193">
        <f t="shared" si="33"/>
        <v>0</v>
      </c>
      <c r="F173" s="193">
        <f t="shared" si="33"/>
        <v>0</v>
      </c>
      <c r="G173" s="193">
        <f t="shared" si="33"/>
        <v>0</v>
      </c>
      <c r="H173" s="193">
        <f t="shared" si="33"/>
        <v>0</v>
      </c>
      <c r="I173" s="193">
        <f t="shared" si="33"/>
        <v>0</v>
      </c>
      <c r="J173" s="193">
        <f t="shared" si="33"/>
        <v>0</v>
      </c>
      <c r="K173" s="193">
        <f t="shared" si="33"/>
        <v>0</v>
      </c>
      <c r="L173" s="193">
        <f t="shared" si="33"/>
        <v>0</v>
      </c>
      <c r="M173" s="193">
        <f t="shared" si="33"/>
        <v>0</v>
      </c>
      <c r="N173" s="193">
        <f t="shared" si="33"/>
        <v>0</v>
      </c>
      <c r="O173" s="193">
        <f t="shared" si="33"/>
        <v>0</v>
      </c>
      <c r="P173" s="193">
        <f t="shared" si="33"/>
        <v>0</v>
      </c>
      <c r="Q173" s="193">
        <f t="shared" si="33"/>
        <v>0</v>
      </c>
      <c r="R173" s="193">
        <f t="shared" si="33"/>
        <v>0</v>
      </c>
      <c r="S173" s="193">
        <f t="shared" si="33"/>
        <v>0</v>
      </c>
      <c r="T173" s="193">
        <f t="shared" si="33"/>
        <v>0</v>
      </c>
      <c r="U173" s="193">
        <f t="shared" si="34"/>
        <v>0</v>
      </c>
      <c r="V173" s="193">
        <f t="shared" si="34"/>
        <v>0</v>
      </c>
      <c r="W173" s="193">
        <f t="shared" si="34"/>
        <v>0</v>
      </c>
      <c r="X173" s="193">
        <f t="shared" si="34"/>
        <v>0</v>
      </c>
      <c r="Y173" s="193">
        <f t="shared" si="34"/>
        <v>0</v>
      </c>
      <c r="Z173" s="193">
        <f t="shared" si="34"/>
        <v>0</v>
      </c>
      <c r="AA173" s="193">
        <f t="shared" si="34"/>
        <v>0</v>
      </c>
      <c r="AB173" s="193">
        <f t="shared" si="34"/>
        <v>0</v>
      </c>
      <c r="AC173" s="187">
        <f>+AD173*((1+Summary!$D$29)^(AE173))</f>
        <v>0.87843909779424412</v>
      </c>
      <c r="AD173" s="187">
        <f>HLOOKUP($H$4,'Yield Curves &amp; Factor Charges'!$L$41:$S$72,AE173+2.5,FALSE)</f>
        <v>0.87100770866313848</v>
      </c>
      <c r="AE173" s="134">
        <f t="shared" si="36"/>
        <v>8.5</v>
      </c>
    </row>
    <row r="174" spans="1:31" x14ac:dyDescent="0.25">
      <c r="B174" s="145">
        <f t="shared" si="35"/>
        <v>47483</v>
      </c>
      <c r="D174" s="193">
        <f t="shared" si="32"/>
        <v>0</v>
      </c>
      <c r="E174" s="193">
        <f t="shared" si="33"/>
        <v>0</v>
      </c>
      <c r="F174" s="193">
        <f t="shared" si="33"/>
        <v>0</v>
      </c>
      <c r="G174" s="193">
        <f t="shared" si="33"/>
        <v>0</v>
      </c>
      <c r="H174" s="193">
        <f t="shared" si="33"/>
        <v>0</v>
      </c>
      <c r="I174" s="193">
        <f t="shared" si="33"/>
        <v>0</v>
      </c>
      <c r="J174" s="193">
        <f t="shared" si="33"/>
        <v>0</v>
      </c>
      <c r="K174" s="193">
        <f t="shared" si="33"/>
        <v>0</v>
      </c>
      <c r="L174" s="193">
        <f t="shared" si="33"/>
        <v>0</v>
      </c>
      <c r="M174" s="193">
        <f t="shared" si="33"/>
        <v>0</v>
      </c>
      <c r="N174" s="193">
        <f t="shared" si="33"/>
        <v>0</v>
      </c>
      <c r="O174" s="193">
        <f t="shared" si="33"/>
        <v>0</v>
      </c>
      <c r="P174" s="193">
        <f t="shared" si="33"/>
        <v>0</v>
      </c>
      <c r="Q174" s="193">
        <f t="shared" si="33"/>
        <v>0</v>
      </c>
      <c r="R174" s="193">
        <f t="shared" si="33"/>
        <v>0</v>
      </c>
      <c r="S174" s="193">
        <f t="shared" si="33"/>
        <v>0</v>
      </c>
      <c r="T174" s="193">
        <f t="shared" si="33"/>
        <v>0</v>
      </c>
      <c r="U174" s="193">
        <f t="shared" si="34"/>
        <v>0</v>
      </c>
      <c r="V174" s="193">
        <f t="shared" si="34"/>
        <v>0</v>
      </c>
      <c r="W174" s="193">
        <f t="shared" si="34"/>
        <v>0</v>
      </c>
      <c r="X174" s="193">
        <f t="shared" si="34"/>
        <v>0</v>
      </c>
      <c r="Y174" s="193">
        <f t="shared" si="34"/>
        <v>0</v>
      </c>
      <c r="Z174" s="193">
        <f t="shared" si="34"/>
        <v>0</v>
      </c>
      <c r="AA174" s="193">
        <f t="shared" si="34"/>
        <v>0</v>
      </c>
      <c r="AB174" s="193">
        <f t="shared" si="34"/>
        <v>0</v>
      </c>
      <c r="AC174" s="187">
        <f>+AD174*((1+Summary!$D$29)^(AE174))</f>
        <v>0.85966966100106246</v>
      </c>
      <c r="AD174" s="187">
        <f>HLOOKUP($H$4,'Yield Curves &amp; Factor Charges'!$L$41:$S$72,AE174+2.5,FALSE)</f>
        <v>0.85154551140003787</v>
      </c>
      <c r="AE174" s="134">
        <f t="shared" si="36"/>
        <v>9.5</v>
      </c>
    </row>
    <row r="175" spans="1:31" x14ac:dyDescent="0.25">
      <c r="B175" s="145">
        <f t="shared" si="35"/>
        <v>47848</v>
      </c>
      <c r="D175" s="193">
        <f t="shared" si="32"/>
        <v>0</v>
      </c>
      <c r="E175" s="193">
        <f t="shared" si="33"/>
        <v>0</v>
      </c>
      <c r="F175" s="193">
        <f t="shared" si="33"/>
        <v>0</v>
      </c>
      <c r="G175" s="193">
        <f t="shared" si="33"/>
        <v>0</v>
      </c>
      <c r="H175" s="193">
        <f t="shared" si="33"/>
        <v>0</v>
      </c>
      <c r="I175" s="193">
        <f t="shared" si="33"/>
        <v>0</v>
      </c>
      <c r="J175" s="193">
        <f t="shared" si="33"/>
        <v>0</v>
      </c>
      <c r="K175" s="193">
        <f t="shared" si="33"/>
        <v>0</v>
      </c>
      <c r="L175" s="193">
        <f t="shared" si="33"/>
        <v>0</v>
      </c>
      <c r="M175" s="193">
        <f t="shared" si="33"/>
        <v>0</v>
      </c>
      <c r="N175" s="193">
        <f t="shared" si="33"/>
        <v>0</v>
      </c>
      <c r="O175" s="193">
        <f t="shared" si="33"/>
        <v>0</v>
      </c>
      <c r="P175" s="193">
        <f t="shared" si="33"/>
        <v>0</v>
      </c>
      <c r="Q175" s="193">
        <f t="shared" si="33"/>
        <v>0</v>
      </c>
      <c r="R175" s="193">
        <f t="shared" si="33"/>
        <v>0</v>
      </c>
      <c r="S175" s="193">
        <f t="shared" si="33"/>
        <v>0</v>
      </c>
      <c r="T175" s="193">
        <f t="shared" si="33"/>
        <v>0</v>
      </c>
      <c r="U175" s="193">
        <f t="shared" si="34"/>
        <v>0</v>
      </c>
      <c r="V175" s="193">
        <f t="shared" si="34"/>
        <v>0</v>
      </c>
      <c r="W175" s="193">
        <f t="shared" si="34"/>
        <v>0</v>
      </c>
      <c r="X175" s="193">
        <f t="shared" si="34"/>
        <v>0</v>
      </c>
      <c r="Y175" s="193">
        <f t="shared" si="34"/>
        <v>0</v>
      </c>
      <c r="Z175" s="193">
        <f t="shared" si="34"/>
        <v>0</v>
      </c>
      <c r="AA175" s="193">
        <f t="shared" si="34"/>
        <v>0</v>
      </c>
      <c r="AB175" s="193">
        <f t="shared" si="34"/>
        <v>0</v>
      </c>
      <c r="AC175" s="187">
        <f>+AD175*((1+Summary!$D$29)^(AE175))</f>
        <v>0.84093802851295885</v>
      </c>
      <c r="AD175" s="187">
        <f>HLOOKUP($H$4,'Yield Curves &amp; Factor Charges'!$L$41:$S$72,AE175+2.5,FALSE)</f>
        <v>0.83215874001048329</v>
      </c>
      <c r="AE175" s="134">
        <f t="shared" si="36"/>
        <v>10.5</v>
      </c>
    </row>
    <row r="176" spans="1:31" x14ac:dyDescent="0.25">
      <c r="B176" s="145">
        <f t="shared" si="35"/>
        <v>48213</v>
      </c>
      <c r="D176" s="193">
        <f t="shared" si="32"/>
        <v>0</v>
      </c>
      <c r="E176" s="193">
        <f t="shared" si="33"/>
        <v>0</v>
      </c>
      <c r="F176" s="193">
        <f t="shared" si="33"/>
        <v>0</v>
      </c>
      <c r="G176" s="193">
        <f t="shared" si="33"/>
        <v>0</v>
      </c>
      <c r="H176" s="193">
        <f t="shared" si="33"/>
        <v>0</v>
      </c>
      <c r="I176" s="193">
        <f t="shared" si="33"/>
        <v>0</v>
      </c>
      <c r="J176" s="193">
        <f t="shared" si="33"/>
        <v>0</v>
      </c>
      <c r="K176" s="193">
        <f t="shared" si="33"/>
        <v>0</v>
      </c>
      <c r="L176" s="193">
        <f t="shared" si="33"/>
        <v>0</v>
      </c>
      <c r="M176" s="193">
        <f t="shared" si="33"/>
        <v>0</v>
      </c>
      <c r="N176" s="193">
        <f t="shared" si="33"/>
        <v>0</v>
      </c>
      <c r="O176" s="193">
        <f t="shared" si="33"/>
        <v>0</v>
      </c>
      <c r="P176" s="193">
        <f t="shared" si="33"/>
        <v>0</v>
      </c>
      <c r="Q176" s="193">
        <f t="shared" si="33"/>
        <v>0</v>
      </c>
      <c r="R176" s="193">
        <f t="shared" si="33"/>
        <v>0</v>
      </c>
      <c r="S176" s="193">
        <f t="shared" si="33"/>
        <v>0</v>
      </c>
      <c r="T176" s="193">
        <f t="shared" si="33"/>
        <v>0</v>
      </c>
      <c r="U176" s="193">
        <f t="shared" si="34"/>
        <v>0</v>
      </c>
      <c r="V176" s="193">
        <f t="shared" si="34"/>
        <v>0</v>
      </c>
      <c r="W176" s="193">
        <f t="shared" si="34"/>
        <v>0</v>
      </c>
      <c r="X176" s="193">
        <f t="shared" si="34"/>
        <v>0</v>
      </c>
      <c r="Y176" s="193">
        <f t="shared" si="34"/>
        <v>0</v>
      </c>
      <c r="Z176" s="193">
        <f t="shared" si="34"/>
        <v>0</v>
      </c>
      <c r="AA176" s="193">
        <f t="shared" si="34"/>
        <v>0</v>
      </c>
      <c r="AB176" s="193">
        <f t="shared" si="34"/>
        <v>0</v>
      </c>
      <c r="AC176" s="187">
        <f>+AD176*((1+Summary!$D$29)^(AE176))</f>
        <v>0.82205689911274105</v>
      </c>
      <c r="AD176" s="187">
        <f>HLOOKUP($H$4,'Yield Curves &amp; Factor Charges'!$L$41:$S$72,AE176+2.5,FALSE)</f>
        <v>0.81266206518939088</v>
      </c>
      <c r="AE176" s="134">
        <f t="shared" si="36"/>
        <v>11.5</v>
      </c>
    </row>
    <row r="177" spans="1:31" x14ac:dyDescent="0.25">
      <c r="B177" s="145">
        <f t="shared" si="35"/>
        <v>48579</v>
      </c>
      <c r="D177" s="193">
        <f t="shared" si="32"/>
        <v>0</v>
      </c>
      <c r="E177" s="193">
        <f t="shared" si="33"/>
        <v>0</v>
      </c>
      <c r="F177" s="193">
        <f t="shared" si="33"/>
        <v>0</v>
      </c>
      <c r="G177" s="193">
        <f t="shared" si="33"/>
        <v>0</v>
      </c>
      <c r="H177" s="193">
        <f t="shared" si="33"/>
        <v>0</v>
      </c>
      <c r="I177" s="193">
        <f t="shared" si="33"/>
        <v>0</v>
      </c>
      <c r="J177" s="193">
        <f t="shared" si="33"/>
        <v>0</v>
      </c>
      <c r="K177" s="193">
        <f t="shared" si="33"/>
        <v>0</v>
      </c>
      <c r="L177" s="193">
        <f t="shared" si="33"/>
        <v>0</v>
      </c>
      <c r="M177" s="193">
        <f t="shared" si="33"/>
        <v>0</v>
      </c>
      <c r="N177" s="193">
        <f t="shared" si="33"/>
        <v>0</v>
      </c>
      <c r="O177" s="193">
        <f t="shared" si="33"/>
        <v>0</v>
      </c>
      <c r="P177" s="193">
        <f t="shared" si="33"/>
        <v>0</v>
      </c>
      <c r="Q177" s="193">
        <f t="shared" si="33"/>
        <v>0</v>
      </c>
      <c r="R177" s="193">
        <f t="shared" si="33"/>
        <v>0</v>
      </c>
      <c r="S177" s="193">
        <f t="shared" si="33"/>
        <v>0</v>
      </c>
      <c r="T177" s="193">
        <f t="shared" si="33"/>
        <v>0</v>
      </c>
      <c r="U177" s="193">
        <f t="shared" si="34"/>
        <v>0</v>
      </c>
      <c r="V177" s="193">
        <f t="shared" si="34"/>
        <v>0</v>
      </c>
      <c r="W177" s="193">
        <f t="shared" si="34"/>
        <v>0</v>
      </c>
      <c r="X177" s="193">
        <f t="shared" si="34"/>
        <v>0</v>
      </c>
      <c r="Y177" s="193">
        <f t="shared" si="34"/>
        <v>0</v>
      </c>
      <c r="Z177" s="193">
        <f t="shared" si="34"/>
        <v>0</v>
      </c>
      <c r="AA177" s="193">
        <f t="shared" si="34"/>
        <v>0</v>
      </c>
      <c r="AB177" s="193">
        <f t="shared" si="34"/>
        <v>0</v>
      </c>
      <c r="AC177" s="187">
        <f>+AD177*((1+Summary!$D$29)^(AE177))</f>
        <v>0.80338086608417958</v>
      </c>
      <c r="AD177" s="187">
        <f>HLOOKUP($H$4,'Yield Curves &amp; Factor Charges'!$L$41:$S$72,AE177+2.5,FALSE)</f>
        <v>0.79340606415532899</v>
      </c>
      <c r="AE177" s="134">
        <f t="shared" si="36"/>
        <v>12.5</v>
      </c>
    </row>
    <row r="178" spans="1:31" x14ac:dyDescent="0.25">
      <c r="B178" s="145">
        <f t="shared" si="35"/>
        <v>48944</v>
      </c>
      <c r="D178" s="193">
        <f t="shared" si="32"/>
        <v>0</v>
      </c>
      <c r="E178" s="193">
        <f t="shared" si="33"/>
        <v>0</v>
      </c>
      <c r="F178" s="193">
        <f t="shared" si="33"/>
        <v>0</v>
      </c>
      <c r="G178" s="193">
        <f t="shared" si="33"/>
        <v>0</v>
      </c>
      <c r="H178" s="193">
        <f t="shared" si="33"/>
        <v>0</v>
      </c>
      <c r="I178" s="193">
        <f t="shared" si="33"/>
        <v>0</v>
      </c>
      <c r="J178" s="193">
        <f t="shared" si="33"/>
        <v>0</v>
      </c>
      <c r="K178" s="193">
        <f t="shared" si="33"/>
        <v>0</v>
      </c>
      <c r="L178" s="193">
        <f t="shared" si="33"/>
        <v>0</v>
      </c>
      <c r="M178" s="193">
        <f t="shared" si="33"/>
        <v>0</v>
      </c>
      <c r="N178" s="193">
        <f t="shared" si="33"/>
        <v>0</v>
      </c>
      <c r="O178" s="193">
        <f t="shared" si="33"/>
        <v>0</v>
      </c>
      <c r="P178" s="193">
        <f t="shared" si="33"/>
        <v>0</v>
      </c>
      <c r="Q178" s="193">
        <f t="shared" si="33"/>
        <v>0</v>
      </c>
      <c r="R178" s="193">
        <f t="shared" si="33"/>
        <v>0</v>
      </c>
      <c r="S178" s="193">
        <f t="shared" si="33"/>
        <v>0</v>
      </c>
      <c r="T178" s="193">
        <f t="shared" si="33"/>
        <v>0</v>
      </c>
      <c r="U178" s="193">
        <f t="shared" si="34"/>
        <v>0</v>
      </c>
      <c r="V178" s="193">
        <f t="shared" si="34"/>
        <v>0</v>
      </c>
      <c r="W178" s="193">
        <f t="shared" si="34"/>
        <v>0</v>
      </c>
      <c r="X178" s="193">
        <f t="shared" si="34"/>
        <v>0</v>
      </c>
      <c r="Y178" s="193">
        <f t="shared" si="34"/>
        <v>0</v>
      </c>
      <c r="Z178" s="193">
        <f t="shared" si="34"/>
        <v>0</v>
      </c>
      <c r="AA178" s="193">
        <f t="shared" si="34"/>
        <v>0</v>
      </c>
      <c r="AB178" s="193">
        <f t="shared" si="34"/>
        <v>0</v>
      </c>
      <c r="AC178" s="187">
        <f>+AD178*((1+Summary!$D$29)^(AE178))</f>
        <v>0.78524710132835485</v>
      </c>
      <c r="AD178" s="187">
        <f>HLOOKUP($H$4,'Yield Curves &amp; Factor Charges'!$L$41:$S$72,AE178+2.5,FALSE)</f>
        <v>0.77472272606310155</v>
      </c>
      <c r="AE178" s="134">
        <f t="shared" si="36"/>
        <v>13.5</v>
      </c>
    </row>
    <row r="179" spans="1:31" x14ac:dyDescent="0.25">
      <c r="B179" s="145">
        <f t="shared" si="35"/>
        <v>49309</v>
      </c>
      <c r="D179" s="193">
        <f t="shared" si="32"/>
        <v>0</v>
      </c>
      <c r="E179" s="193">
        <f t="shared" si="33"/>
        <v>0</v>
      </c>
      <c r="F179" s="193">
        <f t="shared" si="33"/>
        <v>0</v>
      </c>
      <c r="G179" s="193">
        <f t="shared" si="33"/>
        <v>0</v>
      </c>
      <c r="H179" s="193">
        <f t="shared" si="33"/>
        <v>0</v>
      </c>
      <c r="I179" s="193">
        <f t="shared" si="33"/>
        <v>0</v>
      </c>
      <c r="J179" s="193">
        <f t="shared" si="33"/>
        <v>0</v>
      </c>
      <c r="K179" s="193">
        <f t="shared" si="33"/>
        <v>0</v>
      </c>
      <c r="L179" s="193">
        <f t="shared" si="33"/>
        <v>0</v>
      </c>
      <c r="M179" s="193">
        <f t="shared" si="33"/>
        <v>0</v>
      </c>
      <c r="N179" s="193">
        <f t="shared" si="33"/>
        <v>0</v>
      </c>
      <c r="O179" s="193">
        <f t="shared" si="33"/>
        <v>0</v>
      </c>
      <c r="P179" s="193">
        <f t="shared" si="33"/>
        <v>0</v>
      </c>
      <c r="Q179" s="193">
        <f t="shared" si="33"/>
        <v>0</v>
      </c>
      <c r="R179" s="193">
        <f t="shared" si="33"/>
        <v>0</v>
      </c>
      <c r="S179" s="193">
        <f t="shared" si="33"/>
        <v>0</v>
      </c>
      <c r="T179" s="193">
        <f t="shared" si="33"/>
        <v>0</v>
      </c>
      <c r="U179" s="193">
        <f t="shared" si="34"/>
        <v>0</v>
      </c>
      <c r="V179" s="193">
        <f t="shared" si="34"/>
        <v>0</v>
      </c>
      <c r="W179" s="193">
        <f t="shared" si="34"/>
        <v>0</v>
      </c>
      <c r="X179" s="193">
        <f t="shared" si="34"/>
        <v>0</v>
      </c>
      <c r="Y179" s="193">
        <f t="shared" si="34"/>
        <v>0</v>
      </c>
      <c r="Z179" s="193">
        <f t="shared" si="34"/>
        <v>0</v>
      </c>
      <c r="AA179" s="193">
        <f t="shared" si="34"/>
        <v>0</v>
      </c>
      <c r="AB179" s="193">
        <f t="shared" si="34"/>
        <v>0</v>
      </c>
      <c r="AC179" s="187">
        <f>+AD179*((1+Summary!$D$29)^(AE179))</f>
        <v>0.76667637505408071</v>
      </c>
      <c r="AD179" s="187">
        <f>HLOOKUP($H$4,'Yield Curves &amp; Factor Charges'!$L$41:$S$72,AE179+2.5,FALSE)</f>
        <v>0.75564525108499259</v>
      </c>
      <c r="AE179" s="134">
        <f t="shared" si="36"/>
        <v>14.5</v>
      </c>
    </row>
    <row r="180" spans="1:31" x14ac:dyDescent="0.25">
      <c r="B180" s="145">
        <f t="shared" si="35"/>
        <v>49674</v>
      </c>
      <c r="D180" s="193">
        <f t="shared" si="32"/>
        <v>0</v>
      </c>
      <c r="E180" s="193">
        <f t="shared" si="33"/>
        <v>0</v>
      </c>
      <c r="F180" s="193">
        <f t="shared" si="33"/>
        <v>0</v>
      </c>
      <c r="G180" s="193">
        <f t="shared" si="33"/>
        <v>0</v>
      </c>
      <c r="H180" s="193">
        <f t="shared" si="33"/>
        <v>0</v>
      </c>
      <c r="I180" s="193">
        <f t="shared" si="33"/>
        <v>0</v>
      </c>
      <c r="J180" s="193">
        <f t="shared" si="33"/>
        <v>0</v>
      </c>
      <c r="K180" s="193">
        <f t="shared" si="33"/>
        <v>0</v>
      </c>
      <c r="L180" s="193">
        <f t="shared" si="33"/>
        <v>0</v>
      </c>
      <c r="M180" s="193">
        <f t="shared" si="33"/>
        <v>0</v>
      </c>
      <c r="N180" s="193">
        <f t="shared" si="33"/>
        <v>0</v>
      </c>
      <c r="O180" s="193">
        <f t="shared" si="33"/>
        <v>0</v>
      </c>
      <c r="P180" s="193">
        <f t="shared" si="33"/>
        <v>0</v>
      </c>
      <c r="Q180" s="193">
        <f t="shared" si="33"/>
        <v>0</v>
      </c>
      <c r="R180" s="193">
        <f t="shared" si="33"/>
        <v>0</v>
      </c>
      <c r="S180" s="193">
        <f t="shared" si="33"/>
        <v>0</v>
      </c>
      <c r="T180" s="193">
        <f t="shared" si="33"/>
        <v>0</v>
      </c>
      <c r="U180" s="193">
        <f t="shared" si="34"/>
        <v>0</v>
      </c>
      <c r="V180" s="193">
        <f t="shared" si="34"/>
        <v>0</v>
      </c>
      <c r="W180" s="193">
        <f t="shared" si="34"/>
        <v>0</v>
      </c>
      <c r="X180" s="193">
        <f t="shared" si="34"/>
        <v>0</v>
      </c>
      <c r="Y180" s="193">
        <f t="shared" si="34"/>
        <v>0</v>
      </c>
      <c r="Z180" s="193">
        <f t="shared" si="34"/>
        <v>0</v>
      </c>
      <c r="AA180" s="193">
        <f t="shared" si="34"/>
        <v>0</v>
      </c>
      <c r="AB180" s="193">
        <f t="shared" si="34"/>
        <v>0</v>
      </c>
      <c r="AC180" s="187">
        <f>+AD180*((1+Summary!$D$29)^(AE180))</f>
        <v>0.7492200840133848</v>
      </c>
      <c r="AD180" s="187">
        <f>HLOOKUP($H$4,'Yield Curves &amp; Factor Charges'!$L$41:$S$72,AE180+2.5,FALSE)</f>
        <v>0.73770242293279908</v>
      </c>
      <c r="AE180" s="134">
        <f t="shared" si="36"/>
        <v>15.5</v>
      </c>
    </row>
    <row r="181" spans="1:31" x14ac:dyDescent="0.25">
      <c r="B181" s="145">
        <f t="shared" si="35"/>
        <v>50040</v>
      </c>
      <c r="D181" s="193">
        <f t="shared" si="32"/>
        <v>0</v>
      </c>
      <c r="E181" s="193">
        <f t="shared" ref="E181:AB184" si="37">+E156-E157</f>
        <v>0</v>
      </c>
      <c r="F181" s="193">
        <f t="shared" si="37"/>
        <v>0</v>
      </c>
      <c r="G181" s="193">
        <f t="shared" si="37"/>
        <v>0</v>
      </c>
      <c r="H181" s="193">
        <f t="shared" si="37"/>
        <v>0</v>
      </c>
      <c r="I181" s="193">
        <f t="shared" si="37"/>
        <v>0</v>
      </c>
      <c r="J181" s="193">
        <f t="shared" si="37"/>
        <v>0</v>
      </c>
      <c r="K181" s="193">
        <f t="shared" si="37"/>
        <v>0</v>
      </c>
      <c r="L181" s="193">
        <f t="shared" si="37"/>
        <v>0</v>
      </c>
      <c r="M181" s="193">
        <f t="shared" si="37"/>
        <v>0</v>
      </c>
      <c r="N181" s="193">
        <f t="shared" si="37"/>
        <v>0</v>
      </c>
      <c r="O181" s="193">
        <f t="shared" si="37"/>
        <v>0</v>
      </c>
      <c r="P181" s="193">
        <f t="shared" si="37"/>
        <v>0</v>
      </c>
      <c r="Q181" s="193">
        <f t="shared" si="37"/>
        <v>0</v>
      </c>
      <c r="R181" s="193">
        <f t="shared" si="37"/>
        <v>0</v>
      </c>
      <c r="S181" s="193">
        <f t="shared" si="37"/>
        <v>0</v>
      </c>
      <c r="T181" s="193">
        <f t="shared" si="37"/>
        <v>0</v>
      </c>
      <c r="U181" s="193">
        <f t="shared" si="37"/>
        <v>0</v>
      </c>
      <c r="V181" s="193">
        <f t="shared" si="37"/>
        <v>0</v>
      </c>
      <c r="W181" s="193">
        <f t="shared" si="37"/>
        <v>0</v>
      </c>
      <c r="X181" s="193">
        <f t="shared" si="37"/>
        <v>0</v>
      </c>
      <c r="Y181" s="193">
        <f t="shared" si="37"/>
        <v>0</v>
      </c>
      <c r="Z181" s="193">
        <f t="shared" si="37"/>
        <v>0</v>
      </c>
      <c r="AA181" s="193">
        <f t="shared" si="37"/>
        <v>0</v>
      </c>
      <c r="AB181" s="193">
        <f t="shared" si="37"/>
        <v>0</v>
      </c>
      <c r="AC181" s="187">
        <f>+AD181*((1+Summary!$D$29)^(AE181))</f>
        <v>0.73300483854821796</v>
      </c>
      <c r="AD181" s="187">
        <f>HLOOKUP($H$4,'Yield Curves &amp; Factor Charges'!$L$41:$S$72,AE181+2.5,FALSE)</f>
        <v>0.72101543685081293</v>
      </c>
      <c r="AE181" s="134">
        <f t="shared" si="36"/>
        <v>16.5</v>
      </c>
    </row>
    <row r="182" spans="1:31" x14ac:dyDescent="0.25">
      <c r="B182" s="145">
        <f t="shared" si="35"/>
        <v>50405</v>
      </c>
      <c r="D182" s="193">
        <f t="shared" si="32"/>
        <v>0</v>
      </c>
      <c r="E182" s="193">
        <f t="shared" si="37"/>
        <v>0</v>
      </c>
      <c r="F182" s="193">
        <f t="shared" si="37"/>
        <v>0</v>
      </c>
      <c r="G182" s="193">
        <f t="shared" si="37"/>
        <v>0</v>
      </c>
      <c r="H182" s="193">
        <f t="shared" si="37"/>
        <v>0</v>
      </c>
      <c r="I182" s="193">
        <f t="shared" si="37"/>
        <v>0</v>
      </c>
      <c r="J182" s="193">
        <f t="shared" si="37"/>
        <v>0</v>
      </c>
      <c r="K182" s="193">
        <f t="shared" si="37"/>
        <v>0</v>
      </c>
      <c r="L182" s="193">
        <f t="shared" si="37"/>
        <v>0</v>
      </c>
      <c r="M182" s="193">
        <f t="shared" si="37"/>
        <v>0</v>
      </c>
      <c r="N182" s="193">
        <f t="shared" si="37"/>
        <v>0</v>
      </c>
      <c r="O182" s="193">
        <f t="shared" si="37"/>
        <v>0</v>
      </c>
      <c r="P182" s="193">
        <f t="shared" si="37"/>
        <v>0</v>
      </c>
      <c r="Q182" s="193">
        <f t="shared" si="37"/>
        <v>0</v>
      </c>
      <c r="R182" s="193">
        <f t="shared" si="37"/>
        <v>0</v>
      </c>
      <c r="S182" s="193">
        <f t="shared" si="37"/>
        <v>0</v>
      </c>
      <c r="T182" s="193">
        <f t="shared" si="37"/>
        <v>0</v>
      </c>
      <c r="U182" s="193">
        <f t="shared" si="37"/>
        <v>0</v>
      </c>
      <c r="V182" s="193">
        <f t="shared" si="37"/>
        <v>0</v>
      </c>
      <c r="W182" s="193">
        <f t="shared" si="37"/>
        <v>0</v>
      </c>
      <c r="X182" s="193">
        <f t="shared" si="37"/>
        <v>0</v>
      </c>
      <c r="Y182" s="193">
        <f t="shared" si="37"/>
        <v>0</v>
      </c>
      <c r="Z182" s="193">
        <f t="shared" si="37"/>
        <v>0</v>
      </c>
      <c r="AA182" s="193">
        <f t="shared" si="37"/>
        <v>0</v>
      </c>
      <c r="AB182" s="193">
        <f t="shared" si="37"/>
        <v>0</v>
      </c>
      <c r="AC182" s="187">
        <f>+AD182*((1+Summary!$D$29)^(AE182))</f>
        <v>0.7167149904487925</v>
      </c>
      <c r="AD182" s="187">
        <f>HLOOKUP($H$4,'Yield Curves &amp; Factor Charges'!$L$41:$S$72,AE182+2.5,FALSE)</f>
        <v>0.70428774608476574</v>
      </c>
      <c r="AE182" s="134">
        <f t="shared" si="36"/>
        <v>17.5</v>
      </c>
    </row>
    <row r="183" spans="1:31" x14ac:dyDescent="0.25">
      <c r="B183" s="145">
        <f t="shared" si="35"/>
        <v>50770</v>
      </c>
      <c r="D183" s="193">
        <f t="shared" si="32"/>
        <v>0</v>
      </c>
      <c r="E183" s="193">
        <f t="shared" si="37"/>
        <v>0</v>
      </c>
      <c r="F183" s="193">
        <f t="shared" si="37"/>
        <v>0</v>
      </c>
      <c r="G183" s="193">
        <f t="shared" si="37"/>
        <v>0</v>
      </c>
      <c r="H183" s="193">
        <f t="shared" si="37"/>
        <v>0</v>
      </c>
      <c r="I183" s="193">
        <f t="shared" si="37"/>
        <v>0</v>
      </c>
      <c r="J183" s="193">
        <f t="shared" si="37"/>
        <v>0</v>
      </c>
      <c r="K183" s="193">
        <f t="shared" si="37"/>
        <v>0</v>
      </c>
      <c r="L183" s="193">
        <f t="shared" si="37"/>
        <v>0</v>
      </c>
      <c r="M183" s="193">
        <f t="shared" si="37"/>
        <v>0</v>
      </c>
      <c r="N183" s="193">
        <f t="shared" si="37"/>
        <v>0</v>
      </c>
      <c r="O183" s="193">
        <f t="shared" si="37"/>
        <v>0</v>
      </c>
      <c r="P183" s="193">
        <f t="shared" si="37"/>
        <v>0</v>
      </c>
      <c r="Q183" s="193">
        <f t="shared" si="37"/>
        <v>0</v>
      </c>
      <c r="R183" s="193">
        <f t="shared" si="37"/>
        <v>0</v>
      </c>
      <c r="S183" s="193">
        <f t="shared" si="37"/>
        <v>0</v>
      </c>
      <c r="T183" s="193">
        <f t="shared" si="37"/>
        <v>0</v>
      </c>
      <c r="U183" s="193">
        <f t="shared" si="37"/>
        <v>0</v>
      </c>
      <c r="V183" s="193">
        <f t="shared" si="37"/>
        <v>0</v>
      </c>
      <c r="W183" s="193">
        <f t="shared" si="37"/>
        <v>0</v>
      </c>
      <c r="X183" s="193">
        <f t="shared" si="37"/>
        <v>0</v>
      </c>
      <c r="Y183" s="193">
        <f t="shared" si="37"/>
        <v>0</v>
      </c>
      <c r="Z183" s="193">
        <f t="shared" si="37"/>
        <v>0</v>
      </c>
      <c r="AA183" s="193">
        <f t="shared" si="37"/>
        <v>0</v>
      </c>
      <c r="AB183" s="193">
        <f t="shared" si="37"/>
        <v>0</v>
      </c>
      <c r="AC183" s="187">
        <f>+AD183*((1+Summary!$D$29)^(AE183))</f>
        <v>0.70072524339784492</v>
      </c>
      <c r="AD183" s="187">
        <f>HLOOKUP($H$4,'Yield Curves &amp; Factor Charges'!$L$41:$S$72,AE183+2.5,FALSE)</f>
        <v>0.68788736064461853</v>
      </c>
      <c r="AE183" s="134">
        <f t="shared" si="36"/>
        <v>18.5</v>
      </c>
    </row>
    <row r="184" spans="1:31" x14ac:dyDescent="0.25">
      <c r="B184" s="145">
        <f>EDATE(B183,12)</f>
        <v>51135</v>
      </c>
      <c r="D184" s="193">
        <f t="shared" si="32"/>
        <v>0</v>
      </c>
      <c r="E184" s="193">
        <f t="shared" si="37"/>
        <v>0</v>
      </c>
      <c r="F184" s="193">
        <f t="shared" si="37"/>
        <v>0</v>
      </c>
      <c r="G184" s="193">
        <f t="shared" si="37"/>
        <v>0</v>
      </c>
      <c r="H184" s="193">
        <f t="shared" si="37"/>
        <v>0</v>
      </c>
      <c r="I184" s="193">
        <f t="shared" si="37"/>
        <v>0</v>
      </c>
      <c r="J184" s="193">
        <f t="shared" si="37"/>
        <v>0</v>
      </c>
      <c r="K184" s="193">
        <f t="shared" si="37"/>
        <v>0</v>
      </c>
      <c r="L184" s="193">
        <f t="shared" si="37"/>
        <v>0</v>
      </c>
      <c r="M184" s="193">
        <f t="shared" si="37"/>
        <v>0</v>
      </c>
      <c r="N184" s="193">
        <f t="shared" si="37"/>
        <v>0</v>
      </c>
      <c r="O184" s="193">
        <f t="shared" si="37"/>
        <v>0</v>
      </c>
      <c r="P184" s="193">
        <f t="shared" si="37"/>
        <v>0</v>
      </c>
      <c r="Q184" s="193">
        <f t="shared" si="37"/>
        <v>0</v>
      </c>
      <c r="R184" s="193">
        <f t="shared" si="37"/>
        <v>0</v>
      </c>
      <c r="S184" s="193">
        <f t="shared" si="37"/>
        <v>0</v>
      </c>
      <c r="T184" s="193">
        <f t="shared" si="37"/>
        <v>0</v>
      </c>
      <c r="U184" s="193">
        <f t="shared" si="37"/>
        <v>0</v>
      </c>
      <c r="V184" s="193">
        <f t="shared" si="37"/>
        <v>0</v>
      </c>
      <c r="W184" s="193">
        <f t="shared" si="37"/>
        <v>0</v>
      </c>
      <c r="X184" s="193">
        <f t="shared" si="37"/>
        <v>0</v>
      </c>
      <c r="Y184" s="193">
        <f t="shared" si="37"/>
        <v>0</v>
      </c>
      <c r="Z184" s="193">
        <f t="shared" si="37"/>
        <v>0</v>
      </c>
      <c r="AA184" s="193">
        <f t="shared" si="37"/>
        <v>0</v>
      </c>
      <c r="AB184" s="193">
        <f t="shared" si="37"/>
        <v>0</v>
      </c>
      <c r="AC184" s="187">
        <f>+AD184*((1+Summary!$D$29)^(AE184))</f>
        <v>0.68476731473355557</v>
      </c>
      <c r="AD184" s="187">
        <f>HLOOKUP($H$4,'Yield Curves &amp; Factor Charges'!$L$41:$S$72,AE184+2.5,FALSE)</f>
        <v>0.67155024456856383</v>
      </c>
      <c r="AE184" s="134">
        <f t="shared" si="36"/>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AUD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8">G17*G21</f>
        <v>0</v>
      </c>
      <c r="H190" s="193">
        <f t="shared" si="38"/>
        <v>0</v>
      </c>
      <c r="I190" s="193">
        <f t="shared" si="38"/>
        <v>0</v>
      </c>
      <c r="J190" s="193">
        <f t="shared" si="38"/>
        <v>0</v>
      </c>
      <c r="K190" s="193">
        <f t="shared" si="38"/>
        <v>0</v>
      </c>
      <c r="L190" s="193">
        <f t="shared" si="38"/>
        <v>0</v>
      </c>
      <c r="M190" s="193">
        <f t="shared" si="38"/>
        <v>0</v>
      </c>
      <c r="N190" s="193">
        <f t="shared" si="38"/>
        <v>0</v>
      </c>
      <c r="O190" s="193">
        <f t="shared" si="38"/>
        <v>0</v>
      </c>
      <c r="P190" s="193">
        <f t="shared" si="38"/>
        <v>0</v>
      </c>
      <c r="Q190" s="193">
        <f t="shared" si="38"/>
        <v>0</v>
      </c>
      <c r="R190" s="193">
        <f t="shared" si="38"/>
        <v>0</v>
      </c>
      <c r="S190" s="193">
        <f t="shared" si="38"/>
        <v>0</v>
      </c>
      <c r="T190" s="193">
        <f t="shared" si="38"/>
        <v>0</v>
      </c>
      <c r="U190" s="193">
        <f t="shared" si="38"/>
        <v>0</v>
      </c>
      <c r="V190" s="193">
        <f t="shared" si="38"/>
        <v>0</v>
      </c>
      <c r="W190" s="193">
        <f t="shared" si="38"/>
        <v>0</v>
      </c>
      <c r="X190" s="193">
        <f t="shared" si="38"/>
        <v>0</v>
      </c>
      <c r="Y190" s="193">
        <f t="shared" si="38"/>
        <v>0</v>
      </c>
      <c r="Z190" s="193">
        <f t="shared" si="38"/>
        <v>0</v>
      </c>
      <c r="AA190" s="193">
        <f t="shared" si="38"/>
        <v>0</v>
      </c>
      <c r="AB190" s="193">
        <f t="shared" si="38"/>
        <v>0</v>
      </c>
    </row>
    <row r="191" spans="1:31" x14ac:dyDescent="0.25">
      <c r="A191" s="141" t="s">
        <v>159</v>
      </c>
      <c r="B191" s="145">
        <f>EDATE(+Summary!$C$6,12)</f>
        <v>44196</v>
      </c>
      <c r="D191" s="193">
        <f>SUM(E191:AB191)</f>
        <v>0</v>
      </c>
      <c r="E191" s="193">
        <f>+E190*$AC$81</f>
        <v>0</v>
      </c>
      <c r="F191" s="193">
        <f>+F190*$AC$81</f>
        <v>0</v>
      </c>
      <c r="G191" s="193">
        <f t="shared" ref="G191:AB191" si="39">+G190*$AC$81</f>
        <v>0</v>
      </c>
      <c r="H191" s="193">
        <f t="shared" si="39"/>
        <v>0</v>
      </c>
      <c r="I191" s="193">
        <f t="shared" si="39"/>
        <v>0</v>
      </c>
      <c r="J191" s="193">
        <f t="shared" si="39"/>
        <v>0</v>
      </c>
      <c r="K191" s="193">
        <f t="shared" si="39"/>
        <v>0</v>
      </c>
      <c r="L191" s="193">
        <f t="shared" si="39"/>
        <v>0</v>
      </c>
      <c r="M191" s="193">
        <f t="shared" si="39"/>
        <v>0</v>
      </c>
      <c r="N191" s="193">
        <f t="shared" si="39"/>
        <v>0</v>
      </c>
      <c r="O191" s="193">
        <f t="shared" si="39"/>
        <v>0</v>
      </c>
      <c r="P191" s="193">
        <f t="shared" si="39"/>
        <v>0</v>
      </c>
      <c r="Q191" s="193">
        <f t="shared" si="39"/>
        <v>0</v>
      </c>
      <c r="R191" s="193">
        <f t="shared" si="39"/>
        <v>0</v>
      </c>
      <c r="S191" s="193">
        <f t="shared" si="39"/>
        <v>0</v>
      </c>
      <c r="T191" s="193">
        <f t="shared" si="39"/>
        <v>0</v>
      </c>
      <c r="U191" s="193">
        <f t="shared" si="39"/>
        <v>0</v>
      </c>
      <c r="V191" s="193">
        <f t="shared" si="39"/>
        <v>0</v>
      </c>
      <c r="W191" s="193">
        <f t="shared" si="39"/>
        <v>0</v>
      </c>
      <c r="X191" s="193">
        <f t="shared" si="39"/>
        <v>0</v>
      </c>
      <c r="Y191" s="193">
        <f t="shared" si="39"/>
        <v>0</v>
      </c>
      <c r="Z191" s="193">
        <f t="shared" si="39"/>
        <v>0</v>
      </c>
      <c r="AA191" s="193">
        <f t="shared" si="39"/>
        <v>0</v>
      </c>
      <c r="AB191" s="193">
        <f t="shared" si="39"/>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AUD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0">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B21:C21"/>
    <mergeCell ref="A7:C7"/>
    <mergeCell ref="A8:C8"/>
    <mergeCell ref="A9:C9"/>
    <mergeCell ref="A10:C10"/>
    <mergeCell ref="B14:C14"/>
    <mergeCell ref="B15:C15"/>
    <mergeCell ref="B16:C16"/>
    <mergeCell ref="B17:C17"/>
    <mergeCell ref="B18:C18"/>
    <mergeCell ref="B19:C19"/>
    <mergeCell ref="B20:C20"/>
    <mergeCell ref="A11:C11"/>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AE197"/>
  <sheetViews>
    <sheetView workbookViewId="0">
      <pane xSplit="1" topLeftCell="B1" activePane="topRight" state="frozen"/>
      <selection pane="topRight"/>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30" width="17.88671875" style="141" customWidth="1"/>
    <col min="31" max="31" width="13.21875" style="141" customWidth="1"/>
    <col min="32" max="32" width="8.77734375" style="141"/>
    <col min="33" max="33" width="13.5546875" style="141" customWidth="1"/>
    <col min="34" max="34" width="10.21875" style="141" customWidth="1"/>
    <col min="35" max="35" width="15.21875" style="141" customWidth="1"/>
    <col min="36"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t="s">
        <v>51</v>
      </c>
      <c r="H4" s="109" t="s">
        <v>80</v>
      </c>
    </row>
    <row r="5" spans="1:28" x14ac:dyDescent="0.25">
      <c r="A5" s="149" t="s">
        <v>129</v>
      </c>
      <c r="B5" s="149"/>
      <c r="C5" s="149"/>
      <c r="D5" s="149"/>
      <c r="E5" s="149"/>
      <c r="F5" s="149"/>
      <c r="G5" s="153" t="s">
        <v>101</v>
      </c>
      <c r="H5" s="151">
        <f>HLOOKUP($H$4,'Yield Curves &amp; Factor Charges'!$C$6:$J$7,2,FALSE)</f>
        <v>8</v>
      </c>
    </row>
    <row r="6" spans="1:28" ht="12.75" customHeight="1" x14ac:dyDescent="0.25">
      <c r="A6" s="149"/>
      <c r="B6" s="149"/>
      <c r="C6" s="149"/>
      <c r="D6" s="149"/>
      <c r="E6" s="149"/>
      <c r="F6" s="149"/>
      <c r="G6" s="153"/>
      <c r="H6" s="151"/>
    </row>
    <row r="7" spans="1:28" ht="12.75" customHeight="1" x14ac:dyDescent="0.3">
      <c r="A7" s="401" t="s">
        <v>147</v>
      </c>
      <c r="B7" s="401"/>
      <c r="C7" s="401"/>
      <c r="D7" s="168">
        <f>SUM(E7:AB7)</f>
        <v>0</v>
      </c>
      <c r="E7" s="168">
        <f t="shared" ref="E7:AB7" si="0">+E113+E107</f>
        <v>0</v>
      </c>
      <c r="F7" s="168">
        <f t="shared" si="0"/>
        <v>0</v>
      </c>
      <c r="G7" s="168">
        <f t="shared" si="0"/>
        <v>0</v>
      </c>
      <c r="H7" s="168">
        <f t="shared" si="0"/>
        <v>0</v>
      </c>
      <c r="I7" s="168">
        <f t="shared" si="0"/>
        <v>0</v>
      </c>
      <c r="J7" s="168">
        <f t="shared" si="0"/>
        <v>0</v>
      </c>
      <c r="K7" s="168">
        <f t="shared" si="0"/>
        <v>0</v>
      </c>
      <c r="L7" s="168">
        <f t="shared" si="0"/>
        <v>0</v>
      </c>
      <c r="M7" s="168">
        <f t="shared" si="0"/>
        <v>0</v>
      </c>
      <c r="N7" s="168">
        <f t="shared" si="0"/>
        <v>0</v>
      </c>
      <c r="O7" s="168">
        <f t="shared" si="0"/>
        <v>0</v>
      </c>
      <c r="P7" s="168">
        <f t="shared" si="0"/>
        <v>0</v>
      </c>
      <c r="Q7" s="168">
        <f t="shared" si="0"/>
        <v>0</v>
      </c>
      <c r="R7" s="168">
        <f t="shared" si="0"/>
        <v>0</v>
      </c>
      <c r="S7" s="168">
        <f t="shared" si="0"/>
        <v>0</v>
      </c>
      <c r="T7" s="168">
        <f t="shared" si="0"/>
        <v>0</v>
      </c>
      <c r="U7" s="168">
        <f t="shared" si="0"/>
        <v>0</v>
      </c>
      <c r="V7" s="168">
        <f t="shared" si="0"/>
        <v>0</v>
      </c>
      <c r="W7" s="168">
        <f t="shared" si="0"/>
        <v>0</v>
      </c>
      <c r="X7" s="168">
        <f t="shared" si="0"/>
        <v>0</v>
      </c>
      <c r="Y7" s="168">
        <f t="shared" si="0"/>
        <v>0</v>
      </c>
      <c r="Z7" s="168">
        <f t="shared" si="0"/>
        <v>0</v>
      </c>
      <c r="AA7" s="168">
        <f t="shared" si="0"/>
        <v>0</v>
      </c>
      <c r="AB7" s="168">
        <f t="shared" si="0"/>
        <v>0</v>
      </c>
    </row>
    <row r="8" spans="1:28" ht="12.75" customHeight="1" x14ac:dyDescent="0.3">
      <c r="A8" s="409" t="s">
        <v>148</v>
      </c>
      <c r="B8" s="409"/>
      <c r="C8" s="409"/>
      <c r="D8" s="168">
        <f t="shared" ref="D8:D11" si="1">SUM(E8:AB8)</f>
        <v>0</v>
      </c>
      <c r="E8" s="168">
        <f>+E16+E17</f>
        <v>0</v>
      </c>
      <c r="F8" s="168">
        <f t="shared" ref="F8:AB8" si="2">+F16+F17</f>
        <v>0</v>
      </c>
      <c r="G8" s="168">
        <f t="shared" si="2"/>
        <v>0</v>
      </c>
      <c r="H8" s="168">
        <f t="shared" si="2"/>
        <v>0</v>
      </c>
      <c r="I8" s="168">
        <f t="shared" si="2"/>
        <v>0</v>
      </c>
      <c r="J8" s="168">
        <f t="shared" si="2"/>
        <v>0</v>
      </c>
      <c r="K8" s="168">
        <f t="shared" si="2"/>
        <v>0</v>
      </c>
      <c r="L8" s="168">
        <f t="shared" si="2"/>
        <v>0</v>
      </c>
      <c r="M8" s="168">
        <f t="shared" si="2"/>
        <v>0</v>
      </c>
      <c r="N8" s="168">
        <f t="shared" si="2"/>
        <v>0</v>
      </c>
      <c r="O8" s="168">
        <f t="shared" si="2"/>
        <v>0</v>
      </c>
      <c r="P8" s="168">
        <f t="shared" si="2"/>
        <v>0</v>
      </c>
      <c r="Q8" s="168">
        <f t="shared" si="2"/>
        <v>0</v>
      </c>
      <c r="R8" s="168">
        <f t="shared" si="2"/>
        <v>0</v>
      </c>
      <c r="S8" s="168">
        <f t="shared" si="2"/>
        <v>0</v>
      </c>
      <c r="T8" s="168">
        <f t="shared" si="2"/>
        <v>0</v>
      </c>
      <c r="U8" s="168">
        <f t="shared" si="2"/>
        <v>0</v>
      </c>
      <c r="V8" s="168">
        <f t="shared" si="2"/>
        <v>0</v>
      </c>
      <c r="W8" s="168">
        <f t="shared" si="2"/>
        <v>0</v>
      </c>
      <c r="X8" s="168">
        <f t="shared" si="2"/>
        <v>0</v>
      </c>
      <c r="Y8" s="168">
        <f t="shared" si="2"/>
        <v>0</v>
      </c>
      <c r="Z8" s="168">
        <f t="shared" si="2"/>
        <v>0</v>
      </c>
      <c r="AA8" s="168">
        <f t="shared" si="2"/>
        <v>0</v>
      </c>
      <c r="AB8" s="168">
        <f t="shared" si="2"/>
        <v>0</v>
      </c>
    </row>
    <row r="9" spans="1:28" ht="12.75" customHeight="1" x14ac:dyDescent="0.3">
      <c r="A9" s="409" t="s">
        <v>149</v>
      </c>
      <c r="B9" s="409"/>
      <c r="C9" s="409"/>
      <c r="D9" s="168">
        <f t="shared" si="1"/>
        <v>0</v>
      </c>
      <c r="E9" s="168">
        <f>+E8*$AC$81</f>
        <v>0</v>
      </c>
      <c r="F9" s="168">
        <f t="shared" ref="F9:AB9" si="3">+F8*$AC$81</f>
        <v>0</v>
      </c>
      <c r="G9" s="168">
        <f t="shared" si="3"/>
        <v>0</v>
      </c>
      <c r="H9" s="168">
        <f t="shared" si="3"/>
        <v>0</v>
      </c>
      <c r="I9" s="168">
        <f t="shared" si="3"/>
        <v>0</v>
      </c>
      <c r="J9" s="168">
        <f t="shared" si="3"/>
        <v>0</v>
      </c>
      <c r="K9" s="168">
        <f t="shared" si="3"/>
        <v>0</v>
      </c>
      <c r="L9" s="168">
        <f t="shared" si="3"/>
        <v>0</v>
      </c>
      <c r="M9" s="168">
        <f t="shared" si="3"/>
        <v>0</v>
      </c>
      <c r="N9" s="168">
        <f t="shared" si="3"/>
        <v>0</v>
      </c>
      <c r="O9" s="168">
        <f t="shared" si="3"/>
        <v>0</v>
      </c>
      <c r="P9" s="168">
        <f t="shared" si="3"/>
        <v>0</v>
      </c>
      <c r="Q9" s="168">
        <f t="shared" si="3"/>
        <v>0</v>
      </c>
      <c r="R9" s="168">
        <f t="shared" si="3"/>
        <v>0</v>
      </c>
      <c r="S9" s="168">
        <f t="shared" si="3"/>
        <v>0</v>
      </c>
      <c r="T9" s="168">
        <f t="shared" si="3"/>
        <v>0</v>
      </c>
      <c r="U9" s="168">
        <f t="shared" si="3"/>
        <v>0</v>
      </c>
      <c r="V9" s="168">
        <f t="shared" si="3"/>
        <v>0</v>
      </c>
      <c r="W9" s="168">
        <f t="shared" si="3"/>
        <v>0</v>
      </c>
      <c r="X9" s="168">
        <f t="shared" si="3"/>
        <v>0</v>
      </c>
      <c r="Y9" s="168">
        <f t="shared" si="3"/>
        <v>0</v>
      </c>
      <c r="Z9" s="168">
        <f t="shared" si="3"/>
        <v>0</v>
      </c>
      <c r="AA9" s="168">
        <f t="shared" si="3"/>
        <v>0</v>
      </c>
      <c r="AB9" s="168">
        <f t="shared" si="3"/>
        <v>0</v>
      </c>
    </row>
    <row r="10" spans="1:28" ht="12.75" customHeight="1" x14ac:dyDescent="0.3">
      <c r="A10" s="401" t="s">
        <v>132</v>
      </c>
      <c r="B10" s="401"/>
      <c r="C10" s="401"/>
      <c r="D10" s="168">
        <f t="shared" si="1"/>
        <v>0</v>
      </c>
      <c r="E10" s="168">
        <f t="shared" ref="E10:AB10" si="4">+E7-E9</f>
        <v>0</v>
      </c>
      <c r="F10" s="168">
        <f t="shared" si="4"/>
        <v>0</v>
      </c>
      <c r="G10" s="168">
        <f t="shared" si="4"/>
        <v>0</v>
      </c>
      <c r="H10" s="168">
        <f t="shared" si="4"/>
        <v>0</v>
      </c>
      <c r="I10" s="168">
        <f t="shared" si="4"/>
        <v>0</v>
      </c>
      <c r="J10" s="168">
        <f t="shared" si="4"/>
        <v>0</v>
      </c>
      <c r="K10" s="168">
        <f t="shared" si="4"/>
        <v>0</v>
      </c>
      <c r="L10" s="168">
        <f t="shared" si="4"/>
        <v>0</v>
      </c>
      <c r="M10" s="168">
        <f t="shared" si="4"/>
        <v>0</v>
      </c>
      <c r="N10" s="168">
        <f t="shared" si="4"/>
        <v>0</v>
      </c>
      <c r="O10" s="168">
        <f t="shared" si="4"/>
        <v>0</v>
      </c>
      <c r="P10" s="168">
        <f t="shared" si="4"/>
        <v>0</v>
      </c>
      <c r="Q10" s="168">
        <f t="shared" si="4"/>
        <v>0</v>
      </c>
      <c r="R10" s="168">
        <f t="shared" si="4"/>
        <v>0</v>
      </c>
      <c r="S10" s="168">
        <f t="shared" si="4"/>
        <v>0</v>
      </c>
      <c r="T10" s="168">
        <f t="shared" si="4"/>
        <v>0</v>
      </c>
      <c r="U10" s="168">
        <f t="shared" si="4"/>
        <v>0</v>
      </c>
      <c r="V10" s="168">
        <f t="shared" si="4"/>
        <v>0</v>
      </c>
      <c r="W10" s="168">
        <f t="shared" si="4"/>
        <v>0</v>
      </c>
      <c r="X10" s="168">
        <f t="shared" si="4"/>
        <v>0</v>
      </c>
      <c r="Y10" s="168">
        <f t="shared" si="4"/>
        <v>0</v>
      </c>
      <c r="Z10" s="168">
        <f t="shared" si="4"/>
        <v>0</v>
      </c>
      <c r="AA10" s="168">
        <f t="shared" si="4"/>
        <v>0</v>
      </c>
      <c r="AB10" s="168">
        <f t="shared" si="4"/>
        <v>0</v>
      </c>
    </row>
    <row r="11" spans="1:28" s="267" customFormat="1" ht="12.75" customHeight="1" x14ac:dyDescent="0.3">
      <c r="A11" s="408" t="s">
        <v>212</v>
      </c>
      <c r="B11" s="401"/>
      <c r="C11" s="401"/>
      <c r="D11" s="168">
        <f t="shared" si="1"/>
        <v>0</v>
      </c>
      <c r="E11" s="168">
        <f>E197+E191-E17*$AC$81</f>
        <v>0</v>
      </c>
      <c r="F11" s="168">
        <f t="shared" ref="F11:AB11" si="5">F197+F191-F17*$AC$81</f>
        <v>0</v>
      </c>
      <c r="G11" s="168">
        <f t="shared" si="5"/>
        <v>0</v>
      </c>
      <c r="H11" s="168">
        <f t="shared" si="5"/>
        <v>0</v>
      </c>
      <c r="I11" s="168">
        <f t="shared" si="5"/>
        <v>0</v>
      </c>
      <c r="J11" s="168">
        <f t="shared" si="5"/>
        <v>0</v>
      </c>
      <c r="K11" s="168">
        <f t="shared" si="5"/>
        <v>0</v>
      </c>
      <c r="L11" s="168">
        <f t="shared" si="5"/>
        <v>0</v>
      </c>
      <c r="M11" s="168">
        <f t="shared" si="5"/>
        <v>0</v>
      </c>
      <c r="N11" s="168">
        <f t="shared" si="5"/>
        <v>0</v>
      </c>
      <c r="O11" s="168">
        <f t="shared" si="5"/>
        <v>0</v>
      </c>
      <c r="P11" s="168">
        <f t="shared" si="5"/>
        <v>0</v>
      </c>
      <c r="Q11" s="168">
        <f t="shared" si="5"/>
        <v>0</v>
      </c>
      <c r="R11" s="168">
        <f t="shared" si="5"/>
        <v>0</v>
      </c>
      <c r="S11" s="168">
        <f t="shared" si="5"/>
        <v>0</v>
      </c>
      <c r="T11" s="168">
        <f t="shared" si="5"/>
        <v>0</v>
      </c>
      <c r="U11" s="168">
        <f t="shared" si="5"/>
        <v>0</v>
      </c>
      <c r="V11" s="168">
        <f t="shared" si="5"/>
        <v>0</v>
      </c>
      <c r="W11" s="168">
        <f t="shared" si="5"/>
        <v>0</v>
      </c>
      <c r="X11" s="168">
        <f t="shared" si="5"/>
        <v>0</v>
      </c>
      <c r="Y11" s="168">
        <f t="shared" si="5"/>
        <v>0</v>
      </c>
      <c r="Z11" s="168">
        <f t="shared" si="5"/>
        <v>0</v>
      </c>
      <c r="AA11" s="168">
        <f t="shared" si="5"/>
        <v>0</v>
      </c>
      <c r="AB11" s="168">
        <f t="shared" si="5"/>
        <v>0</v>
      </c>
    </row>
    <row r="12" spans="1:28" ht="12.75" customHeight="1" x14ac:dyDescent="0.3">
      <c r="A12" s="209"/>
      <c r="B12" s="209"/>
      <c r="C12" s="209"/>
      <c r="D12" s="168"/>
      <c r="E12" s="141"/>
      <c r="F12" s="141"/>
      <c r="G12" s="149"/>
      <c r="H12" s="149"/>
      <c r="I12" s="149"/>
      <c r="J12" s="149"/>
      <c r="K12" s="149"/>
      <c r="L12" s="149"/>
      <c r="M12" s="149"/>
      <c r="N12" s="149"/>
      <c r="O12" s="149"/>
      <c r="P12" s="149"/>
      <c r="Q12" s="149"/>
      <c r="R12" s="149"/>
      <c r="S12" s="149"/>
      <c r="T12" s="149"/>
      <c r="U12" s="149"/>
      <c r="V12" s="149"/>
      <c r="W12" s="149"/>
      <c r="X12" s="149"/>
      <c r="Y12" s="149"/>
      <c r="Z12" s="149"/>
      <c r="AA12" s="149"/>
      <c r="AB12" s="149"/>
    </row>
    <row r="13" spans="1:28" ht="39.6" x14ac:dyDescent="0.25">
      <c r="A13" s="143" t="s">
        <v>54</v>
      </c>
      <c r="B13" s="149"/>
      <c r="C13" s="149"/>
      <c r="D13" s="149" t="s">
        <v>26</v>
      </c>
      <c r="E13" s="156" t="s">
        <v>0</v>
      </c>
      <c r="F13" s="157" t="s">
        <v>1</v>
      </c>
      <c r="G13" s="157" t="s">
        <v>2</v>
      </c>
      <c r="H13" s="157" t="s">
        <v>3</v>
      </c>
      <c r="I13" s="157" t="s">
        <v>4</v>
      </c>
      <c r="J13" s="157" t="s">
        <v>5</v>
      </c>
      <c r="K13" s="157" t="s">
        <v>6</v>
      </c>
      <c r="L13" s="157" t="s">
        <v>7</v>
      </c>
      <c r="M13" s="157" t="s">
        <v>8</v>
      </c>
      <c r="N13" s="157" t="s">
        <v>9</v>
      </c>
      <c r="O13" s="157" t="s">
        <v>10</v>
      </c>
      <c r="P13" s="157" t="s">
        <v>11</v>
      </c>
      <c r="Q13" s="157" t="s">
        <v>12</v>
      </c>
      <c r="R13" s="157" t="s">
        <v>13</v>
      </c>
      <c r="S13" s="157" t="s">
        <v>14</v>
      </c>
      <c r="T13" s="157" t="s">
        <v>15</v>
      </c>
      <c r="U13" s="157" t="s">
        <v>16</v>
      </c>
      <c r="V13" s="157" t="s">
        <v>17</v>
      </c>
      <c r="W13" s="157" t="s">
        <v>18</v>
      </c>
      <c r="X13" s="157" t="s">
        <v>19</v>
      </c>
      <c r="Y13" s="157" t="s">
        <v>20</v>
      </c>
      <c r="Z13" s="157" t="s">
        <v>21</v>
      </c>
      <c r="AA13" s="157" t="s">
        <v>22</v>
      </c>
      <c r="AB13" s="140" t="s">
        <v>30</v>
      </c>
    </row>
    <row r="14" spans="1:28" x14ac:dyDescent="0.25">
      <c r="A14" s="149"/>
      <c r="B14" s="411" t="s">
        <v>47</v>
      </c>
      <c r="C14" s="411"/>
      <c r="D14" s="231">
        <f>SUM(E14:AB14)</f>
        <v>0</v>
      </c>
      <c r="E14" s="244"/>
      <c r="F14" s="244"/>
      <c r="G14" s="244"/>
      <c r="H14" s="244"/>
      <c r="I14" s="244"/>
      <c r="J14" s="244"/>
      <c r="K14" s="244"/>
      <c r="L14" s="244"/>
      <c r="M14" s="244"/>
      <c r="N14" s="244"/>
      <c r="O14" s="244"/>
      <c r="P14" s="244"/>
      <c r="Q14" s="244"/>
      <c r="R14" s="244"/>
      <c r="S14" s="244"/>
      <c r="T14" s="244"/>
      <c r="U14" s="244"/>
      <c r="V14" s="244"/>
      <c r="W14" s="244"/>
      <c r="X14" s="244"/>
      <c r="Y14" s="244"/>
      <c r="Z14" s="244"/>
      <c r="AA14" s="244"/>
      <c r="AB14" s="244"/>
    </row>
    <row r="15" spans="1:28" x14ac:dyDescent="0.25">
      <c r="A15" s="149"/>
      <c r="B15" s="411" t="s">
        <v>112</v>
      </c>
      <c r="C15" s="411"/>
      <c r="D15" s="231">
        <f t="shared" ref="D15:D17" si="6">SUM(E15:AB15)</f>
        <v>0</v>
      </c>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row>
    <row r="16" spans="1:28" ht="13.5" customHeight="1" x14ac:dyDescent="0.25">
      <c r="A16" s="149"/>
      <c r="B16" s="411" t="s">
        <v>142</v>
      </c>
      <c r="C16" s="411"/>
      <c r="D16" s="231">
        <f t="shared" si="6"/>
        <v>0</v>
      </c>
      <c r="E16" s="244"/>
      <c r="F16" s="244"/>
      <c r="G16" s="244"/>
      <c r="H16" s="244"/>
      <c r="I16" s="244"/>
      <c r="J16" s="244"/>
      <c r="K16" s="244"/>
      <c r="L16" s="244"/>
      <c r="M16" s="244"/>
      <c r="N16" s="244"/>
      <c r="O16" s="244"/>
      <c r="P16" s="244"/>
      <c r="Q16" s="244"/>
      <c r="R16" s="244"/>
      <c r="S16" s="244"/>
      <c r="T16" s="244"/>
      <c r="U16" s="244"/>
      <c r="V16" s="244"/>
      <c r="W16" s="244"/>
      <c r="X16" s="244"/>
      <c r="Y16" s="244"/>
      <c r="Z16" s="244"/>
      <c r="AA16" s="244"/>
      <c r="AB16" s="244"/>
    </row>
    <row r="17" spans="1:28" ht="13.5" customHeight="1" x14ac:dyDescent="0.25">
      <c r="A17" s="149"/>
      <c r="B17" s="411" t="s">
        <v>143</v>
      </c>
      <c r="C17" s="411"/>
      <c r="D17" s="231">
        <f t="shared" si="6"/>
        <v>0</v>
      </c>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row>
    <row r="18" spans="1:28" ht="12.75" customHeight="1" x14ac:dyDescent="0.25">
      <c r="A18" s="149"/>
      <c r="B18" s="412" t="s">
        <v>152</v>
      </c>
      <c r="C18" s="412"/>
      <c r="D18" s="232"/>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row>
    <row r="19" spans="1:28" ht="25.5" customHeight="1" x14ac:dyDescent="0.25">
      <c r="A19" s="149"/>
      <c r="B19" s="412" t="s">
        <v>153</v>
      </c>
      <c r="C19" s="412"/>
      <c r="D19" s="232"/>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row>
    <row r="20" spans="1:28" ht="12.75" customHeight="1" x14ac:dyDescent="0.25">
      <c r="A20" s="149"/>
      <c r="B20" s="412" t="s">
        <v>151</v>
      </c>
      <c r="C20" s="412"/>
      <c r="D20" s="232"/>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row>
    <row r="21" spans="1:28" ht="27.6" customHeight="1" x14ac:dyDescent="0.25">
      <c r="A21" s="149"/>
      <c r="B21" s="412" t="s">
        <v>150</v>
      </c>
      <c r="C21" s="412"/>
      <c r="D21" s="232"/>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row>
    <row r="22" spans="1:28" ht="26.4" customHeight="1" x14ac:dyDescent="0.25">
      <c r="A22" s="149"/>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row>
    <row r="23" spans="1:28" x14ac:dyDescent="0.25">
      <c r="A23" s="143" t="s">
        <v>54</v>
      </c>
      <c r="B23" s="149"/>
      <c r="C23" s="149"/>
      <c r="D23" s="149"/>
      <c r="E23" s="154"/>
      <c r="F23" s="154"/>
      <c r="G23" s="154"/>
      <c r="H23" s="154"/>
      <c r="I23" s="154"/>
      <c r="J23" s="154"/>
      <c r="K23" s="154"/>
      <c r="L23" s="154"/>
      <c r="M23" s="154"/>
      <c r="N23" s="154"/>
      <c r="O23" s="154"/>
      <c r="P23" s="154"/>
      <c r="Q23" s="154"/>
      <c r="R23" s="154"/>
      <c r="S23" s="154"/>
      <c r="T23" s="154"/>
      <c r="U23" s="154"/>
      <c r="V23" s="154"/>
      <c r="W23" s="154"/>
      <c r="X23" s="154"/>
      <c r="Y23" s="154"/>
      <c r="Z23" s="154"/>
      <c r="AA23" s="154"/>
      <c r="AB23" s="154"/>
    </row>
    <row r="24" spans="1:28" x14ac:dyDescent="0.25">
      <c r="A24" s="149"/>
      <c r="B24" s="406" t="s">
        <v>156</v>
      </c>
      <c r="C24" s="407"/>
      <c r="D24" s="191"/>
      <c r="E24" s="154"/>
      <c r="F24" s="154"/>
      <c r="G24" s="154"/>
      <c r="H24" s="154"/>
      <c r="I24" s="154"/>
      <c r="J24" s="154"/>
      <c r="K24" s="154"/>
      <c r="L24" s="154"/>
      <c r="M24" s="154"/>
      <c r="N24" s="154"/>
      <c r="O24" s="154"/>
      <c r="P24" s="154"/>
      <c r="Q24" s="154"/>
      <c r="R24" s="154"/>
      <c r="S24" s="154"/>
      <c r="T24" s="154"/>
      <c r="U24" s="154"/>
      <c r="V24" s="154"/>
      <c r="W24" s="154"/>
      <c r="X24" s="154"/>
      <c r="Y24" s="154"/>
      <c r="Z24" s="154"/>
      <c r="AA24" s="154"/>
      <c r="AB24" s="154"/>
    </row>
    <row r="25" spans="1:28" x14ac:dyDescent="0.25">
      <c r="A25" s="149"/>
      <c r="B25" s="149"/>
      <c r="C25" s="149"/>
      <c r="D25" s="149"/>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row>
    <row r="26" spans="1:28" x14ac:dyDescent="0.25">
      <c r="A26" s="161"/>
      <c r="B26" s="145">
        <f>+Summary!$C$6</f>
        <v>43830</v>
      </c>
      <c r="C26" s="149"/>
      <c r="D26" s="149"/>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row>
    <row r="27" spans="1:28" x14ac:dyDescent="0.25">
      <c r="A27" s="161"/>
      <c r="B27" s="145">
        <f t="shared" ref="B27:B47" si="7">EDATE(B26,12)</f>
        <v>44196</v>
      </c>
      <c r="C27" s="149"/>
      <c r="D27" s="149"/>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row>
    <row r="28" spans="1:28" x14ac:dyDescent="0.25">
      <c r="A28" s="161"/>
      <c r="B28" s="145">
        <f t="shared" si="7"/>
        <v>44561</v>
      </c>
      <c r="C28" s="149"/>
      <c r="D28" s="149"/>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row>
    <row r="29" spans="1:28" x14ac:dyDescent="0.25">
      <c r="A29" s="161"/>
      <c r="B29" s="145">
        <f t="shared" si="7"/>
        <v>44926</v>
      </c>
      <c r="C29" s="149"/>
      <c r="D29" s="149"/>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row>
    <row r="30" spans="1:28" x14ac:dyDescent="0.25">
      <c r="A30" s="161"/>
      <c r="B30" s="145">
        <f t="shared" si="7"/>
        <v>45291</v>
      </c>
      <c r="C30" s="149"/>
      <c r="D30" s="149"/>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row>
    <row r="31" spans="1:28" x14ac:dyDescent="0.25">
      <c r="A31" s="161"/>
      <c r="B31" s="145">
        <f t="shared" si="7"/>
        <v>45657</v>
      </c>
      <c r="C31" s="149"/>
      <c r="D31" s="149"/>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x14ac:dyDescent="0.25">
      <c r="A32" s="161"/>
      <c r="B32" s="145">
        <f t="shared" si="7"/>
        <v>46022</v>
      </c>
      <c r="C32" s="149"/>
      <c r="D32" s="149"/>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row>
    <row r="33" spans="1:28" x14ac:dyDescent="0.25">
      <c r="A33" s="161"/>
      <c r="B33" s="145">
        <f t="shared" si="7"/>
        <v>46387</v>
      </c>
      <c r="C33" s="149"/>
      <c r="D33" s="149"/>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row>
    <row r="34" spans="1:28" x14ac:dyDescent="0.25">
      <c r="A34" s="161"/>
      <c r="B34" s="145">
        <f t="shared" si="7"/>
        <v>46752</v>
      </c>
      <c r="C34" s="149"/>
      <c r="D34" s="149"/>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row>
    <row r="35" spans="1:28" x14ac:dyDescent="0.25">
      <c r="A35" s="161"/>
      <c r="B35" s="145">
        <f t="shared" si="7"/>
        <v>47118</v>
      </c>
      <c r="C35" s="149"/>
      <c r="D35" s="149"/>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row>
    <row r="36" spans="1:28" x14ac:dyDescent="0.25">
      <c r="A36" s="161"/>
      <c r="B36" s="145">
        <f t="shared" si="7"/>
        <v>47483</v>
      </c>
      <c r="C36" s="149"/>
      <c r="D36" s="149"/>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row>
    <row r="37" spans="1:28" x14ac:dyDescent="0.25">
      <c r="A37" s="161"/>
      <c r="B37" s="145">
        <f t="shared" si="7"/>
        <v>47848</v>
      </c>
      <c r="C37" s="149"/>
      <c r="D37" s="149"/>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row>
    <row r="38" spans="1:28" x14ac:dyDescent="0.25">
      <c r="A38" s="161"/>
      <c r="B38" s="145">
        <f t="shared" si="7"/>
        <v>48213</v>
      </c>
      <c r="C38" s="149"/>
      <c r="D38" s="149"/>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row>
    <row r="39" spans="1:28" x14ac:dyDescent="0.25">
      <c r="A39" s="161"/>
      <c r="B39" s="145">
        <f t="shared" si="7"/>
        <v>48579</v>
      </c>
      <c r="C39" s="149"/>
      <c r="D39" s="149"/>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row>
    <row r="40" spans="1:28" x14ac:dyDescent="0.25">
      <c r="A40" s="161"/>
      <c r="B40" s="145">
        <f t="shared" si="7"/>
        <v>48944</v>
      </c>
      <c r="C40" s="149"/>
      <c r="D40" s="149"/>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row>
    <row r="41" spans="1:28" x14ac:dyDescent="0.25">
      <c r="A41" s="161"/>
      <c r="B41" s="145">
        <f t="shared" si="7"/>
        <v>49309</v>
      </c>
      <c r="C41" s="149"/>
      <c r="D41" s="149"/>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row>
    <row r="42" spans="1:28" x14ac:dyDescent="0.25">
      <c r="A42" s="161"/>
      <c r="B42" s="145">
        <f t="shared" si="7"/>
        <v>49674</v>
      </c>
      <c r="C42" s="149"/>
      <c r="D42" s="149"/>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row>
    <row r="43" spans="1:28" x14ac:dyDescent="0.25">
      <c r="A43" s="161"/>
      <c r="B43" s="145">
        <f t="shared" si="7"/>
        <v>50040</v>
      </c>
      <c r="C43" s="149"/>
      <c r="D43" s="149"/>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row>
    <row r="44" spans="1:28" x14ac:dyDescent="0.25">
      <c r="A44" s="161"/>
      <c r="B44" s="145">
        <f t="shared" si="7"/>
        <v>50405</v>
      </c>
      <c r="C44" s="149"/>
      <c r="D44" s="149"/>
      <c r="E44" s="158"/>
      <c r="F44" s="158"/>
      <c r="G44" s="158"/>
      <c r="H44" s="158"/>
      <c r="I44" s="158"/>
      <c r="J44" s="158"/>
      <c r="K44" s="158"/>
      <c r="L44" s="158"/>
      <c r="M44" s="158"/>
      <c r="N44" s="158"/>
      <c r="O44" s="158"/>
      <c r="P44" s="158"/>
      <c r="Q44" s="158"/>
      <c r="R44" s="158"/>
      <c r="S44" s="158"/>
      <c r="T44" s="158"/>
      <c r="U44" s="158"/>
      <c r="V44" s="158"/>
      <c r="W44" s="158"/>
      <c r="X44" s="158"/>
      <c r="Y44" s="158"/>
      <c r="Z44" s="158"/>
      <c r="AA44" s="158"/>
      <c r="AB44" s="158"/>
    </row>
    <row r="45" spans="1:28" x14ac:dyDescent="0.25">
      <c r="A45" s="161"/>
      <c r="B45" s="145">
        <f t="shared" si="7"/>
        <v>50770</v>
      </c>
      <c r="C45" s="149"/>
      <c r="D45" s="149"/>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row>
    <row r="46" spans="1:28" x14ac:dyDescent="0.25">
      <c r="A46" s="161"/>
      <c r="B46" s="145">
        <f t="shared" si="7"/>
        <v>51135</v>
      </c>
      <c r="C46" s="149"/>
      <c r="D46" s="149"/>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row>
    <row r="47" spans="1:28" x14ac:dyDescent="0.25">
      <c r="A47" s="161"/>
      <c r="B47" s="145">
        <f t="shared" si="7"/>
        <v>51501</v>
      </c>
      <c r="C47" s="149"/>
      <c r="D47" s="149"/>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row>
    <row r="48" spans="1:28" x14ac:dyDescent="0.25">
      <c r="A48" s="149"/>
      <c r="B48" s="149"/>
      <c r="C48" s="149"/>
      <c r="D48" s="149"/>
      <c r="E48" s="149"/>
      <c r="F48" s="149"/>
      <c r="G48" s="153"/>
      <c r="H48" s="151"/>
    </row>
    <row r="49" spans="1:28" x14ac:dyDescent="0.25">
      <c r="A49" s="149"/>
      <c r="B49" s="149"/>
      <c r="C49" s="149"/>
      <c r="D49" s="149"/>
      <c r="E49" s="149"/>
      <c r="F49" s="149"/>
      <c r="G49" s="153"/>
      <c r="H49" s="151"/>
    </row>
    <row r="50" spans="1:28" x14ac:dyDescent="0.25">
      <c r="A50" s="152"/>
      <c r="B50" s="152"/>
      <c r="C50" s="152"/>
      <c r="D50" s="152"/>
      <c r="E50" s="152"/>
      <c r="F50" s="152"/>
      <c r="G50" s="153"/>
      <c r="H50" s="153"/>
    </row>
    <row r="51" spans="1:28" x14ac:dyDescent="0.25">
      <c r="A51" s="152"/>
      <c r="B51" s="152"/>
      <c r="C51" s="152"/>
      <c r="D51" s="152"/>
      <c r="E51" s="152"/>
      <c r="F51" s="152"/>
      <c r="G51" s="153"/>
      <c r="H51" s="153"/>
    </row>
    <row r="52" spans="1:28" x14ac:dyDescent="0.25">
      <c r="A52" s="152"/>
      <c r="B52" s="152"/>
      <c r="C52" s="152"/>
      <c r="D52" s="152"/>
      <c r="E52" s="152"/>
      <c r="F52" s="152"/>
      <c r="G52" s="153"/>
      <c r="H52" s="153"/>
    </row>
    <row r="53" spans="1:28" ht="42.6" customHeight="1" x14ac:dyDescent="0.25">
      <c r="A53" s="402" t="s">
        <v>155</v>
      </c>
      <c r="B53" s="402"/>
      <c r="C53" s="402"/>
      <c r="E53" s="398" t="str">
        <f>"Cumulative UnDiscounted Residual Payout of "&amp;$H$4&amp;" Losses to be incurred after "&amp;MONTH(Summary!$C$6)&amp;"/"&amp;DAY(Summary!$C$6)&amp;"/"&amp;YEAR(Summary!$C$6)&amp;" related to Premium Bound (including BBNI Premium) prior to "&amp;MONTH(Summary!$C$6)&amp;"/"&amp;DAY(Summary!$C$6)&amp;"/"&amp;YEAR(Summary!$C$6)</f>
        <v>Cumulative UnDiscounted Residual Payout of NZD Losses to be incurred after 12/31/2019 related to Premium Bound (including BBNI Premium) prior to 12/31/2019</v>
      </c>
      <c r="F53" s="399"/>
      <c r="G53" s="399"/>
      <c r="H53" s="399"/>
      <c r="I53" s="399"/>
      <c r="J53" s="399"/>
      <c r="K53" s="399"/>
      <c r="L53" s="399"/>
      <c r="M53" s="399"/>
      <c r="N53" s="399"/>
      <c r="O53" s="399"/>
      <c r="P53" s="399"/>
      <c r="Q53" s="399"/>
      <c r="R53" s="399"/>
      <c r="S53" s="399"/>
      <c r="T53" s="399"/>
      <c r="U53" s="399"/>
      <c r="V53" s="399"/>
      <c r="W53" s="399"/>
      <c r="X53" s="399"/>
      <c r="Y53" s="399"/>
      <c r="Z53" s="399"/>
      <c r="AA53" s="399"/>
      <c r="AB53" s="400"/>
    </row>
    <row r="54" spans="1:28" ht="27" customHeight="1" x14ac:dyDescent="0.25">
      <c r="D54" s="162" t="s">
        <v>146</v>
      </c>
      <c r="E54" s="133" t="s">
        <v>0</v>
      </c>
      <c r="F54" s="132" t="s">
        <v>1</v>
      </c>
      <c r="G54" s="132" t="s">
        <v>2</v>
      </c>
      <c r="H54" s="132" t="s">
        <v>3</v>
      </c>
      <c r="I54" s="132" t="s">
        <v>4</v>
      </c>
      <c r="J54" s="132" t="s">
        <v>5</v>
      </c>
      <c r="K54" s="132" t="s">
        <v>6</v>
      </c>
      <c r="L54" s="132" t="s">
        <v>7</v>
      </c>
      <c r="M54" s="132" t="s">
        <v>8</v>
      </c>
      <c r="N54" s="132" t="s">
        <v>9</v>
      </c>
      <c r="O54" s="132" t="s">
        <v>10</v>
      </c>
      <c r="P54" s="132" t="s">
        <v>11</v>
      </c>
      <c r="Q54" s="132" t="s">
        <v>12</v>
      </c>
      <c r="R54" s="132" t="s">
        <v>13</v>
      </c>
      <c r="S54" s="132" t="s">
        <v>14</v>
      </c>
      <c r="T54" s="132" t="s">
        <v>15</v>
      </c>
      <c r="U54" s="132" t="s">
        <v>16</v>
      </c>
      <c r="V54" s="132" t="s">
        <v>17</v>
      </c>
      <c r="W54" s="132" t="s">
        <v>18</v>
      </c>
      <c r="X54" s="132" t="s">
        <v>19</v>
      </c>
      <c r="Y54" s="132" t="s">
        <v>20</v>
      </c>
      <c r="Z54" s="132" t="s">
        <v>21</v>
      </c>
      <c r="AA54" s="132" t="s">
        <v>22</v>
      </c>
      <c r="AB54" s="131" t="s">
        <v>30</v>
      </c>
    </row>
    <row r="55" spans="1:28" x14ac:dyDescent="0.25">
      <c r="B55" s="65"/>
      <c r="D55" s="56"/>
      <c r="E55" s="179"/>
      <c r="F55" s="180"/>
      <c r="G55" s="180"/>
      <c r="H55" s="180"/>
      <c r="I55" s="180"/>
      <c r="J55" s="180"/>
      <c r="K55" s="180"/>
      <c r="L55" s="180"/>
      <c r="M55" s="180"/>
      <c r="N55" s="180"/>
      <c r="O55" s="180"/>
      <c r="P55" s="180"/>
      <c r="Q55" s="180"/>
      <c r="R55" s="180"/>
      <c r="S55" s="180"/>
      <c r="T55" s="180"/>
      <c r="U55" s="180"/>
      <c r="V55" s="180"/>
      <c r="W55" s="181"/>
      <c r="X55" s="180"/>
      <c r="Y55" s="180"/>
      <c r="Z55" s="180"/>
      <c r="AA55" s="180"/>
      <c r="AB55" s="182"/>
    </row>
    <row r="56" spans="1:28" x14ac:dyDescent="0.25">
      <c r="B56" s="145">
        <f>EDATE(+Summary!$C$6,12)</f>
        <v>44196</v>
      </c>
      <c r="D56" s="183">
        <f t="shared" ref="D56:D75" si="8">SUM(E56:AB56)</f>
        <v>0</v>
      </c>
      <c r="E56" s="183">
        <f>+((E$14)*(E$18)+E$15*E$20)*E26</f>
        <v>0</v>
      </c>
      <c r="F56" s="183">
        <f>+((F$14)*(F$18)+F$15*F$20)*F26</f>
        <v>0</v>
      </c>
      <c r="G56" s="183">
        <f t="shared" ref="G56:AB67" si="9">+((G$14)*(G$18)+G$15*G$20)*G26</f>
        <v>0</v>
      </c>
      <c r="H56" s="183">
        <f t="shared" si="9"/>
        <v>0</v>
      </c>
      <c r="I56" s="183">
        <f t="shared" si="9"/>
        <v>0</v>
      </c>
      <c r="J56" s="183">
        <f t="shared" si="9"/>
        <v>0</v>
      </c>
      <c r="K56" s="183">
        <f t="shared" si="9"/>
        <v>0</v>
      </c>
      <c r="L56" s="183">
        <f t="shared" si="9"/>
        <v>0</v>
      </c>
      <c r="M56" s="183">
        <f t="shared" si="9"/>
        <v>0</v>
      </c>
      <c r="N56" s="183">
        <f t="shared" si="9"/>
        <v>0</v>
      </c>
      <c r="O56" s="183">
        <f t="shared" si="9"/>
        <v>0</v>
      </c>
      <c r="P56" s="183">
        <f t="shared" si="9"/>
        <v>0</v>
      </c>
      <c r="Q56" s="183">
        <f t="shared" si="9"/>
        <v>0</v>
      </c>
      <c r="R56" s="183">
        <f t="shared" si="9"/>
        <v>0</v>
      </c>
      <c r="S56" s="183">
        <f t="shared" si="9"/>
        <v>0</v>
      </c>
      <c r="T56" s="183">
        <f t="shared" si="9"/>
        <v>0</v>
      </c>
      <c r="U56" s="183">
        <f t="shared" si="9"/>
        <v>0</v>
      </c>
      <c r="V56" s="183">
        <f t="shared" si="9"/>
        <v>0</v>
      </c>
      <c r="W56" s="183">
        <f t="shared" si="9"/>
        <v>0</v>
      </c>
      <c r="X56" s="183">
        <f t="shared" si="9"/>
        <v>0</v>
      </c>
      <c r="Y56" s="183">
        <f t="shared" si="9"/>
        <v>0</v>
      </c>
      <c r="Z56" s="183">
        <f t="shared" si="9"/>
        <v>0</v>
      </c>
      <c r="AA56" s="183">
        <f t="shared" si="9"/>
        <v>0</v>
      </c>
      <c r="AB56" s="183">
        <f t="shared" si="9"/>
        <v>0</v>
      </c>
    </row>
    <row r="57" spans="1:28" x14ac:dyDescent="0.25">
      <c r="B57" s="145">
        <f t="shared" ref="B57:B75" si="10">EDATE(B56,12)</f>
        <v>44561</v>
      </c>
      <c r="D57" s="183">
        <f t="shared" si="8"/>
        <v>0</v>
      </c>
      <c r="E57" s="183">
        <f t="shared" ref="E57:T72" si="11">+((E$14)*(E$18)+E$15*E$20)*E27</f>
        <v>0</v>
      </c>
      <c r="F57" s="183">
        <f>+((F$14)*(F$18)+F$15*F$20)*F27</f>
        <v>0</v>
      </c>
      <c r="G57" s="183">
        <f t="shared" si="9"/>
        <v>0</v>
      </c>
      <c r="H57" s="183">
        <f t="shared" si="9"/>
        <v>0</v>
      </c>
      <c r="I57" s="183">
        <f t="shared" si="9"/>
        <v>0</v>
      </c>
      <c r="J57" s="183">
        <f t="shared" si="9"/>
        <v>0</v>
      </c>
      <c r="K57" s="183">
        <f t="shared" si="9"/>
        <v>0</v>
      </c>
      <c r="L57" s="183">
        <f t="shared" si="9"/>
        <v>0</v>
      </c>
      <c r="M57" s="183">
        <f t="shared" si="9"/>
        <v>0</v>
      </c>
      <c r="N57" s="183">
        <f t="shared" si="9"/>
        <v>0</v>
      </c>
      <c r="O57" s="183">
        <f t="shared" si="9"/>
        <v>0</v>
      </c>
      <c r="P57" s="183">
        <f t="shared" si="9"/>
        <v>0</v>
      </c>
      <c r="Q57" s="183">
        <f t="shared" si="9"/>
        <v>0</v>
      </c>
      <c r="R57" s="183">
        <f t="shared" si="9"/>
        <v>0</v>
      </c>
      <c r="S57" s="183">
        <f t="shared" si="9"/>
        <v>0</v>
      </c>
      <c r="T57" s="183">
        <f t="shared" si="9"/>
        <v>0</v>
      </c>
      <c r="U57" s="183">
        <f t="shared" si="9"/>
        <v>0</v>
      </c>
      <c r="V57" s="183">
        <f t="shared" si="9"/>
        <v>0</v>
      </c>
      <c r="W57" s="183">
        <f t="shared" si="9"/>
        <v>0</v>
      </c>
      <c r="X57" s="183">
        <f t="shared" si="9"/>
        <v>0</v>
      </c>
      <c r="Y57" s="183">
        <f t="shared" si="9"/>
        <v>0</v>
      </c>
      <c r="Z57" s="183">
        <f t="shared" si="9"/>
        <v>0</v>
      </c>
      <c r="AA57" s="183">
        <f t="shared" si="9"/>
        <v>0</v>
      </c>
      <c r="AB57" s="183">
        <f t="shared" si="9"/>
        <v>0</v>
      </c>
    </row>
    <row r="58" spans="1:28" x14ac:dyDescent="0.25">
      <c r="B58" s="145">
        <f t="shared" si="10"/>
        <v>44926</v>
      </c>
      <c r="D58" s="183">
        <f t="shared" si="8"/>
        <v>0</v>
      </c>
      <c r="E58" s="183">
        <f t="shared" si="11"/>
        <v>0</v>
      </c>
      <c r="F58" s="183">
        <f t="shared" si="11"/>
        <v>0</v>
      </c>
      <c r="G58" s="183">
        <f t="shared" si="9"/>
        <v>0</v>
      </c>
      <c r="H58" s="183">
        <f t="shared" si="9"/>
        <v>0</v>
      </c>
      <c r="I58" s="183">
        <f t="shared" si="9"/>
        <v>0</v>
      </c>
      <c r="J58" s="183">
        <f t="shared" si="9"/>
        <v>0</v>
      </c>
      <c r="K58" s="183">
        <f t="shared" si="9"/>
        <v>0</v>
      </c>
      <c r="L58" s="183">
        <f t="shared" si="9"/>
        <v>0</v>
      </c>
      <c r="M58" s="183">
        <f t="shared" si="9"/>
        <v>0</v>
      </c>
      <c r="N58" s="183">
        <f t="shared" si="9"/>
        <v>0</v>
      </c>
      <c r="O58" s="183">
        <f t="shared" si="9"/>
        <v>0</v>
      </c>
      <c r="P58" s="183">
        <f t="shared" si="9"/>
        <v>0</v>
      </c>
      <c r="Q58" s="183">
        <f t="shared" si="9"/>
        <v>0</v>
      </c>
      <c r="R58" s="183">
        <f t="shared" si="9"/>
        <v>0</v>
      </c>
      <c r="S58" s="183">
        <f t="shared" si="9"/>
        <v>0</v>
      </c>
      <c r="T58" s="183">
        <f t="shared" si="9"/>
        <v>0</v>
      </c>
      <c r="U58" s="183">
        <f t="shared" si="9"/>
        <v>0</v>
      </c>
      <c r="V58" s="183">
        <f t="shared" si="9"/>
        <v>0</v>
      </c>
      <c r="W58" s="183">
        <f t="shared" si="9"/>
        <v>0</v>
      </c>
      <c r="X58" s="183">
        <f t="shared" si="9"/>
        <v>0</v>
      </c>
      <c r="Y58" s="183">
        <f t="shared" si="9"/>
        <v>0</v>
      </c>
      <c r="Z58" s="183">
        <f t="shared" si="9"/>
        <v>0</v>
      </c>
      <c r="AA58" s="183">
        <f t="shared" si="9"/>
        <v>0</v>
      </c>
      <c r="AB58" s="183">
        <f t="shared" si="9"/>
        <v>0</v>
      </c>
    </row>
    <row r="59" spans="1:28" x14ac:dyDescent="0.25">
      <c r="B59" s="145">
        <f t="shared" si="10"/>
        <v>45291</v>
      </c>
      <c r="D59" s="183">
        <f t="shared" si="8"/>
        <v>0</v>
      </c>
      <c r="E59" s="183">
        <f t="shared" si="11"/>
        <v>0</v>
      </c>
      <c r="F59" s="183">
        <f t="shared" si="11"/>
        <v>0</v>
      </c>
      <c r="G59" s="183">
        <f t="shared" si="9"/>
        <v>0</v>
      </c>
      <c r="H59" s="183">
        <f t="shared" si="9"/>
        <v>0</v>
      </c>
      <c r="I59" s="183">
        <f t="shared" si="9"/>
        <v>0</v>
      </c>
      <c r="J59" s="183">
        <f t="shared" si="9"/>
        <v>0</v>
      </c>
      <c r="K59" s="183">
        <f t="shared" si="9"/>
        <v>0</v>
      </c>
      <c r="L59" s="183">
        <f t="shared" si="9"/>
        <v>0</v>
      </c>
      <c r="M59" s="183">
        <f t="shared" si="9"/>
        <v>0</v>
      </c>
      <c r="N59" s="183">
        <f t="shared" si="9"/>
        <v>0</v>
      </c>
      <c r="O59" s="183">
        <f t="shared" si="9"/>
        <v>0</v>
      </c>
      <c r="P59" s="183">
        <f t="shared" si="9"/>
        <v>0</v>
      </c>
      <c r="Q59" s="183">
        <f t="shared" si="9"/>
        <v>0</v>
      </c>
      <c r="R59" s="183">
        <f t="shared" si="9"/>
        <v>0</v>
      </c>
      <c r="S59" s="183">
        <f t="shared" si="9"/>
        <v>0</v>
      </c>
      <c r="T59" s="183">
        <f t="shared" si="9"/>
        <v>0</v>
      </c>
      <c r="U59" s="183">
        <f t="shared" si="9"/>
        <v>0</v>
      </c>
      <c r="V59" s="183">
        <f t="shared" si="9"/>
        <v>0</v>
      </c>
      <c r="W59" s="183">
        <f t="shared" si="9"/>
        <v>0</v>
      </c>
      <c r="X59" s="183">
        <f t="shared" si="9"/>
        <v>0</v>
      </c>
      <c r="Y59" s="183">
        <f t="shared" si="9"/>
        <v>0</v>
      </c>
      <c r="Z59" s="183">
        <f t="shared" si="9"/>
        <v>0</v>
      </c>
      <c r="AA59" s="183">
        <f t="shared" si="9"/>
        <v>0</v>
      </c>
      <c r="AB59" s="183">
        <f t="shared" si="9"/>
        <v>0</v>
      </c>
    </row>
    <row r="60" spans="1:28" x14ac:dyDescent="0.25">
      <c r="B60" s="145">
        <f t="shared" si="10"/>
        <v>45657</v>
      </c>
      <c r="D60" s="183">
        <f t="shared" si="8"/>
        <v>0</v>
      </c>
      <c r="E60" s="183">
        <f t="shared" si="11"/>
        <v>0</v>
      </c>
      <c r="F60" s="183">
        <f t="shared" si="11"/>
        <v>0</v>
      </c>
      <c r="G60" s="183">
        <f t="shared" si="9"/>
        <v>0</v>
      </c>
      <c r="H60" s="183">
        <f t="shared" si="9"/>
        <v>0</v>
      </c>
      <c r="I60" s="183">
        <f t="shared" si="9"/>
        <v>0</v>
      </c>
      <c r="J60" s="183">
        <f t="shared" si="9"/>
        <v>0</v>
      </c>
      <c r="K60" s="183">
        <f t="shared" si="9"/>
        <v>0</v>
      </c>
      <c r="L60" s="183">
        <f t="shared" si="9"/>
        <v>0</v>
      </c>
      <c r="M60" s="183">
        <f t="shared" si="9"/>
        <v>0</v>
      </c>
      <c r="N60" s="183">
        <f t="shared" si="9"/>
        <v>0</v>
      </c>
      <c r="O60" s="183">
        <f t="shared" si="9"/>
        <v>0</v>
      </c>
      <c r="P60" s="183">
        <f t="shared" si="9"/>
        <v>0</v>
      </c>
      <c r="Q60" s="183">
        <f t="shared" si="9"/>
        <v>0</v>
      </c>
      <c r="R60" s="183">
        <f t="shared" si="9"/>
        <v>0</v>
      </c>
      <c r="S60" s="183">
        <f t="shared" si="9"/>
        <v>0</v>
      </c>
      <c r="T60" s="183">
        <f t="shared" si="9"/>
        <v>0</v>
      </c>
      <c r="U60" s="183">
        <f t="shared" si="9"/>
        <v>0</v>
      </c>
      <c r="V60" s="183">
        <f t="shared" si="9"/>
        <v>0</v>
      </c>
      <c r="W60" s="183">
        <f t="shared" si="9"/>
        <v>0</v>
      </c>
      <c r="X60" s="183">
        <f t="shared" si="9"/>
        <v>0</v>
      </c>
      <c r="Y60" s="183">
        <f t="shared" si="9"/>
        <v>0</v>
      </c>
      <c r="Z60" s="183">
        <f t="shared" si="9"/>
        <v>0</v>
      </c>
      <c r="AA60" s="183">
        <f t="shared" si="9"/>
        <v>0</v>
      </c>
      <c r="AB60" s="183">
        <f t="shared" si="9"/>
        <v>0</v>
      </c>
    </row>
    <row r="61" spans="1:28" x14ac:dyDescent="0.25">
      <c r="B61" s="145">
        <f t="shared" si="10"/>
        <v>46022</v>
      </c>
      <c r="D61" s="183">
        <f t="shared" si="8"/>
        <v>0</v>
      </c>
      <c r="E61" s="183">
        <f t="shared" si="11"/>
        <v>0</v>
      </c>
      <c r="F61" s="183">
        <f t="shared" si="11"/>
        <v>0</v>
      </c>
      <c r="G61" s="183">
        <f t="shared" si="9"/>
        <v>0</v>
      </c>
      <c r="H61" s="183">
        <f t="shared" si="9"/>
        <v>0</v>
      </c>
      <c r="I61" s="183">
        <f t="shared" si="9"/>
        <v>0</v>
      </c>
      <c r="J61" s="183">
        <f t="shared" si="9"/>
        <v>0</v>
      </c>
      <c r="K61" s="183">
        <f t="shared" si="9"/>
        <v>0</v>
      </c>
      <c r="L61" s="183">
        <f t="shared" si="9"/>
        <v>0</v>
      </c>
      <c r="M61" s="183">
        <f t="shared" si="9"/>
        <v>0</v>
      </c>
      <c r="N61" s="183">
        <f t="shared" si="9"/>
        <v>0</v>
      </c>
      <c r="O61" s="183">
        <f t="shared" si="9"/>
        <v>0</v>
      </c>
      <c r="P61" s="183">
        <f t="shared" si="9"/>
        <v>0</v>
      </c>
      <c r="Q61" s="183">
        <f t="shared" si="9"/>
        <v>0</v>
      </c>
      <c r="R61" s="183">
        <f t="shared" si="9"/>
        <v>0</v>
      </c>
      <c r="S61" s="183">
        <f t="shared" si="9"/>
        <v>0</v>
      </c>
      <c r="T61" s="183">
        <f t="shared" si="9"/>
        <v>0</v>
      </c>
      <c r="U61" s="183">
        <f t="shared" si="9"/>
        <v>0</v>
      </c>
      <c r="V61" s="183">
        <f t="shared" si="9"/>
        <v>0</v>
      </c>
      <c r="W61" s="183">
        <f t="shared" si="9"/>
        <v>0</v>
      </c>
      <c r="X61" s="183">
        <f t="shared" si="9"/>
        <v>0</v>
      </c>
      <c r="Y61" s="183">
        <f t="shared" si="9"/>
        <v>0</v>
      </c>
      <c r="Z61" s="183">
        <f t="shared" si="9"/>
        <v>0</v>
      </c>
      <c r="AA61" s="183">
        <f t="shared" si="9"/>
        <v>0</v>
      </c>
      <c r="AB61" s="183">
        <f t="shared" si="9"/>
        <v>0</v>
      </c>
    </row>
    <row r="62" spans="1:28" x14ac:dyDescent="0.25">
      <c r="B62" s="145">
        <f t="shared" si="10"/>
        <v>46387</v>
      </c>
      <c r="D62" s="183">
        <f t="shared" si="8"/>
        <v>0</v>
      </c>
      <c r="E62" s="183">
        <f t="shared" si="11"/>
        <v>0</v>
      </c>
      <c r="F62" s="183">
        <f t="shared" si="11"/>
        <v>0</v>
      </c>
      <c r="G62" s="183">
        <f t="shared" si="9"/>
        <v>0</v>
      </c>
      <c r="H62" s="183">
        <f t="shared" si="9"/>
        <v>0</v>
      </c>
      <c r="I62" s="183">
        <f t="shared" si="9"/>
        <v>0</v>
      </c>
      <c r="J62" s="183">
        <f t="shared" si="9"/>
        <v>0</v>
      </c>
      <c r="K62" s="183">
        <f t="shared" si="9"/>
        <v>0</v>
      </c>
      <c r="L62" s="183">
        <f t="shared" si="9"/>
        <v>0</v>
      </c>
      <c r="M62" s="183">
        <f t="shared" si="9"/>
        <v>0</v>
      </c>
      <c r="N62" s="183">
        <f t="shared" si="9"/>
        <v>0</v>
      </c>
      <c r="O62" s="183">
        <f t="shared" si="9"/>
        <v>0</v>
      </c>
      <c r="P62" s="183">
        <f t="shared" si="9"/>
        <v>0</v>
      </c>
      <c r="Q62" s="183">
        <f t="shared" si="9"/>
        <v>0</v>
      </c>
      <c r="R62" s="183">
        <f t="shared" si="9"/>
        <v>0</v>
      </c>
      <c r="S62" s="183">
        <f t="shared" si="9"/>
        <v>0</v>
      </c>
      <c r="T62" s="183">
        <f t="shared" si="9"/>
        <v>0</v>
      </c>
      <c r="U62" s="183">
        <f t="shared" si="9"/>
        <v>0</v>
      </c>
      <c r="V62" s="183">
        <f t="shared" si="9"/>
        <v>0</v>
      </c>
      <c r="W62" s="183">
        <f t="shared" si="9"/>
        <v>0</v>
      </c>
      <c r="X62" s="183">
        <f t="shared" si="9"/>
        <v>0</v>
      </c>
      <c r="Y62" s="183">
        <f t="shared" si="9"/>
        <v>0</v>
      </c>
      <c r="Z62" s="183">
        <f t="shared" si="9"/>
        <v>0</v>
      </c>
      <c r="AA62" s="183">
        <f t="shared" si="9"/>
        <v>0</v>
      </c>
      <c r="AB62" s="183">
        <f t="shared" si="9"/>
        <v>0</v>
      </c>
    </row>
    <row r="63" spans="1:28" x14ac:dyDescent="0.25">
      <c r="B63" s="145">
        <f t="shared" si="10"/>
        <v>46752</v>
      </c>
      <c r="D63" s="183">
        <f t="shared" si="8"/>
        <v>0</v>
      </c>
      <c r="E63" s="183">
        <f t="shared" si="11"/>
        <v>0</v>
      </c>
      <c r="F63" s="183">
        <f t="shared" si="11"/>
        <v>0</v>
      </c>
      <c r="G63" s="183">
        <f t="shared" si="9"/>
        <v>0</v>
      </c>
      <c r="H63" s="183">
        <f t="shared" si="9"/>
        <v>0</v>
      </c>
      <c r="I63" s="183">
        <f t="shared" si="9"/>
        <v>0</v>
      </c>
      <c r="J63" s="183">
        <f t="shared" si="9"/>
        <v>0</v>
      </c>
      <c r="K63" s="183">
        <f t="shared" si="9"/>
        <v>0</v>
      </c>
      <c r="L63" s="183">
        <f t="shared" si="9"/>
        <v>0</v>
      </c>
      <c r="M63" s="183">
        <f t="shared" si="9"/>
        <v>0</v>
      </c>
      <c r="N63" s="183">
        <f t="shared" si="9"/>
        <v>0</v>
      </c>
      <c r="O63" s="183">
        <f t="shared" si="9"/>
        <v>0</v>
      </c>
      <c r="P63" s="183">
        <f t="shared" si="9"/>
        <v>0</v>
      </c>
      <c r="Q63" s="183">
        <f t="shared" si="9"/>
        <v>0</v>
      </c>
      <c r="R63" s="183">
        <f t="shared" si="9"/>
        <v>0</v>
      </c>
      <c r="S63" s="183">
        <f t="shared" si="9"/>
        <v>0</v>
      </c>
      <c r="T63" s="183">
        <f t="shared" si="9"/>
        <v>0</v>
      </c>
      <c r="U63" s="183">
        <f t="shared" si="9"/>
        <v>0</v>
      </c>
      <c r="V63" s="183">
        <f t="shared" si="9"/>
        <v>0</v>
      </c>
      <c r="W63" s="183">
        <f t="shared" si="9"/>
        <v>0</v>
      </c>
      <c r="X63" s="183">
        <f t="shared" si="9"/>
        <v>0</v>
      </c>
      <c r="Y63" s="183">
        <f t="shared" si="9"/>
        <v>0</v>
      </c>
      <c r="Z63" s="183">
        <f t="shared" si="9"/>
        <v>0</v>
      </c>
      <c r="AA63" s="183">
        <f t="shared" si="9"/>
        <v>0</v>
      </c>
      <c r="AB63" s="183">
        <f t="shared" si="9"/>
        <v>0</v>
      </c>
    </row>
    <row r="64" spans="1:28" x14ac:dyDescent="0.25">
      <c r="B64" s="145">
        <f t="shared" si="10"/>
        <v>47118</v>
      </c>
      <c r="D64" s="183">
        <f t="shared" si="8"/>
        <v>0</v>
      </c>
      <c r="E64" s="183">
        <f t="shared" si="11"/>
        <v>0</v>
      </c>
      <c r="F64" s="183">
        <f t="shared" si="11"/>
        <v>0</v>
      </c>
      <c r="G64" s="183">
        <f t="shared" si="9"/>
        <v>0</v>
      </c>
      <c r="H64" s="183">
        <f t="shared" si="9"/>
        <v>0</v>
      </c>
      <c r="I64" s="183">
        <f t="shared" si="9"/>
        <v>0</v>
      </c>
      <c r="J64" s="183">
        <f t="shared" si="9"/>
        <v>0</v>
      </c>
      <c r="K64" s="183">
        <f t="shared" si="9"/>
        <v>0</v>
      </c>
      <c r="L64" s="183">
        <f t="shared" si="9"/>
        <v>0</v>
      </c>
      <c r="M64" s="183">
        <f t="shared" si="9"/>
        <v>0</v>
      </c>
      <c r="N64" s="183">
        <f t="shared" si="9"/>
        <v>0</v>
      </c>
      <c r="O64" s="183">
        <f t="shared" si="9"/>
        <v>0</v>
      </c>
      <c r="P64" s="183">
        <f t="shared" si="9"/>
        <v>0</v>
      </c>
      <c r="Q64" s="183">
        <f t="shared" si="9"/>
        <v>0</v>
      </c>
      <c r="R64" s="183">
        <f t="shared" si="9"/>
        <v>0</v>
      </c>
      <c r="S64" s="183">
        <f t="shared" si="9"/>
        <v>0</v>
      </c>
      <c r="T64" s="183">
        <f t="shared" si="9"/>
        <v>0</v>
      </c>
      <c r="U64" s="183">
        <f t="shared" si="9"/>
        <v>0</v>
      </c>
      <c r="V64" s="183">
        <f t="shared" si="9"/>
        <v>0</v>
      </c>
      <c r="W64" s="183">
        <f t="shared" si="9"/>
        <v>0</v>
      </c>
      <c r="X64" s="183">
        <f t="shared" si="9"/>
        <v>0</v>
      </c>
      <c r="Y64" s="183">
        <f t="shared" si="9"/>
        <v>0</v>
      </c>
      <c r="Z64" s="183">
        <f t="shared" si="9"/>
        <v>0</v>
      </c>
      <c r="AA64" s="183">
        <f t="shared" si="9"/>
        <v>0</v>
      </c>
      <c r="AB64" s="183">
        <f t="shared" si="9"/>
        <v>0</v>
      </c>
    </row>
    <row r="65" spans="1:31" x14ac:dyDescent="0.25">
      <c r="B65" s="145">
        <f t="shared" si="10"/>
        <v>47483</v>
      </c>
      <c r="D65" s="183">
        <f t="shared" si="8"/>
        <v>0</v>
      </c>
      <c r="E65" s="183">
        <f t="shared" si="11"/>
        <v>0</v>
      </c>
      <c r="F65" s="183">
        <f t="shared" si="11"/>
        <v>0</v>
      </c>
      <c r="G65" s="183">
        <f t="shared" si="9"/>
        <v>0</v>
      </c>
      <c r="H65" s="183">
        <f t="shared" si="9"/>
        <v>0</v>
      </c>
      <c r="I65" s="183">
        <f t="shared" si="9"/>
        <v>0</v>
      </c>
      <c r="J65" s="183">
        <f t="shared" si="9"/>
        <v>0</v>
      </c>
      <c r="K65" s="183">
        <f t="shared" si="9"/>
        <v>0</v>
      </c>
      <c r="L65" s="183">
        <f t="shared" si="9"/>
        <v>0</v>
      </c>
      <c r="M65" s="183">
        <f t="shared" si="9"/>
        <v>0</v>
      </c>
      <c r="N65" s="183">
        <f t="shared" si="9"/>
        <v>0</v>
      </c>
      <c r="O65" s="183">
        <f t="shared" si="9"/>
        <v>0</v>
      </c>
      <c r="P65" s="183">
        <f t="shared" si="9"/>
        <v>0</v>
      </c>
      <c r="Q65" s="183">
        <f t="shared" si="9"/>
        <v>0</v>
      </c>
      <c r="R65" s="183">
        <f t="shared" si="9"/>
        <v>0</v>
      </c>
      <c r="S65" s="183">
        <f t="shared" si="9"/>
        <v>0</v>
      </c>
      <c r="T65" s="183">
        <f t="shared" si="9"/>
        <v>0</v>
      </c>
      <c r="U65" s="183">
        <f t="shared" si="9"/>
        <v>0</v>
      </c>
      <c r="V65" s="183">
        <f t="shared" si="9"/>
        <v>0</v>
      </c>
      <c r="W65" s="183">
        <f t="shared" si="9"/>
        <v>0</v>
      </c>
      <c r="X65" s="183">
        <f t="shared" si="9"/>
        <v>0</v>
      </c>
      <c r="Y65" s="183">
        <f t="shared" si="9"/>
        <v>0</v>
      </c>
      <c r="Z65" s="183">
        <f t="shared" si="9"/>
        <v>0</v>
      </c>
      <c r="AA65" s="183">
        <f t="shared" si="9"/>
        <v>0</v>
      </c>
      <c r="AB65" s="183">
        <f t="shared" si="9"/>
        <v>0</v>
      </c>
    </row>
    <row r="66" spans="1:31" x14ac:dyDescent="0.25">
      <c r="B66" s="145">
        <f t="shared" si="10"/>
        <v>47848</v>
      </c>
      <c r="D66" s="183">
        <f t="shared" si="8"/>
        <v>0</v>
      </c>
      <c r="E66" s="183">
        <f t="shared" si="11"/>
        <v>0</v>
      </c>
      <c r="F66" s="183">
        <f t="shared" si="11"/>
        <v>0</v>
      </c>
      <c r="G66" s="183">
        <f t="shared" si="9"/>
        <v>0</v>
      </c>
      <c r="H66" s="183">
        <f t="shared" si="9"/>
        <v>0</v>
      </c>
      <c r="I66" s="183">
        <f t="shared" si="9"/>
        <v>0</v>
      </c>
      <c r="J66" s="183">
        <f t="shared" si="9"/>
        <v>0</v>
      </c>
      <c r="K66" s="183">
        <f t="shared" si="9"/>
        <v>0</v>
      </c>
      <c r="L66" s="183">
        <f t="shared" si="9"/>
        <v>0</v>
      </c>
      <c r="M66" s="183">
        <f t="shared" si="9"/>
        <v>0</v>
      </c>
      <c r="N66" s="183">
        <f t="shared" si="9"/>
        <v>0</v>
      </c>
      <c r="O66" s="183">
        <f t="shared" si="9"/>
        <v>0</v>
      </c>
      <c r="P66" s="183">
        <f t="shared" si="9"/>
        <v>0</v>
      </c>
      <c r="Q66" s="183">
        <f t="shared" si="9"/>
        <v>0</v>
      </c>
      <c r="R66" s="183">
        <f t="shared" si="9"/>
        <v>0</v>
      </c>
      <c r="S66" s="183">
        <f t="shared" si="9"/>
        <v>0</v>
      </c>
      <c r="T66" s="183">
        <f t="shared" si="9"/>
        <v>0</v>
      </c>
      <c r="U66" s="183">
        <f t="shared" si="9"/>
        <v>0</v>
      </c>
      <c r="V66" s="183">
        <f t="shared" si="9"/>
        <v>0</v>
      </c>
      <c r="W66" s="183">
        <f t="shared" si="9"/>
        <v>0</v>
      </c>
      <c r="X66" s="183">
        <f t="shared" si="9"/>
        <v>0</v>
      </c>
      <c r="Y66" s="183">
        <f t="shared" si="9"/>
        <v>0</v>
      </c>
      <c r="Z66" s="183">
        <f t="shared" si="9"/>
        <v>0</v>
      </c>
      <c r="AA66" s="183">
        <f t="shared" si="9"/>
        <v>0</v>
      </c>
      <c r="AB66" s="183">
        <f t="shared" si="9"/>
        <v>0</v>
      </c>
    </row>
    <row r="67" spans="1:31" x14ac:dyDescent="0.25">
      <c r="B67" s="145">
        <f t="shared" si="10"/>
        <v>48213</v>
      </c>
      <c r="D67" s="183">
        <f t="shared" si="8"/>
        <v>0</v>
      </c>
      <c r="E67" s="183">
        <f t="shared" si="11"/>
        <v>0</v>
      </c>
      <c r="F67" s="183">
        <f t="shared" si="11"/>
        <v>0</v>
      </c>
      <c r="G67" s="183">
        <f t="shared" si="9"/>
        <v>0</v>
      </c>
      <c r="H67" s="183">
        <f t="shared" si="9"/>
        <v>0</v>
      </c>
      <c r="I67" s="183">
        <f t="shared" si="9"/>
        <v>0</v>
      </c>
      <c r="J67" s="183">
        <f t="shared" si="9"/>
        <v>0</v>
      </c>
      <c r="K67" s="183">
        <f t="shared" si="9"/>
        <v>0</v>
      </c>
      <c r="L67" s="183">
        <f t="shared" si="9"/>
        <v>0</v>
      </c>
      <c r="M67" s="183">
        <f t="shared" si="9"/>
        <v>0</v>
      </c>
      <c r="N67" s="183">
        <f t="shared" si="9"/>
        <v>0</v>
      </c>
      <c r="O67" s="183">
        <f t="shared" si="9"/>
        <v>0</v>
      </c>
      <c r="P67" s="183">
        <f t="shared" si="9"/>
        <v>0</v>
      </c>
      <c r="Q67" s="183">
        <f t="shared" si="9"/>
        <v>0</v>
      </c>
      <c r="R67" s="183">
        <f t="shared" si="9"/>
        <v>0</v>
      </c>
      <c r="S67" s="183">
        <f t="shared" si="9"/>
        <v>0</v>
      </c>
      <c r="T67" s="183">
        <f t="shared" ref="T67:AB72" si="12">+((T$14)*(T$18)+T$15*T$20)*T37</f>
        <v>0</v>
      </c>
      <c r="U67" s="183">
        <f t="shared" si="12"/>
        <v>0</v>
      </c>
      <c r="V67" s="183">
        <f t="shared" si="12"/>
        <v>0</v>
      </c>
      <c r="W67" s="183">
        <f t="shared" si="12"/>
        <v>0</v>
      </c>
      <c r="X67" s="183">
        <f t="shared" si="12"/>
        <v>0</v>
      </c>
      <c r="Y67" s="183">
        <f t="shared" si="12"/>
        <v>0</v>
      </c>
      <c r="Z67" s="183">
        <f t="shared" si="12"/>
        <v>0</v>
      </c>
      <c r="AA67" s="183">
        <f t="shared" si="12"/>
        <v>0</v>
      </c>
      <c r="AB67" s="183">
        <f t="shared" si="12"/>
        <v>0</v>
      </c>
    </row>
    <row r="68" spans="1:31" x14ac:dyDescent="0.25">
      <c r="B68" s="145">
        <f t="shared" si="10"/>
        <v>48579</v>
      </c>
      <c r="D68" s="183">
        <f t="shared" si="8"/>
        <v>0</v>
      </c>
      <c r="E68" s="183">
        <f t="shared" si="11"/>
        <v>0</v>
      </c>
      <c r="F68" s="183">
        <f t="shared" si="11"/>
        <v>0</v>
      </c>
      <c r="G68" s="183">
        <f t="shared" si="11"/>
        <v>0</v>
      </c>
      <c r="H68" s="183">
        <f t="shared" si="11"/>
        <v>0</v>
      </c>
      <c r="I68" s="183">
        <f t="shared" si="11"/>
        <v>0</v>
      </c>
      <c r="J68" s="183">
        <f t="shared" si="11"/>
        <v>0</v>
      </c>
      <c r="K68" s="183">
        <f t="shared" si="11"/>
        <v>0</v>
      </c>
      <c r="L68" s="183">
        <f t="shared" si="11"/>
        <v>0</v>
      </c>
      <c r="M68" s="183">
        <f t="shared" si="11"/>
        <v>0</v>
      </c>
      <c r="N68" s="183">
        <f t="shared" si="11"/>
        <v>0</v>
      </c>
      <c r="O68" s="183">
        <f t="shared" si="11"/>
        <v>0</v>
      </c>
      <c r="P68" s="183">
        <f t="shared" si="11"/>
        <v>0</v>
      </c>
      <c r="Q68" s="183">
        <f t="shared" si="11"/>
        <v>0</v>
      </c>
      <c r="R68" s="183">
        <f t="shared" si="11"/>
        <v>0</v>
      </c>
      <c r="S68" s="183">
        <f t="shared" si="11"/>
        <v>0</v>
      </c>
      <c r="T68" s="183">
        <f t="shared" si="11"/>
        <v>0</v>
      </c>
      <c r="U68" s="183">
        <f t="shared" si="12"/>
        <v>0</v>
      </c>
      <c r="V68" s="183">
        <f t="shared" si="12"/>
        <v>0</v>
      </c>
      <c r="W68" s="183">
        <f t="shared" si="12"/>
        <v>0</v>
      </c>
      <c r="X68" s="183">
        <f t="shared" si="12"/>
        <v>0</v>
      </c>
      <c r="Y68" s="183">
        <f t="shared" si="12"/>
        <v>0</v>
      </c>
      <c r="Z68" s="183">
        <f t="shared" si="12"/>
        <v>0</v>
      </c>
      <c r="AA68" s="183">
        <f t="shared" si="12"/>
        <v>0</v>
      </c>
      <c r="AB68" s="183">
        <f t="shared" si="12"/>
        <v>0</v>
      </c>
    </row>
    <row r="69" spans="1:31" x14ac:dyDescent="0.25">
      <c r="B69" s="145">
        <f t="shared" si="10"/>
        <v>48944</v>
      </c>
      <c r="D69" s="183">
        <f t="shared" si="8"/>
        <v>0</v>
      </c>
      <c r="E69" s="183">
        <f t="shared" si="11"/>
        <v>0</v>
      </c>
      <c r="F69" s="183">
        <f t="shared" si="11"/>
        <v>0</v>
      </c>
      <c r="G69" s="183">
        <f t="shared" si="11"/>
        <v>0</v>
      </c>
      <c r="H69" s="183">
        <f t="shared" si="11"/>
        <v>0</v>
      </c>
      <c r="I69" s="183">
        <f t="shared" si="11"/>
        <v>0</v>
      </c>
      <c r="J69" s="183">
        <f t="shared" si="11"/>
        <v>0</v>
      </c>
      <c r="K69" s="183">
        <f t="shared" si="11"/>
        <v>0</v>
      </c>
      <c r="L69" s="183">
        <f t="shared" si="11"/>
        <v>0</v>
      </c>
      <c r="M69" s="183">
        <f t="shared" si="11"/>
        <v>0</v>
      </c>
      <c r="N69" s="183">
        <f t="shared" si="11"/>
        <v>0</v>
      </c>
      <c r="O69" s="183">
        <f t="shared" si="11"/>
        <v>0</v>
      </c>
      <c r="P69" s="183">
        <f t="shared" si="11"/>
        <v>0</v>
      </c>
      <c r="Q69" s="183">
        <f t="shared" si="11"/>
        <v>0</v>
      </c>
      <c r="R69" s="183">
        <f t="shared" si="11"/>
        <v>0</v>
      </c>
      <c r="S69" s="183">
        <f t="shared" si="11"/>
        <v>0</v>
      </c>
      <c r="T69" s="183">
        <f t="shared" si="11"/>
        <v>0</v>
      </c>
      <c r="U69" s="183">
        <f t="shared" si="12"/>
        <v>0</v>
      </c>
      <c r="V69" s="183">
        <f t="shared" si="12"/>
        <v>0</v>
      </c>
      <c r="W69" s="183">
        <f t="shared" si="12"/>
        <v>0</v>
      </c>
      <c r="X69" s="183">
        <f t="shared" si="12"/>
        <v>0</v>
      </c>
      <c r="Y69" s="183">
        <f t="shared" si="12"/>
        <v>0</v>
      </c>
      <c r="Z69" s="183">
        <f t="shared" si="12"/>
        <v>0</v>
      </c>
      <c r="AA69" s="183">
        <f t="shared" si="12"/>
        <v>0</v>
      </c>
      <c r="AB69" s="183">
        <f t="shared" si="12"/>
        <v>0</v>
      </c>
    </row>
    <row r="70" spans="1:31" x14ac:dyDescent="0.25">
      <c r="B70" s="145">
        <f t="shared" si="10"/>
        <v>49309</v>
      </c>
      <c r="D70" s="183">
        <f t="shared" si="8"/>
        <v>0</v>
      </c>
      <c r="E70" s="183">
        <f t="shared" si="11"/>
        <v>0</v>
      </c>
      <c r="F70" s="183">
        <f t="shared" si="11"/>
        <v>0</v>
      </c>
      <c r="G70" s="183">
        <f t="shared" si="11"/>
        <v>0</v>
      </c>
      <c r="H70" s="183">
        <f t="shared" si="11"/>
        <v>0</v>
      </c>
      <c r="I70" s="183">
        <f t="shared" si="11"/>
        <v>0</v>
      </c>
      <c r="J70" s="183">
        <f t="shared" si="11"/>
        <v>0</v>
      </c>
      <c r="K70" s="183">
        <f t="shared" si="11"/>
        <v>0</v>
      </c>
      <c r="L70" s="183">
        <f t="shared" si="11"/>
        <v>0</v>
      </c>
      <c r="M70" s="183">
        <f t="shared" si="11"/>
        <v>0</v>
      </c>
      <c r="N70" s="183">
        <f t="shared" si="11"/>
        <v>0</v>
      </c>
      <c r="O70" s="183">
        <f t="shared" si="11"/>
        <v>0</v>
      </c>
      <c r="P70" s="183">
        <f t="shared" si="11"/>
        <v>0</v>
      </c>
      <c r="Q70" s="183">
        <f t="shared" si="11"/>
        <v>0</v>
      </c>
      <c r="R70" s="183">
        <f t="shared" si="11"/>
        <v>0</v>
      </c>
      <c r="S70" s="183">
        <f t="shared" si="11"/>
        <v>0</v>
      </c>
      <c r="T70" s="183">
        <f t="shared" si="11"/>
        <v>0</v>
      </c>
      <c r="U70" s="183">
        <f t="shared" si="12"/>
        <v>0</v>
      </c>
      <c r="V70" s="183">
        <f t="shared" si="12"/>
        <v>0</v>
      </c>
      <c r="W70" s="183">
        <f t="shared" si="12"/>
        <v>0</v>
      </c>
      <c r="X70" s="183">
        <f t="shared" si="12"/>
        <v>0</v>
      </c>
      <c r="Y70" s="183">
        <f t="shared" si="12"/>
        <v>0</v>
      </c>
      <c r="Z70" s="183">
        <f t="shared" si="12"/>
        <v>0</v>
      </c>
      <c r="AA70" s="183">
        <f t="shared" si="12"/>
        <v>0</v>
      </c>
      <c r="AB70" s="183">
        <f t="shared" si="12"/>
        <v>0</v>
      </c>
    </row>
    <row r="71" spans="1:31" x14ac:dyDescent="0.25">
      <c r="B71" s="145">
        <f t="shared" si="10"/>
        <v>49674</v>
      </c>
      <c r="D71" s="183">
        <f t="shared" si="8"/>
        <v>0</v>
      </c>
      <c r="E71" s="183">
        <f t="shared" si="11"/>
        <v>0</v>
      </c>
      <c r="F71" s="183">
        <f t="shared" si="11"/>
        <v>0</v>
      </c>
      <c r="G71" s="183">
        <f t="shared" si="11"/>
        <v>0</v>
      </c>
      <c r="H71" s="183">
        <f t="shared" si="11"/>
        <v>0</v>
      </c>
      <c r="I71" s="183">
        <f t="shared" si="11"/>
        <v>0</v>
      </c>
      <c r="J71" s="183">
        <f t="shared" si="11"/>
        <v>0</v>
      </c>
      <c r="K71" s="183">
        <f t="shared" si="11"/>
        <v>0</v>
      </c>
      <c r="L71" s="183">
        <f t="shared" si="11"/>
        <v>0</v>
      </c>
      <c r="M71" s="183">
        <f t="shared" si="11"/>
        <v>0</v>
      </c>
      <c r="N71" s="183">
        <f t="shared" si="11"/>
        <v>0</v>
      </c>
      <c r="O71" s="183">
        <f t="shared" si="11"/>
        <v>0</v>
      </c>
      <c r="P71" s="183">
        <f t="shared" si="11"/>
        <v>0</v>
      </c>
      <c r="Q71" s="183">
        <f t="shared" si="11"/>
        <v>0</v>
      </c>
      <c r="R71" s="183">
        <f t="shared" si="11"/>
        <v>0</v>
      </c>
      <c r="S71" s="183">
        <f t="shared" si="11"/>
        <v>0</v>
      </c>
      <c r="T71" s="183">
        <f t="shared" si="11"/>
        <v>0</v>
      </c>
      <c r="U71" s="183">
        <f t="shared" si="12"/>
        <v>0</v>
      </c>
      <c r="V71" s="183">
        <f t="shared" si="12"/>
        <v>0</v>
      </c>
      <c r="W71" s="183">
        <f t="shared" si="12"/>
        <v>0</v>
      </c>
      <c r="X71" s="183">
        <f t="shared" si="12"/>
        <v>0</v>
      </c>
      <c r="Y71" s="183">
        <f t="shared" si="12"/>
        <v>0</v>
      </c>
      <c r="Z71" s="183">
        <f t="shared" si="12"/>
        <v>0</v>
      </c>
      <c r="AA71" s="183">
        <f t="shared" si="12"/>
        <v>0</v>
      </c>
      <c r="AB71" s="183">
        <f t="shared" si="12"/>
        <v>0</v>
      </c>
    </row>
    <row r="72" spans="1:31" x14ac:dyDescent="0.25">
      <c r="B72" s="145">
        <f t="shared" si="10"/>
        <v>50040</v>
      </c>
      <c r="D72" s="183">
        <f t="shared" si="8"/>
        <v>0</v>
      </c>
      <c r="E72" s="183">
        <f t="shared" si="11"/>
        <v>0</v>
      </c>
      <c r="F72" s="183">
        <f t="shared" si="11"/>
        <v>0</v>
      </c>
      <c r="G72" s="183">
        <f t="shared" si="11"/>
        <v>0</v>
      </c>
      <c r="H72" s="183">
        <f t="shared" si="11"/>
        <v>0</v>
      </c>
      <c r="I72" s="183">
        <f t="shared" si="11"/>
        <v>0</v>
      </c>
      <c r="J72" s="183">
        <f t="shared" si="11"/>
        <v>0</v>
      </c>
      <c r="K72" s="183">
        <f t="shared" si="11"/>
        <v>0</v>
      </c>
      <c r="L72" s="183">
        <f t="shared" si="11"/>
        <v>0</v>
      </c>
      <c r="M72" s="183">
        <f t="shared" si="11"/>
        <v>0</v>
      </c>
      <c r="N72" s="183">
        <f t="shared" si="11"/>
        <v>0</v>
      </c>
      <c r="O72" s="183">
        <f t="shared" si="11"/>
        <v>0</v>
      </c>
      <c r="P72" s="183">
        <f t="shared" si="11"/>
        <v>0</v>
      </c>
      <c r="Q72" s="183">
        <f t="shared" si="11"/>
        <v>0</v>
      </c>
      <c r="R72" s="183">
        <f t="shared" si="11"/>
        <v>0</v>
      </c>
      <c r="S72" s="183">
        <f t="shared" si="11"/>
        <v>0</v>
      </c>
      <c r="T72" s="183">
        <f t="shared" si="11"/>
        <v>0</v>
      </c>
      <c r="U72" s="183">
        <f t="shared" si="12"/>
        <v>0</v>
      </c>
      <c r="V72" s="183">
        <f t="shared" si="12"/>
        <v>0</v>
      </c>
      <c r="W72" s="183">
        <f t="shared" si="12"/>
        <v>0</v>
      </c>
      <c r="X72" s="183">
        <f t="shared" si="12"/>
        <v>0</v>
      </c>
      <c r="Y72" s="183">
        <f t="shared" si="12"/>
        <v>0</v>
      </c>
      <c r="Z72" s="183">
        <f t="shared" si="12"/>
        <v>0</v>
      </c>
      <c r="AA72" s="183">
        <f t="shared" si="12"/>
        <v>0</v>
      </c>
      <c r="AB72" s="183">
        <f t="shared" si="12"/>
        <v>0</v>
      </c>
    </row>
    <row r="73" spans="1:31" x14ac:dyDescent="0.25">
      <c r="B73" s="145">
        <f t="shared" si="10"/>
        <v>50405</v>
      </c>
      <c r="D73" s="183">
        <f t="shared" si="8"/>
        <v>0</v>
      </c>
      <c r="E73" s="183">
        <f t="shared" ref="E73:AB75" si="13">+((E$14)*(E$18)+E$15*E$20)*E43</f>
        <v>0</v>
      </c>
      <c r="F73" s="183">
        <f t="shared" si="13"/>
        <v>0</v>
      </c>
      <c r="G73" s="183">
        <f t="shared" si="13"/>
        <v>0</v>
      </c>
      <c r="H73" s="183">
        <f t="shared" si="13"/>
        <v>0</v>
      </c>
      <c r="I73" s="183">
        <f t="shared" si="13"/>
        <v>0</v>
      </c>
      <c r="J73" s="183">
        <f t="shared" si="13"/>
        <v>0</v>
      </c>
      <c r="K73" s="183">
        <f t="shared" si="13"/>
        <v>0</v>
      </c>
      <c r="L73" s="183">
        <f t="shared" si="13"/>
        <v>0</v>
      </c>
      <c r="M73" s="183">
        <f t="shared" si="13"/>
        <v>0</v>
      </c>
      <c r="N73" s="183">
        <f t="shared" si="13"/>
        <v>0</v>
      </c>
      <c r="O73" s="183">
        <f t="shared" si="13"/>
        <v>0</v>
      </c>
      <c r="P73" s="183">
        <f t="shared" si="13"/>
        <v>0</v>
      </c>
      <c r="Q73" s="183">
        <f t="shared" si="13"/>
        <v>0</v>
      </c>
      <c r="R73" s="183">
        <f t="shared" si="13"/>
        <v>0</v>
      </c>
      <c r="S73" s="183">
        <f t="shared" si="13"/>
        <v>0</v>
      </c>
      <c r="T73" s="183">
        <f t="shared" si="13"/>
        <v>0</v>
      </c>
      <c r="U73" s="183">
        <f t="shared" si="13"/>
        <v>0</v>
      </c>
      <c r="V73" s="183">
        <f t="shared" si="13"/>
        <v>0</v>
      </c>
      <c r="W73" s="183">
        <f t="shared" si="13"/>
        <v>0</v>
      </c>
      <c r="X73" s="183">
        <f t="shared" si="13"/>
        <v>0</v>
      </c>
      <c r="Y73" s="183">
        <f t="shared" si="13"/>
        <v>0</v>
      </c>
      <c r="Z73" s="183">
        <f t="shared" si="13"/>
        <v>0</v>
      </c>
      <c r="AA73" s="183">
        <f t="shared" si="13"/>
        <v>0</v>
      </c>
      <c r="AB73" s="183">
        <f t="shared" si="13"/>
        <v>0</v>
      </c>
    </row>
    <row r="74" spans="1:31" x14ac:dyDescent="0.25">
      <c r="B74" s="145">
        <f t="shared" si="10"/>
        <v>50770</v>
      </c>
      <c r="D74" s="183">
        <f t="shared" si="8"/>
        <v>0</v>
      </c>
      <c r="E74" s="183">
        <f t="shared" si="13"/>
        <v>0</v>
      </c>
      <c r="F74" s="183">
        <f t="shared" si="13"/>
        <v>0</v>
      </c>
      <c r="G74" s="183">
        <f t="shared" si="13"/>
        <v>0</v>
      </c>
      <c r="H74" s="183">
        <f t="shared" si="13"/>
        <v>0</v>
      </c>
      <c r="I74" s="183">
        <f t="shared" si="13"/>
        <v>0</v>
      </c>
      <c r="J74" s="183">
        <f t="shared" si="13"/>
        <v>0</v>
      </c>
      <c r="K74" s="183">
        <f t="shared" si="13"/>
        <v>0</v>
      </c>
      <c r="L74" s="183">
        <f t="shared" si="13"/>
        <v>0</v>
      </c>
      <c r="M74" s="183">
        <f t="shared" si="13"/>
        <v>0</v>
      </c>
      <c r="N74" s="183">
        <f t="shared" si="13"/>
        <v>0</v>
      </c>
      <c r="O74" s="183">
        <f t="shared" si="13"/>
        <v>0</v>
      </c>
      <c r="P74" s="183">
        <f t="shared" si="13"/>
        <v>0</v>
      </c>
      <c r="Q74" s="183">
        <f t="shared" si="13"/>
        <v>0</v>
      </c>
      <c r="R74" s="183">
        <f t="shared" si="13"/>
        <v>0</v>
      </c>
      <c r="S74" s="183">
        <f t="shared" si="13"/>
        <v>0</v>
      </c>
      <c r="T74" s="183">
        <f t="shared" si="13"/>
        <v>0</v>
      </c>
      <c r="U74" s="183">
        <f t="shared" si="13"/>
        <v>0</v>
      </c>
      <c r="V74" s="183">
        <f t="shared" si="13"/>
        <v>0</v>
      </c>
      <c r="W74" s="183">
        <f t="shared" si="13"/>
        <v>0</v>
      </c>
      <c r="X74" s="183">
        <f t="shared" si="13"/>
        <v>0</v>
      </c>
      <c r="Y74" s="183">
        <f t="shared" si="13"/>
        <v>0</v>
      </c>
      <c r="Z74" s="183">
        <f t="shared" si="13"/>
        <v>0</v>
      </c>
      <c r="AA74" s="183">
        <f t="shared" si="13"/>
        <v>0</v>
      </c>
      <c r="AB74" s="183">
        <f t="shared" si="13"/>
        <v>0</v>
      </c>
    </row>
    <row r="75" spans="1:31" x14ac:dyDescent="0.25">
      <c r="B75" s="145">
        <f t="shared" si="10"/>
        <v>51135</v>
      </c>
      <c r="D75" s="183">
        <f t="shared" si="8"/>
        <v>0</v>
      </c>
      <c r="E75" s="183">
        <f t="shared" si="13"/>
        <v>0</v>
      </c>
      <c r="F75" s="183">
        <f t="shared" si="13"/>
        <v>0</v>
      </c>
      <c r="G75" s="183">
        <f t="shared" si="13"/>
        <v>0</v>
      </c>
      <c r="H75" s="183">
        <f t="shared" si="13"/>
        <v>0</v>
      </c>
      <c r="I75" s="183">
        <f t="shared" si="13"/>
        <v>0</v>
      </c>
      <c r="J75" s="183">
        <f t="shared" si="13"/>
        <v>0</v>
      </c>
      <c r="K75" s="183">
        <f t="shared" si="13"/>
        <v>0</v>
      </c>
      <c r="L75" s="183">
        <f t="shared" si="13"/>
        <v>0</v>
      </c>
      <c r="M75" s="183">
        <f t="shared" si="13"/>
        <v>0</v>
      </c>
      <c r="N75" s="183">
        <f t="shared" si="13"/>
        <v>0</v>
      </c>
      <c r="O75" s="183">
        <f t="shared" si="13"/>
        <v>0</v>
      </c>
      <c r="P75" s="183">
        <f t="shared" si="13"/>
        <v>0</v>
      </c>
      <c r="Q75" s="183">
        <f t="shared" si="13"/>
        <v>0</v>
      </c>
      <c r="R75" s="183">
        <f t="shared" si="13"/>
        <v>0</v>
      </c>
      <c r="S75" s="183">
        <f t="shared" si="13"/>
        <v>0</v>
      </c>
      <c r="T75" s="183">
        <f t="shared" si="13"/>
        <v>0</v>
      </c>
      <c r="U75" s="183">
        <f t="shared" si="13"/>
        <v>0</v>
      </c>
      <c r="V75" s="183">
        <f t="shared" si="13"/>
        <v>0</v>
      </c>
      <c r="W75" s="183">
        <f t="shared" si="13"/>
        <v>0</v>
      </c>
      <c r="X75" s="183">
        <f t="shared" si="13"/>
        <v>0</v>
      </c>
      <c r="Y75" s="183">
        <f t="shared" si="13"/>
        <v>0</v>
      </c>
      <c r="Z75" s="183">
        <f t="shared" si="13"/>
        <v>0</v>
      </c>
      <c r="AA75" s="183">
        <f t="shared" si="13"/>
        <v>0</v>
      </c>
      <c r="AB75" s="183">
        <f t="shared" si="13"/>
        <v>0</v>
      </c>
    </row>
    <row r="76" spans="1:31" x14ac:dyDescent="0.25">
      <c r="B76" s="145"/>
      <c r="E76" s="56"/>
      <c r="F76" s="56"/>
      <c r="G76" s="56"/>
      <c r="H76" s="56"/>
      <c r="I76" s="56"/>
      <c r="J76" s="56"/>
      <c r="K76" s="56"/>
      <c r="L76" s="56"/>
      <c r="M76" s="56"/>
      <c r="N76" s="56"/>
      <c r="O76" s="56"/>
      <c r="P76" s="56"/>
      <c r="Q76" s="56"/>
      <c r="R76" s="56"/>
      <c r="S76" s="56"/>
      <c r="T76" s="56"/>
      <c r="U76" s="56"/>
      <c r="V76" s="56"/>
      <c r="W76" s="56"/>
      <c r="X76" s="56"/>
      <c r="Y76" s="56"/>
      <c r="Z76" s="56"/>
      <c r="AA76" s="56"/>
      <c r="AB76" s="56"/>
    </row>
    <row r="77" spans="1:31" x14ac:dyDescent="0.25">
      <c r="E77" s="141"/>
      <c r="F77" s="141"/>
      <c r="G77" s="141"/>
      <c r="H77" s="141"/>
      <c r="I77" s="141"/>
      <c r="J77" s="141"/>
      <c r="K77" s="141"/>
      <c r="L77" s="141"/>
      <c r="M77" s="141"/>
      <c r="N77" s="141"/>
      <c r="O77" s="141"/>
      <c r="P77" s="141"/>
      <c r="Q77" s="141"/>
      <c r="R77" s="141"/>
      <c r="S77" s="141"/>
      <c r="T77" s="141"/>
      <c r="U77" s="141"/>
      <c r="V77" s="141"/>
      <c r="W77" s="141"/>
      <c r="X77" s="141"/>
      <c r="Y77" s="141"/>
      <c r="Z77" s="141"/>
      <c r="AA77" s="141"/>
      <c r="AB77" s="141"/>
    </row>
    <row r="78" spans="1:31" x14ac:dyDescent="0.25">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row>
    <row r="79" spans="1:31" ht="42.6" customHeight="1" x14ac:dyDescent="0.25">
      <c r="A79" s="419" t="s">
        <v>154</v>
      </c>
      <c r="B79" s="419"/>
      <c r="C79" s="419"/>
      <c r="D79" s="166"/>
      <c r="E79" s="398" t="str">
        <f>"Incremental UnDiscounted Residual Payout of "&amp;$H$4&amp;" Losses to be incurred after "&amp;MONTH(Summary!$C$6)&amp;"/"&amp;DAY(Summary!$C$6)&amp;"/"&amp;YEAR(Summary!$C$6)&amp;" related to Premium Bound (including BBNI Premium) prior to "&amp;MONTH(Summary!$C$6)&amp;"/"&amp;DAY(Summary!$C$6)&amp;"/"&amp;YEAR(Summary!$C$6)</f>
        <v>Incremental UnDiscounted Residual Payout of NZD Losses to be incurred after 12/31/2019 related to Premium Bound (including BBNI Premium) prior to 12/31/2019</v>
      </c>
      <c r="F79" s="399"/>
      <c r="G79" s="399"/>
      <c r="H79" s="399"/>
      <c r="I79" s="399"/>
      <c r="J79" s="399"/>
      <c r="K79" s="399"/>
      <c r="L79" s="399"/>
      <c r="M79" s="399"/>
      <c r="N79" s="399"/>
      <c r="O79" s="399"/>
      <c r="P79" s="399"/>
      <c r="Q79" s="399"/>
      <c r="R79" s="399"/>
      <c r="S79" s="399"/>
      <c r="T79" s="399"/>
      <c r="U79" s="399"/>
      <c r="V79" s="399"/>
      <c r="W79" s="399"/>
      <c r="X79" s="399"/>
      <c r="Y79" s="399"/>
      <c r="Z79" s="399"/>
      <c r="AA79" s="399"/>
      <c r="AB79" s="400"/>
    </row>
    <row r="80" spans="1:31" ht="39.6" x14ac:dyDescent="0.25">
      <c r="A80" s="142"/>
      <c r="B80" s="144" t="s">
        <v>130</v>
      </c>
      <c r="C80" s="142"/>
      <c r="D80" s="184" t="s">
        <v>146</v>
      </c>
      <c r="E80" s="140" t="s">
        <v>0</v>
      </c>
      <c r="F80" s="137" t="s">
        <v>1</v>
      </c>
      <c r="G80" s="137" t="s">
        <v>2</v>
      </c>
      <c r="H80" s="137" t="s">
        <v>3</v>
      </c>
      <c r="I80" s="137" t="s">
        <v>4</v>
      </c>
      <c r="J80" s="137" t="s">
        <v>5</v>
      </c>
      <c r="K80" s="137" t="s">
        <v>6</v>
      </c>
      <c r="L80" s="137" t="s">
        <v>7</v>
      </c>
      <c r="M80" s="137" t="s">
        <v>8</v>
      </c>
      <c r="N80" s="137" t="s">
        <v>9</v>
      </c>
      <c r="O80" s="137" t="s">
        <v>10</v>
      </c>
      <c r="P80" s="137" t="s">
        <v>11</v>
      </c>
      <c r="Q80" s="137" t="s">
        <v>12</v>
      </c>
      <c r="R80" s="137" t="s">
        <v>13</v>
      </c>
      <c r="S80" s="137" t="s">
        <v>14</v>
      </c>
      <c r="T80" s="137" t="s">
        <v>15</v>
      </c>
      <c r="U80" s="137" t="s">
        <v>16</v>
      </c>
      <c r="V80" s="137" t="s">
        <v>17</v>
      </c>
      <c r="W80" s="137" t="s">
        <v>18</v>
      </c>
      <c r="X80" s="137" t="s">
        <v>19</v>
      </c>
      <c r="Y80" s="137" t="s">
        <v>20</v>
      </c>
      <c r="Z80" s="137" t="s">
        <v>21</v>
      </c>
      <c r="AA80" s="137" t="s">
        <v>22</v>
      </c>
      <c r="AB80" s="137" t="s">
        <v>30</v>
      </c>
      <c r="AC80" s="185" t="s">
        <v>179</v>
      </c>
      <c r="AD80" s="185" t="str">
        <f>"Currency Discount Factors for "&amp;H4</f>
        <v>Currency Discount Factors for NZD</v>
      </c>
      <c r="AE80" s="186" t="s">
        <v>128</v>
      </c>
    </row>
    <row r="81" spans="1:31" x14ac:dyDescent="0.25">
      <c r="B81" s="145">
        <f>EDATE(+Summary!$C$6,12)</f>
        <v>44196</v>
      </c>
      <c r="D81" s="193">
        <f t="shared" ref="D81:D100" si="14">SUM(E81:AB81)</f>
        <v>0</v>
      </c>
      <c r="E81" s="193">
        <f t="shared" ref="E81:T96" si="15">+E56-E57</f>
        <v>0</v>
      </c>
      <c r="F81" s="193">
        <f>+F56-F57</f>
        <v>0</v>
      </c>
      <c r="G81" s="193">
        <f t="shared" ref="G81:AB92" si="16">+G56-G57</f>
        <v>0</v>
      </c>
      <c r="H81" s="193">
        <f t="shared" si="16"/>
        <v>0</v>
      </c>
      <c r="I81" s="193">
        <f t="shared" si="16"/>
        <v>0</v>
      </c>
      <c r="J81" s="193">
        <f t="shared" si="16"/>
        <v>0</v>
      </c>
      <c r="K81" s="193">
        <f t="shared" si="16"/>
        <v>0</v>
      </c>
      <c r="L81" s="193">
        <f t="shared" si="16"/>
        <v>0</v>
      </c>
      <c r="M81" s="193">
        <f t="shared" si="16"/>
        <v>0</v>
      </c>
      <c r="N81" s="193">
        <f t="shared" si="16"/>
        <v>0</v>
      </c>
      <c r="O81" s="193">
        <f t="shared" si="16"/>
        <v>0</v>
      </c>
      <c r="P81" s="193">
        <f t="shared" si="16"/>
        <v>0</v>
      </c>
      <c r="Q81" s="193">
        <f t="shared" si="16"/>
        <v>0</v>
      </c>
      <c r="R81" s="193">
        <f t="shared" si="16"/>
        <v>0</v>
      </c>
      <c r="S81" s="193">
        <f t="shared" si="16"/>
        <v>0</v>
      </c>
      <c r="T81" s="193">
        <f t="shared" si="16"/>
        <v>0</v>
      </c>
      <c r="U81" s="193">
        <f t="shared" si="16"/>
        <v>0</v>
      </c>
      <c r="V81" s="193">
        <f t="shared" si="16"/>
        <v>0</v>
      </c>
      <c r="W81" s="193">
        <f t="shared" si="16"/>
        <v>0</v>
      </c>
      <c r="X81" s="193">
        <f t="shared" si="16"/>
        <v>0</v>
      </c>
      <c r="Y81" s="193">
        <f t="shared" si="16"/>
        <v>0</v>
      </c>
      <c r="Z81" s="193">
        <f t="shared" si="16"/>
        <v>0</v>
      </c>
      <c r="AA81" s="193">
        <f t="shared" si="16"/>
        <v>0</v>
      </c>
      <c r="AB81" s="193">
        <f t="shared" si="16"/>
        <v>0</v>
      </c>
      <c r="AC81" s="187">
        <f>+AD81*((1+Summary!$D$29)^(AE81))</f>
        <v>0.99502257139971095</v>
      </c>
      <c r="AD81" s="187">
        <f>HLOOKUP($H$4,'Yield Curves &amp; Factor Charges'!$L$41:$S$72,AE81+2.5,FALSE)</f>
        <v>0.99452543293680262</v>
      </c>
      <c r="AE81" s="134">
        <v>0.5</v>
      </c>
    </row>
    <row r="82" spans="1:31" x14ac:dyDescent="0.25">
      <c r="A82" s="88"/>
      <c r="B82" s="145">
        <f t="shared" ref="B82:B99" si="17">EDATE(B81,12)</f>
        <v>44561</v>
      </c>
      <c r="D82" s="193">
        <f t="shared" si="14"/>
        <v>0</v>
      </c>
      <c r="E82" s="193">
        <f t="shared" si="15"/>
        <v>0</v>
      </c>
      <c r="F82" s="193">
        <f t="shared" si="15"/>
        <v>0</v>
      </c>
      <c r="G82" s="193">
        <f t="shared" si="16"/>
        <v>0</v>
      </c>
      <c r="H82" s="193">
        <f t="shared" si="16"/>
        <v>0</v>
      </c>
      <c r="I82" s="193">
        <f t="shared" si="16"/>
        <v>0</v>
      </c>
      <c r="J82" s="193">
        <f t="shared" si="16"/>
        <v>0</v>
      </c>
      <c r="K82" s="193">
        <f t="shared" si="16"/>
        <v>0</v>
      </c>
      <c r="L82" s="193">
        <f t="shared" si="16"/>
        <v>0</v>
      </c>
      <c r="M82" s="193">
        <f t="shared" si="16"/>
        <v>0</v>
      </c>
      <c r="N82" s="193">
        <f t="shared" si="16"/>
        <v>0</v>
      </c>
      <c r="O82" s="193">
        <f t="shared" si="16"/>
        <v>0</v>
      </c>
      <c r="P82" s="193">
        <f t="shared" si="16"/>
        <v>0</v>
      </c>
      <c r="Q82" s="193">
        <f t="shared" si="16"/>
        <v>0</v>
      </c>
      <c r="R82" s="193">
        <f t="shared" si="16"/>
        <v>0</v>
      </c>
      <c r="S82" s="193">
        <f t="shared" si="16"/>
        <v>0</v>
      </c>
      <c r="T82" s="193">
        <f t="shared" si="16"/>
        <v>0</v>
      </c>
      <c r="U82" s="193">
        <f t="shared" si="16"/>
        <v>0</v>
      </c>
      <c r="V82" s="193">
        <f t="shared" si="16"/>
        <v>0</v>
      </c>
      <c r="W82" s="193">
        <f t="shared" si="16"/>
        <v>0</v>
      </c>
      <c r="X82" s="193">
        <f t="shared" si="16"/>
        <v>0</v>
      </c>
      <c r="Y82" s="193">
        <f t="shared" si="16"/>
        <v>0</v>
      </c>
      <c r="Z82" s="193">
        <f t="shared" si="16"/>
        <v>0</v>
      </c>
      <c r="AA82" s="193">
        <f t="shared" si="16"/>
        <v>0</v>
      </c>
      <c r="AB82" s="193">
        <f t="shared" si="16"/>
        <v>0</v>
      </c>
      <c r="AC82" s="187">
        <f>+AD82*((1+Summary!$D$29)^(AE82))</f>
        <v>0.98239617156765491</v>
      </c>
      <c r="AD82" s="187">
        <f>HLOOKUP($H$4,'Yield Curves &amp; Factor Charges'!$L$41:$S$72,AE82+2.5,FALSE)</f>
        <v>0.98092441715654854</v>
      </c>
      <c r="AE82" s="134">
        <f t="shared" ref="AE82:AE100" si="18">+AE81+1</f>
        <v>1.5</v>
      </c>
    </row>
    <row r="83" spans="1:31" x14ac:dyDescent="0.25">
      <c r="B83" s="145">
        <f t="shared" si="17"/>
        <v>44926</v>
      </c>
      <c r="D83" s="193">
        <f t="shared" si="14"/>
        <v>0</v>
      </c>
      <c r="E83" s="193">
        <f t="shared" si="15"/>
        <v>0</v>
      </c>
      <c r="F83" s="193">
        <f t="shared" si="15"/>
        <v>0</v>
      </c>
      <c r="G83" s="193">
        <f t="shared" si="16"/>
        <v>0</v>
      </c>
      <c r="H83" s="193">
        <f t="shared" si="16"/>
        <v>0</v>
      </c>
      <c r="I83" s="193">
        <f t="shared" si="16"/>
        <v>0</v>
      </c>
      <c r="J83" s="193">
        <f t="shared" si="16"/>
        <v>0</v>
      </c>
      <c r="K83" s="193">
        <f t="shared" si="16"/>
        <v>0</v>
      </c>
      <c r="L83" s="193">
        <f t="shared" si="16"/>
        <v>0</v>
      </c>
      <c r="M83" s="193">
        <f t="shared" si="16"/>
        <v>0</v>
      </c>
      <c r="N83" s="193">
        <f t="shared" si="16"/>
        <v>0</v>
      </c>
      <c r="O83" s="193">
        <f t="shared" si="16"/>
        <v>0</v>
      </c>
      <c r="P83" s="193">
        <f t="shared" si="16"/>
        <v>0</v>
      </c>
      <c r="Q83" s="193">
        <f t="shared" si="16"/>
        <v>0</v>
      </c>
      <c r="R83" s="193">
        <f t="shared" si="16"/>
        <v>0</v>
      </c>
      <c r="S83" s="193">
        <f t="shared" si="16"/>
        <v>0</v>
      </c>
      <c r="T83" s="193">
        <f t="shared" si="16"/>
        <v>0</v>
      </c>
      <c r="U83" s="193">
        <f t="shared" si="16"/>
        <v>0</v>
      </c>
      <c r="V83" s="193">
        <f t="shared" si="16"/>
        <v>0</v>
      </c>
      <c r="W83" s="193">
        <f t="shared" si="16"/>
        <v>0</v>
      </c>
      <c r="X83" s="193">
        <f t="shared" si="16"/>
        <v>0</v>
      </c>
      <c r="Y83" s="193">
        <f t="shared" si="16"/>
        <v>0</v>
      </c>
      <c r="Z83" s="193">
        <f t="shared" si="16"/>
        <v>0</v>
      </c>
      <c r="AA83" s="193">
        <f t="shared" si="16"/>
        <v>0</v>
      </c>
      <c r="AB83" s="193">
        <f t="shared" si="16"/>
        <v>0</v>
      </c>
      <c r="AC83" s="187">
        <f>+AD83*((1+Summary!$D$29)^(AE83))</f>
        <v>0.96665639557219452</v>
      </c>
      <c r="AD83" s="187">
        <f>HLOOKUP($H$4,'Yield Curves &amp; Factor Charges'!$L$41:$S$72,AE83+2.5,FALSE)</f>
        <v>0.96424397737002365</v>
      </c>
      <c r="AE83" s="134">
        <f t="shared" si="18"/>
        <v>2.5</v>
      </c>
    </row>
    <row r="84" spans="1:31" x14ac:dyDescent="0.25">
      <c r="B84" s="145">
        <f t="shared" si="17"/>
        <v>45291</v>
      </c>
      <c r="D84" s="193">
        <f t="shared" si="14"/>
        <v>0</v>
      </c>
      <c r="E84" s="193">
        <f t="shared" si="15"/>
        <v>0</v>
      </c>
      <c r="F84" s="193">
        <f t="shared" si="15"/>
        <v>0</v>
      </c>
      <c r="G84" s="193">
        <f t="shared" si="16"/>
        <v>0</v>
      </c>
      <c r="H84" s="193">
        <f t="shared" si="16"/>
        <v>0</v>
      </c>
      <c r="I84" s="193">
        <f t="shared" si="16"/>
        <v>0</v>
      </c>
      <c r="J84" s="193">
        <f t="shared" si="16"/>
        <v>0</v>
      </c>
      <c r="K84" s="193">
        <f t="shared" si="16"/>
        <v>0</v>
      </c>
      <c r="L84" s="193">
        <f t="shared" si="16"/>
        <v>0</v>
      </c>
      <c r="M84" s="193">
        <f t="shared" si="16"/>
        <v>0</v>
      </c>
      <c r="N84" s="193">
        <f t="shared" si="16"/>
        <v>0</v>
      </c>
      <c r="O84" s="193">
        <f t="shared" si="16"/>
        <v>0</v>
      </c>
      <c r="P84" s="193">
        <f t="shared" si="16"/>
        <v>0</v>
      </c>
      <c r="Q84" s="193">
        <f t="shared" si="16"/>
        <v>0</v>
      </c>
      <c r="R84" s="193">
        <f t="shared" si="16"/>
        <v>0</v>
      </c>
      <c r="S84" s="193">
        <f t="shared" si="16"/>
        <v>0</v>
      </c>
      <c r="T84" s="193">
        <f t="shared" si="16"/>
        <v>0</v>
      </c>
      <c r="U84" s="193">
        <f t="shared" si="16"/>
        <v>0</v>
      </c>
      <c r="V84" s="193">
        <f t="shared" si="16"/>
        <v>0</v>
      </c>
      <c r="W84" s="193">
        <f t="shared" si="16"/>
        <v>0</v>
      </c>
      <c r="X84" s="193">
        <f t="shared" si="16"/>
        <v>0</v>
      </c>
      <c r="Y84" s="193">
        <f t="shared" si="16"/>
        <v>0</v>
      </c>
      <c r="Z84" s="193">
        <f t="shared" si="16"/>
        <v>0</v>
      </c>
      <c r="AA84" s="193">
        <f t="shared" si="16"/>
        <v>0</v>
      </c>
      <c r="AB84" s="193">
        <f t="shared" si="16"/>
        <v>0</v>
      </c>
      <c r="AC84" s="187">
        <f>+AD84*((1+Summary!$D$29)^(AE84))</f>
        <v>0.94727158093674757</v>
      </c>
      <c r="AD84" s="187">
        <f>HLOOKUP($H$4,'Yield Curves &amp; Factor Charges'!$L$41:$S$72,AE84+2.5,FALSE)</f>
        <v>0.94396357651312635</v>
      </c>
      <c r="AE84" s="134">
        <f t="shared" si="18"/>
        <v>3.5</v>
      </c>
    </row>
    <row r="85" spans="1:31" x14ac:dyDescent="0.25">
      <c r="B85" s="145">
        <f t="shared" si="17"/>
        <v>45657</v>
      </c>
      <c r="D85" s="193">
        <f t="shared" si="14"/>
        <v>0</v>
      </c>
      <c r="E85" s="193">
        <f t="shared" si="15"/>
        <v>0</v>
      </c>
      <c r="F85" s="193">
        <f t="shared" si="15"/>
        <v>0</v>
      </c>
      <c r="G85" s="193">
        <f t="shared" si="16"/>
        <v>0</v>
      </c>
      <c r="H85" s="193">
        <f t="shared" si="16"/>
        <v>0</v>
      </c>
      <c r="I85" s="193">
        <f t="shared" si="16"/>
        <v>0</v>
      </c>
      <c r="J85" s="193">
        <f t="shared" si="16"/>
        <v>0</v>
      </c>
      <c r="K85" s="193">
        <f t="shared" si="16"/>
        <v>0</v>
      </c>
      <c r="L85" s="193">
        <f t="shared" si="16"/>
        <v>0</v>
      </c>
      <c r="M85" s="193">
        <f t="shared" si="16"/>
        <v>0</v>
      </c>
      <c r="N85" s="193">
        <f t="shared" si="16"/>
        <v>0</v>
      </c>
      <c r="O85" s="193">
        <f t="shared" si="16"/>
        <v>0</v>
      </c>
      <c r="P85" s="193">
        <f t="shared" si="16"/>
        <v>0</v>
      </c>
      <c r="Q85" s="193">
        <f t="shared" si="16"/>
        <v>0</v>
      </c>
      <c r="R85" s="193">
        <f t="shared" si="16"/>
        <v>0</v>
      </c>
      <c r="S85" s="193">
        <f t="shared" si="16"/>
        <v>0</v>
      </c>
      <c r="T85" s="193">
        <f t="shared" si="16"/>
        <v>0</v>
      </c>
      <c r="U85" s="193">
        <f t="shared" si="16"/>
        <v>0</v>
      </c>
      <c r="V85" s="193">
        <f t="shared" si="16"/>
        <v>0</v>
      </c>
      <c r="W85" s="193">
        <f t="shared" si="16"/>
        <v>0</v>
      </c>
      <c r="X85" s="193">
        <f t="shared" si="16"/>
        <v>0</v>
      </c>
      <c r="Y85" s="193">
        <f t="shared" si="16"/>
        <v>0</v>
      </c>
      <c r="Z85" s="193">
        <f t="shared" si="16"/>
        <v>0</v>
      </c>
      <c r="AA85" s="193">
        <f t="shared" si="16"/>
        <v>0</v>
      </c>
      <c r="AB85" s="193">
        <f t="shared" si="16"/>
        <v>0</v>
      </c>
      <c r="AC85" s="187">
        <f>+AD85*((1+Summary!$D$29)^(AE85))</f>
        <v>0.92379949924890281</v>
      </c>
      <c r="AD85" s="187">
        <f>HLOOKUP($H$4,'Yield Curves &amp; Factor Charges'!$L$41:$S$72,AE85+2.5,FALSE)</f>
        <v>0.91965380879807612</v>
      </c>
      <c r="AE85" s="134">
        <f t="shared" si="18"/>
        <v>4.5</v>
      </c>
    </row>
    <row r="86" spans="1:31" x14ac:dyDescent="0.25">
      <c r="B86" s="145">
        <f t="shared" si="17"/>
        <v>46022</v>
      </c>
      <c r="D86" s="193">
        <f t="shared" si="14"/>
        <v>0</v>
      </c>
      <c r="E86" s="193">
        <f t="shared" si="15"/>
        <v>0</v>
      </c>
      <c r="F86" s="193">
        <f t="shared" si="15"/>
        <v>0</v>
      </c>
      <c r="G86" s="193">
        <f t="shared" si="16"/>
        <v>0</v>
      </c>
      <c r="H86" s="193">
        <f t="shared" si="16"/>
        <v>0</v>
      </c>
      <c r="I86" s="193">
        <f t="shared" si="16"/>
        <v>0</v>
      </c>
      <c r="J86" s="193">
        <f t="shared" si="16"/>
        <v>0</v>
      </c>
      <c r="K86" s="193">
        <f t="shared" si="16"/>
        <v>0</v>
      </c>
      <c r="L86" s="193">
        <f t="shared" si="16"/>
        <v>0</v>
      </c>
      <c r="M86" s="193">
        <f t="shared" si="16"/>
        <v>0</v>
      </c>
      <c r="N86" s="193">
        <f t="shared" si="16"/>
        <v>0</v>
      </c>
      <c r="O86" s="193">
        <f t="shared" si="16"/>
        <v>0</v>
      </c>
      <c r="P86" s="193">
        <f t="shared" si="16"/>
        <v>0</v>
      </c>
      <c r="Q86" s="193">
        <f t="shared" si="16"/>
        <v>0</v>
      </c>
      <c r="R86" s="193">
        <f t="shared" si="16"/>
        <v>0</v>
      </c>
      <c r="S86" s="193">
        <f t="shared" si="16"/>
        <v>0</v>
      </c>
      <c r="T86" s="193">
        <f t="shared" si="16"/>
        <v>0</v>
      </c>
      <c r="U86" s="193">
        <f t="shared" si="16"/>
        <v>0</v>
      </c>
      <c r="V86" s="193">
        <f t="shared" si="16"/>
        <v>0</v>
      </c>
      <c r="W86" s="193">
        <f t="shared" si="16"/>
        <v>0</v>
      </c>
      <c r="X86" s="193">
        <f t="shared" si="16"/>
        <v>0</v>
      </c>
      <c r="Y86" s="193">
        <f t="shared" si="16"/>
        <v>0</v>
      </c>
      <c r="Z86" s="193">
        <f t="shared" si="16"/>
        <v>0</v>
      </c>
      <c r="AA86" s="193">
        <f t="shared" si="16"/>
        <v>0</v>
      </c>
      <c r="AB86" s="193">
        <f t="shared" si="16"/>
        <v>0</v>
      </c>
      <c r="AC86" s="187">
        <f>+AD86*((1+Summary!$D$29)^(AE86))</f>
        <v>0.89772696174199873</v>
      </c>
      <c r="AD86" s="187">
        <f>HLOOKUP($H$4,'Yield Curves &amp; Factor Charges'!$L$41:$S$72,AE86+2.5,FALSE)</f>
        <v>0.8928054702897732</v>
      </c>
      <c r="AE86" s="134">
        <f t="shared" si="18"/>
        <v>5.5</v>
      </c>
    </row>
    <row r="87" spans="1:31" x14ac:dyDescent="0.25">
      <c r="B87" s="145">
        <f t="shared" si="17"/>
        <v>46387</v>
      </c>
      <c r="D87" s="193">
        <f t="shared" si="14"/>
        <v>0</v>
      </c>
      <c r="E87" s="193">
        <f t="shared" si="15"/>
        <v>0</v>
      </c>
      <c r="F87" s="193">
        <f t="shared" si="15"/>
        <v>0</v>
      </c>
      <c r="G87" s="193">
        <f t="shared" si="16"/>
        <v>0</v>
      </c>
      <c r="H87" s="193">
        <f t="shared" si="16"/>
        <v>0</v>
      </c>
      <c r="I87" s="193">
        <f t="shared" si="16"/>
        <v>0</v>
      </c>
      <c r="J87" s="193">
        <f t="shared" si="16"/>
        <v>0</v>
      </c>
      <c r="K87" s="193">
        <f t="shared" si="16"/>
        <v>0</v>
      </c>
      <c r="L87" s="193">
        <f t="shared" si="16"/>
        <v>0</v>
      </c>
      <c r="M87" s="193">
        <f t="shared" si="16"/>
        <v>0</v>
      </c>
      <c r="N87" s="193">
        <f t="shared" si="16"/>
        <v>0</v>
      </c>
      <c r="O87" s="193">
        <f t="shared" si="16"/>
        <v>0</v>
      </c>
      <c r="P87" s="193">
        <f t="shared" si="16"/>
        <v>0</v>
      </c>
      <c r="Q87" s="193">
        <f t="shared" si="16"/>
        <v>0</v>
      </c>
      <c r="R87" s="193">
        <f t="shared" si="16"/>
        <v>0</v>
      </c>
      <c r="S87" s="193">
        <f t="shared" si="16"/>
        <v>0</v>
      </c>
      <c r="T87" s="193">
        <f t="shared" si="16"/>
        <v>0</v>
      </c>
      <c r="U87" s="193">
        <f t="shared" si="16"/>
        <v>0</v>
      </c>
      <c r="V87" s="193">
        <f t="shared" si="16"/>
        <v>0</v>
      </c>
      <c r="W87" s="193">
        <f t="shared" si="16"/>
        <v>0</v>
      </c>
      <c r="X87" s="193">
        <f t="shared" si="16"/>
        <v>0</v>
      </c>
      <c r="Y87" s="193">
        <f t="shared" si="16"/>
        <v>0</v>
      </c>
      <c r="Z87" s="193">
        <f t="shared" si="16"/>
        <v>0</v>
      </c>
      <c r="AA87" s="193">
        <f t="shared" si="16"/>
        <v>0</v>
      </c>
      <c r="AB87" s="193">
        <f t="shared" si="16"/>
        <v>0</v>
      </c>
      <c r="AC87" s="187">
        <f>+AD87*((1+Summary!$D$29)^(AE87))</f>
        <v>0.86833484729151744</v>
      </c>
      <c r="AD87" s="187">
        <f>HLOOKUP($H$4,'Yield Curves &amp; Factor Charges'!$L$41:$S$72,AE87+2.5,FALSE)</f>
        <v>0.86271177661877918</v>
      </c>
      <c r="AE87" s="134">
        <f t="shared" si="18"/>
        <v>6.5</v>
      </c>
    </row>
    <row r="88" spans="1:31" x14ac:dyDescent="0.25">
      <c r="B88" s="145">
        <f t="shared" si="17"/>
        <v>46752</v>
      </c>
      <c r="C88" s="54"/>
      <c r="D88" s="193">
        <f t="shared" si="14"/>
        <v>0</v>
      </c>
      <c r="E88" s="193">
        <f t="shared" si="15"/>
        <v>0</v>
      </c>
      <c r="F88" s="193">
        <f t="shared" si="15"/>
        <v>0</v>
      </c>
      <c r="G88" s="193">
        <f t="shared" si="16"/>
        <v>0</v>
      </c>
      <c r="H88" s="193">
        <f t="shared" si="16"/>
        <v>0</v>
      </c>
      <c r="I88" s="193">
        <f t="shared" si="16"/>
        <v>0</v>
      </c>
      <c r="J88" s="193">
        <f t="shared" si="16"/>
        <v>0</v>
      </c>
      <c r="K88" s="193">
        <f t="shared" si="16"/>
        <v>0</v>
      </c>
      <c r="L88" s="193">
        <f t="shared" si="16"/>
        <v>0</v>
      </c>
      <c r="M88" s="193">
        <f t="shared" si="16"/>
        <v>0</v>
      </c>
      <c r="N88" s="193">
        <f t="shared" si="16"/>
        <v>0</v>
      </c>
      <c r="O88" s="193">
        <f t="shared" si="16"/>
        <v>0</v>
      </c>
      <c r="P88" s="193">
        <f t="shared" si="16"/>
        <v>0</v>
      </c>
      <c r="Q88" s="193">
        <f t="shared" si="16"/>
        <v>0</v>
      </c>
      <c r="R88" s="193">
        <f t="shared" si="16"/>
        <v>0</v>
      </c>
      <c r="S88" s="193">
        <f t="shared" si="16"/>
        <v>0</v>
      </c>
      <c r="T88" s="193">
        <f t="shared" si="16"/>
        <v>0</v>
      </c>
      <c r="U88" s="193">
        <f t="shared" si="16"/>
        <v>0</v>
      </c>
      <c r="V88" s="193">
        <f t="shared" si="16"/>
        <v>0</v>
      </c>
      <c r="W88" s="193">
        <f t="shared" si="16"/>
        <v>0</v>
      </c>
      <c r="X88" s="193">
        <f t="shared" si="16"/>
        <v>0</v>
      </c>
      <c r="Y88" s="193">
        <f t="shared" si="16"/>
        <v>0</v>
      </c>
      <c r="Z88" s="193">
        <f t="shared" si="16"/>
        <v>0</v>
      </c>
      <c r="AA88" s="193">
        <f t="shared" si="16"/>
        <v>0</v>
      </c>
      <c r="AB88" s="193">
        <f t="shared" si="16"/>
        <v>0</v>
      </c>
      <c r="AC88" s="187">
        <f>+AD88*((1+Summary!$D$29)^(AE88))</f>
        <v>0.83908223624865308</v>
      </c>
      <c r="AD88" s="187">
        <f>HLOOKUP($H$4,'Yield Curves &amp; Factor Charges'!$L$41:$S$72,AE88+2.5,FALSE)</f>
        <v>0.83281578075001994</v>
      </c>
      <c r="AE88" s="134">
        <f t="shared" si="18"/>
        <v>7.5</v>
      </c>
    </row>
    <row r="89" spans="1:31" x14ac:dyDescent="0.25">
      <c r="B89" s="145">
        <f t="shared" si="17"/>
        <v>47118</v>
      </c>
      <c r="C89" s="54"/>
      <c r="D89" s="193">
        <f t="shared" si="14"/>
        <v>0</v>
      </c>
      <c r="E89" s="193">
        <f t="shared" si="15"/>
        <v>0</v>
      </c>
      <c r="F89" s="193">
        <f t="shared" si="15"/>
        <v>0</v>
      </c>
      <c r="G89" s="193">
        <f t="shared" si="16"/>
        <v>0</v>
      </c>
      <c r="H89" s="193">
        <f t="shared" si="16"/>
        <v>0</v>
      </c>
      <c r="I89" s="193">
        <f t="shared" si="16"/>
        <v>0</v>
      </c>
      <c r="J89" s="193">
        <f t="shared" si="16"/>
        <v>0</v>
      </c>
      <c r="K89" s="193">
        <f t="shared" si="16"/>
        <v>0</v>
      </c>
      <c r="L89" s="193">
        <f t="shared" si="16"/>
        <v>0</v>
      </c>
      <c r="M89" s="193">
        <f t="shared" si="16"/>
        <v>0</v>
      </c>
      <c r="N89" s="193">
        <f t="shared" si="16"/>
        <v>0</v>
      </c>
      <c r="O89" s="193">
        <f t="shared" si="16"/>
        <v>0</v>
      </c>
      <c r="P89" s="193">
        <f t="shared" si="16"/>
        <v>0</v>
      </c>
      <c r="Q89" s="193">
        <f t="shared" si="16"/>
        <v>0</v>
      </c>
      <c r="R89" s="193">
        <f t="shared" si="16"/>
        <v>0</v>
      </c>
      <c r="S89" s="193">
        <f t="shared" si="16"/>
        <v>0</v>
      </c>
      <c r="T89" s="193">
        <f t="shared" si="16"/>
        <v>0</v>
      </c>
      <c r="U89" s="193">
        <f t="shared" si="16"/>
        <v>0</v>
      </c>
      <c r="V89" s="193">
        <f t="shared" si="16"/>
        <v>0</v>
      </c>
      <c r="W89" s="193">
        <f t="shared" si="16"/>
        <v>0</v>
      </c>
      <c r="X89" s="193">
        <f t="shared" si="16"/>
        <v>0</v>
      </c>
      <c r="Y89" s="193">
        <f t="shared" si="16"/>
        <v>0</v>
      </c>
      <c r="Z89" s="193">
        <f t="shared" si="16"/>
        <v>0</v>
      </c>
      <c r="AA89" s="193">
        <f t="shared" si="16"/>
        <v>0</v>
      </c>
      <c r="AB89" s="193">
        <f t="shared" si="16"/>
        <v>0</v>
      </c>
      <c r="AC89" s="187">
        <f>+AD89*((1+Summary!$D$29)^(AE89))</f>
        <v>0.81191759280152853</v>
      </c>
      <c r="AD89" s="187">
        <f>HLOOKUP($H$4,'Yield Curves &amp; Factor Charges'!$L$41:$S$72,AE89+2.5,FALSE)</f>
        <v>0.80504896003045856</v>
      </c>
      <c r="AE89" s="134">
        <f t="shared" si="18"/>
        <v>8.5</v>
      </c>
    </row>
    <row r="90" spans="1:31" x14ac:dyDescent="0.25">
      <c r="B90" s="145">
        <f t="shared" si="17"/>
        <v>47483</v>
      </c>
      <c r="D90" s="193">
        <f t="shared" si="14"/>
        <v>0</v>
      </c>
      <c r="E90" s="193">
        <f t="shared" si="15"/>
        <v>0</v>
      </c>
      <c r="F90" s="193">
        <f t="shared" si="15"/>
        <v>0</v>
      </c>
      <c r="G90" s="193">
        <f t="shared" si="16"/>
        <v>0</v>
      </c>
      <c r="H90" s="193">
        <f t="shared" si="16"/>
        <v>0</v>
      </c>
      <c r="I90" s="193">
        <f t="shared" si="16"/>
        <v>0</v>
      </c>
      <c r="J90" s="193">
        <f t="shared" si="16"/>
        <v>0</v>
      </c>
      <c r="K90" s="193">
        <f t="shared" si="16"/>
        <v>0</v>
      </c>
      <c r="L90" s="193">
        <f t="shared" si="16"/>
        <v>0</v>
      </c>
      <c r="M90" s="193">
        <f t="shared" si="16"/>
        <v>0</v>
      </c>
      <c r="N90" s="193">
        <f t="shared" si="16"/>
        <v>0</v>
      </c>
      <c r="O90" s="193">
        <f t="shared" si="16"/>
        <v>0</v>
      </c>
      <c r="P90" s="193">
        <f t="shared" si="16"/>
        <v>0</v>
      </c>
      <c r="Q90" s="193">
        <f t="shared" si="16"/>
        <v>0</v>
      </c>
      <c r="R90" s="193">
        <f t="shared" si="16"/>
        <v>0</v>
      </c>
      <c r="S90" s="193">
        <f t="shared" si="16"/>
        <v>0</v>
      </c>
      <c r="T90" s="193">
        <f t="shared" si="16"/>
        <v>0</v>
      </c>
      <c r="U90" s="193">
        <f t="shared" si="16"/>
        <v>0</v>
      </c>
      <c r="V90" s="193">
        <f t="shared" si="16"/>
        <v>0</v>
      </c>
      <c r="W90" s="193">
        <f t="shared" si="16"/>
        <v>0</v>
      </c>
      <c r="X90" s="193">
        <f t="shared" si="16"/>
        <v>0</v>
      </c>
      <c r="Y90" s="193">
        <f t="shared" si="16"/>
        <v>0</v>
      </c>
      <c r="Z90" s="193">
        <f t="shared" si="16"/>
        <v>0</v>
      </c>
      <c r="AA90" s="193">
        <f t="shared" si="16"/>
        <v>0</v>
      </c>
      <c r="AB90" s="193">
        <f t="shared" si="16"/>
        <v>0</v>
      </c>
      <c r="AC90" s="187">
        <f>+AD90*((1+Summary!$D$29)^(AE90))</f>
        <v>0.78313645816120281</v>
      </c>
      <c r="AD90" s="187">
        <f>HLOOKUP($H$4,'Yield Curves &amp; Factor Charges'!$L$41:$S$72,AE90+2.5,FALSE)</f>
        <v>0.77573557148025452</v>
      </c>
      <c r="AE90" s="134">
        <f t="shared" si="18"/>
        <v>9.5</v>
      </c>
    </row>
    <row r="91" spans="1:31" x14ac:dyDescent="0.25">
      <c r="B91" s="145">
        <f t="shared" si="17"/>
        <v>47848</v>
      </c>
      <c r="D91" s="193">
        <f t="shared" si="14"/>
        <v>0</v>
      </c>
      <c r="E91" s="193">
        <f t="shared" si="15"/>
        <v>0</v>
      </c>
      <c r="F91" s="193">
        <f t="shared" si="15"/>
        <v>0</v>
      </c>
      <c r="G91" s="193">
        <f t="shared" si="16"/>
        <v>0</v>
      </c>
      <c r="H91" s="193">
        <f t="shared" si="16"/>
        <v>0</v>
      </c>
      <c r="I91" s="193">
        <f t="shared" si="16"/>
        <v>0</v>
      </c>
      <c r="J91" s="193">
        <f t="shared" si="16"/>
        <v>0</v>
      </c>
      <c r="K91" s="193">
        <f t="shared" si="16"/>
        <v>0</v>
      </c>
      <c r="L91" s="193">
        <f t="shared" si="16"/>
        <v>0</v>
      </c>
      <c r="M91" s="193">
        <f t="shared" si="16"/>
        <v>0</v>
      </c>
      <c r="N91" s="193">
        <f t="shared" si="16"/>
        <v>0</v>
      </c>
      <c r="O91" s="193">
        <f t="shared" si="16"/>
        <v>0</v>
      </c>
      <c r="P91" s="193">
        <f t="shared" si="16"/>
        <v>0</v>
      </c>
      <c r="Q91" s="193">
        <f t="shared" si="16"/>
        <v>0</v>
      </c>
      <c r="R91" s="193">
        <f t="shared" si="16"/>
        <v>0</v>
      </c>
      <c r="S91" s="193">
        <f t="shared" si="16"/>
        <v>0</v>
      </c>
      <c r="T91" s="193">
        <f t="shared" si="16"/>
        <v>0</v>
      </c>
      <c r="U91" s="193">
        <f t="shared" si="16"/>
        <v>0</v>
      </c>
      <c r="V91" s="193">
        <f t="shared" si="16"/>
        <v>0</v>
      </c>
      <c r="W91" s="193">
        <f t="shared" si="16"/>
        <v>0</v>
      </c>
      <c r="X91" s="193">
        <f t="shared" si="16"/>
        <v>0</v>
      </c>
      <c r="Y91" s="193">
        <f t="shared" si="16"/>
        <v>0</v>
      </c>
      <c r="Z91" s="193">
        <f t="shared" si="16"/>
        <v>0</v>
      </c>
      <c r="AA91" s="193">
        <f t="shared" si="16"/>
        <v>0</v>
      </c>
      <c r="AB91" s="193">
        <f t="shared" si="16"/>
        <v>0</v>
      </c>
      <c r="AC91" s="187">
        <f>+AD91*((1+Summary!$D$29)^(AE91))</f>
        <v>0.75645393316579301</v>
      </c>
      <c r="AD91" s="187">
        <f>HLOOKUP($H$4,'Yield Curves &amp; Factor Charges'!$L$41:$S$72,AE91+2.5,FALSE)</f>
        <v>0.74855664811871481</v>
      </c>
      <c r="AE91" s="134">
        <f t="shared" si="18"/>
        <v>10.5</v>
      </c>
    </row>
    <row r="92" spans="1:31" x14ac:dyDescent="0.25">
      <c r="B92" s="145">
        <f t="shared" si="17"/>
        <v>48213</v>
      </c>
      <c r="D92" s="193">
        <f t="shared" si="14"/>
        <v>0</v>
      </c>
      <c r="E92" s="193">
        <f t="shared" si="15"/>
        <v>0</v>
      </c>
      <c r="F92" s="193">
        <f t="shared" si="15"/>
        <v>0</v>
      </c>
      <c r="G92" s="193">
        <f t="shared" si="16"/>
        <v>0</v>
      </c>
      <c r="H92" s="193">
        <f t="shared" si="16"/>
        <v>0</v>
      </c>
      <c r="I92" s="193">
        <f t="shared" si="16"/>
        <v>0</v>
      </c>
      <c r="J92" s="193">
        <f t="shared" si="16"/>
        <v>0</v>
      </c>
      <c r="K92" s="193">
        <f t="shared" si="16"/>
        <v>0</v>
      </c>
      <c r="L92" s="193">
        <f t="shared" si="16"/>
        <v>0</v>
      </c>
      <c r="M92" s="193">
        <f t="shared" si="16"/>
        <v>0</v>
      </c>
      <c r="N92" s="193">
        <f t="shared" si="16"/>
        <v>0</v>
      </c>
      <c r="O92" s="193">
        <f t="shared" si="16"/>
        <v>0</v>
      </c>
      <c r="P92" s="193">
        <f t="shared" si="16"/>
        <v>0</v>
      </c>
      <c r="Q92" s="193">
        <f t="shared" si="16"/>
        <v>0</v>
      </c>
      <c r="R92" s="193">
        <f t="shared" si="16"/>
        <v>0</v>
      </c>
      <c r="S92" s="193">
        <f t="shared" si="16"/>
        <v>0</v>
      </c>
      <c r="T92" s="193">
        <f t="shared" ref="T92:AB96" si="19">+T67-T68</f>
        <v>0</v>
      </c>
      <c r="U92" s="193">
        <f t="shared" si="19"/>
        <v>0</v>
      </c>
      <c r="V92" s="193">
        <f t="shared" si="19"/>
        <v>0</v>
      </c>
      <c r="W92" s="193">
        <f t="shared" si="19"/>
        <v>0</v>
      </c>
      <c r="X92" s="193">
        <f t="shared" si="19"/>
        <v>0</v>
      </c>
      <c r="Y92" s="193">
        <f t="shared" si="19"/>
        <v>0</v>
      </c>
      <c r="Z92" s="193">
        <f t="shared" si="19"/>
        <v>0</v>
      </c>
      <c r="AA92" s="193">
        <f t="shared" si="19"/>
        <v>0</v>
      </c>
      <c r="AB92" s="193">
        <f t="shared" si="19"/>
        <v>0</v>
      </c>
      <c r="AC92" s="187">
        <f>+AD92*((1+Summary!$D$29)^(AE92))</f>
        <v>0.73318827271172471</v>
      </c>
      <c r="AD92" s="187">
        <f>HLOOKUP($H$4,'Yield Curves &amp; Factor Charges'!$L$41:$S$72,AE92+2.5,FALSE)</f>
        <v>0.72480906919903698</v>
      </c>
      <c r="AE92" s="134">
        <f t="shared" si="18"/>
        <v>11.5</v>
      </c>
    </row>
    <row r="93" spans="1:31" x14ac:dyDescent="0.25">
      <c r="B93" s="145">
        <f t="shared" si="17"/>
        <v>48579</v>
      </c>
      <c r="D93" s="193">
        <f t="shared" si="14"/>
        <v>0</v>
      </c>
      <c r="E93" s="193">
        <f t="shared" si="15"/>
        <v>0</v>
      </c>
      <c r="F93" s="193">
        <f t="shared" si="15"/>
        <v>0</v>
      </c>
      <c r="G93" s="193">
        <f t="shared" si="15"/>
        <v>0</v>
      </c>
      <c r="H93" s="193">
        <f t="shared" si="15"/>
        <v>0</v>
      </c>
      <c r="I93" s="193">
        <f t="shared" si="15"/>
        <v>0</v>
      </c>
      <c r="J93" s="193">
        <f t="shared" si="15"/>
        <v>0</v>
      </c>
      <c r="K93" s="193">
        <f t="shared" si="15"/>
        <v>0</v>
      </c>
      <c r="L93" s="193">
        <f t="shared" si="15"/>
        <v>0</v>
      </c>
      <c r="M93" s="193">
        <f t="shared" si="15"/>
        <v>0</v>
      </c>
      <c r="N93" s="193">
        <f t="shared" si="15"/>
        <v>0</v>
      </c>
      <c r="O93" s="193">
        <f t="shared" si="15"/>
        <v>0</v>
      </c>
      <c r="P93" s="193">
        <f t="shared" si="15"/>
        <v>0</v>
      </c>
      <c r="Q93" s="193">
        <f t="shared" si="15"/>
        <v>0</v>
      </c>
      <c r="R93" s="193">
        <f t="shared" si="15"/>
        <v>0</v>
      </c>
      <c r="S93" s="193">
        <f t="shared" si="15"/>
        <v>0</v>
      </c>
      <c r="T93" s="193">
        <f t="shared" si="15"/>
        <v>0</v>
      </c>
      <c r="U93" s="193">
        <f t="shared" si="19"/>
        <v>0</v>
      </c>
      <c r="V93" s="193">
        <f t="shared" si="19"/>
        <v>0</v>
      </c>
      <c r="W93" s="193">
        <f t="shared" si="19"/>
        <v>0</v>
      </c>
      <c r="X93" s="193">
        <f t="shared" si="19"/>
        <v>0</v>
      </c>
      <c r="Y93" s="193">
        <f t="shared" si="19"/>
        <v>0</v>
      </c>
      <c r="Z93" s="193">
        <f t="shared" si="19"/>
        <v>0</v>
      </c>
      <c r="AA93" s="193">
        <f t="shared" si="19"/>
        <v>0</v>
      </c>
      <c r="AB93" s="193">
        <f t="shared" si="19"/>
        <v>0</v>
      </c>
      <c r="AC93" s="187">
        <f>+AD93*((1+Summary!$D$29)^(AE93))</f>
        <v>0.71017224213354047</v>
      </c>
      <c r="AD93" s="187">
        <f>HLOOKUP($H$4,'Yield Curves &amp; Factor Charges'!$L$41:$S$72,AE93+2.5,FALSE)</f>
        <v>0.70135472139125832</v>
      </c>
      <c r="AE93" s="134">
        <f t="shared" si="18"/>
        <v>12.5</v>
      </c>
    </row>
    <row r="94" spans="1:31" x14ac:dyDescent="0.25">
      <c r="B94" s="145">
        <f t="shared" si="17"/>
        <v>48944</v>
      </c>
      <c r="D94" s="193">
        <f t="shared" si="14"/>
        <v>0</v>
      </c>
      <c r="E94" s="193">
        <f t="shared" si="15"/>
        <v>0</v>
      </c>
      <c r="F94" s="193">
        <f t="shared" si="15"/>
        <v>0</v>
      </c>
      <c r="G94" s="193">
        <f t="shared" si="15"/>
        <v>0</v>
      </c>
      <c r="H94" s="193">
        <f t="shared" si="15"/>
        <v>0</v>
      </c>
      <c r="I94" s="193">
        <f t="shared" si="15"/>
        <v>0</v>
      </c>
      <c r="J94" s="193">
        <f t="shared" si="15"/>
        <v>0</v>
      </c>
      <c r="K94" s="193">
        <f t="shared" si="15"/>
        <v>0</v>
      </c>
      <c r="L94" s="193">
        <f t="shared" si="15"/>
        <v>0</v>
      </c>
      <c r="M94" s="193">
        <f t="shared" si="15"/>
        <v>0</v>
      </c>
      <c r="N94" s="193">
        <f t="shared" si="15"/>
        <v>0</v>
      </c>
      <c r="O94" s="193">
        <f t="shared" si="15"/>
        <v>0</v>
      </c>
      <c r="P94" s="193">
        <f t="shared" si="15"/>
        <v>0</v>
      </c>
      <c r="Q94" s="193">
        <f t="shared" si="15"/>
        <v>0</v>
      </c>
      <c r="R94" s="193">
        <f t="shared" si="15"/>
        <v>0</v>
      </c>
      <c r="S94" s="193">
        <f t="shared" si="15"/>
        <v>0</v>
      </c>
      <c r="T94" s="193">
        <f t="shared" si="15"/>
        <v>0</v>
      </c>
      <c r="U94" s="193">
        <f t="shared" si="19"/>
        <v>0</v>
      </c>
      <c r="V94" s="193">
        <f t="shared" si="19"/>
        <v>0</v>
      </c>
      <c r="W94" s="193">
        <f t="shared" si="19"/>
        <v>0</v>
      </c>
      <c r="X94" s="193">
        <f t="shared" si="19"/>
        <v>0</v>
      </c>
      <c r="Y94" s="193">
        <f t="shared" si="19"/>
        <v>0</v>
      </c>
      <c r="Z94" s="193">
        <f t="shared" si="19"/>
        <v>0</v>
      </c>
      <c r="AA94" s="193">
        <f t="shared" si="19"/>
        <v>0</v>
      </c>
      <c r="AB94" s="193">
        <f t="shared" si="19"/>
        <v>0</v>
      </c>
      <c r="AC94" s="187">
        <f>+AD94*((1+Summary!$D$29)^(AE94))</f>
        <v>0.68806334957810977</v>
      </c>
      <c r="AD94" s="187">
        <f>HLOOKUP($H$4,'Yield Curves &amp; Factor Charges'!$L$41:$S$72,AE94+2.5,FALSE)</f>
        <v>0.67884149204437638</v>
      </c>
      <c r="AE94" s="134">
        <f t="shared" si="18"/>
        <v>13.5</v>
      </c>
    </row>
    <row r="95" spans="1:31" x14ac:dyDescent="0.25">
      <c r="B95" s="145">
        <f t="shared" si="17"/>
        <v>49309</v>
      </c>
      <c r="D95" s="193">
        <f t="shared" si="14"/>
        <v>0</v>
      </c>
      <c r="E95" s="193">
        <f t="shared" si="15"/>
        <v>0</v>
      </c>
      <c r="F95" s="193">
        <f t="shared" si="15"/>
        <v>0</v>
      </c>
      <c r="G95" s="193">
        <f t="shared" si="15"/>
        <v>0</v>
      </c>
      <c r="H95" s="193">
        <f t="shared" si="15"/>
        <v>0</v>
      </c>
      <c r="I95" s="193">
        <f t="shared" si="15"/>
        <v>0</v>
      </c>
      <c r="J95" s="193">
        <f t="shared" si="15"/>
        <v>0</v>
      </c>
      <c r="K95" s="193">
        <f t="shared" si="15"/>
        <v>0</v>
      </c>
      <c r="L95" s="193">
        <f t="shared" si="15"/>
        <v>0</v>
      </c>
      <c r="M95" s="193">
        <f t="shared" si="15"/>
        <v>0</v>
      </c>
      <c r="N95" s="193">
        <f t="shared" si="15"/>
        <v>0</v>
      </c>
      <c r="O95" s="193">
        <f t="shared" si="15"/>
        <v>0</v>
      </c>
      <c r="P95" s="193">
        <f t="shared" si="15"/>
        <v>0</v>
      </c>
      <c r="Q95" s="193">
        <f t="shared" si="15"/>
        <v>0</v>
      </c>
      <c r="R95" s="193">
        <f t="shared" si="15"/>
        <v>0</v>
      </c>
      <c r="S95" s="193">
        <f t="shared" si="15"/>
        <v>0</v>
      </c>
      <c r="T95" s="193">
        <f t="shared" si="15"/>
        <v>0</v>
      </c>
      <c r="U95" s="193">
        <f t="shared" si="19"/>
        <v>0</v>
      </c>
      <c r="V95" s="193">
        <f t="shared" si="19"/>
        <v>0</v>
      </c>
      <c r="W95" s="193">
        <f t="shared" si="19"/>
        <v>0</v>
      </c>
      <c r="X95" s="193">
        <f t="shared" si="19"/>
        <v>0</v>
      </c>
      <c r="Y95" s="193">
        <f t="shared" si="19"/>
        <v>0</v>
      </c>
      <c r="Z95" s="193">
        <f t="shared" si="19"/>
        <v>0</v>
      </c>
      <c r="AA95" s="193">
        <f t="shared" si="19"/>
        <v>0</v>
      </c>
      <c r="AB95" s="193">
        <f t="shared" si="19"/>
        <v>0</v>
      </c>
      <c r="AC95" s="187">
        <f>+AD95*((1+Summary!$D$29)^(AE95))</f>
        <v>0.66676275857029366</v>
      </c>
      <c r="AD95" s="187">
        <f>HLOOKUP($H$4,'Yield Curves &amp; Factor Charges'!$L$41:$S$72,AE95+2.5,FALSE)</f>
        <v>0.65716921573125509</v>
      </c>
      <c r="AE95" s="134">
        <f t="shared" si="18"/>
        <v>14.5</v>
      </c>
    </row>
    <row r="96" spans="1:31" x14ac:dyDescent="0.25">
      <c r="B96" s="145">
        <f t="shared" si="17"/>
        <v>49674</v>
      </c>
      <c r="D96" s="193">
        <f t="shared" si="14"/>
        <v>0</v>
      </c>
      <c r="E96" s="193">
        <f t="shared" si="15"/>
        <v>0</v>
      </c>
      <c r="F96" s="193">
        <f t="shared" si="15"/>
        <v>0</v>
      </c>
      <c r="G96" s="193">
        <f t="shared" si="15"/>
        <v>0</v>
      </c>
      <c r="H96" s="193">
        <f t="shared" si="15"/>
        <v>0</v>
      </c>
      <c r="I96" s="193">
        <f t="shared" si="15"/>
        <v>0</v>
      </c>
      <c r="J96" s="193">
        <f t="shared" si="15"/>
        <v>0</v>
      </c>
      <c r="K96" s="193">
        <f t="shared" si="15"/>
        <v>0</v>
      </c>
      <c r="L96" s="193">
        <f t="shared" si="15"/>
        <v>0</v>
      </c>
      <c r="M96" s="193">
        <f t="shared" si="15"/>
        <v>0</v>
      </c>
      <c r="N96" s="193">
        <f t="shared" si="15"/>
        <v>0</v>
      </c>
      <c r="O96" s="193">
        <f t="shared" si="15"/>
        <v>0</v>
      </c>
      <c r="P96" s="193">
        <f t="shared" si="15"/>
        <v>0</v>
      </c>
      <c r="Q96" s="193">
        <f t="shared" si="15"/>
        <v>0</v>
      </c>
      <c r="R96" s="193">
        <f t="shared" si="15"/>
        <v>0</v>
      </c>
      <c r="S96" s="193">
        <f t="shared" si="15"/>
        <v>0</v>
      </c>
      <c r="T96" s="193">
        <f t="shared" si="15"/>
        <v>0</v>
      </c>
      <c r="U96" s="193">
        <f t="shared" si="19"/>
        <v>0</v>
      </c>
      <c r="V96" s="193">
        <f t="shared" si="19"/>
        <v>0</v>
      </c>
      <c r="W96" s="193">
        <f t="shared" si="19"/>
        <v>0</v>
      </c>
      <c r="X96" s="193">
        <f t="shared" si="19"/>
        <v>0</v>
      </c>
      <c r="Y96" s="193">
        <f t="shared" si="19"/>
        <v>0</v>
      </c>
      <c r="Z96" s="193">
        <f t="shared" si="19"/>
        <v>0</v>
      </c>
      <c r="AA96" s="193">
        <f t="shared" si="19"/>
        <v>0</v>
      </c>
      <c r="AB96" s="193">
        <f t="shared" si="19"/>
        <v>0</v>
      </c>
      <c r="AC96" s="187">
        <f>+AD96*((1+Summary!$D$29)^(AE96))</f>
        <v>0.6469248268220964</v>
      </c>
      <c r="AD96" s="187">
        <f>HLOOKUP($H$4,'Yield Curves &amp; Factor Charges'!$L$41:$S$72,AE96+2.5,FALSE)</f>
        <v>0.63697973717628753</v>
      </c>
      <c r="AE96" s="134">
        <f t="shared" si="18"/>
        <v>15.5</v>
      </c>
    </row>
    <row r="97" spans="1:31" x14ac:dyDescent="0.25">
      <c r="B97" s="145">
        <f t="shared" si="17"/>
        <v>50040</v>
      </c>
      <c r="D97" s="193">
        <f t="shared" si="14"/>
        <v>0</v>
      </c>
      <c r="E97" s="193">
        <f t="shared" ref="E97:AB100" si="20">+E72-E73</f>
        <v>0</v>
      </c>
      <c r="F97" s="193">
        <f t="shared" si="20"/>
        <v>0</v>
      </c>
      <c r="G97" s="193">
        <f t="shared" si="20"/>
        <v>0</v>
      </c>
      <c r="H97" s="193">
        <f t="shared" si="20"/>
        <v>0</v>
      </c>
      <c r="I97" s="193">
        <f t="shared" si="20"/>
        <v>0</v>
      </c>
      <c r="J97" s="193">
        <f t="shared" si="20"/>
        <v>0</v>
      </c>
      <c r="K97" s="193">
        <f t="shared" si="20"/>
        <v>0</v>
      </c>
      <c r="L97" s="193">
        <f t="shared" si="20"/>
        <v>0</v>
      </c>
      <c r="M97" s="193">
        <f t="shared" si="20"/>
        <v>0</v>
      </c>
      <c r="N97" s="193">
        <f t="shared" si="20"/>
        <v>0</v>
      </c>
      <c r="O97" s="193">
        <f t="shared" si="20"/>
        <v>0</v>
      </c>
      <c r="P97" s="193">
        <f t="shared" si="20"/>
        <v>0</v>
      </c>
      <c r="Q97" s="193">
        <f t="shared" si="20"/>
        <v>0</v>
      </c>
      <c r="R97" s="193">
        <f t="shared" si="20"/>
        <v>0</v>
      </c>
      <c r="S97" s="193">
        <f t="shared" si="20"/>
        <v>0</v>
      </c>
      <c r="T97" s="193">
        <f t="shared" si="20"/>
        <v>0</v>
      </c>
      <c r="U97" s="193">
        <f t="shared" si="20"/>
        <v>0</v>
      </c>
      <c r="V97" s="193">
        <f t="shared" si="20"/>
        <v>0</v>
      </c>
      <c r="W97" s="193">
        <f t="shared" si="20"/>
        <v>0</v>
      </c>
      <c r="X97" s="193">
        <f t="shared" si="20"/>
        <v>0</v>
      </c>
      <c r="Y97" s="193">
        <f t="shared" si="20"/>
        <v>0</v>
      </c>
      <c r="Z97" s="193">
        <f t="shared" si="20"/>
        <v>0</v>
      </c>
      <c r="AA97" s="193">
        <f t="shared" si="20"/>
        <v>0</v>
      </c>
      <c r="AB97" s="193">
        <f t="shared" si="20"/>
        <v>0</v>
      </c>
      <c r="AC97" s="187">
        <f>+AD97*((1+Summary!$D$29)^(AE97))</f>
        <v>0.62814351676924107</v>
      </c>
      <c r="AD97" s="187">
        <f>HLOOKUP($H$4,'Yield Curves &amp; Factor Charges'!$L$41:$S$72,AE97+2.5,FALSE)</f>
        <v>0.61786928043393519</v>
      </c>
      <c r="AE97" s="134">
        <f t="shared" si="18"/>
        <v>16.5</v>
      </c>
    </row>
    <row r="98" spans="1:31" x14ac:dyDescent="0.25">
      <c r="B98" s="145">
        <f t="shared" si="17"/>
        <v>50405</v>
      </c>
      <c r="D98" s="193">
        <f t="shared" si="14"/>
        <v>0</v>
      </c>
      <c r="E98" s="193">
        <f t="shared" si="20"/>
        <v>0</v>
      </c>
      <c r="F98" s="193">
        <f t="shared" si="20"/>
        <v>0</v>
      </c>
      <c r="G98" s="193">
        <f t="shared" si="20"/>
        <v>0</v>
      </c>
      <c r="H98" s="193">
        <f t="shared" si="20"/>
        <v>0</v>
      </c>
      <c r="I98" s="193">
        <f t="shared" si="20"/>
        <v>0</v>
      </c>
      <c r="J98" s="193">
        <f t="shared" si="20"/>
        <v>0</v>
      </c>
      <c r="K98" s="193">
        <f t="shared" si="20"/>
        <v>0</v>
      </c>
      <c r="L98" s="193">
        <f t="shared" si="20"/>
        <v>0</v>
      </c>
      <c r="M98" s="193">
        <f t="shared" si="20"/>
        <v>0</v>
      </c>
      <c r="N98" s="193">
        <f t="shared" si="20"/>
        <v>0</v>
      </c>
      <c r="O98" s="193">
        <f t="shared" si="20"/>
        <v>0</v>
      </c>
      <c r="P98" s="193">
        <f t="shared" si="20"/>
        <v>0</v>
      </c>
      <c r="Q98" s="193">
        <f t="shared" si="20"/>
        <v>0</v>
      </c>
      <c r="R98" s="193">
        <f t="shared" si="20"/>
        <v>0</v>
      </c>
      <c r="S98" s="193">
        <f t="shared" si="20"/>
        <v>0</v>
      </c>
      <c r="T98" s="193">
        <f t="shared" si="20"/>
        <v>0</v>
      </c>
      <c r="U98" s="193">
        <f t="shared" si="20"/>
        <v>0</v>
      </c>
      <c r="V98" s="193">
        <f t="shared" si="20"/>
        <v>0</v>
      </c>
      <c r="W98" s="193">
        <f t="shared" si="20"/>
        <v>0</v>
      </c>
      <c r="X98" s="193">
        <f t="shared" si="20"/>
        <v>0</v>
      </c>
      <c r="Y98" s="193">
        <f t="shared" si="20"/>
        <v>0</v>
      </c>
      <c r="Z98" s="193">
        <f t="shared" si="20"/>
        <v>0</v>
      </c>
      <c r="AA98" s="193">
        <f t="shared" si="20"/>
        <v>0</v>
      </c>
      <c r="AB98" s="193">
        <f t="shared" si="20"/>
        <v>0</v>
      </c>
      <c r="AC98" s="187">
        <f>+AD98*((1+Summary!$D$29)^(AE98))</f>
        <v>0.61013140588916859</v>
      </c>
      <c r="AD98" s="187">
        <f>HLOOKUP($H$4,'Yield Curves &amp; Factor Charges'!$L$41:$S$72,AE98+2.5,FALSE)</f>
        <v>0.59955223261081414</v>
      </c>
      <c r="AE98" s="134">
        <f t="shared" si="18"/>
        <v>17.5</v>
      </c>
    </row>
    <row r="99" spans="1:31" x14ac:dyDescent="0.25">
      <c r="B99" s="145">
        <f t="shared" si="17"/>
        <v>50770</v>
      </c>
      <c r="D99" s="193">
        <f t="shared" si="14"/>
        <v>0</v>
      </c>
      <c r="E99" s="193">
        <f t="shared" si="20"/>
        <v>0</v>
      </c>
      <c r="F99" s="193">
        <f t="shared" si="20"/>
        <v>0</v>
      </c>
      <c r="G99" s="193">
        <f t="shared" si="20"/>
        <v>0</v>
      </c>
      <c r="H99" s="193">
        <f t="shared" si="20"/>
        <v>0</v>
      </c>
      <c r="I99" s="193">
        <f t="shared" si="20"/>
        <v>0</v>
      </c>
      <c r="J99" s="193">
        <f t="shared" si="20"/>
        <v>0</v>
      </c>
      <c r="K99" s="193">
        <f t="shared" si="20"/>
        <v>0</v>
      </c>
      <c r="L99" s="193">
        <f t="shared" si="20"/>
        <v>0</v>
      </c>
      <c r="M99" s="193">
        <f t="shared" si="20"/>
        <v>0</v>
      </c>
      <c r="N99" s="193">
        <f t="shared" si="20"/>
        <v>0</v>
      </c>
      <c r="O99" s="193">
        <f t="shared" si="20"/>
        <v>0</v>
      </c>
      <c r="P99" s="193">
        <f t="shared" si="20"/>
        <v>0</v>
      </c>
      <c r="Q99" s="193">
        <f t="shared" si="20"/>
        <v>0</v>
      </c>
      <c r="R99" s="193">
        <f t="shared" si="20"/>
        <v>0</v>
      </c>
      <c r="S99" s="193">
        <f t="shared" si="20"/>
        <v>0</v>
      </c>
      <c r="T99" s="193">
        <f t="shared" si="20"/>
        <v>0</v>
      </c>
      <c r="U99" s="193">
        <f t="shared" si="20"/>
        <v>0</v>
      </c>
      <c r="V99" s="193">
        <f t="shared" si="20"/>
        <v>0</v>
      </c>
      <c r="W99" s="193">
        <f t="shared" si="20"/>
        <v>0</v>
      </c>
      <c r="X99" s="193">
        <f t="shared" si="20"/>
        <v>0</v>
      </c>
      <c r="Y99" s="193">
        <f t="shared" si="20"/>
        <v>0</v>
      </c>
      <c r="Z99" s="193">
        <f t="shared" si="20"/>
        <v>0</v>
      </c>
      <c r="AA99" s="193">
        <f t="shared" si="20"/>
        <v>0</v>
      </c>
      <c r="AB99" s="193">
        <f t="shared" si="20"/>
        <v>0</v>
      </c>
      <c r="AC99" s="187">
        <f>+AD99*((1+Summary!$D$29)^(AE99))</f>
        <v>0.59306791014665405</v>
      </c>
      <c r="AD99" s="187">
        <f>HLOOKUP($H$4,'Yield Curves &amp; Factor Charges'!$L$41:$S$72,AE99+2.5,FALSE)</f>
        <v>0.58220240135144574</v>
      </c>
      <c r="AE99" s="134">
        <f t="shared" si="18"/>
        <v>18.5</v>
      </c>
    </row>
    <row r="100" spans="1:31" x14ac:dyDescent="0.25">
      <c r="B100" s="145">
        <f>EDATE(B99,12)</f>
        <v>51135</v>
      </c>
      <c r="D100" s="193">
        <f t="shared" si="14"/>
        <v>0</v>
      </c>
      <c r="E100" s="193">
        <f t="shared" si="20"/>
        <v>0</v>
      </c>
      <c r="F100" s="193">
        <f t="shared" si="20"/>
        <v>0</v>
      </c>
      <c r="G100" s="193">
        <f t="shared" si="20"/>
        <v>0</v>
      </c>
      <c r="H100" s="193">
        <f t="shared" si="20"/>
        <v>0</v>
      </c>
      <c r="I100" s="193">
        <f t="shared" si="20"/>
        <v>0</v>
      </c>
      <c r="J100" s="193">
        <f t="shared" si="20"/>
        <v>0</v>
      </c>
      <c r="K100" s="193">
        <f t="shared" si="20"/>
        <v>0</v>
      </c>
      <c r="L100" s="193">
        <f t="shared" si="20"/>
        <v>0</v>
      </c>
      <c r="M100" s="193">
        <f t="shared" si="20"/>
        <v>0</v>
      </c>
      <c r="N100" s="193">
        <f t="shared" si="20"/>
        <v>0</v>
      </c>
      <c r="O100" s="193">
        <f t="shared" si="20"/>
        <v>0</v>
      </c>
      <c r="P100" s="193">
        <f t="shared" si="20"/>
        <v>0</v>
      </c>
      <c r="Q100" s="193">
        <f t="shared" si="20"/>
        <v>0</v>
      </c>
      <c r="R100" s="193">
        <f t="shared" si="20"/>
        <v>0</v>
      </c>
      <c r="S100" s="193">
        <f t="shared" si="20"/>
        <v>0</v>
      </c>
      <c r="T100" s="193">
        <f t="shared" si="20"/>
        <v>0</v>
      </c>
      <c r="U100" s="193">
        <f t="shared" si="20"/>
        <v>0</v>
      </c>
      <c r="V100" s="193">
        <f t="shared" si="20"/>
        <v>0</v>
      </c>
      <c r="W100" s="193">
        <f t="shared" si="20"/>
        <v>0</v>
      </c>
      <c r="X100" s="193">
        <f t="shared" si="20"/>
        <v>0</v>
      </c>
      <c r="Y100" s="193">
        <f t="shared" si="20"/>
        <v>0</v>
      </c>
      <c r="Z100" s="193">
        <f t="shared" si="20"/>
        <v>0</v>
      </c>
      <c r="AA100" s="193">
        <f t="shared" si="20"/>
        <v>0</v>
      </c>
      <c r="AB100" s="193">
        <f t="shared" si="20"/>
        <v>0</v>
      </c>
      <c r="AC100" s="187">
        <f>+AD100*((1+Summary!$D$29)^(AE100))</f>
        <v>0.57614264827842254</v>
      </c>
      <c r="AD100" s="187">
        <f>HLOOKUP($H$4,'Yield Curves &amp; Factor Charges'!$L$41:$S$72,AE100+2.5,FALSE)</f>
        <v>0.56502220248100143</v>
      </c>
      <c r="AE100" s="134">
        <f t="shared" si="18"/>
        <v>19.5</v>
      </c>
    </row>
    <row r="101" spans="1:31" x14ac:dyDescent="0.25">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200"/>
    </row>
    <row r="102" spans="1:31" x14ac:dyDescent="0.25">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row>
    <row r="103" spans="1:31" x14ac:dyDescent="0.25">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row>
    <row r="104" spans="1:31" ht="42.6" customHeight="1" x14ac:dyDescent="0.25">
      <c r="A104" s="419" t="s">
        <v>157</v>
      </c>
      <c r="B104" s="419"/>
      <c r="C104" s="419"/>
      <c r="D104" s="166"/>
      <c r="E104" s="398"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NZD Acquisition Costs to be incurred after 12/31/2019 related to Premium Bound (including BBNI Premium) prior to 12/31/2019</v>
      </c>
      <c r="F104" s="399"/>
      <c r="G104" s="399"/>
      <c r="H104" s="399"/>
      <c r="I104" s="399"/>
      <c r="J104" s="399"/>
      <c r="K104" s="399"/>
      <c r="L104" s="399"/>
      <c r="M104" s="399"/>
      <c r="N104" s="399"/>
      <c r="O104" s="399"/>
      <c r="P104" s="399"/>
      <c r="Q104" s="399"/>
      <c r="R104" s="399"/>
      <c r="S104" s="399"/>
      <c r="T104" s="399"/>
      <c r="U104" s="399"/>
      <c r="V104" s="399"/>
      <c r="W104" s="399"/>
      <c r="X104" s="399"/>
      <c r="Y104" s="399"/>
      <c r="Z104" s="399"/>
      <c r="AA104" s="399"/>
      <c r="AB104" s="400"/>
    </row>
    <row r="105" spans="1:31" ht="27" customHeight="1" x14ac:dyDescent="0.25">
      <c r="A105" s="142"/>
      <c r="B105" s="144" t="s">
        <v>130</v>
      </c>
      <c r="C105" s="142"/>
      <c r="D105" s="184" t="s">
        <v>146</v>
      </c>
      <c r="E105" s="140" t="s">
        <v>0</v>
      </c>
      <c r="F105" s="137" t="s">
        <v>1</v>
      </c>
      <c r="G105" s="137" t="s">
        <v>2</v>
      </c>
      <c r="H105" s="137" t="s">
        <v>3</v>
      </c>
      <c r="I105" s="137" t="s">
        <v>4</v>
      </c>
      <c r="J105" s="137" t="s">
        <v>5</v>
      </c>
      <c r="K105" s="137" t="s">
        <v>6</v>
      </c>
      <c r="L105" s="137" t="s">
        <v>7</v>
      </c>
      <c r="M105" s="137" t="s">
        <v>8</v>
      </c>
      <c r="N105" s="137" t="s">
        <v>9</v>
      </c>
      <c r="O105" s="137" t="s">
        <v>10</v>
      </c>
      <c r="P105" s="137" t="s">
        <v>11</v>
      </c>
      <c r="Q105" s="137" t="s">
        <v>12</v>
      </c>
      <c r="R105" s="137" t="s">
        <v>13</v>
      </c>
      <c r="S105" s="137" t="s">
        <v>14</v>
      </c>
      <c r="T105" s="137" t="s">
        <v>15</v>
      </c>
      <c r="U105" s="137" t="s">
        <v>16</v>
      </c>
      <c r="V105" s="137" t="s">
        <v>17</v>
      </c>
      <c r="W105" s="137" t="s">
        <v>18</v>
      </c>
      <c r="X105" s="137" t="s">
        <v>19</v>
      </c>
      <c r="Y105" s="137" t="s">
        <v>20</v>
      </c>
      <c r="Z105" s="137" t="s">
        <v>21</v>
      </c>
      <c r="AA105" s="137" t="s">
        <v>22</v>
      </c>
      <c r="AB105" s="137" t="s">
        <v>30</v>
      </c>
    </row>
    <row r="106" spans="1:31" x14ac:dyDescent="0.25">
      <c r="A106" s="141" t="s">
        <v>158</v>
      </c>
      <c r="B106" s="145">
        <f>EDATE(+Summary!$C$6,12)</f>
        <v>44196</v>
      </c>
      <c r="D106" s="193">
        <f>SUM(E106:AB106)</f>
        <v>0</v>
      </c>
      <c r="E106" s="193">
        <f t="shared" ref="E106" si="21">E14*E19+E15*E21</f>
        <v>0</v>
      </c>
      <c r="F106" s="193">
        <f>F14*F19+F15*F21</f>
        <v>0</v>
      </c>
      <c r="G106" s="193">
        <f t="shared" ref="G106:AB106" si="22">G14*G19+G15*G21</f>
        <v>0</v>
      </c>
      <c r="H106" s="193">
        <f t="shared" si="22"/>
        <v>0</v>
      </c>
      <c r="I106" s="193">
        <f t="shared" si="22"/>
        <v>0</v>
      </c>
      <c r="J106" s="193">
        <f t="shared" si="22"/>
        <v>0</v>
      </c>
      <c r="K106" s="193">
        <f t="shared" si="22"/>
        <v>0</v>
      </c>
      <c r="L106" s="193">
        <f t="shared" si="22"/>
        <v>0</v>
      </c>
      <c r="M106" s="193">
        <f t="shared" si="22"/>
        <v>0</v>
      </c>
      <c r="N106" s="193">
        <f t="shared" si="22"/>
        <v>0</v>
      </c>
      <c r="O106" s="193">
        <f t="shared" si="22"/>
        <v>0</v>
      </c>
      <c r="P106" s="193">
        <f t="shared" si="22"/>
        <v>0</v>
      </c>
      <c r="Q106" s="193">
        <f t="shared" si="22"/>
        <v>0</v>
      </c>
      <c r="R106" s="193">
        <f t="shared" si="22"/>
        <v>0</v>
      </c>
      <c r="S106" s="193">
        <f t="shared" si="22"/>
        <v>0</v>
      </c>
      <c r="T106" s="193">
        <f t="shared" si="22"/>
        <v>0</v>
      </c>
      <c r="U106" s="193">
        <f t="shared" si="22"/>
        <v>0</v>
      </c>
      <c r="V106" s="193">
        <f t="shared" si="22"/>
        <v>0</v>
      </c>
      <c r="W106" s="193">
        <f t="shared" si="22"/>
        <v>0</v>
      </c>
      <c r="X106" s="193">
        <f t="shared" si="22"/>
        <v>0</v>
      </c>
      <c r="Y106" s="193">
        <f t="shared" si="22"/>
        <v>0</v>
      </c>
      <c r="Z106" s="193">
        <f t="shared" si="22"/>
        <v>0</v>
      </c>
      <c r="AA106" s="193">
        <f t="shared" si="22"/>
        <v>0</v>
      </c>
      <c r="AB106" s="193">
        <f t="shared" si="22"/>
        <v>0</v>
      </c>
    </row>
    <row r="107" spans="1:31" x14ac:dyDescent="0.25">
      <c r="A107" s="141" t="s">
        <v>159</v>
      </c>
      <c r="B107" s="145">
        <f>EDATE(+Summary!$C$6,12)</f>
        <v>44196</v>
      </c>
      <c r="D107" s="193">
        <f>SUM(E107:AB107)</f>
        <v>0</v>
      </c>
      <c r="E107" s="193">
        <f>+E106*$AC$81</f>
        <v>0</v>
      </c>
      <c r="F107" s="193">
        <f t="shared" ref="F107:AB107" si="23">+F106*$AC$81</f>
        <v>0</v>
      </c>
      <c r="G107" s="193">
        <f t="shared" si="23"/>
        <v>0</v>
      </c>
      <c r="H107" s="193">
        <f t="shared" si="23"/>
        <v>0</v>
      </c>
      <c r="I107" s="193">
        <f t="shared" si="23"/>
        <v>0</v>
      </c>
      <c r="J107" s="193">
        <f t="shared" si="23"/>
        <v>0</v>
      </c>
      <c r="K107" s="193">
        <f t="shared" si="23"/>
        <v>0</v>
      </c>
      <c r="L107" s="193">
        <f t="shared" si="23"/>
        <v>0</v>
      </c>
      <c r="M107" s="193">
        <f t="shared" si="23"/>
        <v>0</v>
      </c>
      <c r="N107" s="193">
        <f t="shared" si="23"/>
        <v>0</v>
      </c>
      <c r="O107" s="193">
        <f t="shared" si="23"/>
        <v>0</v>
      </c>
      <c r="P107" s="193">
        <f t="shared" si="23"/>
        <v>0</v>
      </c>
      <c r="Q107" s="193">
        <f t="shared" si="23"/>
        <v>0</v>
      </c>
      <c r="R107" s="193">
        <f t="shared" si="23"/>
        <v>0</v>
      </c>
      <c r="S107" s="193">
        <f t="shared" si="23"/>
        <v>0</v>
      </c>
      <c r="T107" s="193">
        <f t="shared" si="23"/>
        <v>0</v>
      </c>
      <c r="U107" s="193">
        <f t="shared" si="23"/>
        <v>0</v>
      </c>
      <c r="V107" s="193">
        <f t="shared" si="23"/>
        <v>0</v>
      </c>
      <c r="W107" s="193">
        <f t="shared" si="23"/>
        <v>0</v>
      </c>
      <c r="X107" s="193">
        <f t="shared" si="23"/>
        <v>0</v>
      </c>
      <c r="Y107" s="193">
        <f t="shared" si="23"/>
        <v>0</v>
      </c>
      <c r="Z107" s="193">
        <f t="shared" si="23"/>
        <v>0</v>
      </c>
      <c r="AA107" s="193">
        <f t="shared" si="23"/>
        <v>0</v>
      </c>
      <c r="AB107" s="193">
        <f t="shared" si="23"/>
        <v>0</v>
      </c>
    </row>
    <row r="108" spans="1:31" x14ac:dyDescent="0.25">
      <c r="B108" s="145"/>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row>
    <row r="109" spans="1:31" ht="13.8" thickBot="1" x14ac:dyDescent="0.3">
      <c r="B109" s="145"/>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row>
    <row r="110" spans="1:31" ht="27" customHeight="1" thickBot="1" x14ac:dyDescent="0.3">
      <c r="A110" s="416" t="s">
        <v>144</v>
      </c>
      <c r="B110" s="417"/>
      <c r="C110" s="418"/>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row>
    <row r="111" spans="1:31" ht="45.6" customHeight="1" thickBot="1" x14ac:dyDescent="0.3">
      <c r="A111" s="403" t="s">
        <v>163</v>
      </c>
      <c r="B111" s="404"/>
      <c r="C111" s="405"/>
      <c r="E111" s="413" t="str">
        <f>"Cumulative Discounted Residual Payout of "&amp;$H$4&amp;" Losses to be incurred after "&amp;MONTH(Summary!$C$6)&amp;"/"&amp;DAY(Summary!$C$6)&amp;"/"&amp;YEAR(Summary!$C$6)&amp;" related to Premium Bound (including BBNI Premium) prior to "&amp;MONTH(Summary!$C$6)&amp;"/"&amp;DAY(Summary!$C$6)&amp;"/"&amp;YEAR(Summary!$C$6)</f>
        <v>Cumulative Discounted Residual Payout of NZD Losses to be incurred after 12/31/2019 related to Premium Bound (including BBNI Premium) prior to 12/31/2019</v>
      </c>
      <c r="F111" s="414"/>
      <c r="G111" s="414"/>
      <c r="H111" s="414"/>
      <c r="I111" s="414"/>
      <c r="J111" s="414"/>
      <c r="K111" s="414"/>
      <c r="L111" s="414"/>
      <c r="M111" s="414"/>
      <c r="N111" s="414"/>
      <c r="O111" s="414"/>
      <c r="P111" s="414"/>
      <c r="Q111" s="414"/>
      <c r="R111" s="414"/>
      <c r="S111" s="414"/>
      <c r="T111" s="414"/>
      <c r="U111" s="414"/>
      <c r="V111" s="414"/>
      <c r="W111" s="414"/>
      <c r="X111" s="414"/>
      <c r="Y111" s="414"/>
      <c r="Z111" s="414"/>
      <c r="AA111" s="414"/>
      <c r="AB111" s="415"/>
    </row>
    <row r="112" spans="1:31" ht="39.6" x14ac:dyDescent="0.25">
      <c r="D112" s="189" t="s">
        <v>146</v>
      </c>
      <c r="E112" s="137" t="s">
        <v>0</v>
      </c>
      <c r="F112" s="137" t="s">
        <v>1</v>
      </c>
      <c r="G112" s="137" t="s">
        <v>2</v>
      </c>
      <c r="H112" s="137" t="s">
        <v>3</v>
      </c>
      <c r="I112" s="137" t="s">
        <v>4</v>
      </c>
      <c r="J112" s="137" t="s">
        <v>5</v>
      </c>
      <c r="K112" s="137" t="s">
        <v>6</v>
      </c>
      <c r="L112" s="137" t="s">
        <v>7</v>
      </c>
      <c r="M112" s="137" t="s">
        <v>8</v>
      </c>
      <c r="N112" s="137" t="s">
        <v>9</v>
      </c>
      <c r="O112" s="137" t="s">
        <v>10</v>
      </c>
      <c r="P112" s="137" t="s">
        <v>11</v>
      </c>
      <c r="Q112" s="137" t="s">
        <v>12</v>
      </c>
      <c r="R112" s="137" t="s">
        <v>13</v>
      </c>
      <c r="S112" s="137" t="s">
        <v>14</v>
      </c>
      <c r="T112" s="137" t="s">
        <v>15</v>
      </c>
      <c r="U112" s="137" t="s">
        <v>16</v>
      </c>
      <c r="V112" s="137" t="s">
        <v>17</v>
      </c>
      <c r="W112" s="137" t="s">
        <v>18</v>
      </c>
      <c r="X112" s="137" t="s">
        <v>19</v>
      </c>
      <c r="Y112" s="137" t="s">
        <v>20</v>
      </c>
      <c r="Z112" s="137" t="s">
        <v>21</v>
      </c>
      <c r="AA112" s="137" t="s">
        <v>22</v>
      </c>
      <c r="AB112" s="137" t="s">
        <v>30</v>
      </c>
    </row>
    <row r="113" spans="2:28" x14ac:dyDescent="0.25">
      <c r="B113" s="145">
        <f>+Summary!$C$6</f>
        <v>43830</v>
      </c>
      <c r="D113" s="173">
        <f t="shared" ref="D113:D133" si="24">SUM(E113:AB113)</f>
        <v>0</v>
      </c>
      <c r="E113" s="190">
        <f>SUMPRODUCT($AC$81:$AC100,E81:E$100)</f>
        <v>0</v>
      </c>
      <c r="F113" s="190">
        <f>SUMPRODUCT($AC$81:$AC100,F81:F$100)</f>
        <v>0</v>
      </c>
      <c r="G113" s="190">
        <f>SUMPRODUCT($AC$81:$AC100,G81:G$100)</f>
        <v>0</v>
      </c>
      <c r="H113" s="190">
        <f>SUMPRODUCT($AC$81:$AC100,H81:H$100)</f>
        <v>0</v>
      </c>
      <c r="I113" s="190">
        <f>SUMPRODUCT($AC$81:$AC100,I81:I$100)</f>
        <v>0</v>
      </c>
      <c r="J113" s="190">
        <f>SUMPRODUCT($AC$81:$AC100,J81:J$100)</f>
        <v>0</v>
      </c>
      <c r="K113" s="190">
        <f>SUMPRODUCT($AC$81:$AC100,K81:K$100)</f>
        <v>0</v>
      </c>
      <c r="L113" s="190">
        <f>SUMPRODUCT($AC$81:$AC100,L81:L$100)</f>
        <v>0</v>
      </c>
      <c r="M113" s="190">
        <f>SUMPRODUCT($AC$81:$AC100,M81:M$100)</f>
        <v>0</v>
      </c>
      <c r="N113" s="190">
        <f>SUMPRODUCT($AC$81:$AC100,N81:N$100)</f>
        <v>0</v>
      </c>
      <c r="O113" s="190">
        <f>SUMPRODUCT($AC$81:$AC100,O81:O$100)</f>
        <v>0</v>
      </c>
      <c r="P113" s="190">
        <f>SUMPRODUCT($AC$81:$AC100,P81:P$100)</f>
        <v>0</v>
      </c>
      <c r="Q113" s="190">
        <f>SUMPRODUCT($AC$81:$AC100,Q81:Q$100)</f>
        <v>0</v>
      </c>
      <c r="R113" s="190">
        <f>SUMPRODUCT($AC$81:$AC100,R81:R$100)</f>
        <v>0</v>
      </c>
      <c r="S113" s="190">
        <f>SUMPRODUCT($AC$81:$AC100,S81:S$100)</f>
        <v>0</v>
      </c>
      <c r="T113" s="190">
        <f>SUMPRODUCT($AC$81:$AC100,T81:T$100)</f>
        <v>0</v>
      </c>
      <c r="U113" s="190">
        <f>SUMPRODUCT($AC$81:$AC100,U81:U$100)</f>
        <v>0</v>
      </c>
      <c r="V113" s="190">
        <f>SUMPRODUCT($AC$81:$AC100,V81:V$100)</f>
        <v>0</v>
      </c>
      <c r="W113" s="190">
        <f>SUMPRODUCT($AC$81:$AC100,W81:W$100)</f>
        <v>0</v>
      </c>
      <c r="X113" s="190">
        <f>SUMPRODUCT($AC$81:$AC100,X81:X$100)</f>
        <v>0</v>
      </c>
      <c r="Y113" s="190">
        <f>SUMPRODUCT($AC$81:$AC100,Y81:Y$100)</f>
        <v>0</v>
      </c>
      <c r="Z113" s="190">
        <f>SUMPRODUCT($AC$81:$AC100,Z81:Z$100)</f>
        <v>0</v>
      </c>
      <c r="AA113" s="190">
        <f>SUMPRODUCT($AC$81:$AC100,AA81:AA$100)</f>
        <v>0</v>
      </c>
      <c r="AB113" s="190">
        <f>SUMPRODUCT($AC$81:$AC100,AB81:AB$100)</f>
        <v>0</v>
      </c>
    </row>
    <row r="114" spans="2:28" x14ac:dyDescent="0.25">
      <c r="B114" s="145">
        <f t="shared" ref="B114:B133" si="25">EDATE(B113,12)</f>
        <v>44196</v>
      </c>
      <c r="D114" s="173">
        <f t="shared" si="24"/>
        <v>0</v>
      </c>
      <c r="E114" s="190">
        <f>SUMPRODUCT($AC$81:$AC99,E82:E$100)</f>
        <v>0</v>
      </c>
      <c r="F114" s="190">
        <f>SUMPRODUCT($AC$81:$AC99,F82:F$100)</f>
        <v>0</v>
      </c>
      <c r="G114" s="190">
        <f>SUMPRODUCT($AC$81:$AC99,G82:G$100)</f>
        <v>0</v>
      </c>
      <c r="H114" s="190">
        <f>SUMPRODUCT($AC$81:$AC99,H82:H$100)</f>
        <v>0</v>
      </c>
      <c r="I114" s="190">
        <f>SUMPRODUCT($AC$81:$AC99,I82:I$100)</f>
        <v>0</v>
      </c>
      <c r="J114" s="190">
        <f>SUMPRODUCT($AC$81:$AC99,J82:J$100)</f>
        <v>0</v>
      </c>
      <c r="K114" s="190">
        <f>SUMPRODUCT($AC$81:$AC99,K82:K$100)</f>
        <v>0</v>
      </c>
      <c r="L114" s="190">
        <f>SUMPRODUCT($AC$81:$AC99,L82:L$100)</f>
        <v>0</v>
      </c>
      <c r="M114" s="190">
        <f>SUMPRODUCT($AC$81:$AC99,M82:M$100)</f>
        <v>0</v>
      </c>
      <c r="N114" s="190">
        <f>SUMPRODUCT($AC$81:$AC99,N82:N$100)</f>
        <v>0</v>
      </c>
      <c r="O114" s="190">
        <f>SUMPRODUCT($AC$81:$AC99,O82:O$100)</f>
        <v>0</v>
      </c>
      <c r="P114" s="190">
        <f>SUMPRODUCT($AC$81:$AC99,P82:P$100)</f>
        <v>0</v>
      </c>
      <c r="Q114" s="190">
        <f>SUMPRODUCT($AC$81:$AC99,Q82:Q$100)</f>
        <v>0</v>
      </c>
      <c r="R114" s="190">
        <f>SUMPRODUCT($AC$81:$AC99,R82:R$100)</f>
        <v>0</v>
      </c>
      <c r="S114" s="190">
        <f>SUMPRODUCT($AC$81:$AC99,S82:S$100)</f>
        <v>0</v>
      </c>
      <c r="T114" s="190">
        <f>SUMPRODUCT($AC$81:$AC99,T82:T$100)</f>
        <v>0</v>
      </c>
      <c r="U114" s="190">
        <f>SUMPRODUCT($AC$81:$AC99,U82:U$100)</f>
        <v>0</v>
      </c>
      <c r="V114" s="190">
        <f>SUMPRODUCT($AC$81:$AC99,V82:V$100)</f>
        <v>0</v>
      </c>
      <c r="W114" s="190">
        <f>SUMPRODUCT($AC$81:$AC99,W82:W$100)</f>
        <v>0</v>
      </c>
      <c r="X114" s="190">
        <f>SUMPRODUCT($AC$81:$AC99,X82:X$100)</f>
        <v>0</v>
      </c>
      <c r="Y114" s="190">
        <f>SUMPRODUCT($AC$81:$AC99,Y82:Y$100)</f>
        <v>0</v>
      </c>
      <c r="Z114" s="190">
        <f>SUMPRODUCT($AC$81:$AC99,Z82:Z$100)</f>
        <v>0</v>
      </c>
      <c r="AA114" s="190">
        <f>SUMPRODUCT($AC$81:$AC99,AA82:AA$100)</f>
        <v>0</v>
      </c>
      <c r="AB114" s="190">
        <f>SUMPRODUCT($AC$81:$AC99,AB82:AB$100)</f>
        <v>0</v>
      </c>
    </row>
    <row r="115" spans="2:28" x14ac:dyDescent="0.25">
      <c r="B115" s="145">
        <f t="shared" si="25"/>
        <v>44561</v>
      </c>
      <c r="D115" s="173">
        <f t="shared" si="24"/>
        <v>0</v>
      </c>
      <c r="E115" s="190">
        <f>SUMPRODUCT($AC$81:$AC98,E83:E$100)</f>
        <v>0</v>
      </c>
      <c r="F115" s="190">
        <f>SUMPRODUCT($AC$81:$AC98,F83:F$100)</f>
        <v>0</v>
      </c>
      <c r="G115" s="190">
        <f>SUMPRODUCT($AC$81:$AC98,G83:G$100)</f>
        <v>0</v>
      </c>
      <c r="H115" s="190">
        <f>SUMPRODUCT($AC$81:$AC98,H83:H$100)</f>
        <v>0</v>
      </c>
      <c r="I115" s="190">
        <f>SUMPRODUCT($AC$81:$AC98,I83:I$100)</f>
        <v>0</v>
      </c>
      <c r="J115" s="190">
        <f>SUMPRODUCT($AC$81:$AC98,J83:J$100)</f>
        <v>0</v>
      </c>
      <c r="K115" s="190">
        <f>SUMPRODUCT($AC$81:$AC98,K83:K$100)</f>
        <v>0</v>
      </c>
      <c r="L115" s="190">
        <f>SUMPRODUCT($AC$81:$AC98,L83:L$100)</f>
        <v>0</v>
      </c>
      <c r="M115" s="190">
        <f>SUMPRODUCT($AC$81:$AC98,M83:M$100)</f>
        <v>0</v>
      </c>
      <c r="N115" s="190">
        <f>SUMPRODUCT($AC$81:$AC98,N83:N$100)</f>
        <v>0</v>
      </c>
      <c r="O115" s="190">
        <f>SUMPRODUCT($AC$81:$AC98,O83:O$100)</f>
        <v>0</v>
      </c>
      <c r="P115" s="190">
        <f>SUMPRODUCT($AC$81:$AC98,P83:P$100)</f>
        <v>0</v>
      </c>
      <c r="Q115" s="190">
        <f>SUMPRODUCT($AC$81:$AC98,Q83:Q$100)</f>
        <v>0</v>
      </c>
      <c r="R115" s="190">
        <f>SUMPRODUCT($AC$81:$AC98,R83:R$100)</f>
        <v>0</v>
      </c>
      <c r="S115" s="190">
        <f>SUMPRODUCT($AC$81:$AC98,S83:S$100)</f>
        <v>0</v>
      </c>
      <c r="T115" s="190">
        <f>SUMPRODUCT($AC$81:$AC98,T83:T$100)</f>
        <v>0</v>
      </c>
      <c r="U115" s="190">
        <f>SUMPRODUCT($AC$81:$AC98,U83:U$100)</f>
        <v>0</v>
      </c>
      <c r="V115" s="190">
        <f>SUMPRODUCT($AC$81:$AC98,V83:V$100)</f>
        <v>0</v>
      </c>
      <c r="W115" s="190">
        <f>SUMPRODUCT($AC$81:$AC98,W83:W$100)</f>
        <v>0</v>
      </c>
      <c r="X115" s="190">
        <f>SUMPRODUCT($AC$81:$AC98,X83:X$100)</f>
        <v>0</v>
      </c>
      <c r="Y115" s="190">
        <f>SUMPRODUCT($AC$81:$AC98,Y83:Y$100)</f>
        <v>0</v>
      </c>
      <c r="Z115" s="190">
        <f>SUMPRODUCT($AC$81:$AC98,Z83:Z$100)</f>
        <v>0</v>
      </c>
      <c r="AA115" s="190">
        <f>SUMPRODUCT($AC$81:$AC98,AA83:AA$100)</f>
        <v>0</v>
      </c>
      <c r="AB115" s="190">
        <f>SUMPRODUCT($AC$81:$AC98,AB83:AB$100)</f>
        <v>0</v>
      </c>
    </row>
    <row r="116" spans="2:28" x14ac:dyDescent="0.25">
      <c r="B116" s="145">
        <f t="shared" si="25"/>
        <v>44926</v>
      </c>
      <c r="D116" s="173">
        <f t="shared" si="24"/>
        <v>0</v>
      </c>
      <c r="E116" s="190">
        <f>SUMPRODUCT($AC$81:$AC97,E84:E$100)</f>
        <v>0</v>
      </c>
      <c r="F116" s="190">
        <f>SUMPRODUCT($AC$81:$AC97,F84:F$100)</f>
        <v>0</v>
      </c>
      <c r="G116" s="190">
        <f>SUMPRODUCT($AC$81:$AC97,G84:G$100)</f>
        <v>0</v>
      </c>
      <c r="H116" s="190">
        <f>SUMPRODUCT($AC$81:$AC97,H84:H$100)</f>
        <v>0</v>
      </c>
      <c r="I116" s="190">
        <f>SUMPRODUCT($AC$81:$AC97,I84:I$100)</f>
        <v>0</v>
      </c>
      <c r="J116" s="190">
        <f>SUMPRODUCT($AC$81:$AC97,J84:J$100)</f>
        <v>0</v>
      </c>
      <c r="K116" s="190">
        <f>SUMPRODUCT($AC$81:$AC97,K84:K$100)</f>
        <v>0</v>
      </c>
      <c r="L116" s="190">
        <f>SUMPRODUCT($AC$81:$AC97,L84:L$100)</f>
        <v>0</v>
      </c>
      <c r="M116" s="190">
        <f>SUMPRODUCT($AC$81:$AC97,M84:M$100)</f>
        <v>0</v>
      </c>
      <c r="N116" s="190">
        <f>SUMPRODUCT($AC$81:$AC97,N84:N$100)</f>
        <v>0</v>
      </c>
      <c r="O116" s="190">
        <f>SUMPRODUCT($AC$81:$AC97,O84:O$100)</f>
        <v>0</v>
      </c>
      <c r="P116" s="190">
        <f>SUMPRODUCT($AC$81:$AC97,P84:P$100)</f>
        <v>0</v>
      </c>
      <c r="Q116" s="190">
        <f>SUMPRODUCT($AC$81:$AC97,Q84:Q$100)</f>
        <v>0</v>
      </c>
      <c r="R116" s="190">
        <f>SUMPRODUCT($AC$81:$AC97,R84:R$100)</f>
        <v>0</v>
      </c>
      <c r="S116" s="190">
        <f>SUMPRODUCT($AC$81:$AC97,S84:S$100)</f>
        <v>0</v>
      </c>
      <c r="T116" s="190">
        <f>SUMPRODUCT($AC$81:$AC97,T84:T$100)</f>
        <v>0</v>
      </c>
      <c r="U116" s="190">
        <f>SUMPRODUCT($AC$81:$AC97,U84:U$100)</f>
        <v>0</v>
      </c>
      <c r="V116" s="190">
        <f>SUMPRODUCT($AC$81:$AC97,V84:V$100)</f>
        <v>0</v>
      </c>
      <c r="W116" s="190">
        <f>SUMPRODUCT($AC$81:$AC97,W84:W$100)</f>
        <v>0</v>
      </c>
      <c r="X116" s="190">
        <f>SUMPRODUCT($AC$81:$AC97,X84:X$100)</f>
        <v>0</v>
      </c>
      <c r="Y116" s="190">
        <f>SUMPRODUCT($AC$81:$AC97,Y84:Y$100)</f>
        <v>0</v>
      </c>
      <c r="Z116" s="190">
        <f>SUMPRODUCT($AC$81:$AC97,Z84:Z$100)</f>
        <v>0</v>
      </c>
      <c r="AA116" s="190">
        <f>SUMPRODUCT($AC$81:$AC97,AA84:AA$100)</f>
        <v>0</v>
      </c>
      <c r="AB116" s="190">
        <f>SUMPRODUCT($AC$81:$AC97,AB84:AB$100)</f>
        <v>0</v>
      </c>
    </row>
    <row r="117" spans="2:28" x14ac:dyDescent="0.25">
      <c r="B117" s="145">
        <f t="shared" si="25"/>
        <v>45291</v>
      </c>
      <c r="D117" s="173">
        <f t="shared" si="24"/>
        <v>0</v>
      </c>
      <c r="E117" s="190">
        <f>SUMPRODUCT($AC$81:$AC96,E85:E$100)</f>
        <v>0</v>
      </c>
      <c r="F117" s="190">
        <f>SUMPRODUCT($AC$81:$AC96,F85:F$100)</f>
        <v>0</v>
      </c>
      <c r="G117" s="190">
        <f>SUMPRODUCT($AC$81:$AC96,G85:G$100)</f>
        <v>0</v>
      </c>
      <c r="H117" s="190">
        <f>SUMPRODUCT($AC$81:$AC96,H85:H$100)</f>
        <v>0</v>
      </c>
      <c r="I117" s="190">
        <f>SUMPRODUCT($AC$81:$AC96,I85:I$100)</f>
        <v>0</v>
      </c>
      <c r="J117" s="190">
        <f>SUMPRODUCT($AC$81:$AC96,J85:J$100)</f>
        <v>0</v>
      </c>
      <c r="K117" s="190">
        <f>SUMPRODUCT($AC$81:$AC96,K85:K$100)</f>
        <v>0</v>
      </c>
      <c r="L117" s="190">
        <f>SUMPRODUCT($AC$81:$AC96,L85:L$100)</f>
        <v>0</v>
      </c>
      <c r="M117" s="190">
        <f>SUMPRODUCT($AC$81:$AC96,M85:M$100)</f>
        <v>0</v>
      </c>
      <c r="N117" s="190">
        <f>SUMPRODUCT($AC$81:$AC96,N85:N$100)</f>
        <v>0</v>
      </c>
      <c r="O117" s="190">
        <f>SUMPRODUCT($AC$81:$AC96,O85:O$100)</f>
        <v>0</v>
      </c>
      <c r="P117" s="190">
        <f>SUMPRODUCT($AC$81:$AC96,P85:P$100)</f>
        <v>0</v>
      </c>
      <c r="Q117" s="190">
        <f>SUMPRODUCT($AC$81:$AC96,Q85:Q$100)</f>
        <v>0</v>
      </c>
      <c r="R117" s="190">
        <f>SUMPRODUCT($AC$81:$AC96,R85:R$100)</f>
        <v>0</v>
      </c>
      <c r="S117" s="190">
        <f>SUMPRODUCT($AC$81:$AC96,S85:S$100)</f>
        <v>0</v>
      </c>
      <c r="T117" s="190">
        <f>SUMPRODUCT($AC$81:$AC96,T85:T$100)</f>
        <v>0</v>
      </c>
      <c r="U117" s="190">
        <f>SUMPRODUCT($AC$81:$AC96,U85:U$100)</f>
        <v>0</v>
      </c>
      <c r="V117" s="190">
        <f>SUMPRODUCT($AC$81:$AC96,V85:V$100)</f>
        <v>0</v>
      </c>
      <c r="W117" s="190">
        <f>SUMPRODUCT($AC$81:$AC96,W85:W$100)</f>
        <v>0</v>
      </c>
      <c r="X117" s="190">
        <f>SUMPRODUCT($AC$81:$AC96,X85:X$100)</f>
        <v>0</v>
      </c>
      <c r="Y117" s="190">
        <f>SUMPRODUCT($AC$81:$AC96,Y85:Y$100)</f>
        <v>0</v>
      </c>
      <c r="Z117" s="190">
        <f>SUMPRODUCT($AC$81:$AC96,Z85:Z$100)</f>
        <v>0</v>
      </c>
      <c r="AA117" s="190">
        <f>SUMPRODUCT($AC$81:$AC96,AA85:AA$100)</f>
        <v>0</v>
      </c>
      <c r="AB117" s="190">
        <f>SUMPRODUCT($AC$81:$AC96,AB85:AB$100)</f>
        <v>0</v>
      </c>
    </row>
    <row r="118" spans="2:28" x14ac:dyDescent="0.25">
      <c r="B118" s="145">
        <f t="shared" si="25"/>
        <v>45657</v>
      </c>
      <c r="D118" s="173">
        <f t="shared" si="24"/>
        <v>0</v>
      </c>
      <c r="E118" s="190">
        <f>SUMPRODUCT($AC$81:$AC95,E86:E$100)</f>
        <v>0</v>
      </c>
      <c r="F118" s="190">
        <f>SUMPRODUCT($AC$81:$AC95,F86:F$100)</f>
        <v>0</v>
      </c>
      <c r="G118" s="190">
        <f>SUMPRODUCT($AC$81:$AC95,G86:G$100)</f>
        <v>0</v>
      </c>
      <c r="H118" s="190">
        <f>SUMPRODUCT($AC$81:$AC95,H86:H$100)</f>
        <v>0</v>
      </c>
      <c r="I118" s="190">
        <f>SUMPRODUCT($AC$81:$AC95,I86:I$100)</f>
        <v>0</v>
      </c>
      <c r="J118" s="190">
        <f>SUMPRODUCT($AC$81:$AC95,J86:J$100)</f>
        <v>0</v>
      </c>
      <c r="K118" s="190">
        <f>SUMPRODUCT($AC$81:$AC95,K86:K$100)</f>
        <v>0</v>
      </c>
      <c r="L118" s="190">
        <f>SUMPRODUCT($AC$81:$AC95,L86:L$100)</f>
        <v>0</v>
      </c>
      <c r="M118" s="190">
        <f>SUMPRODUCT($AC$81:$AC95,M86:M$100)</f>
        <v>0</v>
      </c>
      <c r="N118" s="190">
        <f>SUMPRODUCT($AC$81:$AC95,N86:N$100)</f>
        <v>0</v>
      </c>
      <c r="O118" s="190">
        <f>SUMPRODUCT($AC$81:$AC95,O86:O$100)</f>
        <v>0</v>
      </c>
      <c r="P118" s="190">
        <f>SUMPRODUCT($AC$81:$AC95,P86:P$100)</f>
        <v>0</v>
      </c>
      <c r="Q118" s="190">
        <f>SUMPRODUCT($AC$81:$AC95,Q86:Q$100)</f>
        <v>0</v>
      </c>
      <c r="R118" s="190">
        <f>SUMPRODUCT($AC$81:$AC95,R86:R$100)</f>
        <v>0</v>
      </c>
      <c r="S118" s="190">
        <f>SUMPRODUCT($AC$81:$AC95,S86:S$100)</f>
        <v>0</v>
      </c>
      <c r="T118" s="190">
        <f>SUMPRODUCT($AC$81:$AC95,T86:T$100)</f>
        <v>0</v>
      </c>
      <c r="U118" s="190">
        <f>SUMPRODUCT($AC$81:$AC95,U86:U$100)</f>
        <v>0</v>
      </c>
      <c r="V118" s="190">
        <f>SUMPRODUCT($AC$81:$AC95,V86:V$100)</f>
        <v>0</v>
      </c>
      <c r="W118" s="190">
        <f>SUMPRODUCT($AC$81:$AC95,W86:W$100)</f>
        <v>0</v>
      </c>
      <c r="X118" s="190">
        <f>SUMPRODUCT($AC$81:$AC95,X86:X$100)</f>
        <v>0</v>
      </c>
      <c r="Y118" s="190">
        <f>SUMPRODUCT($AC$81:$AC95,Y86:Y$100)</f>
        <v>0</v>
      </c>
      <c r="Z118" s="190">
        <f>SUMPRODUCT($AC$81:$AC95,Z86:Z$100)</f>
        <v>0</v>
      </c>
      <c r="AA118" s="190">
        <f>SUMPRODUCT($AC$81:$AC95,AA86:AA$100)</f>
        <v>0</v>
      </c>
      <c r="AB118" s="190">
        <f>SUMPRODUCT($AC$81:$AC95,AB86:AB$100)</f>
        <v>0</v>
      </c>
    </row>
    <row r="119" spans="2:28" x14ac:dyDescent="0.25">
      <c r="B119" s="145">
        <f t="shared" si="25"/>
        <v>46022</v>
      </c>
      <c r="D119" s="173">
        <f t="shared" si="24"/>
        <v>0</v>
      </c>
      <c r="E119" s="190">
        <f>SUMPRODUCT($AC$81:$AC94,E87:E$100)</f>
        <v>0</v>
      </c>
      <c r="F119" s="190">
        <f>SUMPRODUCT($AC$81:$AC94,F87:F$100)</f>
        <v>0</v>
      </c>
      <c r="G119" s="190">
        <f>SUMPRODUCT($AC$81:$AC94,G87:G$100)</f>
        <v>0</v>
      </c>
      <c r="H119" s="190">
        <f>SUMPRODUCT($AC$81:$AC94,H87:H$100)</f>
        <v>0</v>
      </c>
      <c r="I119" s="190">
        <f>SUMPRODUCT($AC$81:$AC94,I87:I$100)</f>
        <v>0</v>
      </c>
      <c r="J119" s="190">
        <f>SUMPRODUCT($AC$81:$AC94,J87:J$100)</f>
        <v>0</v>
      </c>
      <c r="K119" s="190">
        <f>SUMPRODUCT($AC$81:$AC94,K87:K$100)</f>
        <v>0</v>
      </c>
      <c r="L119" s="190">
        <f>SUMPRODUCT($AC$81:$AC94,L87:L$100)</f>
        <v>0</v>
      </c>
      <c r="M119" s="190">
        <f>SUMPRODUCT($AC$81:$AC94,M87:M$100)</f>
        <v>0</v>
      </c>
      <c r="N119" s="190">
        <f>SUMPRODUCT($AC$81:$AC94,N87:N$100)</f>
        <v>0</v>
      </c>
      <c r="O119" s="190">
        <f>SUMPRODUCT($AC$81:$AC94,O87:O$100)</f>
        <v>0</v>
      </c>
      <c r="P119" s="190">
        <f>SUMPRODUCT($AC$81:$AC94,P87:P$100)</f>
        <v>0</v>
      </c>
      <c r="Q119" s="190">
        <f>SUMPRODUCT($AC$81:$AC94,Q87:Q$100)</f>
        <v>0</v>
      </c>
      <c r="R119" s="190">
        <f>SUMPRODUCT($AC$81:$AC94,R87:R$100)</f>
        <v>0</v>
      </c>
      <c r="S119" s="190">
        <f>SUMPRODUCT($AC$81:$AC94,S87:S$100)</f>
        <v>0</v>
      </c>
      <c r="T119" s="190">
        <f>SUMPRODUCT($AC$81:$AC94,T87:T$100)</f>
        <v>0</v>
      </c>
      <c r="U119" s="190">
        <f>SUMPRODUCT($AC$81:$AC94,U87:U$100)</f>
        <v>0</v>
      </c>
      <c r="V119" s="190">
        <f>SUMPRODUCT($AC$81:$AC94,V87:V$100)</f>
        <v>0</v>
      </c>
      <c r="W119" s="190">
        <f>SUMPRODUCT($AC$81:$AC94,W87:W$100)</f>
        <v>0</v>
      </c>
      <c r="X119" s="190">
        <f>SUMPRODUCT($AC$81:$AC94,X87:X$100)</f>
        <v>0</v>
      </c>
      <c r="Y119" s="190">
        <f>SUMPRODUCT($AC$81:$AC94,Y87:Y$100)</f>
        <v>0</v>
      </c>
      <c r="Z119" s="190">
        <f>SUMPRODUCT($AC$81:$AC94,Z87:Z$100)</f>
        <v>0</v>
      </c>
      <c r="AA119" s="190">
        <f>SUMPRODUCT($AC$81:$AC94,AA87:AA$100)</f>
        <v>0</v>
      </c>
      <c r="AB119" s="190">
        <f>SUMPRODUCT($AC$81:$AC94,AB87:AB$100)</f>
        <v>0</v>
      </c>
    </row>
    <row r="120" spans="2:28" x14ac:dyDescent="0.25">
      <c r="B120" s="145">
        <f t="shared" si="25"/>
        <v>46387</v>
      </c>
      <c r="D120" s="173">
        <f t="shared" si="24"/>
        <v>0</v>
      </c>
      <c r="E120" s="190">
        <f>SUMPRODUCT($AC$81:$AC93,E88:E$100)</f>
        <v>0</v>
      </c>
      <c r="F120" s="190">
        <f>SUMPRODUCT($AC$81:$AC93,F88:F$100)</f>
        <v>0</v>
      </c>
      <c r="G120" s="190">
        <f>SUMPRODUCT($AC$81:$AC93,G88:G$100)</f>
        <v>0</v>
      </c>
      <c r="H120" s="190">
        <f>SUMPRODUCT($AC$81:$AC93,H88:H$100)</f>
        <v>0</v>
      </c>
      <c r="I120" s="190">
        <f>SUMPRODUCT($AC$81:$AC93,I88:I$100)</f>
        <v>0</v>
      </c>
      <c r="J120" s="190">
        <f>SUMPRODUCT($AC$81:$AC93,J88:J$100)</f>
        <v>0</v>
      </c>
      <c r="K120" s="190">
        <f>SUMPRODUCT($AC$81:$AC93,K88:K$100)</f>
        <v>0</v>
      </c>
      <c r="L120" s="190">
        <f>SUMPRODUCT($AC$81:$AC93,L88:L$100)</f>
        <v>0</v>
      </c>
      <c r="M120" s="190">
        <f>SUMPRODUCT($AC$81:$AC93,M88:M$100)</f>
        <v>0</v>
      </c>
      <c r="N120" s="190">
        <f>SUMPRODUCT($AC$81:$AC93,N88:N$100)</f>
        <v>0</v>
      </c>
      <c r="O120" s="190">
        <f>SUMPRODUCT($AC$81:$AC93,O88:O$100)</f>
        <v>0</v>
      </c>
      <c r="P120" s="190">
        <f>SUMPRODUCT($AC$81:$AC93,P88:P$100)</f>
        <v>0</v>
      </c>
      <c r="Q120" s="190">
        <f>SUMPRODUCT($AC$81:$AC93,Q88:Q$100)</f>
        <v>0</v>
      </c>
      <c r="R120" s="190">
        <f>SUMPRODUCT($AC$81:$AC93,R88:R$100)</f>
        <v>0</v>
      </c>
      <c r="S120" s="190">
        <f>SUMPRODUCT($AC$81:$AC93,S88:S$100)</f>
        <v>0</v>
      </c>
      <c r="T120" s="190">
        <f>SUMPRODUCT($AC$81:$AC93,T88:T$100)</f>
        <v>0</v>
      </c>
      <c r="U120" s="190">
        <f>SUMPRODUCT($AC$81:$AC93,U88:U$100)</f>
        <v>0</v>
      </c>
      <c r="V120" s="190">
        <f>SUMPRODUCT($AC$81:$AC93,V88:V$100)</f>
        <v>0</v>
      </c>
      <c r="W120" s="190">
        <f>SUMPRODUCT($AC$81:$AC93,W88:W$100)</f>
        <v>0</v>
      </c>
      <c r="X120" s="190">
        <f>SUMPRODUCT($AC$81:$AC93,X88:X$100)</f>
        <v>0</v>
      </c>
      <c r="Y120" s="190">
        <f>SUMPRODUCT($AC$81:$AC93,Y88:Y$100)</f>
        <v>0</v>
      </c>
      <c r="Z120" s="190">
        <f>SUMPRODUCT($AC$81:$AC93,Z88:Z$100)</f>
        <v>0</v>
      </c>
      <c r="AA120" s="190">
        <f>SUMPRODUCT($AC$81:$AC93,AA88:AA$100)</f>
        <v>0</v>
      </c>
      <c r="AB120" s="190">
        <f>SUMPRODUCT($AC$81:$AC93,AB88:AB$100)</f>
        <v>0</v>
      </c>
    </row>
    <row r="121" spans="2:28" x14ac:dyDescent="0.25">
      <c r="B121" s="145">
        <f t="shared" si="25"/>
        <v>46752</v>
      </c>
      <c r="D121" s="173">
        <f t="shared" si="24"/>
        <v>0</v>
      </c>
      <c r="E121" s="190">
        <f>SUMPRODUCT($AC$81:$AC92,E89:E$100)</f>
        <v>0</v>
      </c>
      <c r="F121" s="190">
        <f>SUMPRODUCT($AC$81:$AC92,F89:F$100)</f>
        <v>0</v>
      </c>
      <c r="G121" s="190">
        <f>SUMPRODUCT($AC$81:$AC92,G89:G$100)</f>
        <v>0</v>
      </c>
      <c r="H121" s="190">
        <f>SUMPRODUCT($AC$81:$AC92,H89:H$100)</f>
        <v>0</v>
      </c>
      <c r="I121" s="190">
        <f>SUMPRODUCT($AC$81:$AC92,I89:I$100)</f>
        <v>0</v>
      </c>
      <c r="J121" s="190">
        <f>SUMPRODUCT($AC$81:$AC92,J89:J$100)</f>
        <v>0</v>
      </c>
      <c r="K121" s="190">
        <f>SUMPRODUCT($AC$81:$AC92,K89:K$100)</f>
        <v>0</v>
      </c>
      <c r="L121" s="190">
        <f>SUMPRODUCT($AC$81:$AC92,L89:L$100)</f>
        <v>0</v>
      </c>
      <c r="M121" s="190">
        <f>SUMPRODUCT($AC$81:$AC92,M89:M$100)</f>
        <v>0</v>
      </c>
      <c r="N121" s="190">
        <f>SUMPRODUCT($AC$81:$AC92,N89:N$100)</f>
        <v>0</v>
      </c>
      <c r="O121" s="190">
        <f>SUMPRODUCT($AC$81:$AC92,O89:O$100)</f>
        <v>0</v>
      </c>
      <c r="P121" s="190">
        <f>SUMPRODUCT($AC$81:$AC92,P89:P$100)</f>
        <v>0</v>
      </c>
      <c r="Q121" s="190">
        <f>SUMPRODUCT($AC$81:$AC92,Q89:Q$100)</f>
        <v>0</v>
      </c>
      <c r="R121" s="190">
        <f>SUMPRODUCT($AC$81:$AC92,R89:R$100)</f>
        <v>0</v>
      </c>
      <c r="S121" s="190">
        <f>SUMPRODUCT($AC$81:$AC92,S89:S$100)</f>
        <v>0</v>
      </c>
      <c r="T121" s="190">
        <f>SUMPRODUCT($AC$81:$AC92,T89:T$100)</f>
        <v>0</v>
      </c>
      <c r="U121" s="190">
        <f>SUMPRODUCT($AC$81:$AC92,U89:U$100)</f>
        <v>0</v>
      </c>
      <c r="V121" s="190">
        <f>SUMPRODUCT($AC$81:$AC92,V89:V$100)</f>
        <v>0</v>
      </c>
      <c r="W121" s="190">
        <f>SUMPRODUCT($AC$81:$AC92,W89:W$100)</f>
        <v>0</v>
      </c>
      <c r="X121" s="190">
        <f>SUMPRODUCT($AC$81:$AC92,X89:X$100)</f>
        <v>0</v>
      </c>
      <c r="Y121" s="190">
        <f>SUMPRODUCT($AC$81:$AC92,Y89:Y$100)</f>
        <v>0</v>
      </c>
      <c r="Z121" s="190">
        <f>SUMPRODUCT($AC$81:$AC92,Z89:Z$100)</f>
        <v>0</v>
      </c>
      <c r="AA121" s="190">
        <f>SUMPRODUCT($AC$81:$AC92,AA89:AA$100)</f>
        <v>0</v>
      </c>
      <c r="AB121" s="190">
        <f>SUMPRODUCT($AC$81:$AC92,AB89:AB$100)</f>
        <v>0</v>
      </c>
    </row>
    <row r="122" spans="2:28" x14ac:dyDescent="0.25">
      <c r="B122" s="145">
        <f t="shared" si="25"/>
        <v>47118</v>
      </c>
      <c r="D122" s="173">
        <f t="shared" si="24"/>
        <v>0</v>
      </c>
      <c r="E122" s="190">
        <f>SUMPRODUCT($AC$81:$AC91,E90:E$100)</f>
        <v>0</v>
      </c>
      <c r="F122" s="190">
        <f>SUMPRODUCT($AC$81:$AC91,F90:F$100)</f>
        <v>0</v>
      </c>
      <c r="G122" s="190">
        <f>SUMPRODUCT($AC$81:$AC91,G90:G$100)</f>
        <v>0</v>
      </c>
      <c r="H122" s="190">
        <f>SUMPRODUCT($AC$81:$AC91,H90:H$100)</f>
        <v>0</v>
      </c>
      <c r="I122" s="190">
        <f>SUMPRODUCT($AC$81:$AC91,I90:I$100)</f>
        <v>0</v>
      </c>
      <c r="J122" s="190">
        <f>SUMPRODUCT($AC$81:$AC91,J90:J$100)</f>
        <v>0</v>
      </c>
      <c r="K122" s="190">
        <f>SUMPRODUCT($AC$81:$AC91,K90:K$100)</f>
        <v>0</v>
      </c>
      <c r="L122" s="190">
        <f>SUMPRODUCT($AC$81:$AC91,L90:L$100)</f>
        <v>0</v>
      </c>
      <c r="M122" s="190">
        <f>SUMPRODUCT($AC$81:$AC91,M90:M$100)</f>
        <v>0</v>
      </c>
      <c r="N122" s="190">
        <f>SUMPRODUCT($AC$81:$AC91,N90:N$100)</f>
        <v>0</v>
      </c>
      <c r="O122" s="190">
        <f>SUMPRODUCT($AC$81:$AC91,O90:O$100)</f>
        <v>0</v>
      </c>
      <c r="P122" s="190">
        <f>SUMPRODUCT($AC$81:$AC91,P90:P$100)</f>
        <v>0</v>
      </c>
      <c r="Q122" s="190">
        <f>SUMPRODUCT($AC$81:$AC91,Q90:Q$100)</f>
        <v>0</v>
      </c>
      <c r="R122" s="190">
        <f>SUMPRODUCT($AC$81:$AC91,R90:R$100)</f>
        <v>0</v>
      </c>
      <c r="S122" s="190">
        <f>SUMPRODUCT($AC$81:$AC91,S90:S$100)</f>
        <v>0</v>
      </c>
      <c r="T122" s="190">
        <f>SUMPRODUCT($AC$81:$AC91,T90:T$100)</f>
        <v>0</v>
      </c>
      <c r="U122" s="190">
        <f>SUMPRODUCT($AC$81:$AC91,U90:U$100)</f>
        <v>0</v>
      </c>
      <c r="V122" s="190">
        <f>SUMPRODUCT($AC$81:$AC91,V90:V$100)</f>
        <v>0</v>
      </c>
      <c r="W122" s="190">
        <f>SUMPRODUCT($AC$81:$AC91,W90:W$100)</f>
        <v>0</v>
      </c>
      <c r="X122" s="190">
        <f>SUMPRODUCT($AC$81:$AC91,X90:X$100)</f>
        <v>0</v>
      </c>
      <c r="Y122" s="190">
        <f>SUMPRODUCT($AC$81:$AC91,Y90:Y$100)</f>
        <v>0</v>
      </c>
      <c r="Z122" s="190">
        <f>SUMPRODUCT($AC$81:$AC91,Z90:Z$100)</f>
        <v>0</v>
      </c>
      <c r="AA122" s="190">
        <f>SUMPRODUCT($AC$81:$AC91,AA90:AA$100)</f>
        <v>0</v>
      </c>
      <c r="AB122" s="190">
        <f>SUMPRODUCT($AC$81:$AC91,AB90:AB$100)</f>
        <v>0</v>
      </c>
    </row>
    <row r="123" spans="2:28" x14ac:dyDescent="0.25">
      <c r="B123" s="145">
        <f t="shared" si="25"/>
        <v>47483</v>
      </c>
      <c r="D123" s="173">
        <f t="shared" si="24"/>
        <v>0</v>
      </c>
      <c r="E123" s="190">
        <f>SUMPRODUCT($AC$81:$AC90,E91:E$100)</f>
        <v>0</v>
      </c>
      <c r="F123" s="190">
        <f>SUMPRODUCT($AC$81:$AC90,F91:F$100)</f>
        <v>0</v>
      </c>
      <c r="G123" s="190">
        <f>SUMPRODUCT($AC$81:$AC90,G91:G$100)</f>
        <v>0</v>
      </c>
      <c r="H123" s="190">
        <f>SUMPRODUCT($AC$81:$AC90,H91:H$100)</f>
        <v>0</v>
      </c>
      <c r="I123" s="190">
        <f>SUMPRODUCT($AC$81:$AC90,I91:I$100)</f>
        <v>0</v>
      </c>
      <c r="J123" s="190">
        <f>SUMPRODUCT($AC$81:$AC90,J91:J$100)</f>
        <v>0</v>
      </c>
      <c r="K123" s="190">
        <f>SUMPRODUCT($AC$81:$AC90,K91:K$100)</f>
        <v>0</v>
      </c>
      <c r="L123" s="190">
        <f>SUMPRODUCT($AC$81:$AC90,L91:L$100)</f>
        <v>0</v>
      </c>
      <c r="M123" s="190">
        <f>SUMPRODUCT($AC$81:$AC90,M91:M$100)</f>
        <v>0</v>
      </c>
      <c r="N123" s="190">
        <f>SUMPRODUCT($AC$81:$AC90,N91:N$100)</f>
        <v>0</v>
      </c>
      <c r="O123" s="190">
        <f>SUMPRODUCT($AC$81:$AC90,O91:O$100)</f>
        <v>0</v>
      </c>
      <c r="P123" s="190">
        <f>SUMPRODUCT($AC$81:$AC90,P91:P$100)</f>
        <v>0</v>
      </c>
      <c r="Q123" s="190">
        <f>SUMPRODUCT($AC$81:$AC90,Q91:Q$100)</f>
        <v>0</v>
      </c>
      <c r="R123" s="190">
        <f>SUMPRODUCT($AC$81:$AC90,R91:R$100)</f>
        <v>0</v>
      </c>
      <c r="S123" s="190">
        <f>SUMPRODUCT($AC$81:$AC90,S91:S$100)</f>
        <v>0</v>
      </c>
      <c r="T123" s="190">
        <f>SUMPRODUCT($AC$81:$AC90,T91:T$100)</f>
        <v>0</v>
      </c>
      <c r="U123" s="190">
        <f>SUMPRODUCT($AC$81:$AC90,U91:U$100)</f>
        <v>0</v>
      </c>
      <c r="V123" s="190">
        <f>SUMPRODUCT($AC$81:$AC90,V91:V$100)</f>
        <v>0</v>
      </c>
      <c r="W123" s="190">
        <f>SUMPRODUCT($AC$81:$AC90,W91:W$100)</f>
        <v>0</v>
      </c>
      <c r="X123" s="190">
        <f>SUMPRODUCT($AC$81:$AC90,X91:X$100)</f>
        <v>0</v>
      </c>
      <c r="Y123" s="190">
        <f>SUMPRODUCT($AC$81:$AC90,Y91:Y$100)</f>
        <v>0</v>
      </c>
      <c r="Z123" s="190">
        <f>SUMPRODUCT($AC$81:$AC90,Z91:Z$100)</f>
        <v>0</v>
      </c>
      <c r="AA123" s="190">
        <f>SUMPRODUCT($AC$81:$AC90,AA91:AA$100)</f>
        <v>0</v>
      </c>
      <c r="AB123" s="190">
        <f>SUMPRODUCT($AC$81:$AC90,AB91:AB$100)</f>
        <v>0</v>
      </c>
    </row>
    <row r="124" spans="2:28" x14ac:dyDescent="0.25">
      <c r="B124" s="145">
        <f t="shared" si="25"/>
        <v>47848</v>
      </c>
      <c r="D124" s="173">
        <f t="shared" si="24"/>
        <v>0</v>
      </c>
      <c r="E124" s="190">
        <f>SUMPRODUCT($AC$81:$AC89,E92:E$100)</f>
        <v>0</v>
      </c>
      <c r="F124" s="190">
        <f>SUMPRODUCT($AC$81:$AC89,F92:F$100)</f>
        <v>0</v>
      </c>
      <c r="G124" s="190">
        <f>SUMPRODUCT($AC$81:$AC89,G92:G$100)</f>
        <v>0</v>
      </c>
      <c r="H124" s="190">
        <f>SUMPRODUCT($AC$81:$AC89,H92:H$100)</f>
        <v>0</v>
      </c>
      <c r="I124" s="190">
        <f>SUMPRODUCT($AC$81:$AC89,I92:I$100)</f>
        <v>0</v>
      </c>
      <c r="J124" s="190">
        <f>SUMPRODUCT($AC$81:$AC89,J92:J$100)</f>
        <v>0</v>
      </c>
      <c r="K124" s="190">
        <f>SUMPRODUCT($AC$81:$AC89,K92:K$100)</f>
        <v>0</v>
      </c>
      <c r="L124" s="190">
        <f>SUMPRODUCT($AC$81:$AC89,L92:L$100)</f>
        <v>0</v>
      </c>
      <c r="M124" s="190">
        <f>SUMPRODUCT($AC$81:$AC89,M92:M$100)</f>
        <v>0</v>
      </c>
      <c r="N124" s="190">
        <f>SUMPRODUCT($AC$81:$AC89,N92:N$100)</f>
        <v>0</v>
      </c>
      <c r="O124" s="190">
        <f>SUMPRODUCT($AC$81:$AC89,O92:O$100)</f>
        <v>0</v>
      </c>
      <c r="P124" s="190">
        <f>SUMPRODUCT($AC$81:$AC89,P92:P$100)</f>
        <v>0</v>
      </c>
      <c r="Q124" s="190">
        <f>SUMPRODUCT($AC$81:$AC89,Q92:Q$100)</f>
        <v>0</v>
      </c>
      <c r="R124" s="190">
        <f>SUMPRODUCT($AC$81:$AC89,R92:R$100)</f>
        <v>0</v>
      </c>
      <c r="S124" s="190">
        <f>SUMPRODUCT($AC$81:$AC89,S92:S$100)</f>
        <v>0</v>
      </c>
      <c r="T124" s="190">
        <f>SUMPRODUCT($AC$81:$AC89,T92:T$100)</f>
        <v>0</v>
      </c>
      <c r="U124" s="190">
        <f>SUMPRODUCT($AC$81:$AC89,U92:U$100)</f>
        <v>0</v>
      </c>
      <c r="V124" s="190">
        <f>SUMPRODUCT($AC$81:$AC89,V92:V$100)</f>
        <v>0</v>
      </c>
      <c r="W124" s="190">
        <f>SUMPRODUCT($AC$81:$AC89,W92:W$100)</f>
        <v>0</v>
      </c>
      <c r="X124" s="190">
        <f>SUMPRODUCT($AC$81:$AC89,X92:X$100)</f>
        <v>0</v>
      </c>
      <c r="Y124" s="190">
        <f>SUMPRODUCT($AC$81:$AC89,Y92:Y$100)</f>
        <v>0</v>
      </c>
      <c r="Z124" s="190">
        <f>SUMPRODUCT($AC$81:$AC89,Z92:Z$100)</f>
        <v>0</v>
      </c>
      <c r="AA124" s="190">
        <f>SUMPRODUCT($AC$81:$AC89,AA92:AA$100)</f>
        <v>0</v>
      </c>
      <c r="AB124" s="190">
        <f>SUMPRODUCT($AC$81:$AC89,AB92:AB$100)</f>
        <v>0</v>
      </c>
    </row>
    <row r="125" spans="2:28" x14ac:dyDescent="0.25">
      <c r="B125" s="145">
        <f t="shared" si="25"/>
        <v>48213</v>
      </c>
      <c r="D125" s="173">
        <f t="shared" si="24"/>
        <v>0</v>
      </c>
      <c r="E125" s="190">
        <f>SUMPRODUCT($AC$81:$AC88,E93:E$100)</f>
        <v>0</v>
      </c>
      <c r="F125" s="190">
        <f>SUMPRODUCT($AC$81:$AC88,F93:F$100)</f>
        <v>0</v>
      </c>
      <c r="G125" s="190">
        <f>SUMPRODUCT($AC$81:$AC88,G93:G$100)</f>
        <v>0</v>
      </c>
      <c r="H125" s="190">
        <f>SUMPRODUCT($AC$81:$AC88,H93:H$100)</f>
        <v>0</v>
      </c>
      <c r="I125" s="190">
        <f>SUMPRODUCT($AC$81:$AC88,I93:I$100)</f>
        <v>0</v>
      </c>
      <c r="J125" s="190">
        <f>SUMPRODUCT($AC$81:$AC88,J93:J$100)</f>
        <v>0</v>
      </c>
      <c r="K125" s="190">
        <f>SUMPRODUCT($AC$81:$AC88,K93:K$100)</f>
        <v>0</v>
      </c>
      <c r="L125" s="190">
        <f>SUMPRODUCT($AC$81:$AC88,L93:L$100)</f>
        <v>0</v>
      </c>
      <c r="M125" s="190">
        <f>SUMPRODUCT($AC$81:$AC88,M93:M$100)</f>
        <v>0</v>
      </c>
      <c r="N125" s="190">
        <f>SUMPRODUCT($AC$81:$AC88,N93:N$100)</f>
        <v>0</v>
      </c>
      <c r="O125" s="190">
        <f>SUMPRODUCT($AC$81:$AC88,O93:O$100)</f>
        <v>0</v>
      </c>
      <c r="P125" s="190">
        <f>SUMPRODUCT($AC$81:$AC88,P93:P$100)</f>
        <v>0</v>
      </c>
      <c r="Q125" s="190">
        <f>SUMPRODUCT($AC$81:$AC88,Q93:Q$100)</f>
        <v>0</v>
      </c>
      <c r="R125" s="190">
        <f>SUMPRODUCT($AC$81:$AC88,R93:R$100)</f>
        <v>0</v>
      </c>
      <c r="S125" s="190">
        <f>SUMPRODUCT($AC$81:$AC88,S93:S$100)</f>
        <v>0</v>
      </c>
      <c r="T125" s="190">
        <f>SUMPRODUCT($AC$81:$AC88,T93:T$100)</f>
        <v>0</v>
      </c>
      <c r="U125" s="190">
        <f>SUMPRODUCT($AC$81:$AC88,U93:U$100)</f>
        <v>0</v>
      </c>
      <c r="V125" s="190">
        <f>SUMPRODUCT($AC$81:$AC88,V93:V$100)</f>
        <v>0</v>
      </c>
      <c r="W125" s="190">
        <f>SUMPRODUCT($AC$81:$AC88,W93:W$100)</f>
        <v>0</v>
      </c>
      <c r="X125" s="190">
        <f>SUMPRODUCT($AC$81:$AC88,X93:X$100)</f>
        <v>0</v>
      </c>
      <c r="Y125" s="190">
        <f>SUMPRODUCT($AC$81:$AC88,Y93:Y$100)</f>
        <v>0</v>
      </c>
      <c r="Z125" s="190">
        <f>SUMPRODUCT($AC$81:$AC88,Z93:Z$100)</f>
        <v>0</v>
      </c>
      <c r="AA125" s="190">
        <f>SUMPRODUCT($AC$81:$AC88,AA93:AA$100)</f>
        <v>0</v>
      </c>
      <c r="AB125" s="190">
        <f>SUMPRODUCT($AC$81:$AC88,AB93:AB$100)</f>
        <v>0</v>
      </c>
    </row>
    <row r="126" spans="2:28" x14ac:dyDescent="0.25">
      <c r="B126" s="145">
        <f t="shared" si="25"/>
        <v>48579</v>
      </c>
      <c r="D126" s="173">
        <f t="shared" si="24"/>
        <v>0</v>
      </c>
      <c r="E126" s="190">
        <f>SUMPRODUCT($AC$81:$AC87,E94:E$100)</f>
        <v>0</v>
      </c>
      <c r="F126" s="190">
        <f>SUMPRODUCT($AC$81:$AC87,F94:F$100)</f>
        <v>0</v>
      </c>
      <c r="G126" s="190">
        <f>SUMPRODUCT($AC$81:$AC87,G94:G$100)</f>
        <v>0</v>
      </c>
      <c r="H126" s="190">
        <f>SUMPRODUCT($AC$81:$AC87,H94:H$100)</f>
        <v>0</v>
      </c>
      <c r="I126" s="190">
        <f>SUMPRODUCT($AC$81:$AC87,I94:I$100)</f>
        <v>0</v>
      </c>
      <c r="J126" s="190">
        <f>SUMPRODUCT($AC$81:$AC87,J94:J$100)</f>
        <v>0</v>
      </c>
      <c r="K126" s="190">
        <f>SUMPRODUCT($AC$81:$AC87,K94:K$100)</f>
        <v>0</v>
      </c>
      <c r="L126" s="190">
        <f>SUMPRODUCT($AC$81:$AC87,L94:L$100)</f>
        <v>0</v>
      </c>
      <c r="M126" s="190">
        <f>SUMPRODUCT($AC$81:$AC87,M94:M$100)</f>
        <v>0</v>
      </c>
      <c r="N126" s="190">
        <f>SUMPRODUCT($AC$81:$AC87,N94:N$100)</f>
        <v>0</v>
      </c>
      <c r="O126" s="190">
        <f>SUMPRODUCT($AC$81:$AC87,O94:O$100)</f>
        <v>0</v>
      </c>
      <c r="P126" s="190">
        <f>SUMPRODUCT($AC$81:$AC87,P94:P$100)</f>
        <v>0</v>
      </c>
      <c r="Q126" s="190">
        <f>SUMPRODUCT($AC$81:$AC87,Q94:Q$100)</f>
        <v>0</v>
      </c>
      <c r="R126" s="190">
        <f>SUMPRODUCT($AC$81:$AC87,R94:R$100)</f>
        <v>0</v>
      </c>
      <c r="S126" s="190">
        <f>SUMPRODUCT($AC$81:$AC87,S94:S$100)</f>
        <v>0</v>
      </c>
      <c r="T126" s="190">
        <f>SUMPRODUCT($AC$81:$AC87,T94:T$100)</f>
        <v>0</v>
      </c>
      <c r="U126" s="190">
        <f>SUMPRODUCT($AC$81:$AC87,U94:U$100)</f>
        <v>0</v>
      </c>
      <c r="V126" s="190">
        <f>SUMPRODUCT($AC$81:$AC87,V94:V$100)</f>
        <v>0</v>
      </c>
      <c r="W126" s="190">
        <f>SUMPRODUCT($AC$81:$AC87,W94:W$100)</f>
        <v>0</v>
      </c>
      <c r="X126" s="190">
        <f>SUMPRODUCT($AC$81:$AC87,X94:X$100)</f>
        <v>0</v>
      </c>
      <c r="Y126" s="190">
        <f>SUMPRODUCT($AC$81:$AC87,Y94:Y$100)</f>
        <v>0</v>
      </c>
      <c r="Z126" s="190">
        <f>SUMPRODUCT($AC$81:$AC87,Z94:Z$100)</f>
        <v>0</v>
      </c>
      <c r="AA126" s="190">
        <f>SUMPRODUCT($AC$81:$AC87,AA94:AA$100)</f>
        <v>0</v>
      </c>
      <c r="AB126" s="190">
        <f>SUMPRODUCT($AC$81:$AC87,AB94:AB$100)</f>
        <v>0</v>
      </c>
    </row>
    <row r="127" spans="2:28" x14ac:dyDescent="0.25">
      <c r="B127" s="145">
        <f t="shared" si="25"/>
        <v>48944</v>
      </c>
      <c r="D127" s="173">
        <f t="shared" si="24"/>
        <v>0</v>
      </c>
      <c r="E127" s="190">
        <f>SUMPRODUCT($AC$81:$AC86,E95:E$100)</f>
        <v>0</v>
      </c>
      <c r="F127" s="190">
        <f>SUMPRODUCT($AC$81:$AC86,F95:F$100)</f>
        <v>0</v>
      </c>
      <c r="G127" s="190">
        <f>SUMPRODUCT($AC$81:$AC86,G95:G$100)</f>
        <v>0</v>
      </c>
      <c r="H127" s="190">
        <f>SUMPRODUCT($AC$81:$AC86,H95:H$100)</f>
        <v>0</v>
      </c>
      <c r="I127" s="190">
        <f>SUMPRODUCT($AC$81:$AC86,I95:I$100)</f>
        <v>0</v>
      </c>
      <c r="J127" s="190">
        <f>SUMPRODUCT($AC$81:$AC86,J95:J$100)</f>
        <v>0</v>
      </c>
      <c r="K127" s="190">
        <f>SUMPRODUCT($AC$81:$AC86,K95:K$100)</f>
        <v>0</v>
      </c>
      <c r="L127" s="190">
        <f>SUMPRODUCT($AC$81:$AC86,L95:L$100)</f>
        <v>0</v>
      </c>
      <c r="M127" s="190">
        <f>SUMPRODUCT($AC$81:$AC86,M95:M$100)</f>
        <v>0</v>
      </c>
      <c r="N127" s="190">
        <f>SUMPRODUCT($AC$81:$AC86,N95:N$100)</f>
        <v>0</v>
      </c>
      <c r="O127" s="190">
        <f>SUMPRODUCT($AC$81:$AC86,O95:O$100)</f>
        <v>0</v>
      </c>
      <c r="P127" s="190">
        <f>SUMPRODUCT($AC$81:$AC86,P95:P$100)</f>
        <v>0</v>
      </c>
      <c r="Q127" s="190">
        <f>SUMPRODUCT($AC$81:$AC86,Q95:Q$100)</f>
        <v>0</v>
      </c>
      <c r="R127" s="190">
        <f>SUMPRODUCT($AC$81:$AC86,R95:R$100)</f>
        <v>0</v>
      </c>
      <c r="S127" s="190">
        <f>SUMPRODUCT($AC$81:$AC86,S95:S$100)</f>
        <v>0</v>
      </c>
      <c r="T127" s="190">
        <f>SUMPRODUCT($AC$81:$AC86,T95:T$100)</f>
        <v>0</v>
      </c>
      <c r="U127" s="190">
        <f>SUMPRODUCT($AC$81:$AC86,U95:U$100)</f>
        <v>0</v>
      </c>
      <c r="V127" s="190">
        <f>SUMPRODUCT($AC$81:$AC86,V95:V$100)</f>
        <v>0</v>
      </c>
      <c r="W127" s="190">
        <f>SUMPRODUCT($AC$81:$AC86,W95:W$100)</f>
        <v>0</v>
      </c>
      <c r="X127" s="190">
        <f>SUMPRODUCT($AC$81:$AC86,X95:X$100)</f>
        <v>0</v>
      </c>
      <c r="Y127" s="190">
        <f>SUMPRODUCT($AC$81:$AC86,Y95:Y$100)</f>
        <v>0</v>
      </c>
      <c r="Z127" s="190">
        <f>SUMPRODUCT($AC$81:$AC86,Z95:Z$100)</f>
        <v>0</v>
      </c>
      <c r="AA127" s="190">
        <f>SUMPRODUCT($AC$81:$AC86,AA95:AA$100)</f>
        <v>0</v>
      </c>
      <c r="AB127" s="190">
        <f>SUMPRODUCT($AC$81:$AC86,AB95:AB$100)</f>
        <v>0</v>
      </c>
    </row>
    <row r="128" spans="2:28" x14ac:dyDescent="0.25">
      <c r="B128" s="145">
        <f t="shared" si="25"/>
        <v>49309</v>
      </c>
      <c r="D128" s="173">
        <f t="shared" si="24"/>
        <v>0</v>
      </c>
      <c r="E128" s="190">
        <f>SUMPRODUCT($AC$81:$AC85,E96:E$100)</f>
        <v>0</v>
      </c>
      <c r="F128" s="190">
        <f>SUMPRODUCT($AC$81:$AC85,F96:F$100)</f>
        <v>0</v>
      </c>
      <c r="G128" s="190">
        <f>SUMPRODUCT($AC$81:$AC85,G96:G$100)</f>
        <v>0</v>
      </c>
      <c r="H128" s="190">
        <f>SUMPRODUCT($AC$81:$AC85,H96:H$100)</f>
        <v>0</v>
      </c>
      <c r="I128" s="190">
        <f>SUMPRODUCT($AC$81:$AC85,I96:I$100)</f>
        <v>0</v>
      </c>
      <c r="J128" s="190">
        <f>SUMPRODUCT($AC$81:$AC85,J96:J$100)</f>
        <v>0</v>
      </c>
      <c r="K128" s="190">
        <f>SUMPRODUCT($AC$81:$AC85,K96:K$100)</f>
        <v>0</v>
      </c>
      <c r="L128" s="190">
        <f>SUMPRODUCT($AC$81:$AC85,L96:L$100)</f>
        <v>0</v>
      </c>
      <c r="M128" s="190">
        <f>SUMPRODUCT($AC$81:$AC85,M96:M$100)</f>
        <v>0</v>
      </c>
      <c r="N128" s="190">
        <f>SUMPRODUCT($AC$81:$AC85,N96:N$100)</f>
        <v>0</v>
      </c>
      <c r="O128" s="190">
        <f>SUMPRODUCT($AC$81:$AC85,O96:O$100)</f>
        <v>0</v>
      </c>
      <c r="P128" s="190">
        <f>SUMPRODUCT($AC$81:$AC85,P96:P$100)</f>
        <v>0</v>
      </c>
      <c r="Q128" s="190">
        <f>SUMPRODUCT($AC$81:$AC85,Q96:Q$100)</f>
        <v>0</v>
      </c>
      <c r="R128" s="190">
        <f>SUMPRODUCT($AC$81:$AC85,R96:R$100)</f>
        <v>0</v>
      </c>
      <c r="S128" s="190">
        <f>SUMPRODUCT($AC$81:$AC85,S96:S$100)</f>
        <v>0</v>
      </c>
      <c r="T128" s="190">
        <f>SUMPRODUCT($AC$81:$AC85,T96:T$100)</f>
        <v>0</v>
      </c>
      <c r="U128" s="190">
        <f>SUMPRODUCT($AC$81:$AC85,U96:U$100)</f>
        <v>0</v>
      </c>
      <c r="V128" s="190">
        <f>SUMPRODUCT($AC$81:$AC85,V96:V$100)</f>
        <v>0</v>
      </c>
      <c r="W128" s="190">
        <f>SUMPRODUCT($AC$81:$AC85,W96:W$100)</f>
        <v>0</v>
      </c>
      <c r="X128" s="190">
        <f>SUMPRODUCT($AC$81:$AC85,X96:X$100)</f>
        <v>0</v>
      </c>
      <c r="Y128" s="190">
        <f>SUMPRODUCT($AC$81:$AC85,Y96:Y$100)</f>
        <v>0</v>
      </c>
      <c r="Z128" s="190">
        <f>SUMPRODUCT($AC$81:$AC85,Z96:Z$100)</f>
        <v>0</v>
      </c>
      <c r="AA128" s="190">
        <f>SUMPRODUCT($AC$81:$AC85,AA96:AA$100)</f>
        <v>0</v>
      </c>
      <c r="AB128" s="190">
        <f>SUMPRODUCT($AC$81:$AC85,AB96:AB$100)</f>
        <v>0</v>
      </c>
    </row>
    <row r="129" spans="1:28" x14ac:dyDescent="0.25">
      <c r="B129" s="145">
        <f t="shared" si="25"/>
        <v>49674</v>
      </c>
      <c r="D129" s="173">
        <f t="shared" si="24"/>
        <v>0</v>
      </c>
      <c r="E129" s="190">
        <f>SUMPRODUCT($AC$81:$AC84,E97:E$100)</f>
        <v>0</v>
      </c>
      <c r="F129" s="190">
        <f>SUMPRODUCT($AC$81:$AC84,F97:F$100)</f>
        <v>0</v>
      </c>
      <c r="G129" s="190">
        <f>SUMPRODUCT($AC$81:$AC84,G97:G$100)</f>
        <v>0</v>
      </c>
      <c r="H129" s="190">
        <f>SUMPRODUCT($AC$81:$AC84,H97:H$100)</f>
        <v>0</v>
      </c>
      <c r="I129" s="190">
        <f>SUMPRODUCT($AC$81:$AC84,I97:I$100)</f>
        <v>0</v>
      </c>
      <c r="J129" s="190">
        <f>SUMPRODUCT($AC$81:$AC84,J97:J$100)</f>
        <v>0</v>
      </c>
      <c r="K129" s="190">
        <f>SUMPRODUCT($AC$81:$AC84,K97:K$100)</f>
        <v>0</v>
      </c>
      <c r="L129" s="190">
        <f>SUMPRODUCT($AC$81:$AC84,L97:L$100)</f>
        <v>0</v>
      </c>
      <c r="M129" s="190">
        <f>SUMPRODUCT($AC$81:$AC84,M97:M$100)</f>
        <v>0</v>
      </c>
      <c r="N129" s="190">
        <f>SUMPRODUCT($AC$81:$AC84,N97:N$100)</f>
        <v>0</v>
      </c>
      <c r="O129" s="190">
        <f>SUMPRODUCT($AC$81:$AC84,O97:O$100)</f>
        <v>0</v>
      </c>
      <c r="P129" s="190">
        <f>SUMPRODUCT($AC$81:$AC84,P97:P$100)</f>
        <v>0</v>
      </c>
      <c r="Q129" s="190">
        <f>SUMPRODUCT($AC$81:$AC84,Q97:Q$100)</f>
        <v>0</v>
      </c>
      <c r="R129" s="190">
        <f>SUMPRODUCT($AC$81:$AC84,R97:R$100)</f>
        <v>0</v>
      </c>
      <c r="S129" s="190">
        <f>SUMPRODUCT($AC$81:$AC84,S97:S$100)</f>
        <v>0</v>
      </c>
      <c r="T129" s="190">
        <f>SUMPRODUCT($AC$81:$AC84,T97:T$100)</f>
        <v>0</v>
      </c>
      <c r="U129" s="190">
        <f>SUMPRODUCT($AC$81:$AC84,U97:U$100)</f>
        <v>0</v>
      </c>
      <c r="V129" s="190">
        <f>SUMPRODUCT($AC$81:$AC84,V97:V$100)</f>
        <v>0</v>
      </c>
      <c r="W129" s="190">
        <f>SUMPRODUCT($AC$81:$AC84,W97:W$100)</f>
        <v>0</v>
      </c>
      <c r="X129" s="190">
        <f>SUMPRODUCT($AC$81:$AC84,X97:X$100)</f>
        <v>0</v>
      </c>
      <c r="Y129" s="190">
        <f>SUMPRODUCT($AC$81:$AC84,Y97:Y$100)</f>
        <v>0</v>
      </c>
      <c r="Z129" s="190">
        <f>SUMPRODUCT($AC$81:$AC84,Z97:Z$100)</f>
        <v>0</v>
      </c>
      <c r="AA129" s="190">
        <f>SUMPRODUCT($AC$81:$AC84,AA97:AA$100)</f>
        <v>0</v>
      </c>
      <c r="AB129" s="190">
        <f>SUMPRODUCT($AC$81:$AC84,AB97:AB$100)</f>
        <v>0</v>
      </c>
    </row>
    <row r="130" spans="1:28" x14ac:dyDescent="0.25">
      <c r="B130" s="145">
        <f t="shared" si="25"/>
        <v>50040</v>
      </c>
      <c r="D130" s="173">
        <f t="shared" si="24"/>
        <v>0</v>
      </c>
      <c r="E130" s="190">
        <f>SUMPRODUCT($AC$81:$AC83,E98:E$100)</f>
        <v>0</v>
      </c>
      <c r="F130" s="190">
        <f>SUMPRODUCT($AC$81:$AC83,F98:F$100)</f>
        <v>0</v>
      </c>
      <c r="G130" s="190">
        <f>SUMPRODUCT($AC$81:$AC83,G98:G$100)</f>
        <v>0</v>
      </c>
      <c r="H130" s="190">
        <f>SUMPRODUCT($AC$81:$AC83,H98:H$100)</f>
        <v>0</v>
      </c>
      <c r="I130" s="190">
        <f>SUMPRODUCT($AC$81:$AC83,I98:I$100)</f>
        <v>0</v>
      </c>
      <c r="J130" s="190">
        <f>SUMPRODUCT($AC$81:$AC83,J98:J$100)</f>
        <v>0</v>
      </c>
      <c r="K130" s="190">
        <f>SUMPRODUCT($AC$81:$AC83,K98:K$100)</f>
        <v>0</v>
      </c>
      <c r="L130" s="190">
        <f>SUMPRODUCT($AC$81:$AC83,L98:L$100)</f>
        <v>0</v>
      </c>
      <c r="M130" s="190">
        <f>SUMPRODUCT($AC$81:$AC83,M98:M$100)</f>
        <v>0</v>
      </c>
      <c r="N130" s="190">
        <f>SUMPRODUCT($AC$81:$AC83,N98:N$100)</f>
        <v>0</v>
      </c>
      <c r="O130" s="190">
        <f>SUMPRODUCT($AC$81:$AC83,O98:O$100)</f>
        <v>0</v>
      </c>
      <c r="P130" s="190">
        <f>SUMPRODUCT($AC$81:$AC83,P98:P$100)</f>
        <v>0</v>
      </c>
      <c r="Q130" s="190">
        <f>SUMPRODUCT($AC$81:$AC83,Q98:Q$100)</f>
        <v>0</v>
      </c>
      <c r="R130" s="190">
        <f>SUMPRODUCT($AC$81:$AC83,R98:R$100)</f>
        <v>0</v>
      </c>
      <c r="S130" s="190">
        <f>SUMPRODUCT($AC$81:$AC83,S98:S$100)</f>
        <v>0</v>
      </c>
      <c r="T130" s="190">
        <f>SUMPRODUCT($AC$81:$AC83,T98:T$100)</f>
        <v>0</v>
      </c>
      <c r="U130" s="190">
        <f>SUMPRODUCT($AC$81:$AC83,U98:U$100)</f>
        <v>0</v>
      </c>
      <c r="V130" s="190">
        <f>SUMPRODUCT($AC$81:$AC83,V98:V$100)</f>
        <v>0</v>
      </c>
      <c r="W130" s="190">
        <f>SUMPRODUCT($AC$81:$AC83,W98:W$100)</f>
        <v>0</v>
      </c>
      <c r="X130" s="190">
        <f>SUMPRODUCT($AC$81:$AC83,X98:X$100)</f>
        <v>0</v>
      </c>
      <c r="Y130" s="190">
        <f>SUMPRODUCT($AC$81:$AC83,Y98:Y$100)</f>
        <v>0</v>
      </c>
      <c r="Z130" s="190">
        <f>SUMPRODUCT($AC$81:$AC83,Z98:Z$100)</f>
        <v>0</v>
      </c>
      <c r="AA130" s="190">
        <f>SUMPRODUCT($AC$81:$AC83,AA98:AA$100)</f>
        <v>0</v>
      </c>
      <c r="AB130" s="190">
        <f>SUMPRODUCT($AC$81:$AC83,AB98:AB$100)</f>
        <v>0</v>
      </c>
    </row>
    <row r="131" spans="1:28" x14ac:dyDescent="0.25">
      <c r="B131" s="145">
        <f t="shared" si="25"/>
        <v>50405</v>
      </c>
      <c r="D131" s="173">
        <f t="shared" si="24"/>
        <v>0</v>
      </c>
      <c r="E131" s="190">
        <f>SUMPRODUCT($AC$81:$AC82,E99:E$100)</f>
        <v>0</v>
      </c>
      <c r="F131" s="190">
        <f>SUMPRODUCT($AC$81:$AC82,F99:F$100)</f>
        <v>0</v>
      </c>
      <c r="G131" s="190">
        <f>SUMPRODUCT($AC$81:$AC82,G99:G$100)</f>
        <v>0</v>
      </c>
      <c r="H131" s="190">
        <f>SUMPRODUCT($AC$81:$AC82,H99:H$100)</f>
        <v>0</v>
      </c>
      <c r="I131" s="190">
        <f>SUMPRODUCT($AC$81:$AC82,I99:I$100)</f>
        <v>0</v>
      </c>
      <c r="J131" s="190">
        <f>SUMPRODUCT($AC$81:$AC82,J99:J$100)</f>
        <v>0</v>
      </c>
      <c r="K131" s="190">
        <f>SUMPRODUCT($AC$81:$AC82,K99:K$100)</f>
        <v>0</v>
      </c>
      <c r="L131" s="190">
        <f>SUMPRODUCT($AC$81:$AC82,L99:L$100)</f>
        <v>0</v>
      </c>
      <c r="M131" s="190">
        <f>SUMPRODUCT($AC$81:$AC82,M99:M$100)</f>
        <v>0</v>
      </c>
      <c r="N131" s="190">
        <f>SUMPRODUCT($AC$81:$AC82,N99:N$100)</f>
        <v>0</v>
      </c>
      <c r="O131" s="190">
        <f>SUMPRODUCT($AC$81:$AC82,O99:O$100)</f>
        <v>0</v>
      </c>
      <c r="P131" s="190">
        <f>SUMPRODUCT($AC$81:$AC82,P99:P$100)</f>
        <v>0</v>
      </c>
      <c r="Q131" s="190">
        <f>SUMPRODUCT($AC$81:$AC82,Q99:Q$100)</f>
        <v>0</v>
      </c>
      <c r="R131" s="190">
        <f>SUMPRODUCT($AC$81:$AC82,R99:R$100)</f>
        <v>0</v>
      </c>
      <c r="S131" s="190">
        <f>SUMPRODUCT($AC$81:$AC82,S99:S$100)</f>
        <v>0</v>
      </c>
      <c r="T131" s="190">
        <f>SUMPRODUCT($AC$81:$AC82,T99:T$100)</f>
        <v>0</v>
      </c>
      <c r="U131" s="190">
        <f>SUMPRODUCT($AC$81:$AC82,U99:U$100)</f>
        <v>0</v>
      </c>
      <c r="V131" s="190">
        <f>SUMPRODUCT($AC$81:$AC82,V99:V$100)</f>
        <v>0</v>
      </c>
      <c r="W131" s="190">
        <f>SUMPRODUCT($AC$81:$AC82,W99:W$100)</f>
        <v>0</v>
      </c>
      <c r="X131" s="190">
        <f>SUMPRODUCT($AC$81:$AC82,X99:X$100)</f>
        <v>0</v>
      </c>
      <c r="Y131" s="190">
        <f>SUMPRODUCT($AC$81:$AC82,Y99:Y$100)</f>
        <v>0</v>
      </c>
      <c r="Z131" s="190">
        <f>SUMPRODUCT($AC$81:$AC82,Z99:Z$100)</f>
        <v>0</v>
      </c>
      <c r="AA131" s="190">
        <f>SUMPRODUCT($AC$81:$AC82,AA99:AA$100)</f>
        <v>0</v>
      </c>
      <c r="AB131" s="190">
        <f>SUMPRODUCT($AC$81:$AC82,AB99:AB$100)</f>
        <v>0</v>
      </c>
    </row>
    <row r="132" spans="1:28" x14ac:dyDescent="0.25">
      <c r="B132" s="145">
        <f t="shared" si="25"/>
        <v>50770</v>
      </c>
      <c r="D132" s="173">
        <f t="shared" si="24"/>
        <v>0</v>
      </c>
      <c r="E132" s="190">
        <f>SUMPRODUCT($AC$81:$AC81,E100:E$100)</f>
        <v>0</v>
      </c>
      <c r="F132" s="190">
        <f>SUMPRODUCT($AC$81:$AC81,F100:F$100)</f>
        <v>0</v>
      </c>
      <c r="G132" s="190">
        <f>SUMPRODUCT($AC$81:$AC81,G100:G$100)</f>
        <v>0</v>
      </c>
      <c r="H132" s="190">
        <f>SUMPRODUCT($AC$81:$AC81,H100:H$100)</f>
        <v>0</v>
      </c>
      <c r="I132" s="190">
        <f>SUMPRODUCT($AC$81:$AC81,I100:I$100)</f>
        <v>0</v>
      </c>
      <c r="J132" s="190">
        <f>SUMPRODUCT($AC$81:$AC81,J100:J$100)</f>
        <v>0</v>
      </c>
      <c r="K132" s="190">
        <f>SUMPRODUCT($AC$81:$AC81,K100:K$100)</f>
        <v>0</v>
      </c>
      <c r="L132" s="190">
        <f>SUMPRODUCT($AC$81:$AC81,L100:L$100)</f>
        <v>0</v>
      </c>
      <c r="M132" s="190">
        <f>SUMPRODUCT($AC$81:$AC81,M100:M$100)</f>
        <v>0</v>
      </c>
      <c r="N132" s="190">
        <f>SUMPRODUCT($AC$81:$AC81,N100:N$100)</f>
        <v>0</v>
      </c>
      <c r="O132" s="190">
        <f>SUMPRODUCT($AC$81:$AC81,O100:O$100)</f>
        <v>0</v>
      </c>
      <c r="P132" s="190">
        <f>SUMPRODUCT($AC$81:$AC81,P100:P$100)</f>
        <v>0</v>
      </c>
      <c r="Q132" s="190">
        <f>SUMPRODUCT($AC$81:$AC81,Q100:Q$100)</f>
        <v>0</v>
      </c>
      <c r="R132" s="190">
        <f>SUMPRODUCT($AC$81:$AC81,R100:R$100)</f>
        <v>0</v>
      </c>
      <c r="S132" s="190">
        <f>SUMPRODUCT($AC$81:$AC81,S100:S$100)</f>
        <v>0</v>
      </c>
      <c r="T132" s="190">
        <f>SUMPRODUCT($AC$81:$AC81,T100:T$100)</f>
        <v>0</v>
      </c>
      <c r="U132" s="190">
        <f>SUMPRODUCT($AC$81:$AC81,U100:U$100)</f>
        <v>0</v>
      </c>
      <c r="V132" s="190">
        <f>SUMPRODUCT($AC$81:$AC81,V100:V$100)</f>
        <v>0</v>
      </c>
      <c r="W132" s="190">
        <f>SUMPRODUCT($AC$81:$AC81,W100:W$100)</f>
        <v>0</v>
      </c>
      <c r="X132" s="190">
        <f>SUMPRODUCT($AC$81:$AC81,X100:X$100)</f>
        <v>0</v>
      </c>
      <c r="Y132" s="190">
        <f>SUMPRODUCT($AC$81:$AC81,Y100:Y$100)</f>
        <v>0</v>
      </c>
      <c r="Z132" s="190">
        <f>SUMPRODUCT($AC$81:$AC81,Z100:Z$100)</f>
        <v>0</v>
      </c>
      <c r="AA132" s="190">
        <f>SUMPRODUCT($AC$81:$AC81,AA100:AA$100)</f>
        <v>0</v>
      </c>
      <c r="AB132" s="190">
        <f>SUMPRODUCT($AC$81:$AC81,AB100:AB$100)</f>
        <v>0</v>
      </c>
    </row>
    <row r="133" spans="1:28" x14ac:dyDescent="0.25">
      <c r="B133" s="145">
        <f t="shared" si="25"/>
        <v>51135</v>
      </c>
      <c r="D133" s="173">
        <f t="shared" si="24"/>
        <v>0</v>
      </c>
      <c r="E133" s="190">
        <f>SUMPRODUCT($AC80:$AC$81,E$100:E101)</f>
        <v>0</v>
      </c>
      <c r="F133" s="190">
        <f>SUMPRODUCT($AC80:$AC$81,F$100:F101)</f>
        <v>0</v>
      </c>
      <c r="G133" s="190">
        <f>SUMPRODUCT($AC80:$AC$81,G$100:G101)</f>
        <v>0</v>
      </c>
      <c r="H133" s="190">
        <f>SUMPRODUCT($AC80:$AC$81,H$100:H101)</f>
        <v>0</v>
      </c>
      <c r="I133" s="190">
        <f>SUMPRODUCT($AC80:$AC$81,I$100:I101)</f>
        <v>0</v>
      </c>
      <c r="J133" s="190">
        <f>SUMPRODUCT($AC80:$AC$81,J$100:J101)</f>
        <v>0</v>
      </c>
      <c r="K133" s="190">
        <f>SUMPRODUCT($AC80:$AC$81,K$100:K101)</f>
        <v>0</v>
      </c>
      <c r="L133" s="190">
        <f>SUMPRODUCT($AC80:$AC$81,L$100:L101)</f>
        <v>0</v>
      </c>
      <c r="M133" s="190">
        <f>SUMPRODUCT($AC80:$AC$81,M$100:M101)</f>
        <v>0</v>
      </c>
      <c r="N133" s="190">
        <f>SUMPRODUCT($AC80:$AC$81,N$100:N101)</f>
        <v>0</v>
      </c>
      <c r="O133" s="190">
        <f>SUMPRODUCT($AC80:$AC$81,O$100:O101)</f>
        <v>0</v>
      </c>
      <c r="P133" s="190">
        <f>SUMPRODUCT($AC80:$AC$81,P$100:P101)</f>
        <v>0</v>
      </c>
      <c r="Q133" s="190">
        <f>SUMPRODUCT($AC80:$AC$81,Q$100:Q101)</f>
        <v>0</v>
      </c>
      <c r="R133" s="190">
        <f>SUMPRODUCT($AC80:$AC$81,R$100:R101)</f>
        <v>0</v>
      </c>
      <c r="S133" s="190">
        <f>SUMPRODUCT($AC80:$AC$81,S$100:S101)</f>
        <v>0</v>
      </c>
      <c r="T133" s="190">
        <f>SUMPRODUCT($AC80:$AC$81,T$100:T101)</f>
        <v>0</v>
      </c>
      <c r="U133" s="190">
        <f>SUMPRODUCT($AC80:$AC$81,U$100:U101)</f>
        <v>0</v>
      </c>
      <c r="V133" s="190">
        <f>SUMPRODUCT($AC80:$AC$81,V$100:V101)</f>
        <v>0</v>
      </c>
      <c r="W133" s="190">
        <f>SUMPRODUCT($AC80:$AC$81,W$100:W101)</f>
        <v>0</v>
      </c>
      <c r="X133" s="190">
        <f>SUMPRODUCT($AC80:$AC$81,X$100:X101)</f>
        <v>0</v>
      </c>
      <c r="Y133" s="190">
        <f>SUMPRODUCT($AC80:$AC$81,Y$100:Y101)</f>
        <v>0</v>
      </c>
      <c r="Z133" s="190">
        <f>SUMPRODUCT($AC80:$AC$81,Z$100:Z101)</f>
        <v>0</v>
      </c>
      <c r="AA133" s="190">
        <f>SUMPRODUCT($AC80:$AC$81,AA$100:AA101)</f>
        <v>0</v>
      </c>
      <c r="AB133" s="190">
        <f>SUMPRODUCT($AC80:$AC$81,AB$100:AB101)</f>
        <v>0</v>
      </c>
    </row>
    <row r="135" spans="1:28" x14ac:dyDescent="0.25">
      <c r="V135" s="141"/>
      <c r="W135" s="141"/>
      <c r="X135" s="141"/>
      <c r="Y135" s="141"/>
      <c r="Z135" s="141"/>
      <c r="AA135" s="141"/>
      <c r="AB135" s="141"/>
    </row>
    <row r="136" spans="1:28" x14ac:dyDescent="0.25">
      <c r="V136" s="141"/>
      <c r="W136" s="141"/>
      <c r="X136" s="141"/>
      <c r="Y136" s="141"/>
      <c r="Z136" s="141"/>
      <c r="AA136" s="141"/>
      <c r="AB136" s="141"/>
    </row>
    <row r="137" spans="1:28" ht="42.6" customHeight="1" x14ac:dyDescent="0.25">
      <c r="A137" s="402" t="s">
        <v>214</v>
      </c>
      <c r="B137" s="402"/>
      <c r="C137" s="402"/>
      <c r="E137" s="398" t="str">
        <f>"Cumulative Undiscounted Residual Payout of "&amp;$H$4&amp;" Losses to be incurred after "&amp;MONTH(Summary!$C$6)&amp;"/"&amp;DAY(Summary!$C$6)&amp;"/"&amp;YEAR(Summary!$C$6)&amp;" related to BBNI business only prior to "&amp;MONTH(Summary!$C$6)&amp;"/"&amp;DAY(Summary!$C$6)&amp;"/"&amp;YEAR(Summary!$C$6)</f>
        <v>Cumulative Undiscounted Residual Payout of NZD Losses to be incurred after 12/31/2019 related to BBNI business only prior to 12/31/2019</v>
      </c>
      <c r="F137" s="399"/>
      <c r="G137" s="399"/>
      <c r="H137" s="399"/>
      <c r="I137" s="399"/>
      <c r="J137" s="399"/>
      <c r="K137" s="399"/>
      <c r="L137" s="399"/>
      <c r="M137" s="399"/>
      <c r="N137" s="399"/>
      <c r="O137" s="399"/>
      <c r="P137" s="399"/>
      <c r="Q137" s="399"/>
      <c r="R137" s="399"/>
      <c r="S137" s="399"/>
      <c r="T137" s="399"/>
      <c r="U137" s="399"/>
      <c r="V137" s="399"/>
      <c r="W137" s="399"/>
      <c r="X137" s="399"/>
      <c r="Y137" s="399"/>
      <c r="Z137" s="399"/>
      <c r="AA137" s="399"/>
      <c r="AB137" s="400"/>
    </row>
    <row r="138" spans="1:28" ht="27" customHeight="1" x14ac:dyDescent="0.25">
      <c r="D138" s="162" t="s">
        <v>146</v>
      </c>
      <c r="E138" s="133" t="s">
        <v>0</v>
      </c>
      <c r="F138" s="132" t="s">
        <v>1</v>
      </c>
      <c r="G138" s="132" t="s">
        <v>2</v>
      </c>
      <c r="H138" s="132" t="s">
        <v>3</v>
      </c>
      <c r="I138" s="132" t="s">
        <v>4</v>
      </c>
      <c r="J138" s="132" t="s">
        <v>5</v>
      </c>
      <c r="K138" s="132" t="s">
        <v>6</v>
      </c>
      <c r="L138" s="132" t="s">
        <v>7</v>
      </c>
      <c r="M138" s="132" t="s">
        <v>8</v>
      </c>
      <c r="N138" s="132" t="s">
        <v>9</v>
      </c>
      <c r="O138" s="132" t="s">
        <v>10</v>
      </c>
      <c r="P138" s="132" t="s">
        <v>11</v>
      </c>
      <c r="Q138" s="132" t="s">
        <v>12</v>
      </c>
      <c r="R138" s="132" t="s">
        <v>13</v>
      </c>
      <c r="S138" s="132" t="s">
        <v>14</v>
      </c>
      <c r="T138" s="132" t="s">
        <v>15</v>
      </c>
      <c r="U138" s="132" t="s">
        <v>16</v>
      </c>
      <c r="V138" s="132" t="s">
        <v>17</v>
      </c>
      <c r="W138" s="132" t="s">
        <v>18</v>
      </c>
      <c r="X138" s="132" t="s">
        <v>19</v>
      </c>
      <c r="Y138" s="132" t="s">
        <v>20</v>
      </c>
      <c r="Z138" s="132" t="s">
        <v>21</v>
      </c>
      <c r="AA138" s="132" t="s">
        <v>22</v>
      </c>
      <c r="AB138" s="131" t="s">
        <v>30</v>
      </c>
    </row>
    <row r="139" spans="1:28" x14ac:dyDescent="0.25">
      <c r="B139" s="65"/>
      <c r="D139" s="56"/>
      <c r="E139" s="179"/>
      <c r="F139" s="180"/>
      <c r="G139" s="180"/>
      <c r="H139" s="180"/>
      <c r="I139" s="180"/>
      <c r="J139" s="180"/>
      <c r="K139" s="180"/>
      <c r="L139" s="180"/>
      <c r="M139" s="180"/>
      <c r="N139" s="180"/>
      <c r="O139" s="180"/>
      <c r="P139" s="180"/>
      <c r="Q139" s="180"/>
      <c r="R139" s="180"/>
      <c r="S139" s="180"/>
      <c r="T139" s="180"/>
      <c r="U139" s="180"/>
      <c r="V139" s="180"/>
      <c r="W139" s="181"/>
      <c r="X139" s="180"/>
      <c r="Y139" s="180"/>
      <c r="Z139" s="180"/>
      <c r="AA139" s="180"/>
      <c r="AB139" s="182"/>
    </row>
    <row r="140" spans="1:28" x14ac:dyDescent="0.25">
      <c r="B140" s="145">
        <f>EDATE(+Summary!$C$6,12)</f>
        <v>44196</v>
      </c>
      <c r="D140" s="183">
        <f t="shared" ref="D140:D159" si="26">SUM(E140:AB140)</f>
        <v>0</v>
      </c>
      <c r="E140" s="183">
        <f>+(E$15*E$20)*E26</f>
        <v>0</v>
      </c>
      <c r="F140" s="183">
        <f>+(F$15*F$20)*F26</f>
        <v>0</v>
      </c>
      <c r="G140" s="183">
        <f t="shared" ref="G140:AB140" si="27">+(G$15*G$20)*G26</f>
        <v>0</v>
      </c>
      <c r="H140" s="183">
        <f t="shared" si="27"/>
        <v>0</v>
      </c>
      <c r="I140" s="183">
        <f t="shared" si="27"/>
        <v>0</v>
      </c>
      <c r="J140" s="183">
        <f t="shared" si="27"/>
        <v>0</v>
      </c>
      <c r="K140" s="183">
        <f t="shared" si="27"/>
        <v>0</v>
      </c>
      <c r="L140" s="183">
        <f t="shared" si="27"/>
        <v>0</v>
      </c>
      <c r="M140" s="183">
        <f t="shared" si="27"/>
        <v>0</v>
      </c>
      <c r="N140" s="183">
        <f t="shared" si="27"/>
        <v>0</v>
      </c>
      <c r="O140" s="183">
        <f t="shared" si="27"/>
        <v>0</v>
      </c>
      <c r="P140" s="183">
        <f t="shared" si="27"/>
        <v>0</v>
      </c>
      <c r="Q140" s="183">
        <f t="shared" si="27"/>
        <v>0</v>
      </c>
      <c r="R140" s="183">
        <f t="shared" si="27"/>
        <v>0</v>
      </c>
      <c r="S140" s="183">
        <f t="shared" si="27"/>
        <v>0</v>
      </c>
      <c r="T140" s="183">
        <f t="shared" si="27"/>
        <v>0</v>
      </c>
      <c r="U140" s="183">
        <f t="shared" si="27"/>
        <v>0</v>
      </c>
      <c r="V140" s="183">
        <f t="shared" si="27"/>
        <v>0</v>
      </c>
      <c r="W140" s="183">
        <f t="shared" si="27"/>
        <v>0</v>
      </c>
      <c r="X140" s="183">
        <f t="shared" si="27"/>
        <v>0</v>
      </c>
      <c r="Y140" s="183">
        <f t="shared" si="27"/>
        <v>0</v>
      </c>
      <c r="Z140" s="183">
        <f t="shared" si="27"/>
        <v>0</v>
      </c>
      <c r="AA140" s="183">
        <f t="shared" si="27"/>
        <v>0</v>
      </c>
      <c r="AB140" s="183">
        <f t="shared" si="27"/>
        <v>0</v>
      </c>
    </row>
    <row r="141" spans="1:28" x14ac:dyDescent="0.25">
      <c r="B141" s="145">
        <f t="shared" ref="B141:B159" si="28">EDATE(B140,12)</f>
        <v>44561</v>
      </c>
      <c r="D141" s="183">
        <f t="shared" si="26"/>
        <v>0</v>
      </c>
      <c r="E141" s="183">
        <f t="shared" ref="E141:AB151" si="29">+(E$15*E$20)*E27</f>
        <v>0</v>
      </c>
      <c r="F141" s="183">
        <f t="shared" si="29"/>
        <v>0</v>
      </c>
      <c r="G141" s="183">
        <f t="shared" si="29"/>
        <v>0</v>
      </c>
      <c r="H141" s="183">
        <f t="shared" si="29"/>
        <v>0</v>
      </c>
      <c r="I141" s="183">
        <f t="shared" si="29"/>
        <v>0</v>
      </c>
      <c r="J141" s="183">
        <f t="shared" si="29"/>
        <v>0</v>
      </c>
      <c r="K141" s="183">
        <f t="shared" si="29"/>
        <v>0</v>
      </c>
      <c r="L141" s="183">
        <f t="shared" si="29"/>
        <v>0</v>
      </c>
      <c r="M141" s="183">
        <f t="shared" si="29"/>
        <v>0</v>
      </c>
      <c r="N141" s="183">
        <f t="shared" si="29"/>
        <v>0</v>
      </c>
      <c r="O141" s="183">
        <f t="shared" si="29"/>
        <v>0</v>
      </c>
      <c r="P141" s="183">
        <f t="shared" si="29"/>
        <v>0</v>
      </c>
      <c r="Q141" s="183">
        <f t="shared" si="29"/>
        <v>0</v>
      </c>
      <c r="R141" s="183">
        <f t="shared" si="29"/>
        <v>0</v>
      </c>
      <c r="S141" s="183">
        <f t="shared" si="29"/>
        <v>0</v>
      </c>
      <c r="T141" s="183">
        <f t="shared" si="29"/>
        <v>0</v>
      </c>
      <c r="U141" s="183">
        <f t="shared" si="29"/>
        <v>0</v>
      </c>
      <c r="V141" s="183">
        <f t="shared" si="29"/>
        <v>0</v>
      </c>
      <c r="W141" s="183">
        <f t="shared" si="29"/>
        <v>0</v>
      </c>
      <c r="X141" s="183">
        <f t="shared" si="29"/>
        <v>0</v>
      </c>
      <c r="Y141" s="183">
        <f t="shared" si="29"/>
        <v>0</v>
      </c>
      <c r="Z141" s="183">
        <f t="shared" si="29"/>
        <v>0</v>
      </c>
      <c r="AA141" s="183">
        <f t="shared" si="29"/>
        <v>0</v>
      </c>
      <c r="AB141" s="183">
        <f t="shared" si="29"/>
        <v>0</v>
      </c>
    </row>
    <row r="142" spans="1:28" x14ac:dyDescent="0.25">
      <c r="B142" s="145">
        <f t="shared" si="28"/>
        <v>44926</v>
      </c>
      <c r="D142" s="183">
        <f t="shared" si="26"/>
        <v>0</v>
      </c>
      <c r="E142" s="183">
        <f t="shared" si="29"/>
        <v>0</v>
      </c>
      <c r="F142" s="183">
        <f t="shared" si="29"/>
        <v>0</v>
      </c>
      <c r="G142" s="183">
        <f t="shared" si="29"/>
        <v>0</v>
      </c>
      <c r="H142" s="183">
        <f t="shared" si="29"/>
        <v>0</v>
      </c>
      <c r="I142" s="183">
        <f t="shared" si="29"/>
        <v>0</v>
      </c>
      <c r="J142" s="183">
        <f t="shared" si="29"/>
        <v>0</v>
      </c>
      <c r="K142" s="183">
        <f t="shared" si="29"/>
        <v>0</v>
      </c>
      <c r="L142" s="183">
        <f t="shared" si="29"/>
        <v>0</v>
      </c>
      <c r="M142" s="183">
        <f t="shared" si="29"/>
        <v>0</v>
      </c>
      <c r="N142" s="183">
        <f t="shared" si="29"/>
        <v>0</v>
      </c>
      <c r="O142" s="183">
        <f t="shared" si="29"/>
        <v>0</v>
      </c>
      <c r="P142" s="183">
        <f t="shared" si="29"/>
        <v>0</v>
      </c>
      <c r="Q142" s="183">
        <f t="shared" si="29"/>
        <v>0</v>
      </c>
      <c r="R142" s="183">
        <f t="shared" si="29"/>
        <v>0</v>
      </c>
      <c r="S142" s="183">
        <f t="shared" si="29"/>
        <v>0</v>
      </c>
      <c r="T142" s="183">
        <f t="shared" si="29"/>
        <v>0</v>
      </c>
      <c r="U142" s="183">
        <f t="shared" si="29"/>
        <v>0</v>
      </c>
      <c r="V142" s="183">
        <f t="shared" si="29"/>
        <v>0</v>
      </c>
      <c r="W142" s="183">
        <f t="shared" si="29"/>
        <v>0</v>
      </c>
      <c r="X142" s="183">
        <f t="shared" si="29"/>
        <v>0</v>
      </c>
      <c r="Y142" s="183">
        <f t="shared" si="29"/>
        <v>0</v>
      </c>
      <c r="Z142" s="183">
        <f t="shared" si="29"/>
        <v>0</v>
      </c>
      <c r="AA142" s="183">
        <f t="shared" si="29"/>
        <v>0</v>
      </c>
      <c r="AB142" s="183">
        <f t="shared" si="29"/>
        <v>0</v>
      </c>
    </row>
    <row r="143" spans="1:28" x14ac:dyDescent="0.25">
      <c r="B143" s="145">
        <f t="shared" si="28"/>
        <v>45291</v>
      </c>
      <c r="D143" s="183">
        <f t="shared" si="26"/>
        <v>0</v>
      </c>
      <c r="E143" s="183">
        <f t="shared" si="29"/>
        <v>0</v>
      </c>
      <c r="F143" s="183">
        <f t="shared" si="29"/>
        <v>0</v>
      </c>
      <c r="G143" s="183">
        <f t="shared" si="29"/>
        <v>0</v>
      </c>
      <c r="H143" s="183">
        <f t="shared" si="29"/>
        <v>0</v>
      </c>
      <c r="I143" s="183">
        <f t="shared" si="29"/>
        <v>0</v>
      </c>
      <c r="J143" s="183">
        <f t="shared" si="29"/>
        <v>0</v>
      </c>
      <c r="K143" s="183">
        <f t="shared" si="29"/>
        <v>0</v>
      </c>
      <c r="L143" s="183">
        <f t="shared" si="29"/>
        <v>0</v>
      </c>
      <c r="M143" s="183">
        <f t="shared" si="29"/>
        <v>0</v>
      </c>
      <c r="N143" s="183">
        <f t="shared" si="29"/>
        <v>0</v>
      </c>
      <c r="O143" s="183">
        <f t="shared" si="29"/>
        <v>0</v>
      </c>
      <c r="P143" s="183">
        <f t="shared" si="29"/>
        <v>0</v>
      </c>
      <c r="Q143" s="183">
        <f t="shared" si="29"/>
        <v>0</v>
      </c>
      <c r="R143" s="183">
        <f t="shared" si="29"/>
        <v>0</v>
      </c>
      <c r="S143" s="183">
        <f t="shared" si="29"/>
        <v>0</v>
      </c>
      <c r="T143" s="183">
        <f t="shared" si="29"/>
        <v>0</v>
      </c>
      <c r="U143" s="183">
        <f t="shared" si="29"/>
        <v>0</v>
      </c>
      <c r="V143" s="183">
        <f t="shared" si="29"/>
        <v>0</v>
      </c>
      <c r="W143" s="183">
        <f t="shared" si="29"/>
        <v>0</v>
      </c>
      <c r="X143" s="183">
        <f t="shared" si="29"/>
        <v>0</v>
      </c>
      <c r="Y143" s="183">
        <f t="shared" si="29"/>
        <v>0</v>
      </c>
      <c r="Z143" s="183">
        <f t="shared" si="29"/>
        <v>0</v>
      </c>
      <c r="AA143" s="183">
        <f t="shared" si="29"/>
        <v>0</v>
      </c>
      <c r="AB143" s="183">
        <f t="shared" si="29"/>
        <v>0</v>
      </c>
    </row>
    <row r="144" spans="1:28" x14ac:dyDescent="0.25">
      <c r="B144" s="145">
        <f t="shared" si="28"/>
        <v>45657</v>
      </c>
      <c r="D144" s="183">
        <f t="shared" si="26"/>
        <v>0</v>
      </c>
      <c r="E144" s="183">
        <f t="shared" si="29"/>
        <v>0</v>
      </c>
      <c r="F144" s="183">
        <f t="shared" si="29"/>
        <v>0</v>
      </c>
      <c r="G144" s="183">
        <f t="shared" si="29"/>
        <v>0</v>
      </c>
      <c r="H144" s="183">
        <f t="shared" si="29"/>
        <v>0</v>
      </c>
      <c r="I144" s="183">
        <f t="shared" si="29"/>
        <v>0</v>
      </c>
      <c r="J144" s="183">
        <f t="shared" si="29"/>
        <v>0</v>
      </c>
      <c r="K144" s="183">
        <f t="shared" si="29"/>
        <v>0</v>
      </c>
      <c r="L144" s="183">
        <f t="shared" si="29"/>
        <v>0</v>
      </c>
      <c r="M144" s="183">
        <f t="shared" si="29"/>
        <v>0</v>
      </c>
      <c r="N144" s="183">
        <f t="shared" si="29"/>
        <v>0</v>
      </c>
      <c r="O144" s="183">
        <f t="shared" si="29"/>
        <v>0</v>
      </c>
      <c r="P144" s="183">
        <f t="shared" si="29"/>
        <v>0</v>
      </c>
      <c r="Q144" s="183">
        <f t="shared" si="29"/>
        <v>0</v>
      </c>
      <c r="R144" s="183">
        <f t="shared" si="29"/>
        <v>0</v>
      </c>
      <c r="S144" s="183">
        <f t="shared" si="29"/>
        <v>0</v>
      </c>
      <c r="T144" s="183">
        <f t="shared" si="29"/>
        <v>0</v>
      </c>
      <c r="U144" s="183">
        <f t="shared" si="29"/>
        <v>0</v>
      </c>
      <c r="V144" s="183">
        <f t="shared" si="29"/>
        <v>0</v>
      </c>
      <c r="W144" s="183">
        <f t="shared" si="29"/>
        <v>0</v>
      </c>
      <c r="X144" s="183">
        <f t="shared" si="29"/>
        <v>0</v>
      </c>
      <c r="Y144" s="183">
        <f t="shared" si="29"/>
        <v>0</v>
      </c>
      <c r="Z144" s="183">
        <f t="shared" si="29"/>
        <v>0</v>
      </c>
      <c r="AA144" s="183">
        <f t="shared" si="29"/>
        <v>0</v>
      </c>
      <c r="AB144" s="183">
        <f t="shared" si="29"/>
        <v>0</v>
      </c>
    </row>
    <row r="145" spans="2:28" x14ac:dyDescent="0.25">
      <c r="B145" s="145">
        <f t="shared" si="28"/>
        <v>46022</v>
      </c>
      <c r="D145" s="183">
        <f t="shared" si="26"/>
        <v>0</v>
      </c>
      <c r="E145" s="183">
        <f t="shared" si="29"/>
        <v>0</v>
      </c>
      <c r="F145" s="183">
        <f t="shared" si="29"/>
        <v>0</v>
      </c>
      <c r="G145" s="183">
        <f t="shared" si="29"/>
        <v>0</v>
      </c>
      <c r="H145" s="183">
        <f t="shared" si="29"/>
        <v>0</v>
      </c>
      <c r="I145" s="183">
        <f t="shared" si="29"/>
        <v>0</v>
      </c>
      <c r="J145" s="183">
        <f t="shared" si="29"/>
        <v>0</v>
      </c>
      <c r="K145" s="183">
        <f t="shared" si="29"/>
        <v>0</v>
      </c>
      <c r="L145" s="183">
        <f t="shared" si="29"/>
        <v>0</v>
      </c>
      <c r="M145" s="183">
        <f t="shared" si="29"/>
        <v>0</v>
      </c>
      <c r="N145" s="183">
        <f t="shared" si="29"/>
        <v>0</v>
      </c>
      <c r="O145" s="183">
        <f t="shared" si="29"/>
        <v>0</v>
      </c>
      <c r="P145" s="183">
        <f t="shared" si="29"/>
        <v>0</v>
      </c>
      <c r="Q145" s="183">
        <f t="shared" si="29"/>
        <v>0</v>
      </c>
      <c r="R145" s="183">
        <f t="shared" si="29"/>
        <v>0</v>
      </c>
      <c r="S145" s="183">
        <f t="shared" si="29"/>
        <v>0</v>
      </c>
      <c r="T145" s="183">
        <f t="shared" si="29"/>
        <v>0</v>
      </c>
      <c r="U145" s="183">
        <f t="shared" si="29"/>
        <v>0</v>
      </c>
      <c r="V145" s="183">
        <f t="shared" si="29"/>
        <v>0</v>
      </c>
      <c r="W145" s="183">
        <f t="shared" si="29"/>
        <v>0</v>
      </c>
      <c r="X145" s="183">
        <f t="shared" si="29"/>
        <v>0</v>
      </c>
      <c r="Y145" s="183">
        <f t="shared" si="29"/>
        <v>0</v>
      </c>
      <c r="Z145" s="183">
        <f t="shared" si="29"/>
        <v>0</v>
      </c>
      <c r="AA145" s="183">
        <f t="shared" si="29"/>
        <v>0</v>
      </c>
      <c r="AB145" s="183">
        <f t="shared" si="29"/>
        <v>0</v>
      </c>
    </row>
    <row r="146" spans="2:28" x14ac:dyDescent="0.25">
      <c r="B146" s="145">
        <f t="shared" si="28"/>
        <v>46387</v>
      </c>
      <c r="D146" s="183">
        <f t="shared" si="26"/>
        <v>0</v>
      </c>
      <c r="E146" s="183">
        <f t="shared" si="29"/>
        <v>0</v>
      </c>
      <c r="F146" s="183">
        <f t="shared" si="29"/>
        <v>0</v>
      </c>
      <c r="G146" s="183">
        <f t="shared" si="29"/>
        <v>0</v>
      </c>
      <c r="H146" s="183">
        <f t="shared" si="29"/>
        <v>0</v>
      </c>
      <c r="I146" s="183">
        <f t="shared" si="29"/>
        <v>0</v>
      </c>
      <c r="J146" s="183">
        <f t="shared" si="29"/>
        <v>0</v>
      </c>
      <c r="K146" s="183">
        <f t="shared" si="29"/>
        <v>0</v>
      </c>
      <c r="L146" s="183">
        <f t="shared" si="29"/>
        <v>0</v>
      </c>
      <c r="M146" s="183">
        <f t="shared" si="29"/>
        <v>0</v>
      </c>
      <c r="N146" s="183">
        <f t="shared" si="29"/>
        <v>0</v>
      </c>
      <c r="O146" s="183">
        <f t="shared" si="29"/>
        <v>0</v>
      </c>
      <c r="P146" s="183">
        <f t="shared" si="29"/>
        <v>0</v>
      </c>
      <c r="Q146" s="183">
        <f t="shared" si="29"/>
        <v>0</v>
      </c>
      <c r="R146" s="183">
        <f t="shared" si="29"/>
        <v>0</v>
      </c>
      <c r="S146" s="183">
        <f t="shared" si="29"/>
        <v>0</v>
      </c>
      <c r="T146" s="183">
        <f t="shared" si="29"/>
        <v>0</v>
      </c>
      <c r="U146" s="183">
        <f t="shared" si="29"/>
        <v>0</v>
      </c>
      <c r="V146" s="183">
        <f t="shared" si="29"/>
        <v>0</v>
      </c>
      <c r="W146" s="183">
        <f t="shared" si="29"/>
        <v>0</v>
      </c>
      <c r="X146" s="183">
        <f t="shared" si="29"/>
        <v>0</v>
      </c>
      <c r="Y146" s="183">
        <f t="shared" si="29"/>
        <v>0</v>
      </c>
      <c r="Z146" s="183">
        <f t="shared" si="29"/>
        <v>0</v>
      </c>
      <c r="AA146" s="183">
        <f t="shared" si="29"/>
        <v>0</v>
      </c>
      <c r="AB146" s="183">
        <f t="shared" si="29"/>
        <v>0</v>
      </c>
    </row>
    <row r="147" spans="2:28" x14ac:dyDescent="0.25">
      <c r="B147" s="145">
        <f t="shared" si="28"/>
        <v>46752</v>
      </c>
      <c r="D147" s="183">
        <f t="shared" si="26"/>
        <v>0</v>
      </c>
      <c r="E147" s="183">
        <f t="shared" si="29"/>
        <v>0</v>
      </c>
      <c r="F147" s="183">
        <f t="shared" si="29"/>
        <v>0</v>
      </c>
      <c r="G147" s="183">
        <f t="shared" si="29"/>
        <v>0</v>
      </c>
      <c r="H147" s="183">
        <f t="shared" si="29"/>
        <v>0</v>
      </c>
      <c r="I147" s="183">
        <f t="shared" si="29"/>
        <v>0</v>
      </c>
      <c r="J147" s="183">
        <f t="shared" si="29"/>
        <v>0</v>
      </c>
      <c r="K147" s="183">
        <f t="shared" si="29"/>
        <v>0</v>
      </c>
      <c r="L147" s="183">
        <f t="shared" si="29"/>
        <v>0</v>
      </c>
      <c r="M147" s="183">
        <f t="shared" si="29"/>
        <v>0</v>
      </c>
      <c r="N147" s="183">
        <f t="shared" si="29"/>
        <v>0</v>
      </c>
      <c r="O147" s="183">
        <f t="shared" si="29"/>
        <v>0</v>
      </c>
      <c r="P147" s="183">
        <f t="shared" si="29"/>
        <v>0</v>
      </c>
      <c r="Q147" s="183">
        <f t="shared" si="29"/>
        <v>0</v>
      </c>
      <c r="R147" s="183">
        <f t="shared" si="29"/>
        <v>0</v>
      </c>
      <c r="S147" s="183">
        <f t="shared" si="29"/>
        <v>0</v>
      </c>
      <c r="T147" s="183">
        <f t="shared" si="29"/>
        <v>0</v>
      </c>
      <c r="U147" s="183">
        <f t="shared" si="29"/>
        <v>0</v>
      </c>
      <c r="V147" s="183">
        <f t="shared" si="29"/>
        <v>0</v>
      </c>
      <c r="W147" s="183">
        <f t="shared" si="29"/>
        <v>0</v>
      </c>
      <c r="X147" s="183">
        <f t="shared" si="29"/>
        <v>0</v>
      </c>
      <c r="Y147" s="183">
        <f t="shared" si="29"/>
        <v>0</v>
      </c>
      <c r="Z147" s="183">
        <f t="shared" si="29"/>
        <v>0</v>
      </c>
      <c r="AA147" s="183">
        <f t="shared" si="29"/>
        <v>0</v>
      </c>
      <c r="AB147" s="183">
        <f t="shared" si="29"/>
        <v>0</v>
      </c>
    </row>
    <row r="148" spans="2:28" x14ac:dyDescent="0.25">
      <c r="B148" s="145">
        <f t="shared" si="28"/>
        <v>47118</v>
      </c>
      <c r="D148" s="183">
        <f t="shared" si="26"/>
        <v>0</v>
      </c>
      <c r="E148" s="183">
        <f t="shared" si="29"/>
        <v>0</v>
      </c>
      <c r="F148" s="183">
        <f t="shared" si="29"/>
        <v>0</v>
      </c>
      <c r="G148" s="183">
        <f t="shared" si="29"/>
        <v>0</v>
      </c>
      <c r="H148" s="183">
        <f t="shared" si="29"/>
        <v>0</v>
      </c>
      <c r="I148" s="183">
        <f t="shared" si="29"/>
        <v>0</v>
      </c>
      <c r="J148" s="183">
        <f t="shared" si="29"/>
        <v>0</v>
      </c>
      <c r="K148" s="183">
        <f t="shared" si="29"/>
        <v>0</v>
      </c>
      <c r="L148" s="183">
        <f t="shared" si="29"/>
        <v>0</v>
      </c>
      <c r="M148" s="183">
        <f t="shared" si="29"/>
        <v>0</v>
      </c>
      <c r="N148" s="183">
        <f t="shared" si="29"/>
        <v>0</v>
      </c>
      <c r="O148" s="183">
        <f t="shared" si="29"/>
        <v>0</v>
      </c>
      <c r="P148" s="183">
        <f t="shared" si="29"/>
        <v>0</v>
      </c>
      <c r="Q148" s="183">
        <f t="shared" si="29"/>
        <v>0</v>
      </c>
      <c r="R148" s="183">
        <f t="shared" si="29"/>
        <v>0</v>
      </c>
      <c r="S148" s="183">
        <f t="shared" si="29"/>
        <v>0</v>
      </c>
      <c r="T148" s="183">
        <f t="shared" si="29"/>
        <v>0</v>
      </c>
      <c r="U148" s="183">
        <f t="shared" si="29"/>
        <v>0</v>
      </c>
      <c r="V148" s="183">
        <f t="shared" si="29"/>
        <v>0</v>
      </c>
      <c r="W148" s="183">
        <f t="shared" si="29"/>
        <v>0</v>
      </c>
      <c r="X148" s="183">
        <f t="shared" si="29"/>
        <v>0</v>
      </c>
      <c r="Y148" s="183">
        <f t="shared" si="29"/>
        <v>0</v>
      </c>
      <c r="Z148" s="183">
        <f t="shared" si="29"/>
        <v>0</v>
      </c>
      <c r="AA148" s="183">
        <f t="shared" si="29"/>
        <v>0</v>
      </c>
      <c r="AB148" s="183">
        <f t="shared" si="29"/>
        <v>0</v>
      </c>
    </row>
    <row r="149" spans="2:28" x14ac:dyDescent="0.25">
      <c r="B149" s="145">
        <f t="shared" si="28"/>
        <v>47483</v>
      </c>
      <c r="D149" s="183">
        <f t="shared" si="26"/>
        <v>0</v>
      </c>
      <c r="E149" s="183">
        <f t="shared" si="29"/>
        <v>0</v>
      </c>
      <c r="F149" s="183">
        <f t="shared" si="29"/>
        <v>0</v>
      </c>
      <c r="G149" s="183">
        <f t="shared" si="29"/>
        <v>0</v>
      </c>
      <c r="H149" s="183">
        <f t="shared" si="29"/>
        <v>0</v>
      </c>
      <c r="I149" s="183">
        <f t="shared" si="29"/>
        <v>0</v>
      </c>
      <c r="J149" s="183">
        <f t="shared" si="29"/>
        <v>0</v>
      </c>
      <c r="K149" s="183">
        <f t="shared" si="29"/>
        <v>0</v>
      </c>
      <c r="L149" s="183">
        <f t="shared" si="29"/>
        <v>0</v>
      </c>
      <c r="M149" s="183">
        <f t="shared" si="29"/>
        <v>0</v>
      </c>
      <c r="N149" s="183">
        <f t="shared" si="29"/>
        <v>0</v>
      </c>
      <c r="O149" s="183">
        <f t="shared" si="29"/>
        <v>0</v>
      </c>
      <c r="P149" s="183">
        <f t="shared" si="29"/>
        <v>0</v>
      </c>
      <c r="Q149" s="183">
        <f t="shared" si="29"/>
        <v>0</v>
      </c>
      <c r="R149" s="183">
        <f t="shared" si="29"/>
        <v>0</v>
      </c>
      <c r="S149" s="183">
        <f t="shared" si="29"/>
        <v>0</v>
      </c>
      <c r="T149" s="183">
        <f t="shared" si="29"/>
        <v>0</v>
      </c>
      <c r="U149" s="183">
        <f t="shared" si="29"/>
        <v>0</v>
      </c>
      <c r="V149" s="183">
        <f t="shared" si="29"/>
        <v>0</v>
      </c>
      <c r="W149" s="183">
        <f t="shared" si="29"/>
        <v>0</v>
      </c>
      <c r="X149" s="183">
        <f t="shared" si="29"/>
        <v>0</v>
      </c>
      <c r="Y149" s="183">
        <f t="shared" si="29"/>
        <v>0</v>
      </c>
      <c r="Z149" s="183">
        <f t="shared" si="29"/>
        <v>0</v>
      </c>
      <c r="AA149" s="183">
        <f t="shared" si="29"/>
        <v>0</v>
      </c>
      <c r="AB149" s="183">
        <f t="shared" si="29"/>
        <v>0</v>
      </c>
    </row>
    <row r="150" spans="2:28" x14ac:dyDescent="0.25">
      <c r="B150" s="145">
        <f t="shared" si="28"/>
        <v>47848</v>
      </c>
      <c r="D150" s="183">
        <f t="shared" si="26"/>
        <v>0</v>
      </c>
      <c r="E150" s="183">
        <f t="shared" si="29"/>
        <v>0</v>
      </c>
      <c r="F150" s="183">
        <f t="shared" si="29"/>
        <v>0</v>
      </c>
      <c r="G150" s="183">
        <f t="shared" si="29"/>
        <v>0</v>
      </c>
      <c r="H150" s="183">
        <f t="shared" si="29"/>
        <v>0</v>
      </c>
      <c r="I150" s="183">
        <f t="shared" si="29"/>
        <v>0</v>
      </c>
      <c r="J150" s="183">
        <f t="shared" si="29"/>
        <v>0</v>
      </c>
      <c r="K150" s="183">
        <f t="shared" si="29"/>
        <v>0</v>
      </c>
      <c r="L150" s="183">
        <f t="shared" si="29"/>
        <v>0</v>
      </c>
      <c r="M150" s="183">
        <f t="shared" si="29"/>
        <v>0</v>
      </c>
      <c r="N150" s="183">
        <f t="shared" si="29"/>
        <v>0</v>
      </c>
      <c r="O150" s="183">
        <f t="shared" si="29"/>
        <v>0</v>
      </c>
      <c r="P150" s="183">
        <f t="shared" si="29"/>
        <v>0</v>
      </c>
      <c r="Q150" s="183">
        <f t="shared" si="29"/>
        <v>0</v>
      </c>
      <c r="R150" s="183">
        <f t="shared" si="29"/>
        <v>0</v>
      </c>
      <c r="S150" s="183">
        <f t="shared" si="29"/>
        <v>0</v>
      </c>
      <c r="T150" s="183">
        <f t="shared" si="29"/>
        <v>0</v>
      </c>
      <c r="U150" s="183">
        <f t="shared" si="29"/>
        <v>0</v>
      </c>
      <c r="V150" s="183">
        <f t="shared" si="29"/>
        <v>0</v>
      </c>
      <c r="W150" s="183">
        <f t="shared" si="29"/>
        <v>0</v>
      </c>
      <c r="X150" s="183">
        <f t="shared" si="29"/>
        <v>0</v>
      </c>
      <c r="Y150" s="183">
        <f t="shared" si="29"/>
        <v>0</v>
      </c>
      <c r="Z150" s="183">
        <f t="shared" si="29"/>
        <v>0</v>
      </c>
      <c r="AA150" s="183">
        <f t="shared" si="29"/>
        <v>0</v>
      </c>
      <c r="AB150" s="183">
        <f t="shared" si="29"/>
        <v>0</v>
      </c>
    </row>
    <row r="151" spans="2:28" x14ac:dyDescent="0.25">
      <c r="B151" s="145">
        <f t="shared" si="28"/>
        <v>48213</v>
      </c>
      <c r="D151" s="183">
        <f t="shared" si="26"/>
        <v>0</v>
      </c>
      <c r="E151" s="183">
        <f t="shared" si="29"/>
        <v>0</v>
      </c>
      <c r="F151" s="183">
        <f t="shared" si="29"/>
        <v>0</v>
      </c>
      <c r="G151" s="183">
        <f t="shared" si="29"/>
        <v>0</v>
      </c>
      <c r="H151" s="183">
        <f t="shared" si="29"/>
        <v>0</v>
      </c>
      <c r="I151" s="183">
        <f t="shared" si="29"/>
        <v>0</v>
      </c>
      <c r="J151" s="183">
        <f t="shared" si="29"/>
        <v>0</v>
      </c>
      <c r="K151" s="183">
        <f t="shared" si="29"/>
        <v>0</v>
      </c>
      <c r="L151" s="183">
        <f t="shared" si="29"/>
        <v>0</v>
      </c>
      <c r="M151" s="183">
        <f t="shared" si="29"/>
        <v>0</v>
      </c>
      <c r="N151" s="183">
        <f t="shared" si="29"/>
        <v>0</v>
      </c>
      <c r="O151" s="183">
        <f t="shared" si="29"/>
        <v>0</v>
      </c>
      <c r="P151" s="183">
        <f t="shared" si="29"/>
        <v>0</v>
      </c>
      <c r="Q151" s="183">
        <f t="shared" si="29"/>
        <v>0</v>
      </c>
      <c r="R151" s="183">
        <f t="shared" si="29"/>
        <v>0</v>
      </c>
      <c r="S151" s="183">
        <f t="shared" si="29"/>
        <v>0</v>
      </c>
      <c r="T151" s="183">
        <f t="shared" ref="T151:AB151" si="30">+(T$15*T$20)*T37</f>
        <v>0</v>
      </c>
      <c r="U151" s="183">
        <f t="shared" si="30"/>
        <v>0</v>
      </c>
      <c r="V151" s="183">
        <f t="shared" si="30"/>
        <v>0</v>
      </c>
      <c r="W151" s="183">
        <f t="shared" si="30"/>
        <v>0</v>
      </c>
      <c r="X151" s="183">
        <f t="shared" si="30"/>
        <v>0</v>
      </c>
      <c r="Y151" s="183">
        <f t="shared" si="30"/>
        <v>0</v>
      </c>
      <c r="Z151" s="183">
        <f t="shared" si="30"/>
        <v>0</v>
      </c>
      <c r="AA151" s="183">
        <f t="shared" si="30"/>
        <v>0</v>
      </c>
      <c r="AB151" s="183">
        <f t="shared" si="30"/>
        <v>0</v>
      </c>
    </row>
    <row r="152" spans="2:28" x14ac:dyDescent="0.25">
      <c r="B152" s="145">
        <f t="shared" si="28"/>
        <v>48579</v>
      </c>
      <c r="D152" s="183">
        <f t="shared" si="26"/>
        <v>0</v>
      </c>
      <c r="E152" s="183">
        <f t="shared" ref="E152:AB159" si="31">+(E$15*E$20)*E38</f>
        <v>0</v>
      </c>
      <c r="F152" s="183">
        <f t="shared" si="31"/>
        <v>0</v>
      </c>
      <c r="G152" s="183">
        <f t="shared" si="31"/>
        <v>0</v>
      </c>
      <c r="H152" s="183">
        <f t="shared" si="31"/>
        <v>0</v>
      </c>
      <c r="I152" s="183">
        <f t="shared" si="31"/>
        <v>0</v>
      </c>
      <c r="J152" s="183">
        <f t="shared" si="31"/>
        <v>0</v>
      </c>
      <c r="K152" s="183">
        <f t="shared" si="31"/>
        <v>0</v>
      </c>
      <c r="L152" s="183">
        <f t="shared" si="31"/>
        <v>0</v>
      </c>
      <c r="M152" s="183">
        <f t="shared" si="31"/>
        <v>0</v>
      </c>
      <c r="N152" s="183">
        <f t="shared" si="31"/>
        <v>0</v>
      </c>
      <c r="O152" s="183">
        <f t="shared" si="31"/>
        <v>0</v>
      </c>
      <c r="P152" s="183">
        <f t="shared" si="31"/>
        <v>0</v>
      </c>
      <c r="Q152" s="183">
        <f t="shared" si="31"/>
        <v>0</v>
      </c>
      <c r="R152" s="183">
        <f t="shared" si="31"/>
        <v>0</v>
      </c>
      <c r="S152" s="183">
        <f t="shared" si="31"/>
        <v>0</v>
      </c>
      <c r="T152" s="183">
        <f t="shared" si="31"/>
        <v>0</v>
      </c>
      <c r="U152" s="183">
        <f t="shared" si="31"/>
        <v>0</v>
      </c>
      <c r="V152" s="183">
        <f t="shared" si="31"/>
        <v>0</v>
      </c>
      <c r="W152" s="183">
        <f t="shared" si="31"/>
        <v>0</v>
      </c>
      <c r="X152" s="183">
        <f t="shared" si="31"/>
        <v>0</v>
      </c>
      <c r="Y152" s="183">
        <f t="shared" si="31"/>
        <v>0</v>
      </c>
      <c r="Z152" s="183">
        <f t="shared" si="31"/>
        <v>0</v>
      </c>
      <c r="AA152" s="183">
        <f t="shared" si="31"/>
        <v>0</v>
      </c>
      <c r="AB152" s="183">
        <f t="shared" si="31"/>
        <v>0</v>
      </c>
    </row>
    <row r="153" spans="2:28" x14ac:dyDescent="0.25">
      <c r="B153" s="145">
        <f t="shared" si="28"/>
        <v>48944</v>
      </c>
      <c r="D153" s="183">
        <f t="shared" si="26"/>
        <v>0</v>
      </c>
      <c r="E153" s="183">
        <f t="shared" si="31"/>
        <v>0</v>
      </c>
      <c r="F153" s="183">
        <f t="shared" si="31"/>
        <v>0</v>
      </c>
      <c r="G153" s="183">
        <f t="shared" si="31"/>
        <v>0</v>
      </c>
      <c r="H153" s="183">
        <f t="shared" si="31"/>
        <v>0</v>
      </c>
      <c r="I153" s="183">
        <f t="shared" si="31"/>
        <v>0</v>
      </c>
      <c r="J153" s="183">
        <f t="shared" si="31"/>
        <v>0</v>
      </c>
      <c r="K153" s="183">
        <f t="shared" si="31"/>
        <v>0</v>
      </c>
      <c r="L153" s="183">
        <f t="shared" si="31"/>
        <v>0</v>
      </c>
      <c r="M153" s="183">
        <f t="shared" si="31"/>
        <v>0</v>
      </c>
      <c r="N153" s="183">
        <f t="shared" si="31"/>
        <v>0</v>
      </c>
      <c r="O153" s="183">
        <f t="shared" si="31"/>
        <v>0</v>
      </c>
      <c r="P153" s="183">
        <f t="shared" si="31"/>
        <v>0</v>
      </c>
      <c r="Q153" s="183">
        <f t="shared" si="31"/>
        <v>0</v>
      </c>
      <c r="R153" s="183">
        <f t="shared" si="31"/>
        <v>0</v>
      </c>
      <c r="S153" s="183">
        <f t="shared" si="31"/>
        <v>0</v>
      </c>
      <c r="T153" s="183">
        <f t="shared" si="31"/>
        <v>0</v>
      </c>
      <c r="U153" s="183">
        <f t="shared" si="31"/>
        <v>0</v>
      </c>
      <c r="V153" s="183">
        <f t="shared" si="31"/>
        <v>0</v>
      </c>
      <c r="W153" s="183">
        <f t="shared" si="31"/>
        <v>0</v>
      </c>
      <c r="X153" s="183">
        <f t="shared" si="31"/>
        <v>0</v>
      </c>
      <c r="Y153" s="183">
        <f t="shared" si="31"/>
        <v>0</v>
      </c>
      <c r="Z153" s="183">
        <f t="shared" si="31"/>
        <v>0</v>
      </c>
      <c r="AA153" s="183">
        <f t="shared" si="31"/>
        <v>0</v>
      </c>
      <c r="AB153" s="183">
        <f t="shared" si="31"/>
        <v>0</v>
      </c>
    </row>
    <row r="154" spans="2:28" x14ac:dyDescent="0.25">
      <c r="B154" s="145">
        <f t="shared" si="28"/>
        <v>49309</v>
      </c>
      <c r="D154" s="183">
        <f t="shared" si="26"/>
        <v>0</v>
      </c>
      <c r="E154" s="183">
        <f t="shared" si="31"/>
        <v>0</v>
      </c>
      <c r="F154" s="183">
        <f t="shared" si="31"/>
        <v>0</v>
      </c>
      <c r="G154" s="183">
        <f t="shared" si="31"/>
        <v>0</v>
      </c>
      <c r="H154" s="183">
        <f t="shared" si="31"/>
        <v>0</v>
      </c>
      <c r="I154" s="183">
        <f t="shared" si="31"/>
        <v>0</v>
      </c>
      <c r="J154" s="183">
        <f t="shared" si="31"/>
        <v>0</v>
      </c>
      <c r="K154" s="183">
        <f t="shared" si="31"/>
        <v>0</v>
      </c>
      <c r="L154" s="183">
        <f t="shared" si="31"/>
        <v>0</v>
      </c>
      <c r="M154" s="183">
        <f t="shared" si="31"/>
        <v>0</v>
      </c>
      <c r="N154" s="183">
        <f t="shared" si="31"/>
        <v>0</v>
      </c>
      <c r="O154" s="183">
        <f t="shared" si="31"/>
        <v>0</v>
      </c>
      <c r="P154" s="183">
        <f t="shared" si="31"/>
        <v>0</v>
      </c>
      <c r="Q154" s="183">
        <f t="shared" si="31"/>
        <v>0</v>
      </c>
      <c r="R154" s="183">
        <f t="shared" si="31"/>
        <v>0</v>
      </c>
      <c r="S154" s="183">
        <f t="shared" si="31"/>
        <v>0</v>
      </c>
      <c r="T154" s="183">
        <f t="shared" si="31"/>
        <v>0</v>
      </c>
      <c r="U154" s="183">
        <f t="shared" si="31"/>
        <v>0</v>
      </c>
      <c r="V154" s="183">
        <f t="shared" si="31"/>
        <v>0</v>
      </c>
      <c r="W154" s="183">
        <f t="shared" si="31"/>
        <v>0</v>
      </c>
      <c r="X154" s="183">
        <f t="shared" si="31"/>
        <v>0</v>
      </c>
      <c r="Y154" s="183">
        <f t="shared" si="31"/>
        <v>0</v>
      </c>
      <c r="Z154" s="183">
        <f t="shared" si="31"/>
        <v>0</v>
      </c>
      <c r="AA154" s="183">
        <f t="shared" si="31"/>
        <v>0</v>
      </c>
      <c r="AB154" s="183">
        <f t="shared" si="31"/>
        <v>0</v>
      </c>
    </row>
    <row r="155" spans="2:28" x14ac:dyDescent="0.25">
      <c r="B155" s="145">
        <f t="shared" si="28"/>
        <v>49674</v>
      </c>
      <c r="D155" s="183">
        <f t="shared" si="26"/>
        <v>0</v>
      </c>
      <c r="E155" s="183">
        <f t="shared" si="31"/>
        <v>0</v>
      </c>
      <c r="F155" s="183">
        <f t="shared" si="31"/>
        <v>0</v>
      </c>
      <c r="G155" s="183">
        <f t="shared" si="31"/>
        <v>0</v>
      </c>
      <c r="H155" s="183">
        <f t="shared" si="31"/>
        <v>0</v>
      </c>
      <c r="I155" s="183">
        <f t="shared" si="31"/>
        <v>0</v>
      </c>
      <c r="J155" s="183">
        <f t="shared" si="31"/>
        <v>0</v>
      </c>
      <c r="K155" s="183">
        <f t="shared" si="31"/>
        <v>0</v>
      </c>
      <c r="L155" s="183">
        <f t="shared" si="31"/>
        <v>0</v>
      </c>
      <c r="M155" s="183">
        <f t="shared" si="31"/>
        <v>0</v>
      </c>
      <c r="N155" s="183">
        <f t="shared" si="31"/>
        <v>0</v>
      </c>
      <c r="O155" s="183">
        <f t="shared" si="31"/>
        <v>0</v>
      </c>
      <c r="P155" s="183">
        <f t="shared" si="31"/>
        <v>0</v>
      </c>
      <c r="Q155" s="183">
        <f t="shared" si="31"/>
        <v>0</v>
      </c>
      <c r="R155" s="183">
        <f t="shared" si="31"/>
        <v>0</v>
      </c>
      <c r="S155" s="183">
        <f t="shared" si="31"/>
        <v>0</v>
      </c>
      <c r="T155" s="183">
        <f t="shared" si="31"/>
        <v>0</v>
      </c>
      <c r="U155" s="183">
        <f t="shared" si="31"/>
        <v>0</v>
      </c>
      <c r="V155" s="183">
        <f t="shared" si="31"/>
        <v>0</v>
      </c>
      <c r="W155" s="183">
        <f t="shared" si="31"/>
        <v>0</v>
      </c>
      <c r="X155" s="183">
        <f t="shared" si="31"/>
        <v>0</v>
      </c>
      <c r="Y155" s="183">
        <f t="shared" si="31"/>
        <v>0</v>
      </c>
      <c r="Z155" s="183">
        <f t="shared" si="31"/>
        <v>0</v>
      </c>
      <c r="AA155" s="183">
        <f t="shared" si="31"/>
        <v>0</v>
      </c>
      <c r="AB155" s="183">
        <f t="shared" si="31"/>
        <v>0</v>
      </c>
    </row>
    <row r="156" spans="2:28" x14ac:dyDescent="0.25">
      <c r="B156" s="145">
        <f t="shared" si="28"/>
        <v>50040</v>
      </c>
      <c r="D156" s="183">
        <f t="shared" si="26"/>
        <v>0</v>
      </c>
      <c r="E156" s="183">
        <f t="shared" si="31"/>
        <v>0</v>
      </c>
      <c r="F156" s="183">
        <f t="shared" si="31"/>
        <v>0</v>
      </c>
      <c r="G156" s="183">
        <f t="shared" si="31"/>
        <v>0</v>
      </c>
      <c r="H156" s="183">
        <f t="shared" si="31"/>
        <v>0</v>
      </c>
      <c r="I156" s="183">
        <f t="shared" si="31"/>
        <v>0</v>
      </c>
      <c r="J156" s="183">
        <f t="shared" si="31"/>
        <v>0</v>
      </c>
      <c r="K156" s="183">
        <f t="shared" si="31"/>
        <v>0</v>
      </c>
      <c r="L156" s="183">
        <f t="shared" si="31"/>
        <v>0</v>
      </c>
      <c r="M156" s="183">
        <f t="shared" si="31"/>
        <v>0</v>
      </c>
      <c r="N156" s="183">
        <f t="shared" si="31"/>
        <v>0</v>
      </c>
      <c r="O156" s="183">
        <f t="shared" si="31"/>
        <v>0</v>
      </c>
      <c r="P156" s="183">
        <f t="shared" si="31"/>
        <v>0</v>
      </c>
      <c r="Q156" s="183">
        <f t="shared" si="31"/>
        <v>0</v>
      </c>
      <c r="R156" s="183">
        <f t="shared" si="31"/>
        <v>0</v>
      </c>
      <c r="S156" s="183">
        <f t="shared" si="31"/>
        <v>0</v>
      </c>
      <c r="T156" s="183">
        <f t="shared" si="31"/>
        <v>0</v>
      </c>
      <c r="U156" s="183">
        <f t="shared" si="31"/>
        <v>0</v>
      </c>
      <c r="V156" s="183">
        <f t="shared" si="31"/>
        <v>0</v>
      </c>
      <c r="W156" s="183">
        <f t="shared" si="31"/>
        <v>0</v>
      </c>
      <c r="X156" s="183">
        <f t="shared" si="31"/>
        <v>0</v>
      </c>
      <c r="Y156" s="183">
        <f t="shared" si="31"/>
        <v>0</v>
      </c>
      <c r="Z156" s="183">
        <f t="shared" si="31"/>
        <v>0</v>
      </c>
      <c r="AA156" s="183">
        <f t="shared" si="31"/>
        <v>0</v>
      </c>
      <c r="AB156" s="183">
        <f t="shared" si="31"/>
        <v>0</v>
      </c>
    </row>
    <row r="157" spans="2:28" x14ac:dyDescent="0.25">
      <c r="B157" s="145">
        <f t="shared" si="28"/>
        <v>50405</v>
      </c>
      <c r="D157" s="183">
        <f t="shared" si="26"/>
        <v>0</v>
      </c>
      <c r="E157" s="183">
        <f t="shared" si="31"/>
        <v>0</v>
      </c>
      <c r="F157" s="183">
        <f t="shared" si="31"/>
        <v>0</v>
      </c>
      <c r="G157" s="183">
        <f t="shared" si="31"/>
        <v>0</v>
      </c>
      <c r="H157" s="183">
        <f t="shared" si="31"/>
        <v>0</v>
      </c>
      <c r="I157" s="183">
        <f t="shared" si="31"/>
        <v>0</v>
      </c>
      <c r="J157" s="183">
        <f t="shared" si="31"/>
        <v>0</v>
      </c>
      <c r="K157" s="183">
        <f t="shared" si="31"/>
        <v>0</v>
      </c>
      <c r="L157" s="183">
        <f t="shared" si="31"/>
        <v>0</v>
      </c>
      <c r="M157" s="183">
        <f t="shared" si="31"/>
        <v>0</v>
      </c>
      <c r="N157" s="183">
        <f t="shared" si="31"/>
        <v>0</v>
      </c>
      <c r="O157" s="183">
        <f t="shared" si="31"/>
        <v>0</v>
      </c>
      <c r="P157" s="183">
        <f t="shared" si="31"/>
        <v>0</v>
      </c>
      <c r="Q157" s="183">
        <f t="shared" si="31"/>
        <v>0</v>
      </c>
      <c r="R157" s="183">
        <f t="shared" si="31"/>
        <v>0</v>
      </c>
      <c r="S157" s="183">
        <f t="shared" si="31"/>
        <v>0</v>
      </c>
      <c r="T157" s="183">
        <f t="shared" si="31"/>
        <v>0</v>
      </c>
      <c r="U157" s="183">
        <f t="shared" si="31"/>
        <v>0</v>
      </c>
      <c r="V157" s="183">
        <f t="shared" si="31"/>
        <v>0</v>
      </c>
      <c r="W157" s="183">
        <f t="shared" si="31"/>
        <v>0</v>
      </c>
      <c r="X157" s="183">
        <f t="shared" si="31"/>
        <v>0</v>
      </c>
      <c r="Y157" s="183">
        <f t="shared" si="31"/>
        <v>0</v>
      </c>
      <c r="Z157" s="183">
        <f t="shared" si="31"/>
        <v>0</v>
      </c>
      <c r="AA157" s="183">
        <f t="shared" si="31"/>
        <v>0</v>
      </c>
      <c r="AB157" s="183">
        <f t="shared" si="31"/>
        <v>0</v>
      </c>
    </row>
    <row r="158" spans="2:28" x14ac:dyDescent="0.25">
      <c r="B158" s="145">
        <f t="shared" si="28"/>
        <v>50770</v>
      </c>
      <c r="D158" s="183">
        <f t="shared" si="26"/>
        <v>0</v>
      </c>
      <c r="E158" s="183">
        <f t="shared" si="31"/>
        <v>0</v>
      </c>
      <c r="F158" s="183">
        <f t="shared" si="31"/>
        <v>0</v>
      </c>
      <c r="G158" s="183">
        <f t="shared" si="31"/>
        <v>0</v>
      </c>
      <c r="H158" s="183">
        <f t="shared" si="31"/>
        <v>0</v>
      </c>
      <c r="I158" s="183">
        <f t="shared" si="31"/>
        <v>0</v>
      </c>
      <c r="J158" s="183">
        <f t="shared" si="31"/>
        <v>0</v>
      </c>
      <c r="K158" s="183">
        <f t="shared" si="31"/>
        <v>0</v>
      </c>
      <c r="L158" s="183">
        <f t="shared" si="31"/>
        <v>0</v>
      </c>
      <c r="M158" s="183">
        <f t="shared" si="31"/>
        <v>0</v>
      </c>
      <c r="N158" s="183">
        <f t="shared" si="31"/>
        <v>0</v>
      </c>
      <c r="O158" s="183">
        <f t="shared" si="31"/>
        <v>0</v>
      </c>
      <c r="P158" s="183">
        <f t="shared" si="31"/>
        <v>0</v>
      </c>
      <c r="Q158" s="183">
        <f t="shared" si="31"/>
        <v>0</v>
      </c>
      <c r="R158" s="183">
        <f t="shared" si="31"/>
        <v>0</v>
      </c>
      <c r="S158" s="183">
        <f t="shared" si="31"/>
        <v>0</v>
      </c>
      <c r="T158" s="183">
        <f t="shared" si="31"/>
        <v>0</v>
      </c>
      <c r="U158" s="183">
        <f t="shared" si="31"/>
        <v>0</v>
      </c>
      <c r="V158" s="183">
        <f t="shared" si="31"/>
        <v>0</v>
      </c>
      <c r="W158" s="183">
        <f t="shared" si="31"/>
        <v>0</v>
      </c>
      <c r="X158" s="183">
        <f t="shared" si="31"/>
        <v>0</v>
      </c>
      <c r="Y158" s="183">
        <f t="shared" si="31"/>
        <v>0</v>
      </c>
      <c r="Z158" s="183">
        <f t="shared" si="31"/>
        <v>0</v>
      </c>
      <c r="AA158" s="183">
        <f t="shared" si="31"/>
        <v>0</v>
      </c>
      <c r="AB158" s="183">
        <f t="shared" si="31"/>
        <v>0</v>
      </c>
    </row>
    <row r="159" spans="2:28" x14ac:dyDescent="0.25">
      <c r="B159" s="145">
        <f t="shared" si="28"/>
        <v>51135</v>
      </c>
      <c r="D159" s="183">
        <f t="shared" si="26"/>
        <v>0</v>
      </c>
      <c r="E159" s="183">
        <f t="shared" si="31"/>
        <v>0</v>
      </c>
      <c r="F159" s="183">
        <f t="shared" si="31"/>
        <v>0</v>
      </c>
      <c r="G159" s="183">
        <f t="shared" si="31"/>
        <v>0</v>
      </c>
      <c r="H159" s="183">
        <f t="shared" si="31"/>
        <v>0</v>
      </c>
      <c r="I159" s="183">
        <f t="shared" si="31"/>
        <v>0</v>
      </c>
      <c r="J159" s="183">
        <f t="shared" si="31"/>
        <v>0</v>
      </c>
      <c r="K159" s="183">
        <f t="shared" si="31"/>
        <v>0</v>
      </c>
      <c r="L159" s="183">
        <f t="shared" si="31"/>
        <v>0</v>
      </c>
      <c r="M159" s="183">
        <f t="shared" si="31"/>
        <v>0</v>
      </c>
      <c r="N159" s="183">
        <f t="shared" si="31"/>
        <v>0</v>
      </c>
      <c r="O159" s="183">
        <f t="shared" si="31"/>
        <v>0</v>
      </c>
      <c r="P159" s="183">
        <f t="shared" si="31"/>
        <v>0</v>
      </c>
      <c r="Q159" s="183">
        <f t="shared" si="31"/>
        <v>0</v>
      </c>
      <c r="R159" s="183">
        <f t="shared" si="31"/>
        <v>0</v>
      </c>
      <c r="S159" s="183">
        <f t="shared" si="31"/>
        <v>0</v>
      </c>
      <c r="T159" s="183">
        <f t="shared" si="31"/>
        <v>0</v>
      </c>
      <c r="U159" s="183">
        <f t="shared" si="31"/>
        <v>0</v>
      </c>
      <c r="V159" s="183">
        <f t="shared" si="31"/>
        <v>0</v>
      </c>
      <c r="W159" s="183">
        <f t="shared" si="31"/>
        <v>0</v>
      </c>
      <c r="X159" s="183">
        <f t="shared" si="31"/>
        <v>0</v>
      </c>
      <c r="Y159" s="183">
        <f t="shared" si="31"/>
        <v>0</v>
      </c>
      <c r="Z159" s="183">
        <f t="shared" si="31"/>
        <v>0</v>
      </c>
      <c r="AA159" s="183">
        <f t="shared" si="31"/>
        <v>0</v>
      </c>
      <c r="AB159" s="183">
        <f t="shared" si="31"/>
        <v>0</v>
      </c>
    </row>
    <row r="163" spans="1:31" ht="42.6" customHeight="1" x14ac:dyDescent="0.25">
      <c r="A163" s="419" t="s">
        <v>215</v>
      </c>
      <c r="B163" s="419"/>
      <c r="C163" s="419"/>
      <c r="D163" s="166"/>
      <c r="E163" s="398" t="str">
        <f>"Incremental Undiscounted Residual Payout of "&amp;$H$4&amp;" Losses to be incurred after "&amp;MONTH(Summary!$C$6)&amp;"/"&amp;DAY(Summary!$C$6)&amp;"/"&amp;YEAR(Summary!$C$6)&amp;" related to BBNI business only prior to "&amp;MONTH(Summary!$C$6)&amp;"/"&amp;DAY(Summary!$C$6)&amp;"/"&amp;YEAR(Summary!$C$6)</f>
        <v>Incremental Undiscounted Residual Payout of NZD Losses to be incurred after 12/31/2019 related to BBNI business only prior to 12/31/2019</v>
      </c>
      <c r="F163" s="399"/>
      <c r="G163" s="399"/>
      <c r="H163" s="399"/>
      <c r="I163" s="399"/>
      <c r="J163" s="399"/>
      <c r="K163" s="399"/>
      <c r="L163" s="399"/>
      <c r="M163" s="399"/>
      <c r="N163" s="399"/>
      <c r="O163" s="399"/>
      <c r="P163" s="399"/>
      <c r="Q163" s="399"/>
      <c r="R163" s="399"/>
      <c r="S163" s="399"/>
      <c r="T163" s="399"/>
      <c r="U163" s="399"/>
      <c r="V163" s="399"/>
      <c r="W163" s="399"/>
      <c r="X163" s="399"/>
      <c r="Y163" s="399"/>
      <c r="Z163" s="399"/>
      <c r="AA163" s="399"/>
      <c r="AB163" s="400"/>
    </row>
    <row r="164" spans="1:31" ht="39.6" x14ac:dyDescent="0.25">
      <c r="A164" s="142"/>
      <c r="B164" s="144" t="s">
        <v>130</v>
      </c>
      <c r="C164" s="142"/>
      <c r="D164" s="184" t="s">
        <v>146</v>
      </c>
      <c r="E164" s="140" t="s">
        <v>0</v>
      </c>
      <c r="F164" s="137" t="s">
        <v>1</v>
      </c>
      <c r="G164" s="137" t="s">
        <v>2</v>
      </c>
      <c r="H164" s="137" t="s">
        <v>3</v>
      </c>
      <c r="I164" s="137" t="s">
        <v>4</v>
      </c>
      <c r="J164" s="137" t="s">
        <v>5</v>
      </c>
      <c r="K164" s="137" t="s">
        <v>6</v>
      </c>
      <c r="L164" s="137" t="s">
        <v>7</v>
      </c>
      <c r="M164" s="137" t="s">
        <v>8</v>
      </c>
      <c r="N164" s="137" t="s">
        <v>9</v>
      </c>
      <c r="O164" s="137" t="s">
        <v>10</v>
      </c>
      <c r="P164" s="137" t="s">
        <v>11</v>
      </c>
      <c r="Q164" s="137" t="s">
        <v>12</v>
      </c>
      <c r="R164" s="137" t="s">
        <v>13</v>
      </c>
      <c r="S164" s="137" t="s">
        <v>14</v>
      </c>
      <c r="T164" s="137" t="s">
        <v>15</v>
      </c>
      <c r="U164" s="137" t="s">
        <v>16</v>
      </c>
      <c r="V164" s="137" t="s">
        <v>17</v>
      </c>
      <c r="W164" s="137" t="s">
        <v>18</v>
      </c>
      <c r="X164" s="137" t="s">
        <v>19</v>
      </c>
      <c r="Y164" s="137" t="s">
        <v>20</v>
      </c>
      <c r="Z164" s="137" t="s">
        <v>21</v>
      </c>
      <c r="AA164" s="137" t="s">
        <v>22</v>
      </c>
      <c r="AB164" s="137" t="s">
        <v>30</v>
      </c>
      <c r="AC164" s="185" t="s">
        <v>179</v>
      </c>
      <c r="AD164" s="185" t="str">
        <f>"Currency Discount Factors for "&amp;H88</f>
        <v>Currency Discount Factors for 0</v>
      </c>
      <c r="AE164" s="186" t="s">
        <v>128</v>
      </c>
    </row>
    <row r="165" spans="1:31" x14ac:dyDescent="0.25">
      <c r="B165" s="145">
        <f>EDATE(+Summary!$C$6,12)</f>
        <v>44196</v>
      </c>
      <c r="D165" s="193">
        <f t="shared" ref="D165:D184" si="32">SUM(E165:AB165)</f>
        <v>0</v>
      </c>
      <c r="E165" s="193">
        <f t="shared" ref="E165:T180" si="33">+E140-E141</f>
        <v>0</v>
      </c>
      <c r="F165" s="193">
        <f>+F140-F141</f>
        <v>0</v>
      </c>
      <c r="G165" s="193">
        <f t="shared" ref="G165:AB180" si="34">+G140-G141</f>
        <v>0</v>
      </c>
      <c r="H165" s="193">
        <f t="shared" si="34"/>
        <v>0</v>
      </c>
      <c r="I165" s="193">
        <f t="shared" si="34"/>
        <v>0</v>
      </c>
      <c r="J165" s="193">
        <f t="shared" si="34"/>
        <v>0</v>
      </c>
      <c r="K165" s="193">
        <f t="shared" si="34"/>
        <v>0</v>
      </c>
      <c r="L165" s="193">
        <f t="shared" si="34"/>
        <v>0</v>
      </c>
      <c r="M165" s="193">
        <f t="shared" si="34"/>
        <v>0</v>
      </c>
      <c r="N165" s="193">
        <f t="shared" si="34"/>
        <v>0</v>
      </c>
      <c r="O165" s="193">
        <f t="shared" si="34"/>
        <v>0</v>
      </c>
      <c r="P165" s="193">
        <f t="shared" si="34"/>
        <v>0</v>
      </c>
      <c r="Q165" s="193">
        <f t="shared" si="34"/>
        <v>0</v>
      </c>
      <c r="R165" s="193">
        <f t="shared" si="34"/>
        <v>0</v>
      </c>
      <c r="S165" s="193">
        <f t="shared" si="34"/>
        <v>0</v>
      </c>
      <c r="T165" s="193">
        <f t="shared" si="34"/>
        <v>0</v>
      </c>
      <c r="U165" s="193">
        <f t="shared" si="34"/>
        <v>0</v>
      </c>
      <c r="V165" s="193">
        <f t="shared" si="34"/>
        <v>0</v>
      </c>
      <c r="W165" s="193">
        <f t="shared" si="34"/>
        <v>0</v>
      </c>
      <c r="X165" s="193">
        <f t="shared" si="34"/>
        <v>0</v>
      </c>
      <c r="Y165" s="193">
        <f t="shared" si="34"/>
        <v>0</v>
      </c>
      <c r="Z165" s="193">
        <f t="shared" si="34"/>
        <v>0</v>
      </c>
      <c r="AA165" s="193">
        <f t="shared" si="34"/>
        <v>0</v>
      </c>
      <c r="AB165" s="193">
        <f t="shared" si="34"/>
        <v>0</v>
      </c>
      <c r="AC165" s="187">
        <f>+AD165*((1+Summary!$D$29)^(AE165))</f>
        <v>0.99502257139971095</v>
      </c>
      <c r="AD165" s="187">
        <f>HLOOKUP($H$4,'Yield Curves &amp; Factor Charges'!$L$41:$S$72,AE165+2.5,FALSE)</f>
        <v>0.99452543293680262</v>
      </c>
      <c r="AE165" s="134">
        <v>0.5</v>
      </c>
    </row>
    <row r="166" spans="1:31" x14ac:dyDescent="0.25">
      <c r="A166" s="88"/>
      <c r="B166" s="145">
        <f t="shared" ref="B166:B183" si="35">EDATE(B165,12)</f>
        <v>44561</v>
      </c>
      <c r="D166" s="193">
        <f t="shared" si="32"/>
        <v>0</v>
      </c>
      <c r="E166" s="193">
        <f t="shared" si="33"/>
        <v>0</v>
      </c>
      <c r="F166" s="193">
        <f t="shared" si="33"/>
        <v>0</v>
      </c>
      <c r="G166" s="193">
        <f t="shared" si="33"/>
        <v>0</v>
      </c>
      <c r="H166" s="193">
        <f t="shared" si="33"/>
        <v>0</v>
      </c>
      <c r="I166" s="193">
        <f t="shared" si="33"/>
        <v>0</v>
      </c>
      <c r="J166" s="193">
        <f t="shared" si="33"/>
        <v>0</v>
      </c>
      <c r="K166" s="193">
        <f t="shared" si="33"/>
        <v>0</v>
      </c>
      <c r="L166" s="193">
        <f t="shared" si="33"/>
        <v>0</v>
      </c>
      <c r="M166" s="193">
        <f t="shared" si="33"/>
        <v>0</v>
      </c>
      <c r="N166" s="193">
        <f t="shared" si="33"/>
        <v>0</v>
      </c>
      <c r="O166" s="193">
        <f t="shared" si="33"/>
        <v>0</v>
      </c>
      <c r="P166" s="193">
        <f t="shared" si="33"/>
        <v>0</v>
      </c>
      <c r="Q166" s="193">
        <f t="shared" si="33"/>
        <v>0</v>
      </c>
      <c r="R166" s="193">
        <f t="shared" si="33"/>
        <v>0</v>
      </c>
      <c r="S166" s="193">
        <f t="shared" si="33"/>
        <v>0</v>
      </c>
      <c r="T166" s="193">
        <f t="shared" si="33"/>
        <v>0</v>
      </c>
      <c r="U166" s="193">
        <f t="shared" si="34"/>
        <v>0</v>
      </c>
      <c r="V166" s="193">
        <f t="shared" si="34"/>
        <v>0</v>
      </c>
      <c r="W166" s="193">
        <f t="shared" si="34"/>
        <v>0</v>
      </c>
      <c r="X166" s="193">
        <f t="shared" si="34"/>
        <v>0</v>
      </c>
      <c r="Y166" s="193">
        <f t="shared" si="34"/>
        <v>0</v>
      </c>
      <c r="Z166" s="193">
        <f t="shared" si="34"/>
        <v>0</v>
      </c>
      <c r="AA166" s="193">
        <f t="shared" si="34"/>
        <v>0</v>
      </c>
      <c r="AB166" s="193">
        <f t="shared" si="34"/>
        <v>0</v>
      </c>
      <c r="AC166" s="187">
        <f>+AD166*((1+Summary!$D$29)^(AE166))</f>
        <v>0.98239617156765491</v>
      </c>
      <c r="AD166" s="187">
        <f>HLOOKUP($H$4,'Yield Curves &amp; Factor Charges'!$L$41:$S$72,AE166+2.5,FALSE)</f>
        <v>0.98092441715654854</v>
      </c>
      <c r="AE166" s="134">
        <f t="shared" ref="AE166:AE184" si="36">+AE165+1</f>
        <v>1.5</v>
      </c>
    </row>
    <row r="167" spans="1:31" x14ac:dyDescent="0.25">
      <c r="B167" s="145">
        <f t="shared" si="35"/>
        <v>44926</v>
      </c>
      <c r="D167" s="193">
        <f t="shared" si="32"/>
        <v>0</v>
      </c>
      <c r="E167" s="193">
        <f t="shared" si="33"/>
        <v>0</v>
      </c>
      <c r="F167" s="193">
        <f t="shared" si="33"/>
        <v>0</v>
      </c>
      <c r="G167" s="193">
        <f t="shared" si="33"/>
        <v>0</v>
      </c>
      <c r="H167" s="193">
        <f t="shared" si="33"/>
        <v>0</v>
      </c>
      <c r="I167" s="193">
        <f t="shared" si="33"/>
        <v>0</v>
      </c>
      <c r="J167" s="193">
        <f t="shared" si="33"/>
        <v>0</v>
      </c>
      <c r="K167" s="193">
        <f t="shared" si="33"/>
        <v>0</v>
      </c>
      <c r="L167" s="193">
        <f t="shared" si="33"/>
        <v>0</v>
      </c>
      <c r="M167" s="193">
        <f t="shared" si="33"/>
        <v>0</v>
      </c>
      <c r="N167" s="193">
        <f t="shared" si="33"/>
        <v>0</v>
      </c>
      <c r="O167" s="193">
        <f t="shared" si="33"/>
        <v>0</v>
      </c>
      <c r="P167" s="193">
        <f t="shared" si="33"/>
        <v>0</v>
      </c>
      <c r="Q167" s="193">
        <f t="shared" si="33"/>
        <v>0</v>
      </c>
      <c r="R167" s="193">
        <f t="shared" si="33"/>
        <v>0</v>
      </c>
      <c r="S167" s="193">
        <f t="shared" si="33"/>
        <v>0</v>
      </c>
      <c r="T167" s="193">
        <f t="shared" si="33"/>
        <v>0</v>
      </c>
      <c r="U167" s="193">
        <f t="shared" si="34"/>
        <v>0</v>
      </c>
      <c r="V167" s="193">
        <f t="shared" si="34"/>
        <v>0</v>
      </c>
      <c r="W167" s="193">
        <f t="shared" si="34"/>
        <v>0</v>
      </c>
      <c r="X167" s="193">
        <f t="shared" si="34"/>
        <v>0</v>
      </c>
      <c r="Y167" s="193">
        <f t="shared" si="34"/>
        <v>0</v>
      </c>
      <c r="Z167" s="193">
        <f t="shared" si="34"/>
        <v>0</v>
      </c>
      <c r="AA167" s="193">
        <f t="shared" si="34"/>
        <v>0</v>
      </c>
      <c r="AB167" s="193">
        <f t="shared" si="34"/>
        <v>0</v>
      </c>
      <c r="AC167" s="187">
        <f>+AD167*((1+Summary!$D$29)^(AE167))</f>
        <v>0.96665639557219452</v>
      </c>
      <c r="AD167" s="187">
        <f>HLOOKUP($H$4,'Yield Curves &amp; Factor Charges'!$L$41:$S$72,AE167+2.5,FALSE)</f>
        <v>0.96424397737002365</v>
      </c>
      <c r="AE167" s="134">
        <f t="shared" si="36"/>
        <v>2.5</v>
      </c>
    </row>
    <row r="168" spans="1:31" x14ac:dyDescent="0.25">
      <c r="B168" s="145">
        <f t="shared" si="35"/>
        <v>45291</v>
      </c>
      <c r="D168" s="193">
        <f t="shared" si="32"/>
        <v>0</v>
      </c>
      <c r="E168" s="193">
        <f t="shared" si="33"/>
        <v>0</v>
      </c>
      <c r="F168" s="193">
        <f t="shared" si="33"/>
        <v>0</v>
      </c>
      <c r="G168" s="193">
        <f t="shared" si="33"/>
        <v>0</v>
      </c>
      <c r="H168" s="193">
        <f t="shared" si="33"/>
        <v>0</v>
      </c>
      <c r="I168" s="193">
        <f t="shared" si="33"/>
        <v>0</v>
      </c>
      <c r="J168" s="193">
        <f t="shared" si="33"/>
        <v>0</v>
      </c>
      <c r="K168" s="193">
        <f t="shared" si="33"/>
        <v>0</v>
      </c>
      <c r="L168" s="193">
        <f t="shared" si="33"/>
        <v>0</v>
      </c>
      <c r="M168" s="193">
        <f t="shared" si="33"/>
        <v>0</v>
      </c>
      <c r="N168" s="193">
        <f t="shared" si="33"/>
        <v>0</v>
      </c>
      <c r="O168" s="193">
        <f t="shared" si="33"/>
        <v>0</v>
      </c>
      <c r="P168" s="193">
        <f t="shared" si="33"/>
        <v>0</v>
      </c>
      <c r="Q168" s="193">
        <f t="shared" si="33"/>
        <v>0</v>
      </c>
      <c r="R168" s="193">
        <f t="shared" si="33"/>
        <v>0</v>
      </c>
      <c r="S168" s="193">
        <f t="shared" si="33"/>
        <v>0</v>
      </c>
      <c r="T168" s="193">
        <f t="shared" si="33"/>
        <v>0</v>
      </c>
      <c r="U168" s="193">
        <f t="shared" si="34"/>
        <v>0</v>
      </c>
      <c r="V168" s="193">
        <f t="shared" si="34"/>
        <v>0</v>
      </c>
      <c r="W168" s="193">
        <f t="shared" si="34"/>
        <v>0</v>
      </c>
      <c r="X168" s="193">
        <f t="shared" si="34"/>
        <v>0</v>
      </c>
      <c r="Y168" s="193">
        <f t="shared" si="34"/>
        <v>0</v>
      </c>
      <c r="Z168" s="193">
        <f t="shared" si="34"/>
        <v>0</v>
      </c>
      <c r="AA168" s="193">
        <f t="shared" si="34"/>
        <v>0</v>
      </c>
      <c r="AB168" s="193">
        <f t="shared" si="34"/>
        <v>0</v>
      </c>
      <c r="AC168" s="187">
        <f>+AD168*((1+Summary!$D$29)^(AE168))</f>
        <v>0.94727158093674757</v>
      </c>
      <c r="AD168" s="187">
        <f>HLOOKUP($H$4,'Yield Curves &amp; Factor Charges'!$L$41:$S$72,AE168+2.5,FALSE)</f>
        <v>0.94396357651312635</v>
      </c>
      <c r="AE168" s="134">
        <f t="shared" si="36"/>
        <v>3.5</v>
      </c>
    </row>
    <row r="169" spans="1:31" x14ac:dyDescent="0.25">
      <c r="B169" s="145">
        <f t="shared" si="35"/>
        <v>45657</v>
      </c>
      <c r="D169" s="193">
        <f t="shared" si="32"/>
        <v>0</v>
      </c>
      <c r="E169" s="193">
        <f t="shared" si="33"/>
        <v>0</v>
      </c>
      <c r="F169" s="193">
        <f t="shared" si="33"/>
        <v>0</v>
      </c>
      <c r="G169" s="193">
        <f t="shared" si="33"/>
        <v>0</v>
      </c>
      <c r="H169" s="193">
        <f t="shared" si="33"/>
        <v>0</v>
      </c>
      <c r="I169" s="193">
        <f t="shared" si="33"/>
        <v>0</v>
      </c>
      <c r="J169" s="193">
        <f t="shared" si="33"/>
        <v>0</v>
      </c>
      <c r="K169" s="193">
        <f t="shared" si="33"/>
        <v>0</v>
      </c>
      <c r="L169" s="193">
        <f t="shared" si="33"/>
        <v>0</v>
      </c>
      <c r="M169" s="193">
        <f t="shared" si="33"/>
        <v>0</v>
      </c>
      <c r="N169" s="193">
        <f t="shared" si="33"/>
        <v>0</v>
      </c>
      <c r="O169" s="193">
        <f t="shared" si="33"/>
        <v>0</v>
      </c>
      <c r="P169" s="193">
        <f t="shared" si="33"/>
        <v>0</v>
      </c>
      <c r="Q169" s="193">
        <f t="shared" si="33"/>
        <v>0</v>
      </c>
      <c r="R169" s="193">
        <f t="shared" si="33"/>
        <v>0</v>
      </c>
      <c r="S169" s="193">
        <f t="shared" si="33"/>
        <v>0</v>
      </c>
      <c r="T169" s="193">
        <f t="shared" si="33"/>
        <v>0</v>
      </c>
      <c r="U169" s="193">
        <f t="shared" si="34"/>
        <v>0</v>
      </c>
      <c r="V169" s="193">
        <f t="shared" si="34"/>
        <v>0</v>
      </c>
      <c r="W169" s="193">
        <f t="shared" si="34"/>
        <v>0</v>
      </c>
      <c r="X169" s="193">
        <f t="shared" si="34"/>
        <v>0</v>
      </c>
      <c r="Y169" s="193">
        <f t="shared" si="34"/>
        <v>0</v>
      </c>
      <c r="Z169" s="193">
        <f t="shared" si="34"/>
        <v>0</v>
      </c>
      <c r="AA169" s="193">
        <f t="shared" si="34"/>
        <v>0</v>
      </c>
      <c r="AB169" s="193">
        <f t="shared" si="34"/>
        <v>0</v>
      </c>
      <c r="AC169" s="187">
        <f>+AD169*((1+Summary!$D$29)^(AE169))</f>
        <v>0.92379949924890281</v>
      </c>
      <c r="AD169" s="187">
        <f>HLOOKUP($H$4,'Yield Curves &amp; Factor Charges'!$L$41:$S$72,AE169+2.5,FALSE)</f>
        <v>0.91965380879807612</v>
      </c>
      <c r="AE169" s="134">
        <f t="shared" si="36"/>
        <v>4.5</v>
      </c>
    </row>
    <row r="170" spans="1:31" x14ac:dyDescent="0.25">
      <c r="B170" s="145">
        <f t="shared" si="35"/>
        <v>46022</v>
      </c>
      <c r="D170" s="193">
        <f t="shared" si="32"/>
        <v>0</v>
      </c>
      <c r="E170" s="193">
        <f t="shared" si="33"/>
        <v>0</v>
      </c>
      <c r="F170" s="193">
        <f t="shared" si="33"/>
        <v>0</v>
      </c>
      <c r="G170" s="193">
        <f t="shared" si="33"/>
        <v>0</v>
      </c>
      <c r="H170" s="193">
        <f t="shared" si="33"/>
        <v>0</v>
      </c>
      <c r="I170" s="193">
        <f t="shared" si="33"/>
        <v>0</v>
      </c>
      <c r="J170" s="193">
        <f t="shared" si="33"/>
        <v>0</v>
      </c>
      <c r="K170" s="193">
        <f t="shared" si="33"/>
        <v>0</v>
      </c>
      <c r="L170" s="193">
        <f t="shared" si="33"/>
        <v>0</v>
      </c>
      <c r="M170" s="193">
        <f t="shared" si="33"/>
        <v>0</v>
      </c>
      <c r="N170" s="193">
        <f t="shared" si="33"/>
        <v>0</v>
      </c>
      <c r="O170" s="193">
        <f t="shared" si="33"/>
        <v>0</v>
      </c>
      <c r="P170" s="193">
        <f t="shared" si="33"/>
        <v>0</v>
      </c>
      <c r="Q170" s="193">
        <f t="shared" si="33"/>
        <v>0</v>
      </c>
      <c r="R170" s="193">
        <f t="shared" si="33"/>
        <v>0</v>
      </c>
      <c r="S170" s="193">
        <f t="shared" si="33"/>
        <v>0</v>
      </c>
      <c r="T170" s="193">
        <f t="shared" si="33"/>
        <v>0</v>
      </c>
      <c r="U170" s="193">
        <f t="shared" si="34"/>
        <v>0</v>
      </c>
      <c r="V170" s="193">
        <f t="shared" si="34"/>
        <v>0</v>
      </c>
      <c r="W170" s="193">
        <f t="shared" si="34"/>
        <v>0</v>
      </c>
      <c r="X170" s="193">
        <f t="shared" si="34"/>
        <v>0</v>
      </c>
      <c r="Y170" s="193">
        <f t="shared" si="34"/>
        <v>0</v>
      </c>
      <c r="Z170" s="193">
        <f t="shared" si="34"/>
        <v>0</v>
      </c>
      <c r="AA170" s="193">
        <f t="shared" si="34"/>
        <v>0</v>
      </c>
      <c r="AB170" s="193">
        <f t="shared" si="34"/>
        <v>0</v>
      </c>
      <c r="AC170" s="187">
        <f>+AD170*((1+Summary!$D$29)^(AE170))</f>
        <v>0.89772696174199873</v>
      </c>
      <c r="AD170" s="187">
        <f>HLOOKUP($H$4,'Yield Curves &amp; Factor Charges'!$L$41:$S$72,AE170+2.5,FALSE)</f>
        <v>0.8928054702897732</v>
      </c>
      <c r="AE170" s="134">
        <f t="shared" si="36"/>
        <v>5.5</v>
      </c>
    </row>
    <row r="171" spans="1:31" x14ac:dyDescent="0.25">
      <c r="B171" s="145">
        <f t="shared" si="35"/>
        <v>46387</v>
      </c>
      <c r="D171" s="193">
        <f t="shared" si="32"/>
        <v>0</v>
      </c>
      <c r="E171" s="193">
        <f t="shared" si="33"/>
        <v>0</v>
      </c>
      <c r="F171" s="193">
        <f t="shared" si="33"/>
        <v>0</v>
      </c>
      <c r="G171" s="193">
        <f t="shared" si="33"/>
        <v>0</v>
      </c>
      <c r="H171" s="193">
        <f t="shared" si="33"/>
        <v>0</v>
      </c>
      <c r="I171" s="193">
        <f t="shared" si="33"/>
        <v>0</v>
      </c>
      <c r="J171" s="193">
        <f t="shared" si="33"/>
        <v>0</v>
      </c>
      <c r="K171" s="193">
        <f t="shared" si="33"/>
        <v>0</v>
      </c>
      <c r="L171" s="193">
        <f t="shared" si="33"/>
        <v>0</v>
      </c>
      <c r="M171" s="193">
        <f t="shared" si="33"/>
        <v>0</v>
      </c>
      <c r="N171" s="193">
        <f t="shared" si="33"/>
        <v>0</v>
      </c>
      <c r="O171" s="193">
        <f t="shared" si="33"/>
        <v>0</v>
      </c>
      <c r="P171" s="193">
        <f t="shared" si="33"/>
        <v>0</v>
      </c>
      <c r="Q171" s="193">
        <f t="shared" si="33"/>
        <v>0</v>
      </c>
      <c r="R171" s="193">
        <f t="shared" si="33"/>
        <v>0</v>
      </c>
      <c r="S171" s="193">
        <f t="shared" si="33"/>
        <v>0</v>
      </c>
      <c r="T171" s="193">
        <f t="shared" si="33"/>
        <v>0</v>
      </c>
      <c r="U171" s="193">
        <f t="shared" si="34"/>
        <v>0</v>
      </c>
      <c r="V171" s="193">
        <f t="shared" si="34"/>
        <v>0</v>
      </c>
      <c r="W171" s="193">
        <f t="shared" si="34"/>
        <v>0</v>
      </c>
      <c r="X171" s="193">
        <f t="shared" si="34"/>
        <v>0</v>
      </c>
      <c r="Y171" s="193">
        <f t="shared" si="34"/>
        <v>0</v>
      </c>
      <c r="Z171" s="193">
        <f t="shared" si="34"/>
        <v>0</v>
      </c>
      <c r="AA171" s="193">
        <f t="shared" si="34"/>
        <v>0</v>
      </c>
      <c r="AB171" s="193">
        <f t="shared" si="34"/>
        <v>0</v>
      </c>
      <c r="AC171" s="187">
        <f>+AD171*((1+Summary!$D$29)^(AE171))</f>
        <v>0.86833484729151744</v>
      </c>
      <c r="AD171" s="187">
        <f>HLOOKUP($H$4,'Yield Curves &amp; Factor Charges'!$L$41:$S$72,AE171+2.5,FALSE)</f>
        <v>0.86271177661877918</v>
      </c>
      <c r="AE171" s="134">
        <f t="shared" si="36"/>
        <v>6.5</v>
      </c>
    </row>
    <row r="172" spans="1:31" x14ac:dyDescent="0.25">
      <c r="B172" s="145">
        <f t="shared" si="35"/>
        <v>46752</v>
      </c>
      <c r="C172" s="54"/>
      <c r="D172" s="193">
        <f t="shared" si="32"/>
        <v>0</v>
      </c>
      <c r="E172" s="193">
        <f t="shared" si="33"/>
        <v>0</v>
      </c>
      <c r="F172" s="193">
        <f t="shared" si="33"/>
        <v>0</v>
      </c>
      <c r="G172" s="193">
        <f t="shared" si="33"/>
        <v>0</v>
      </c>
      <c r="H172" s="193">
        <f t="shared" si="33"/>
        <v>0</v>
      </c>
      <c r="I172" s="193">
        <f t="shared" si="33"/>
        <v>0</v>
      </c>
      <c r="J172" s="193">
        <f t="shared" si="33"/>
        <v>0</v>
      </c>
      <c r="K172" s="193">
        <f t="shared" si="33"/>
        <v>0</v>
      </c>
      <c r="L172" s="193">
        <f t="shared" si="33"/>
        <v>0</v>
      </c>
      <c r="M172" s="193">
        <f t="shared" si="33"/>
        <v>0</v>
      </c>
      <c r="N172" s="193">
        <f t="shared" si="33"/>
        <v>0</v>
      </c>
      <c r="O172" s="193">
        <f t="shared" si="33"/>
        <v>0</v>
      </c>
      <c r="P172" s="193">
        <f t="shared" si="33"/>
        <v>0</v>
      </c>
      <c r="Q172" s="193">
        <f t="shared" si="33"/>
        <v>0</v>
      </c>
      <c r="R172" s="193">
        <f t="shared" si="33"/>
        <v>0</v>
      </c>
      <c r="S172" s="193">
        <f t="shared" si="33"/>
        <v>0</v>
      </c>
      <c r="T172" s="193">
        <f t="shared" si="33"/>
        <v>0</v>
      </c>
      <c r="U172" s="193">
        <f t="shared" si="34"/>
        <v>0</v>
      </c>
      <c r="V172" s="193">
        <f t="shared" si="34"/>
        <v>0</v>
      </c>
      <c r="W172" s="193">
        <f t="shared" si="34"/>
        <v>0</v>
      </c>
      <c r="X172" s="193">
        <f t="shared" si="34"/>
        <v>0</v>
      </c>
      <c r="Y172" s="193">
        <f t="shared" si="34"/>
        <v>0</v>
      </c>
      <c r="Z172" s="193">
        <f t="shared" si="34"/>
        <v>0</v>
      </c>
      <c r="AA172" s="193">
        <f t="shared" si="34"/>
        <v>0</v>
      </c>
      <c r="AB172" s="193">
        <f t="shared" si="34"/>
        <v>0</v>
      </c>
      <c r="AC172" s="187">
        <f>+AD172*((1+Summary!$D$29)^(AE172))</f>
        <v>0.83908223624865308</v>
      </c>
      <c r="AD172" s="187">
        <f>HLOOKUP($H$4,'Yield Curves &amp; Factor Charges'!$L$41:$S$72,AE172+2.5,FALSE)</f>
        <v>0.83281578075001994</v>
      </c>
      <c r="AE172" s="134">
        <f t="shared" si="36"/>
        <v>7.5</v>
      </c>
    </row>
    <row r="173" spans="1:31" x14ac:dyDescent="0.25">
      <c r="B173" s="145">
        <f t="shared" si="35"/>
        <v>47118</v>
      </c>
      <c r="C173" s="54"/>
      <c r="D173" s="193">
        <f t="shared" si="32"/>
        <v>0</v>
      </c>
      <c r="E173" s="193">
        <f t="shared" si="33"/>
        <v>0</v>
      </c>
      <c r="F173" s="193">
        <f t="shared" si="33"/>
        <v>0</v>
      </c>
      <c r="G173" s="193">
        <f t="shared" si="33"/>
        <v>0</v>
      </c>
      <c r="H173" s="193">
        <f t="shared" si="33"/>
        <v>0</v>
      </c>
      <c r="I173" s="193">
        <f t="shared" si="33"/>
        <v>0</v>
      </c>
      <c r="J173" s="193">
        <f t="shared" si="33"/>
        <v>0</v>
      </c>
      <c r="K173" s="193">
        <f t="shared" si="33"/>
        <v>0</v>
      </c>
      <c r="L173" s="193">
        <f t="shared" si="33"/>
        <v>0</v>
      </c>
      <c r="M173" s="193">
        <f t="shared" si="33"/>
        <v>0</v>
      </c>
      <c r="N173" s="193">
        <f t="shared" si="33"/>
        <v>0</v>
      </c>
      <c r="O173" s="193">
        <f t="shared" si="33"/>
        <v>0</v>
      </c>
      <c r="P173" s="193">
        <f t="shared" si="33"/>
        <v>0</v>
      </c>
      <c r="Q173" s="193">
        <f t="shared" si="33"/>
        <v>0</v>
      </c>
      <c r="R173" s="193">
        <f t="shared" si="33"/>
        <v>0</v>
      </c>
      <c r="S173" s="193">
        <f t="shared" si="33"/>
        <v>0</v>
      </c>
      <c r="T173" s="193">
        <f t="shared" si="33"/>
        <v>0</v>
      </c>
      <c r="U173" s="193">
        <f t="shared" si="34"/>
        <v>0</v>
      </c>
      <c r="V173" s="193">
        <f t="shared" si="34"/>
        <v>0</v>
      </c>
      <c r="W173" s="193">
        <f t="shared" si="34"/>
        <v>0</v>
      </c>
      <c r="X173" s="193">
        <f t="shared" si="34"/>
        <v>0</v>
      </c>
      <c r="Y173" s="193">
        <f t="shared" si="34"/>
        <v>0</v>
      </c>
      <c r="Z173" s="193">
        <f t="shared" si="34"/>
        <v>0</v>
      </c>
      <c r="AA173" s="193">
        <f t="shared" si="34"/>
        <v>0</v>
      </c>
      <c r="AB173" s="193">
        <f t="shared" si="34"/>
        <v>0</v>
      </c>
      <c r="AC173" s="187">
        <f>+AD173*((1+Summary!$D$29)^(AE173))</f>
        <v>0.81191759280152853</v>
      </c>
      <c r="AD173" s="187">
        <f>HLOOKUP($H$4,'Yield Curves &amp; Factor Charges'!$L$41:$S$72,AE173+2.5,FALSE)</f>
        <v>0.80504896003045856</v>
      </c>
      <c r="AE173" s="134">
        <f t="shared" si="36"/>
        <v>8.5</v>
      </c>
    </row>
    <row r="174" spans="1:31" x14ac:dyDescent="0.25">
      <c r="B174" s="145">
        <f t="shared" si="35"/>
        <v>47483</v>
      </c>
      <c r="D174" s="193">
        <f t="shared" si="32"/>
        <v>0</v>
      </c>
      <c r="E174" s="193">
        <f t="shared" si="33"/>
        <v>0</v>
      </c>
      <c r="F174" s="193">
        <f t="shared" si="33"/>
        <v>0</v>
      </c>
      <c r="G174" s="193">
        <f t="shared" si="33"/>
        <v>0</v>
      </c>
      <c r="H174" s="193">
        <f t="shared" si="33"/>
        <v>0</v>
      </c>
      <c r="I174" s="193">
        <f t="shared" si="33"/>
        <v>0</v>
      </c>
      <c r="J174" s="193">
        <f t="shared" si="33"/>
        <v>0</v>
      </c>
      <c r="K174" s="193">
        <f t="shared" si="33"/>
        <v>0</v>
      </c>
      <c r="L174" s="193">
        <f t="shared" si="33"/>
        <v>0</v>
      </c>
      <c r="M174" s="193">
        <f t="shared" si="33"/>
        <v>0</v>
      </c>
      <c r="N174" s="193">
        <f t="shared" si="33"/>
        <v>0</v>
      </c>
      <c r="O174" s="193">
        <f t="shared" si="33"/>
        <v>0</v>
      </c>
      <c r="P174" s="193">
        <f t="shared" si="33"/>
        <v>0</v>
      </c>
      <c r="Q174" s="193">
        <f t="shared" si="33"/>
        <v>0</v>
      </c>
      <c r="R174" s="193">
        <f t="shared" si="33"/>
        <v>0</v>
      </c>
      <c r="S174" s="193">
        <f t="shared" si="33"/>
        <v>0</v>
      </c>
      <c r="T174" s="193">
        <f t="shared" si="33"/>
        <v>0</v>
      </c>
      <c r="U174" s="193">
        <f t="shared" si="34"/>
        <v>0</v>
      </c>
      <c r="V174" s="193">
        <f t="shared" si="34"/>
        <v>0</v>
      </c>
      <c r="W174" s="193">
        <f t="shared" si="34"/>
        <v>0</v>
      </c>
      <c r="X174" s="193">
        <f t="shared" si="34"/>
        <v>0</v>
      </c>
      <c r="Y174" s="193">
        <f t="shared" si="34"/>
        <v>0</v>
      </c>
      <c r="Z174" s="193">
        <f t="shared" si="34"/>
        <v>0</v>
      </c>
      <c r="AA174" s="193">
        <f t="shared" si="34"/>
        <v>0</v>
      </c>
      <c r="AB174" s="193">
        <f t="shared" si="34"/>
        <v>0</v>
      </c>
      <c r="AC174" s="187">
        <f>+AD174*((1+Summary!$D$29)^(AE174))</f>
        <v>0.78313645816120281</v>
      </c>
      <c r="AD174" s="187">
        <f>HLOOKUP($H$4,'Yield Curves &amp; Factor Charges'!$L$41:$S$72,AE174+2.5,FALSE)</f>
        <v>0.77573557148025452</v>
      </c>
      <c r="AE174" s="134">
        <f t="shared" si="36"/>
        <v>9.5</v>
      </c>
    </row>
    <row r="175" spans="1:31" x14ac:dyDescent="0.25">
      <c r="B175" s="145">
        <f t="shared" si="35"/>
        <v>47848</v>
      </c>
      <c r="D175" s="193">
        <f t="shared" si="32"/>
        <v>0</v>
      </c>
      <c r="E175" s="193">
        <f t="shared" si="33"/>
        <v>0</v>
      </c>
      <c r="F175" s="193">
        <f t="shared" si="33"/>
        <v>0</v>
      </c>
      <c r="G175" s="193">
        <f t="shared" si="33"/>
        <v>0</v>
      </c>
      <c r="H175" s="193">
        <f t="shared" si="33"/>
        <v>0</v>
      </c>
      <c r="I175" s="193">
        <f t="shared" si="33"/>
        <v>0</v>
      </c>
      <c r="J175" s="193">
        <f t="shared" si="33"/>
        <v>0</v>
      </c>
      <c r="K175" s="193">
        <f t="shared" si="33"/>
        <v>0</v>
      </c>
      <c r="L175" s="193">
        <f t="shared" si="33"/>
        <v>0</v>
      </c>
      <c r="M175" s="193">
        <f t="shared" si="33"/>
        <v>0</v>
      </c>
      <c r="N175" s="193">
        <f t="shared" si="33"/>
        <v>0</v>
      </c>
      <c r="O175" s="193">
        <f t="shared" si="33"/>
        <v>0</v>
      </c>
      <c r="P175" s="193">
        <f t="shared" si="33"/>
        <v>0</v>
      </c>
      <c r="Q175" s="193">
        <f t="shared" si="33"/>
        <v>0</v>
      </c>
      <c r="R175" s="193">
        <f t="shared" si="33"/>
        <v>0</v>
      </c>
      <c r="S175" s="193">
        <f t="shared" si="33"/>
        <v>0</v>
      </c>
      <c r="T175" s="193">
        <f t="shared" si="33"/>
        <v>0</v>
      </c>
      <c r="U175" s="193">
        <f t="shared" si="34"/>
        <v>0</v>
      </c>
      <c r="V175" s="193">
        <f t="shared" si="34"/>
        <v>0</v>
      </c>
      <c r="W175" s="193">
        <f t="shared" si="34"/>
        <v>0</v>
      </c>
      <c r="X175" s="193">
        <f t="shared" si="34"/>
        <v>0</v>
      </c>
      <c r="Y175" s="193">
        <f t="shared" si="34"/>
        <v>0</v>
      </c>
      <c r="Z175" s="193">
        <f t="shared" si="34"/>
        <v>0</v>
      </c>
      <c r="AA175" s="193">
        <f t="shared" si="34"/>
        <v>0</v>
      </c>
      <c r="AB175" s="193">
        <f t="shared" si="34"/>
        <v>0</v>
      </c>
      <c r="AC175" s="187">
        <f>+AD175*((1+Summary!$D$29)^(AE175))</f>
        <v>0.75645393316579301</v>
      </c>
      <c r="AD175" s="187">
        <f>HLOOKUP($H$4,'Yield Curves &amp; Factor Charges'!$L$41:$S$72,AE175+2.5,FALSE)</f>
        <v>0.74855664811871481</v>
      </c>
      <c r="AE175" s="134">
        <f t="shared" si="36"/>
        <v>10.5</v>
      </c>
    </row>
    <row r="176" spans="1:31" x14ac:dyDescent="0.25">
      <c r="B176" s="145">
        <f t="shared" si="35"/>
        <v>48213</v>
      </c>
      <c r="D176" s="193">
        <f t="shared" si="32"/>
        <v>0</v>
      </c>
      <c r="E176" s="193">
        <f t="shared" si="33"/>
        <v>0</v>
      </c>
      <c r="F176" s="193">
        <f t="shared" si="33"/>
        <v>0</v>
      </c>
      <c r="G176" s="193">
        <f t="shared" si="33"/>
        <v>0</v>
      </c>
      <c r="H176" s="193">
        <f t="shared" si="33"/>
        <v>0</v>
      </c>
      <c r="I176" s="193">
        <f t="shared" si="33"/>
        <v>0</v>
      </c>
      <c r="J176" s="193">
        <f t="shared" si="33"/>
        <v>0</v>
      </c>
      <c r="K176" s="193">
        <f t="shared" si="33"/>
        <v>0</v>
      </c>
      <c r="L176" s="193">
        <f t="shared" si="33"/>
        <v>0</v>
      </c>
      <c r="M176" s="193">
        <f t="shared" si="33"/>
        <v>0</v>
      </c>
      <c r="N176" s="193">
        <f t="shared" si="33"/>
        <v>0</v>
      </c>
      <c r="O176" s="193">
        <f t="shared" si="33"/>
        <v>0</v>
      </c>
      <c r="P176" s="193">
        <f t="shared" si="33"/>
        <v>0</v>
      </c>
      <c r="Q176" s="193">
        <f t="shared" si="33"/>
        <v>0</v>
      </c>
      <c r="R176" s="193">
        <f t="shared" si="33"/>
        <v>0</v>
      </c>
      <c r="S176" s="193">
        <f t="shared" si="33"/>
        <v>0</v>
      </c>
      <c r="T176" s="193">
        <f t="shared" si="33"/>
        <v>0</v>
      </c>
      <c r="U176" s="193">
        <f t="shared" si="34"/>
        <v>0</v>
      </c>
      <c r="V176" s="193">
        <f t="shared" si="34"/>
        <v>0</v>
      </c>
      <c r="W176" s="193">
        <f t="shared" si="34"/>
        <v>0</v>
      </c>
      <c r="X176" s="193">
        <f t="shared" si="34"/>
        <v>0</v>
      </c>
      <c r="Y176" s="193">
        <f t="shared" si="34"/>
        <v>0</v>
      </c>
      <c r="Z176" s="193">
        <f t="shared" si="34"/>
        <v>0</v>
      </c>
      <c r="AA176" s="193">
        <f t="shared" si="34"/>
        <v>0</v>
      </c>
      <c r="AB176" s="193">
        <f t="shared" si="34"/>
        <v>0</v>
      </c>
      <c r="AC176" s="187">
        <f>+AD176*((1+Summary!$D$29)^(AE176))</f>
        <v>0.73318827271172471</v>
      </c>
      <c r="AD176" s="187">
        <f>HLOOKUP($H$4,'Yield Curves &amp; Factor Charges'!$L$41:$S$72,AE176+2.5,FALSE)</f>
        <v>0.72480906919903698</v>
      </c>
      <c r="AE176" s="134">
        <f t="shared" si="36"/>
        <v>11.5</v>
      </c>
    </row>
    <row r="177" spans="1:31" x14ac:dyDescent="0.25">
      <c r="B177" s="145">
        <f t="shared" si="35"/>
        <v>48579</v>
      </c>
      <c r="D177" s="193">
        <f t="shared" si="32"/>
        <v>0</v>
      </c>
      <c r="E177" s="193">
        <f t="shared" si="33"/>
        <v>0</v>
      </c>
      <c r="F177" s="193">
        <f t="shared" si="33"/>
        <v>0</v>
      </c>
      <c r="G177" s="193">
        <f t="shared" si="33"/>
        <v>0</v>
      </c>
      <c r="H177" s="193">
        <f t="shared" si="33"/>
        <v>0</v>
      </c>
      <c r="I177" s="193">
        <f t="shared" si="33"/>
        <v>0</v>
      </c>
      <c r="J177" s="193">
        <f t="shared" si="33"/>
        <v>0</v>
      </c>
      <c r="K177" s="193">
        <f t="shared" si="33"/>
        <v>0</v>
      </c>
      <c r="L177" s="193">
        <f t="shared" si="33"/>
        <v>0</v>
      </c>
      <c r="M177" s="193">
        <f t="shared" si="33"/>
        <v>0</v>
      </c>
      <c r="N177" s="193">
        <f t="shared" si="33"/>
        <v>0</v>
      </c>
      <c r="O177" s="193">
        <f t="shared" si="33"/>
        <v>0</v>
      </c>
      <c r="P177" s="193">
        <f t="shared" si="33"/>
        <v>0</v>
      </c>
      <c r="Q177" s="193">
        <f t="shared" si="33"/>
        <v>0</v>
      </c>
      <c r="R177" s="193">
        <f t="shared" si="33"/>
        <v>0</v>
      </c>
      <c r="S177" s="193">
        <f t="shared" si="33"/>
        <v>0</v>
      </c>
      <c r="T177" s="193">
        <f t="shared" si="33"/>
        <v>0</v>
      </c>
      <c r="U177" s="193">
        <f t="shared" si="34"/>
        <v>0</v>
      </c>
      <c r="V177" s="193">
        <f t="shared" si="34"/>
        <v>0</v>
      </c>
      <c r="W177" s="193">
        <f t="shared" si="34"/>
        <v>0</v>
      </c>
      <c r="X177" s="193">
        <f t="shared" si="34"/>
        <v>0</v>
      </c>
      <c r="Y177" s="193">
        <f t="shared" si="34"/>
        <v>0</v>
      </c>
      <c r="Z177" s="193">
        <f t="shared" si="34"/>
        <v>0</v>
      </c>
      <c r="AA177" s="193">
        <f t="shared" si="34"/>
        <v>0</v>
      </c>
      <c r="AB177" s="193">
        <f t="shared" si="34"/>
        <v>0</v>
      </c>
      <c r="AC177" s="187">
        <f>+AD177*((1+Summary!$D$29)^(AE177))</f>
        <v>0.71017224213354047</v>
      </c>
      <c r="AD177" s="187">
        <f>HLOOKUP($H$4,'Yield Curves &amp; Factor Charges'!$L$41:$S$72,AE177+2.5,FALSE)</f>
        <v>0.70135472139125832</v>
      </c>
      <c r="AE177" s="134">
        <f t="shared" si="36"/>
        <v>12.5</v>
      </c>
    </row>
    <row r="178" spans="1:31" x14ac:dyDescent="0.25">
      <c r="B178" s="145">
        <f t="shared" si="35"/>
        <v>48944</v>
      </c>
      <c r="D178" s="193">
        <f t="shared" si="32"/>
        <v>0</v>
      </c>
      <c r="E178" s="193">
        <f t="shared" si="33"/>
        <v>0</v>
      </c>
      <c r="F178" s="193">
        <f t="shared" si="33"/>
        <v>0</v>
      </c>
      <c r="G178" s="193">
        <f t="shared" si="33"/>
        <v>0</v>
      </c>
      <c r="H178" s="193">
        <f t="shared" si="33"/>
        <v>0</v>
      </c>
      <c r="I178" s="193">
        <f t="shared" si="33"/>
        <v>0</v>
      </c>
      <c r="J178" s="193">
        <f t="shared" si="33"/>
        <v>0</v>
      </c>
      <c r="K178" s="193">
        <f t="shared" si="33"/>
        <v>0</v>
      </c>
      <c r="L178" s="193">
        <f t="shared" si="33"/>
        <v>0</v>
      </c>
      <c r="M178" s="193">
        <f t="shared" si="33"/>
        <v>0</v>
      </c>
      <c r="N178" s="193">
        <f t="shared" si="33"/>
        <v>0</v>
      </c>
      <c r="O178" s="193">
        <f t="shared" si="33"/>
        <v>0</v>
      </c>
      <c r="P178" s="193">
        <f t="shared" si="33"/>
        <v>0</v>
      </c>
      <c r="Q178" s="193">
        <f t="shared" si="33"/>
        <v>0</v>
      </c>
      <c r="R178" s="193">
        <f t="shared" si="33"/>
        <v>0</v>
      </c>
      <c r="S178" s="193">
        <f t="shared" si="33"/>
        <v>0</v>
      </c>
      <c r="T178" s="193">
        <f t="shared" si="33"/>
        <v>0</v>
      </c>
      <c r="U178" s="193">
        <f t="shared" si="34"/>
        <v>0</v>
      </c>
      <c r="V178" s="193">
        <f t="shared" si="34"/>
        <v>0</v>
      </c>
      <c r="W178" s="193">
        <f t="shared" si="34"/>
        <v>0</v>
      </c>
      <c r="X178" s="193">
        <f t="shared" si="34"/>
        <v>0</v>
      </c>
      <c r="Y178" s="193">
        <f t="shared" si="34"/>
        <v>0</v>
      </c>
      <c r="Z178" s="193">
        <f t="shared" si="34"/>
        <v>0</v>
      </c>
      <c r="AA178" s="193">
        <f t="shared" si="34"/>
        <v>0</v>
      </c>
      <c r="AB178" s="193">
        <f t="shared" si="34"/>
        <v>0</v>
      </c>
      <c r="AC178" s="187">
        <f>+AD178*((1+Summary!$D$29)^(AE178))</f>
        <v>0.68806334957810977</v>
      </c>
      <c r="AD178" s="187">
        <f>HLOOKUP($H$4,'Yield Curves &amp; Factor Charges'!$L$41:$S$72,AE178+2.5,FALSE)</f>
        <v>0.67884149204437638</v>
      </c>
      <c r="AE178" s="134">
        <f t="shared" si="36"/>
        <v>13.5</v>
      </c>
    </row>
    <row r="179" spans="1:31" x14ac:dyDescent="0.25">
      <c r="B179" s="145">
        <f t="shared" si="35"/>
        <v>49309</v>
      </c>
      <c r="D179" s="193">
        <f t="shared" si="32"/>
        <v>0</v>
      </c>
      <c r="E179" s="193">
        <f t="shared" si="33"/>
        <v>0</v>
      </c>
      <c r="F179" s="193">
        <f t="shared" si="33"/>
        <v>0</v>
      </c>
      <c r="G179" s="193">
        <f t="shared" si="33"/>
        <v>0</v>
      </c>
      <c r="H179" s="193">
        <f t="shared" si="33"/>
        <v>0</v>
      </c>
      <c r="I179" s="193">
        <f t="shared" si="33"/>
        <v>0</v>
      </c>
      <c r="J179" s="193">
        <f t="shared" si="33"/>
        <v>0</v>
      </c>
      <c r="K179" s="193">
        <f t="shared" si="33"/>
        <v>0</v>
      </c>
      <c r="L179" s="193">
        <f t="shared" si="33"/>
        <v>0</v>
      </c>
      <c r="M179" s="193">
        <f t="shared" si="33"/>
        <v>0</v>
      </c>
      <c r="N179" s="193">
        <f t="shared" si="33"/>
        <v>0</v>
      </c>
      <c r="O179" s="193">
        <f t="shared" si="33"/>
        <v>0</v>
      </c>
      <c r="P179" s="193">
        <f t="shared" si="33"/>
        <v>0</v>
      </c>
      <c r="Q179" s="193">
        <f t="shared" si="33"/>
        <v>0</v>
      </c>
      <c r="R179" s="193">
        <f t="shared" si="33"/>
        <v>0</v>
      </c>
      <c r="S179" s="193">
        <f t="shared" si="33"/>
        <v>0</v>
      </c>
      <c r="T179" s="193">
        <f t="shared" si="33"/>
        <v>0</v>
      </c>
      <c r="U179" s="193">
        <f t="shared" si="34"/>
        <v>0</v>
      </c>
      <c r="V179" s="193">
        <f t="shared" si="34"/>
        <v>0</v>
      </c>
      <c r="W179" s="193">
        <f t="shared" si="34"/>
        <v>0</v>
      </c>
      <c r="X179" s="193">
        <f t="shared" si="34"/>
        <v>0</v>
      </c>
      <c r="Y179" s="193">
        <f t="shared" si="34"/>
        <v>0</v>
      </c>
      <c r="Z179" s="193">
        <f t="shared" si="34"/>
        <v>0</v>
      </c>
      <c r="AA179" s="193">
        <f t="shared" si="34"/>
        <v>0</v>
      </c>
      <c r="AB179" s="193">
        <f t="shared" si="34"/>
        <v>0</v>
      </c>
      <c r="AC179" s="187">
        <f>+AD179*((1+Summary!$D$29)^(AE179))</f>
        <v>0.66676275857029366</v>
      </c>
      <c r="AD179" s="187">
        <f>HLOOKUP($H$4,'Yield Curves &amp; Factor Charges'!$L$41:$S$72,AE179+2.5,FALSE)</f>
        <v>0.65716921573125509</v>
      </c>
      <c r="AE179" s="134">
        <f t="shared" si="36"/>
        <v>14.5</v>
      </c>
    </row>
    <row r="180" spans="1:31" x14ac:dyDescent="0.25">
      <c r="B180" s="145">
        <f t="shared" si="35"/>
        <v>49674</v>
      </c>
      <c r="D180" s="193">
        <f t="shared" si="32"/>
        <v>0</v>
      </c>
      <c r="E180" s="193">
        <f t="shared" si="33"/>
        <v>0</v>
      </c>
      <c r="F180" s="193">
        <f t="shared" si="33"/>
        <v>0</v>
      </c>
      <c r="G180" s="193">
        <f t="shared" si="33"/>
        <v>0</v>
      </c>
      <c r="H180" s="193">
        <f t="shared" si="33"/>
        <v>0</v>
      </c>
      <c r="I180" s="193">
        <f t="shared" si="33"/>
        <v>0</v>
      </c>
      <c r="J180" s="193">
        <f t="shared" si="33"/>
        <v>0</v>
      </c>
      <c r="K180" s="193">
        <f t="shared" si="33"/>
        <v>0</v>
      </c>
      <c r="L180" s="193">
        <f t="shared" si="33"/>
        <v>0</v>
      </c>
      <c r="M180" s="193">
        <f t="shared" si="33"/>
        <v>0</v>
      </c>
      <c r="N180" s="193">
        <f t="shared" si="33"/>
        <v>0</v>
      </c>
      <c r="O180" s="193">
        <f t="shared" si="33"/>
        <v>0</v>
      </c>
      <c r="P180" s="193">
        <f t="shared" si="33"/>
        <v>0</v>
      </c>
      <c r="Q180" s="193">
        <f t="shared" si="33"/>
        <v>0</v>
      </c>
      <c r="R180" s="193">
        <f t="shared" si="33"/>
        <v>0</v>
      </c>
      <c r="S180" s="193">
        <f t="shared" si="33"/>
        <v>0</v>
      </c>
      <c r="T180" s="193">
        <f t="shared" si="33"/>
        <v>0</v>
      </c>
      <c r="U180" s="193">
        <f t="shared" si="34"/>
        <v>0</v>
      </c>
      <c r="V180" s="193">
        <f t="shared" si="34"/>
        <v>0</v>
      </c>
      <c r="W180" s="193">
        <f t="shared" si="34"/>
        <v>0</v>
      </c>
      <c r="X180" s="193">
        <f t="shared" si="34"/>
        <v>0</v>
      </c>
      <c r="Y180" s="193">
        <f t="shared" si="34"/>
        <v>0</v>
      </c>
      <c r="Z180" s="193">
        <f t="shared" si="34"/>
        <v>0</v>
      </c>
      <c r="AA180" s="193">
        <f t="shared" si="34"/>
        <v>0</v>
      </c>
      <c r="AB180" s="193">
        <f t="shared" si="34"/>
        <v>0</v>
      </c>
      <c r="AC180" s="187">
        <f>+AD180*((1+Summary!$D$29)^(AE180))</f>
        <v>0.6469248268220964</v>
      </c>
      <c r="AD180" s="187">
        <f>HLOOKUP($H$4,'Yield Curves &amp; Factor Charges'!$L$41:$S$72,AE180+2.5,FALSE)</f>
        <v>0.63697973717628753</v>
      </c>
      <c r="AE180" s="134">
        <f t="shared" si="36"/>
        <v>15.5</v>
      </c>
    </row>
    <row r="181" spans="1:31" x14ac:dyDescent="0.25">
      <c r="B181" s="145">
        <f t="shared" si="35"/>
        <v>50040</v>
      </c>
      <c r="D181" s="193">
        <f t="shared" si="32"/>
        <v>0</v>
      </c>
      <c r="E181" s="193">
        <f t="shared" ref="E181:AB184" si="37">+E156-E157</f>
        <v>0</v>
      </c>
      <c r="F181" s="193">
        <f t="shared" si="37"/>
        <v>0</v>
      </c>
      <c r="G181" s="193">
        <f t="shared" si="37"/>
        <v>0</v>
      </c>
      <c r="H181" s="193">
        <f t="shared" si="37"/>
        <v>0</v>
      </c>
      <c r="I181" s="193">
        <f t="shared" si="37"/>
        <v>0</v>
      </c>
      <c r="J181" s="193">
        <f t="shared" si="37"/>
        <v>0</v>
      </c>
      <c r="K181" s="193">
        <f t="shared" si="37"/>
        <v>0</v>
      </c>
      <c r="L181" s="193">
        <f t="shared" si="37"/>
        <v>0</v>
      </c>
      <c r="M181" s="193">
        <f t="shared" si="37"/>
        <v>0</v>
      </c>
      <c r="N181" s="193">
        <f t="shared" si="37"/>
        <v>0</v>
      </c>
      <c r="O181" s="193">
        <f t="shared" si="37"/>
        <v>0</v>
      </c>
      <c r="P181" s="193">
        <f t="shared" si="37"/>
        <v>0</v>
      </c>
      <c r="Q181" s="193">
        <f t="shared" si="37"/>
        <v>0</v>
      </c>
      <c r="R181" s="193">
        <f t="shared" si="37"/>
        <v>0</v>
      </c>
      <c r="S181" s="193">
        <f t="shared" si="37"/>
        <v>0</v>
      </c>
      <c r="T181" s="193">
        <f t="shared" si="37"/>
        <v>0</v>
      </c>
      <c r="U181" s="193">
        <f t="shared" si="37"/>
        <v>0</v>
      </c>
      <c r="V181" s="193">
        <f t="shared" si="37"/>
        <v>0</v>
      </c>
      <c r="W181" s="193">
        <f t="shared" si="37"/>
        <v>0</v>
      </c>
      <c r="X181" s="193">
        <f t="shared" si="37"/>
        <v>0</v>
      </c>
      <c r="Y181" s="193">
        <f t="shared" si="37"/>
        <v>0</v>
      </c>
      <c r="Z181" s="193">
        <f t="shared" si="37"/>
        <v>0</v>
      </c>
      <c r="AA181" s="193">
        <f t="shared" si="37"/>
        <v>0</v>
      </c>
      <c r="AB181" s="193">
        <f t="shared" si="37"/>
        <v>0</v>
      </c>
      <c r="AC181" s="187">
        <f>+AD181*((1+Summary!$D$29)^(AE181))</f>
        <v>0.62814351676924107</v>
      </c>
      <c r="AD181" s="187">
        <f>HLOOKUP($H$4,'Yield Curves &amp; Factor Charges'!$L$41:$S$72,AE181+2.5,FALSE)</f>
        <v>0.61786928043393519</v>
      </c>
      <c r="AE181" s="134">
        <f t="shared" si="36"/>
        <v>16.5</v>
      </c>
    </row>
    <row r="182" spans="1:31" x14ac:dyDescent="0.25">
      <c r="B182" s="145">
        <f t="shared" si="35"/>
        <v>50405</v>
      </c>
      <c r="D182" s="193">
        <f t="shared" si="32"/>
        <v>0</v>
      </c>
      <c r="E182" s="193">
        <f t="shared" si="37"/>
        <v>0</v>
      </c>
      <c r="F182" s="193">
        <f t="shared" si="37"/>
        <v>0</v>
      </c>
      <c r="G182" s="193">
        <f t="shared" si="37"/>
        <v>0</v>
      </c>
      <c r="H182" s="193">
        <f t="shared" si="37"/>
        <v>0</v>
      </c>
      <c r="I182" s="193">
        <f t="shared" si="37"/>
        <v>0</v>
      </c>
      <c r="J182" s="193">
        <f t="shared" si="37"/>
        <v>0</v>
      </c>
      <c r="K182" s="193">
        <f t="shared" si="37"/>
        <v>0</v>
      </c>
      <c r="L182" s="193">
        <f t="shared" si="37"/>
        <v>0</v>
      </c>
      <c r="M182" s="193">
        <f t="shared" si="37"/>
        <v>0</v>
      </c>
      <c r="N182" s="193">
        <f t="shared" si="37"/>
        <v>0</v>
      </c>
      <c r="O182" s="193">
        <f t="shared" si="37"/>
        <v>0</v>
      </c>
      <c r="P182" s="193">
        <f t="shared" si="37"/>
        <v>0</v>
      </c>
      <c r="Q182" s="193">
        <f t="shared" si="37"/>
        <v>0</v>
      </c>
      <c r="R182" s="193">
        <f t="shared" si="37"/>
        <v>0</v>
      </c>
      <c r="S182" s="193">
        <f t="shared" si="37"/>
        <v>0</v>
      </c>
      <c r="T182" s="193">
        <f t="shared" si="37"/>
        <v>0</v>
      </c>
      <c r="U182" s="193">
        <f t="shared" si="37"/>
        <v>0</v>
      </c>
      <c r="V182" s="193">
        <f t="shared" si="37"/>
        <v>0</v>
      </c>
      <c r="W182" s="193">
        <f t="shared" si="37"/>
        <v>0</v>
      </c>
      <c r="X182" s="193">
        <f t="shared" si="37"/>
        <v>0</v>
      </c>
      <c r="Y182" s="193">
        <f t="shared" si="37"/>
        <v>0</v>
      </c>
      <c r="Z182" s="193">
        <f t="shared" si="37"/>
        <v>0</v>
      </c>
      <c r="AA182" s="193">
        <f t="shared" si="37"/>
        <v>0</v>
      </c>
      <c r="AB182" s="193">
        <f t="shared" si="37"/>
        <v>0</v>
      </c>
      <c r="AC182" s="187">
        <f>+AD182*((1+Summary!$D$29)^(AE182))</f>
        <v>0.61013140588916859</v>
      </c>
      <c r="AD182" s="187">
        <f>HLOOKUP($H$4,'Yield Curves &amp; Factor Charges'!$L$41:$S$72,AE182+2.5,FALSE)</f>
        <v>0.59955223261081414</v>
      </c>
      <c r="AE182" s="134">
        <f t="shared" si="36"/>
        <v>17.5</v>
      </c>
    </row>
    <row r="183" spans="1:31" x14ac:dyDescent="0.25">
      <c r="B183" s="145">
        <f t="shared" si="35"/>
        <v>50770</v>
      </c>
      <c r="D183" s="193">
        <f t="shared" si="32"/>
        <v>0</v>
      </c>
      <c r="E183" s="193">
        <f t="shared" si="37"/>
        <v>0</v>
      </c>
      <c r="F183" s="193">
        <f t="shared" si="37"/>
        <v>0</v>
      </c>
      <c r="G183" s="193">
        <f t="shared" si="37"/>
        <v>0</v>
      </c>
      <c r="H183" s="193">
        <f t="shared" si="37"/>
        <v>0</v>
      </c>
      <c r="I183" s="193">
        <f t="shared" si="37"/>
        <v>0</v>
      </c>
      <c r="J183" s="193">
        <f t="shared" si="37"/>
        <v>0</v>
      </c>
      <c r="K183" s="193">
        <f t="shared" si="37"/>
        <v>0</v>
      </c>
      <c r="L183" s="193">
        <f t="shared" si="37"/>
        <v>0</v>
      </c>
      <c r="M183" s="193">
        <f t="shared" si="37"/>
        <v>0</v>
      </c>
      <c r="N183" s="193">
        <f t="shared" si="37"/>
        <v>0</v>
      </c>
      <c r="O183" s="193">
        <f t="shared" si="37"/>
        <v>0</v>
      </c>
      <c r="P183" s="193">
        <f t="shared" si="37"/>
        <v>0</v>
      </c>
      <c r="Q183" s="193">
        <f t="shared" si="37"/>
        <v>0</v>
      </c>
      <c r="R183" s="193">
        <f t="shared" si="37"/>
        <v>0</v>
      </c>
      <c r="S183" s="193">
        <f t="shared" si="37"/>
        <v>0</v>
      </c>
      <c r="T183" s="193">
        <f t="shared" si="37"/>
        <v>0</v>
      </c>
      <c r="U183" s="193">
        <f t="shared" si="37"/>
        <v>0</v>
      </c>
      <c r="V183" s="193">
        <f t="shared" si="37"/>
        <v>0</v>
      </c>
      <c r="W183" s="193">
        <f t="shared" si="37"/>
        <v>0</v>
      </c>
      <c r="X183" s="193">
        <f t="shared" si="37"/>
        <v>0</v>
      </c>
      <c r="Y183" s="193">
        <f t="shared" si="37"/>
        <v>0</v>
      </c>
      <c r="Z183" s="193">
        <f t="shared" si="37"/>
        <v>0</v>
      </c>
      <c r="AA183" s="193">
        <f t="shared" si="37"/>
        <v>0</v>
      </c>
      <c r="AB183" s="193">
        <f t="shared" si="37"/>
        <v>0</v>
      </c>
      <c r="AC183" s="187">
        <f>+AD183*((1+Summary!$D$29)^(AE183))</f>
        <v>0.59306791014665405</v>
      </c>
      <c r="AD183" s="187">
        <f>HLOOKUP($H$4,'Yield Curves &amp; Factor Charges'!$L$41:$S$72,AE183+2.5,FALSE)</f>
        <v>0.58220240135144574</v>
      </c>
      <c r="AE183" s="134">
        <f t="shared" si="36"/>
        <v>18.5</v>
      </c>
    </row>
    <row r="184" spans="1:31" x14ac:dyDescent="0.25">
      <c r="B184" s="145">
        <f>EDATE(B183,12)</f>
        <v>51135</v>
      </c>
      <c r="D184" s="193">
        <f t="shared" si="32"/>
        <v>0</v>
      </c>
      <c r="E184" s="193">
        <f t="shared" si="37"/>
        <v>0</v>
      </c>
      <c r="F184" s="193">
        <f t="shared" si="37"/>
        <v>0</v>
      </c>
      <c r="G184" s="193">
        <f t="shared" si="37"/>
        <v>0</v>
      </c>
      <c r="H184" s="193">
        <f t="shared" si="37"/>
        <v>0</v>
      </c>
      <c r="I184" s="193">
        <f t="shared" si="37"/>
        <v>0</v>
      </c>
      <c r="J184" s="193">
        <f t="shared" si="37"/>
        <v>0</v>
      </c>
      <c r="K184" s="193">
        <f t="shared" si="37"/>
        <v>0</v>
      </c>
      <c r="L184" s="193">
        <f t="shared" si="37"/>
        <v>0</v>
      </c>
      <c r="M184" s="193">
        <f t="shared" si="37"/>
        <v>0</v>
      </c>
      <c r="N184" s="193">
        <f t="shared" si="37"/>
        <v>0</v>
      </c>
      <c r="O184" s="193">
        <f t="shared" si="37"/>
        <v>0</v>
      </c>
      <c r="P184" s="193">
        <f t="shared" si="37"/>
        <v>0</v>
      </c>
      <c r="Q184" s="193">
        <f t="shared" si="37"/>
        <v>0</v>
      </c>
      <c r="R184" s="193">
        <f t="shared" si="37"/>
        <v>0</v>
      </c>
      <c r="S184" s="193">
        <f t="shared" si="37"/>
        <v>0</v>
      </c>
      <c r="T184" s="193">
        <f t="shared" si="37"/>
        <v>0</v>
      </c>
      <c r="U184" s="193">
        <f t="shared" si="37"/>
        <v>0</v>
      </c>
      <c r="V184" s="193">
        <f t="shared" si="37"/>
        <v>0</v>
      </c>
      <c r="W184" s="193">
        <f t="shared" si="37"/>
        <v>0</v>
      </c>
      <c r="X184" s="193">
        <f t="shared" si="37"/>
        <v>0</v>
      </c>
      <c r="Y184" s="193">
        <f t="shared" si="37"/>
        <v>0</v>
      </c>
      <c r="Z184" s="193">
        <f t="shared" si="37"/>
        <v>0</v>
      </c>
      <c r="AA184" s="193">
        <f t="shared" si="37"/>
        <v>0</v>
      </c>
      <c r="AB184" s="193">
        <f t="shared" si="37"/>
        <v>0</v>
      </c>
      <c r="AC184" s="187">
        <f>+AD184*((1+Summary!$D$29)^(AE184))</f>
        <v>0.57614264827842254</v>
      </c>
      <c r="AD184" s="187">
        <f>HLOOKUP($H$4,'Yield Curves &amp; Factor Charges'!$L$41:$S$72,AE184+2.5,FALSE)</f>
        <v>0.56502220248100143</v>
      </c>
      <c r="AE184" s="134">
        <f t="shared" si="36"/>
        <v>19.5</v>
      </c>
    </row>
    <row r="188" spans="1:31" ht="42.6" customHeight="1" x14ac:dyDescent="0.25">
      <c r="A188" s="419" t="s">
        <v>216</v>
      </c>
      <c r="B188" s="419"/>
      <c r="C188" s="419"/>
      <c r="D188" s="166"/>
      <c r="E188" s="398" t="str">
        <f>"Incremental Undiscounted Residual Payout of "&amp;$H$4&amp;" Acquisition Costs to be incurred after "&amp;MONTH(Summary!$C$6)&amp;"/"&amp;DAY(Summary!$C$6)&amp;"/"&amp;YEAR(Summary!$C$6)&amp;" related to BBNI business only prior to "&amp;MONTH(Summary!$C$6)&amp;"/"&amp;DAY(Summary!$C$6)&amp;"/"&amp;YEAR(Summary!$C$6)</f>
        <v>Incremental Undiscounted Residual Payout of NZD Acquisition Costs to be incurred after 12/31/2019 related to BBNI business only prior to 12/31/2019</v>
      </c>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400"/>
    </row>
    <row r="189" spans="1:31" ht="27" customHeight="1" x14ac:dyDescent="0.25">
      <c r="A189" s="142"/>
      <c r="B189" s="144" t="s">
        <v>130</v>
      </c>
      <c r="C189" s="142"/>
      <c r="D189" s="184" t="s">
        <v>146</v>
      </c>
      <c r="E189" s="140" t="s">
        <v>0</v>
      </c>
      <c r="F189" s="137" t="s">
        <v>1</v>
      </c>
      <c r="G189" s="137" t="s">
        <v>2</v>
      </c>
      <c r="H189" s="137" t="s">
        <v>3</v>
      </c>
      <c r="I189" s="137" t="s">
        <v>4</v>
      </c>
      <c r="J189" s="137" t="s">
        <v>5</v>
      </c>
      <c r="K189" s="137" t="s">
        <v>6</v>
      </c>
      <c r="L189" s="137" t="s">
        <v>7</v>
      </c>
      <c r="M189" s="137" t="s">
        <v>8</v>
      </c>
      <c r="N189" s="137" t="s">
        <v>9</v>
      </c>
      <c r="O189" s="137" t="s">
        <v>10</v>
      </c>
      <c r="P189" s="137" t="s">
        <v>11</v>
      </c>
      <c r="Q189" s="137" t="s">
        <v>12</v>
      </c>
      <c r="R189" s="137" t="s">
        <v>13</v>
      </c>
      <c r="S189" s="137" t="s">
        <v>14</v>
      </c>
      <c r="T189" s="137" t="s">
        <v>15</v>
      </c>
      <c r="U189" s="137" t="s">
        <v>16</v>
      </c>
      <c r="V189" s="137" t="s">
        <v>17</v>
      </c>
      <c r="W189" s="137" t="s">
        <v>18</v>
      </c>
      <c r="X189" s="137" t="s">
        <v>19</v>
      </c>
      <c r="Y189" s="137" t="s">
        <v>20</v>
      </c>
      <c r="Z189" s="137" t="s">
        <v>21</v>
      </c>
      <c r="AA189" s="137" t="s">
        <v>22</v>
      </c>
      <c r="AB189" s="137" t="s">
        <v>30</v>
      </c>
    </row>
    <row r="190" spans="1:31" x14ac:dyDescent="0.25">
      <c r="A190" s="141" t="s">
        <v>158</v>
      </c>
      <c r="B190" s="145">
        <f>EDATE(+Summary!$C$6,12)</f>
        <v>44196</v>
      </c>
      <c r="D190" s="193">
        <f>SUM(E190:AB190)</f>
        <v>0</v>
      </c>
      <c r="E190" s="193">
        <f>E17*E21</f>
        <v>0</v>
      </c>
      <c r="F190" s="193">
        <f>F17*F21</f>
        <v>0</v>
      </c>
      <c r="G190" s="193">
        <f t="shared" ref="G190:AB190" si="38">G17*G21</f>
        <v>0</v>
      </c>
      <c r="H190" s="193">
        <f t="shared" si="38"/>
        <v>0</v>
      </c>
      <c r="I190" s="193">
        <f t="shared" si="38"/>
        <v>0</v>
      </c>
      <c r="J190" s="193">
        <f t="shared" si="38"/>
        <v>0</v>
      </c>
      <c r="K190" s="193">
        <f t="shared" si="38"/>
        <v>0</v>
      </c>
      <c r="L190" s="193">
        <f t="shared" si="38"/>
        <v>0</v>
      </c>
      <c r="M190" s="193">
        <f t="shared" si="38"/>
        <v>0</v>
      </c>
      <c r="N190" s="193">
        <f t="shared" si="38"/>
        <v>0</v>
      </c>
      <c r="O190" s="193">
        <f t="shared" si="38"/>
        <v>0</v>
      </c>
      <c r="P190" s="193">
        <f t="shared" si="38"/>
        <v>0</v>
      </c>
      <c r="Q190" s="193">
        <f t="shared" si="38"/>
        <v>0</v>
      </c>
      <c r="R190" s="193">
        <f t="shared" si="38"/>
        <v>0</v>
      </c>
      <c r="S190" s="193">
        <f t="shared" si="38"/>
        <v>0</v>
      </c>
      <c r="T190" s="193">
        <f t="shared" si="38"/>
        <v>0</v>
      </c>
      <c r="U190" s="193">
        <f t="shared" si="38"/>
        <v>0</v>
      </c>
      <c r="V190" s="193">
        <f t="shared" si="38"/>
        <v>0</v>
      </c>
      <c r="W190" s="193">
        <f t="shared" si="38"/>
        <v>0</v>
      </c>
      <c r="X190" s="193">
        <f t="shared" si="38"/>
        <v>0</v>
      </c>
      <c r="Y190" s="193">
        <f t="shared" si="38"/>
        <v>0</v>
      </c>
      <c r="Z190" s="193">
        <f t="shared" si="38"/>
        <v>0</v>
      </c>
      <c r="AA190" s="193">
        <f t="shared" si="38"/>
        <v>0</v>
      </c>
      <c r="AB190" s="193">
        <f t="shared" si="38"/>
        <v>0</v>
      </c>
    </row>
    <row r="191" spans="1:31" x14ac:dyDescent="0.25">
      <c r="A191" s="141" t="s">
        <v>159</v>
      </c>
      <c r="B191" s="145">
        <f>EDATE(+Summary!$C$6,12)</f>
        <v>44196</v>
      </c>
      <c r="D191" s="193">
        <f>SUM(E191:AB191)</f>
        <v>0</v>
      </c>
      <c r="E191" s="193">
        <f>+E190*$AC$81</f>
        <v>0</v>
      </c>
      <c r="F191" s="193">
        <f>+F190*$AC$81</f>
        <v>0</v>
      </c>
      <c r="G191" s="193">
        <f t="shared" ref="G191:AB191" si="39">+G190*$AC$81</f>
        <v>0</v>
      </c>
      <c r="H191" s="193">
        <f t="shared" si="39"/>
        <v>0</v>
      </c>
      <c r="I191" s="193">
        <f t="shared" si="39"/>
        <v>0</v>
      </c>
      <c r="J191" s="193">
        <f t="shared" si="39"/>
        <v>0</v>
      </c>
      <c r="K191" s="193">
        <f t="shared" si="39"/>
        <v>0</v>
      </c>
      <c r="L191" s="193">
        <f t="shared" si="39"/>
        <v>0</v>
      </c>
      <c r="M191" s="193">
        <f t="shared" si="39"/>
        <v>0</v>
      </c>
      <c r="N191" s="193">
        <f t="shared" si="39"/>
        <v>0</v>
      </c>
      <c r="O191" s="193">
        <f t="shared" si="39"/>
        <v>0</v>
      </c>
      <c r="P191" s="193">
        <f t="shared" si="39"/>
        <v>0</v>
      </c>
      <c r="Q191" s="193">
        <f t="shared" si="39"/>
        <v>0</v>
      </c>
      <c r="R191" s="193">
        <f t="shared" si="39"/>
        <v>0</v>
      </c>
      <c r="S191" s="193">
        <f t="shared" si="39"/>
        <v>0</v>
      </c>
      <c r="T191" s="193">
        <f t="shared" si="39"/>
        <v>0</v>
      </c>
      <c r="U191" s="193">
        <f t="shared" si="39"/>
        <v>0</v>
      </c>
      <c r="V191" s="193">
        <f t="shared" si="39"/>
        <v>0</v>
      </c>
      <c r="W191" s="193">
        <f t="shared" si="39"/>
        <v>0</v>
      </c>
      <c r="X191" s="193">
        <f t="shared" si="39"/>
        <v>0</v>
      </c>
      <c r="Y191" s="193">
        <f t="shared" si="39"/>
        <v>0</v>
      </c>
      <c r="Z191" s="193">
        <f t="shared" si="39"/>
        <v>0</v>
      </c>
      <c r="AA191" s="193">
        <f t="shared" si="39"/>
        <v>0</v>
      </c>
      <c r="AB191" s="193">
        <f t="shared" si="39"/>
        <v>0</v>
      </c>
    </row>
    <row r="194" spans="1:28" ht="13.8" thickBot="1" x14ac:dyDescent="0.3"/>
    <row r="195" spans="1:28" ht="45.6" customHeight="1" thickBot="1" x14ac:dyDescent="0.3">
      <c r="A195" s="403" t="s">
        <v>217</v>
      </c>
      <c r="B195" s="404"/>
      <c r="C195" s="405"/>
      <c r="E195" s="413" t="str">
        <f>"Cumulative Discounted Residual Payout of "&amp;$H$4&amp;" Losses to be incurred after "&amp;MONTH(Summary!$C$6)&amp;"/"&amp;DAY(Summary!$C$6)&amp;"/"&amp;YEAR(Summary!$C$6)&amp;" related to BBNI business only prior to "&amp;MONTH(Summary!$C$6)&amp;"/"&amp;DAY(Summary!$C$6)&amp;"/"&amp;YEAR(Summary!$C$6)</f>
        <v>Cumulative Discounted Residual Payout of NZD Losses to be incurred after 12/31/2019 related to BBNI business only prior to 12/31/2019</v>
      </c>
      <c r="F195" s="414"/>
      <c r="G195" s="414"/>
      <c r="H195" s="414"/>
      <c r="I195" s="414"/>
      <c r="J195" s="414"/>
      <c r="K195" s="414"/>
      <c r="L195" s="414"/>
      <c r="M195" s="414"/>
      <c r="N195" s="414"/>
      <c r="O195" s="414"/>
      <c r="P195" s="414"/>
      <c r="Q195" s="414"/>
      <c r="R195" s="414"/>
      <c r="S195" s="414"/>
      <c r="T195" s="414"/>
      <c r="U195" s="414"/>
      <c r="V195" s="414"/>
      <c r="W195" s="414"/>
      <c r="X195" s="414"/>
      <c r="Y195" s="414"/>
      <c r="Z195" s="414"/>
      <c r="AA195" s="414"/>
      <c r="AB195" s="415"/>
    </row>
    <row r="196" spans="1:28" ht="39.6" x14ac:dyDescent="0.25">
      <c r="D196" s="189" t="s">
        <v>146</v>
      </c>
      <c r="E196" s="137" t="s">
        <v>0</v>
      </c>
      <c r="F196" s="137" t="s">
        <v>1</v>
      </c>
      <c r="G196" s="137" t="s">
        <v>2</v>
      </c>
      <c r="H196" s="137" t="s">
        <v>3</v>
      </c>
      <c r="I196" s="137" t="s">
        <v>4</v>
      </c>
      <c r="J196" s="137" t="s">
        <v>5</v>
      </c>
      <c r="K196" s="137" t="s">
        <v>6</v>
      </c>
      <c r="L196" s="137" t="s">
        <v>7</v>
      </c>
      <c r="M196" s="137" t="s">
        <v>8</v>
      </c>
      <c r="N196" s="137" t="s">
        <v>9</v>
      </c>
      <c r="O196" s="137" t="s">
        <v>10</v>
      </c>
      <c r="P196" s="137" t="s">
        <v>11</v>
      </c>
      <c r="Q196" s="137" t="s">
        <v>12</v>
      </c>
      <c r="R196" s="137" t="s">
        <v>13</v>
      </c>
      <c r="S196" s="137" t="s">
        <v>14</v>
      </c>
      <c r="T196" s="137" t="s">
        <v>15</v>
      </c>
      <c r="U196" s="137" t="s">
        <v>16</v>
      </c>
      <c r="V196" s="137" t="s">
        <v>17</v>
      </c>
      <c r="W196" s="137" t="s">
        <v>18</v>
      </c>
      <c r="X196" s="137" t="s">
        <v>19</v>
      </c>
      <c r="Y196" s="137" t="s">
        <v>20</v>
      </c>
      <c r="Z196" s="137" t="s">
        <v>21</v>
      </c>
      <c r="AA196" s="137" t="s">
        <v>22</v>
      </c>
      <c r="AB196" s="137" t="s">
        <v>30</v>
      </c>
    </row>
    <row r="197" spans="1:28" x14ac:dyDescent="0.25">
      <c r="B197" s="145">
        <f>+Summary!$C$6</f>
        <v>43830</v>
      </c>
      <c r="D197" s="173">
        <f t="shared" ref="D197" si="40">SUM(E197:AB197)</f>
        <v>0</v>
      </c>
      <c r="E197" s="190">
        <f>SUMPRODUCT($AC$165:$AC184,E$165:E184)</f>
        <v>0</v>
      </c>
      <c r="F197" s="190">
        <f>SUMPRODUCT($AC$165:$AC184,F$165:F184)</f>
        <v>0</v>
      </c>
      <c r="G197" s="190">
        <f>SUMPRODUCT($AC$165:$AC184,G$165:G184)</f>
        <v>0</v>
      </c>
      <c r="H197" s="190">
        <f>SUMPRODUCT($AC$165:$AC184,H$165:H184)</f>
        <v>0</v>
      </c>
      <c r="I197" s="190">
        <f>SUMPRODUCT($AC$165:$AC184,I$165:I184)</f>
        <v>0</v>
      </c>
      <c r="J197" s="190">
        <f>SUMPRODUCT($AC$165:$AC184,J$165:J184)</f>
        <v>0</v>
      </c>
      <c r="K197" s="190">
        <f>SUMPRODUCT($AC$165:$AC184,K$165:K184)</f>
        <v>0</v>
      </c>
      <c r="L197" s="190">
        <f>SUMPRODUCT($AC$165:$AC184,L$165:L184)</f>
        <v>0</v>
      </c>
      <c r="M197" s="190">
        <f>SUMPRODUCT($AC$165:$AC184,M$165:M184)</f>
        <v>0</v>
      </c>
      <c r="N197" s="190">
        <f>SUMPRODUCT($AC$165:$AC184,N$165:N184)</f>
        <v>0</v>
      </c>
      <c r="O197" s="190">
        <f>SUMPRODUCT($AC$165:$AC184,O$165:O184)</f>
        <v>0</v>
      </c>
      <c r="P197" s="190">
        <f>SUMPRODUCT($AC$165:$AC184,P$165:P184)</f>
        <v>0</v>
      </c>
      <c r="Q197" s="190">
        <f>SUMPRODUCT($AC$165:$AC184,Q$165:Q184)</f>
        <v>0</v>
      </c>
      <c r="R197" s="190">
        <f>SUMPRODUCT($AC$165:$AC184,R$165:R184)</f>
        <v>0</v>
      </c>
      <c r="S197" s="190">
        <f>SUMPRODUCT($AC$165:$AC184,S$165:S184)</f>
        <v>0</v>
      </c>
      <c r="T197" s="190">
        <f>SUMPRODUCT($AC$165:$AC184,T$165:T184)</f>
        <v>0</v>
      </c>
      <c r="U197" s="190">
        <f>SUMPRODUCT($AC$165:$AC184,U$165:U184)</f>
        <v>0</v>
      </c>
      <c r="V197" s="190">
        <f>SUMPRODUCT($AC$165:$AC184,V$165:V184)</f>
        <v>0</v>
      </c>
      <c r="W197" s="190">
        <f>SUMPRODUCT($AC$165:$AC184,W$165:W184)</f>
        <v>0</v>
      </c>
      <c r="X197" s="190">
        <f>SUMPRODUCT($AC$165:$AC184,X$165:X184)</f>
        <v>0</v>
      </c>
      <c r="Y197" s="190">
        <f>SUMPRODUCT($AC$165:$AC184,Y$165:Y184)</f>
        <v>0</v>
      </c>
      <c r="Z197" s="190">
        <f>SUMPRODUCT($AC$165:$AC184,Z$165:Z184)</f>
        <v>0</v>
      </c>
      <c r="AA197" s="190">
        <f>SUMPRODUCT($AC$165:$AC184,AA$165:AA184)</f>
        <v>0</v>
      </c>
      <c r="AB197" s="190">
        <f>SUMPRODUCT($AC$165:$AC184,AB$165:AB184)</f>
        <v>0</v>
      </c>
    </row>
  </sheetData>
  <mergeCells count="31">
    <mergeCell ref="A195:C195"/>
    <mergeCell ref="E195:AB195"/>
    <mergeCell ref="A137:C137"/>
    <mergeCell ref="E137:AB137"/>
    <mergeCell ref="A163:C163"/>
    <mergeCell ref="E163:AB163"/>
    <mergeCell ref="A188:C188"/>
    <mergeCell ref="E188:AB188"/>
    <mergeCell ref="B21:C21"/>
    <mergeCell ref="A7:C7"/>
    <mergeCell ref="A8:C8"/>
    <mergeCell ref="A9:C9"/>
    <mergeCell ref="A10:C10"/>
    <mergeCell ref="B14:C14"/>
    <mergeCell ref="B15:C15"/>
    <mergeCell ref="B16:C16"/>
    <mergeCell ref="B17:C17"/>
    <mergeCell ref="B18:C18"/>
    <mergeCell ref="B19:C19"/>
    <mergeCell ref="B20:C20"/>
    <mergeCell ref="A11:C11"/>
    <mergeCell ref="A110:C110"/>
    <mergeCell ref="A111:C111"/>
    <mergeCell ref="E111:AB111"/>
    <mergeCell ref="B24:C24"/>
    <mergeCell ref="A53:C53"/>
    <mergeCell ref="E53:AB53"/>
    <mergeCell ref="A79:C79"/>
    <mergeCell ref="E79:AB79"/>
    <mergeCell ref="A104:C104"/>
    <mergeCell ref="E104:AB10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'Yield Curves &amp; Factor Charges'!$L$6:$S$6</xm:f>
          </x14:formula1>
          <xm:sqref>H4</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theme="6" tint="0.39997558519241921"/>
  </sheetPr>
  <dimension ref="A1"/>
  <sheetViews>
    <sheetView zoomScale="85" zoomScaleNormal="85" zoomScaleSheetLayoutView="85" workbookViewId="0">
      <selection activeCell="J18" sqref="J18"/>
    </sheetView>
  </sheetViews>
  <sheetFormatPr defaultRowHeight="13.2" x14ac:dyDescent="0.25"/>
  <cols>
    <col min="1" max="9" width="10.21875" bestFit="1" customWidth="1"/>
  </cols>
  <sheetData/>
  <pageMargins left="0.5" right="0.5" top="0.75" bottom="0.5" header="0.3" footer="0.25"/>
  <pageSetup scale="55" orientation="portrait" r:id="rId1"/>
  <headerFooter>
    <oddFooter>&amp;L&amp;8&amp;D &amp;T&amp;R&amp;8&amp;F [&amp;A]</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C105"/>
  <sheetViews>
    <sheetView topLeftCell="G1" workbookViewId="0">
      <selection activeCell="A44" sqref="A44:AB45"/>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109375" style="146" customWidth="1"/>
    <col min="29" max="29" width="17.88671875" style="141" customWidth="1"/>
    <col min="30" max="16384" width="8.77734375" style="141"/>
  </cols>
  <sheetData>
    <row r="1" spans="1:28"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x14ac:dyDescent="0.25">
      <c r="A3" s="119" t="s">
        <v>172</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c r="H4" s="153"/>
    </row>
    <row r="5" spans="1:28" s="267" customFormat="1" x14ac:dyDescent="0.25">
      <c r="A5" s="270" t="s">
        <v>145</v>
      </c>
      <c r="B5" s="117"/>
      <c r="C5" s="117"/>
      <c r="D5" s="117"/>
      <c r="E5" s="117"/>
      <c r="F5" s="117"/>
      <c r="G5" s="117"/>
      <c r="H5" s="117" t="s">
        <v>139</v>
      </c>
      <c r="I5" s="282"/>
      <c r="J5" s="223" t="s">
        <v>141</v>
      </c>
      <c r="K5" s="282"/>
      <c r="L5" s="282"/>
      <c r="M5" s="282"/>
      <c r="N5" s="282"/>
      <c r="O5" s="282"/>
      <c r="P5" s="282"/>
      <c r="Q5" s="282"/>
      <c r="R5" s="282"/>
      <c r="S5" s="282"/>
      <c r="T5" s="282"/>
      <c r="U5" s="282"/>
      <c r="V5" s="282"/>
      <c r="W5" s="282"/>
      <c r="X5" s="282"/>
      <c r="Y5" s="282"/>
      <c r="Z5" s="282"/>
      <c r="AA5" s="282"/>
      <c r="AB5" s="282"/>
    </row>
    <row r="6" spans="1:28" s="267" customFormat="1" ht="13.8" thickBot="1" x14ac:dyDescent="0.3">
      <c r="A6" s="284"/>
      <c r="B6" s="117"/>
      <c r="C6" s="117"/>
      <c r="D6" s="117"/>
      <c r="E6" s="117"/>
      <c r="F6" s="117"/>
      <c r="G6" s="117"/>
      <c r="H6" s="117"/>
      <c r="I6" s="282"/>
      <c r="J6" s="282"/>
      <c r="K6" s="282"/>
      <c r="L6" s="282"/>
      <c r="M6" s="282"/>
      <c r="N6" s="282"/>
      <c r="O6" s="282"/>
      <c r="P6" s="282"/>
      <c r="Q6" s="282"/>
      <c r="R6" s="282"/>
      <c r="S6" s="282"/>
      <c r="T6" s="282"/>
      <c r="U6" s="282"/>
      <c r="V6" s="282"/>
      <c r="W6" s="282"/>
      <c r="X6" s="282"/>
      <c r="Y6" s="282"/>
      <c r="Z6" s="282"/>
      <c r="AA6" s="282"/>
      <c r="AB6" s="282"/>
    </row>
    <row r="7" spans="1:28" ht="15" thickBot="1" x14ac:dyDescent="0.35">
      <c r="A7" s="401" t="s">
        <v>147</v>
      </c>
      <c r="B7" s="401"/>
      <c r="C7" s="401"/>
      <c r="D7" s="173">
        <f t="shared" ref="D7:D10" si="0">SUM(E7:AB7)</f>
        <v>148043.9600708358</v>
      </c>
      <c r="E7" s="155">
        <f>SUM('PremProvMethod2 - From --&gt;: &lt;-- PremProvMethod2 - To'!E7)</f>
        <v>93622.040947017507</v>
      </c>
      <c r="F7" s="155">
        <f>SUM('PremProvMethod2 - From --&gt;: &lt;-- PremProvMethod2 - To'!F7)</f>
        <v>0</v>
      </c>
      <c r="G7" s="155">
        <f>SUM('PremProvMethod2 - From --&gt;: &lt;-- PremProvMethod2 - To'!G7)</f>
        <v>0</v>
      </c>
      <c r="H7" s="155">
        <f>SUM('PremProvMethod2 - From --&gt;: &lt;-- PremProvMethod2 - To'!H7)</f>
        <v>3993.40692374949</v>
      </c>
      <c r="I7" s="155">
        <f>SUM('PremProvMethod2 - From --&gt;: &lt;-- PremProvMethod2 - To'!I7)</f>
        <v>0</v>
      </c>
      <c r="J7" s="155">
        <f>SUM('PremProvMethod2 - From --&gt;: &lt;-- PremProvMethod2 - To'!J7)</f>
        <v>0</v>
      </c>
      <c r="K7" s="155">
        <f>SUM('PremProvMethod2 - From --&gt;: &lt;-- PremProvMethod2 - To'!K7)</f>
        <v>0</v>
      </c>
      <c r="L7" s="155">
        <f>SUM('PremProvMethod2 - From --&gt;: &lt;-- PremProvMethod2 - To'!L7)</f>
        <v>0</v>
      </c>
      <c r="M7" s="155">
        <f>SUM('PremProvMethod2 - From --&gt;: &lt;-- PremProvMethod2 - To'!M7)</f>
        <v>0</v>
      </c>
      <c r="N7" s="155">
        <f>SUM('PremProvMethod2 - From --&gt;: &lt;-- PremProvMethod2 - To'!N7)</f>
        <v>0</v>
      </c>
      <c r="O7" s="155">
        <f>SUM('PremProvMethod2 - From --&gt;: &lt;-- PremProvMethod2 - To'!O7)</f>
        <v>0</v>
      </c>
      <c r="P7" s="155">
        <f>SUM('PremProvMethod2 - From --&gt;: &lt;-- PremProvMethod2 - To'!P7)</f>
        <v>50428.512200068813</v>
      </c>
      <c r="Q7" s="155">
        <f>SUM('PremProvMethod2 - From --&gt;: &lt;-- PremProvMethod2 - To'!Q7)</f>
        <v>0</v>
      </c>
      <c r="R7" s="155">
        <f>SUM('PremProvMethod2 - From --&gt;: &lt;-- PremProvMethod2 - To'!R7)</f>
        <v>0</v>
      </c>
      <c r="S7" s="155">
        <f>SUM('PremProvMethod2 - From --&gt;: &lt;-- PremProvMethod2 - To'!S7)</f>
        <v>0</v>
      </c>
      <c r="T7" s="155">
        <f>SUM('PremProvMethod2 - From --&gt;: &lt;-- PremProvMethod2 - To'!T7)</f>
        <v>0</v>
      </c>
      <c r="U7" s="155">
        <f>SUM('PremProvMethod2 - From --&gt;: &lt;-- PremProvMethod2 - To'!U7)</f>
        <v>0</v>
      </c>
      <c r="V7" s="155">
        <f>SUM('PremProvMethod2 - From --&gt;: &lt;-- PremProvMethod2 - To'!V7)</f>
        <v>0</v>
      </c>
      <c r="W7" s="155">
        <f>SUM('PremProvMethod2 - From --&gt;: &lt;-- PremProvMethod2 - To'!W7)</f>
        <v>0</v>
      </c>
      <c r="X7" s="155">
        <f>SUM('PremProvMethod2 - From --&gt;: &lt;-- PremProvMethod2 - To'!X7)</f>
        <v>0</v>
      </c>
      <c r="Y7" s="155">
        <f>SUM('PremProvMethod2 - From --&gt;: &lt;-- PremProvMethod2 - To'!Y7)</f>
        <v>0</v>
      </c>
      <c r="Z7" s="155">
        <f>SUM('PremProvMethod2 - From --&gt;: &lt;-- PremProvMethod2 - To'!Z7)</f>
        <v>0</v>
      </c>
      <c r="AA7" s="155">
        <f>SUM('PremProvMethod2 - From --&gt;: &lt;-- PremProvMethod2 - To'!AA7)</f>
        <v>0</v>
      </c>
      <c r="AB7" s="155">
        <f>SUM('PremProvMethod2 - From --&gt;: &lt;-- PremProvMethod2 - To'!AB7)</f>
        <v>0</v>
      </c>
    </row>
    <row r="8" spans="1:28" ht="15" thickBot="1" x14ac:dyDescent="0.35">
      <c r="A8" s="409" t="s">
        <v>148</v>
      </c>
      <c r="B8" s="409"/>
      <c r="C8" s="409"/>
      <c r="D8" s="173">
        <f t="shared" si="0"/>
        <v>103720</v>
      </c>
      <c r="E8" s="155">
        <f>SUM('PremProvMethod2 - From --&gt;: &lt;-- PremProvMethod2 - To'!E8)</f>
        <v>103000</v>
      </c>
      <c r="F8" s="155">
        <f>SUM('PremProvMethod2 - From --&gt;: &lt;-- PremProvMethod2 - To'!F8)</f>
        <v>0</v>
      </c>
      <c r="G8" s="155">
        <f>SUM('PremProvMethod2 - From --&gt;: &lt;-- PremProvMethod2 - To'!G8)</f>
        <v>0</v>
      </c>
      <c r="H8" s="155">
        <f>SUM('PremProvMethod2 - From --&gt;: &lt;-- PremProvMethod2 - To'!H8)</f>
        <v>720</v>
      </c>
      <c r="I8" s="155">
        <f>SUM('PremProvMethod2 - From --&gt;: &lt;-- PremProvMethod2 - To'!I8)</f>
        <v>0</v>
      </c>
      <c r="J8" s="155">
        <f>SUM('PremProvMethod2 - From --&gt;: &lt;-- PremProvMethod2 - To'!J8)</f>
        <v>0</v>
      </c>
      <c r="K8" s="155">
        <f>SUM('PremProvMethod2 - From --&gt;: &lt;-- PremProvMethod2 - To'!K8)</f>
        <v>0</v>
      </c>
      <c r="L8" s="155">
        <f>SUM('PremProvMethod2 - From --&gt;: &lt;-- PremProvMethod2 - To'!L8)</f>
        <v>0</v>
      </c>
      <c r="M8" s="155">
        <f>SUM('PremProvMethod2 - From --&gt;: &lt;-- PremProvMethod2 - To'!M8)</f>
        <v>0</v>
      </c>
      <c r="N8" s="155">
        <f>SUM('PremProvMethod2 - From --&gt;: &lt;-- PremProvMethod2 - To'!N8)</f>
        <v>0</v>
      </c>
      <c r="O8" s="155">
        <f>SUM('PremProvMethod2 - From --&gt;: &lt;-- PremProvMethod2 - To'!O8)</f>
        <v>0</v>
      </c>
      <c r="P8" s="155">
        <f>SUM('PremProvMethod2 - From --&gt;: &lt;-- PremProvMethod2 - To'!P8)</f>
        <v>0</v>
      </c>
      <c r="Q8" s="155">
        <f>SUM('PremProvMethod2 - From --&gt;: &lt;-- PremProvMethod2 - To'!Q8)</f>
        <v>0</v>
      </c>
      <c r="R8" s="155">
        <f>SUM('PremProvMethod2 - From --&gt;: &lt;-- PremProvMethod2 - To'!R8)</f>
        <v>0</v>
      </c>
      <c r="S8" s="155">
        <f>SUM('PremProvMethod2 - From --&gt;: &lt;-- PremProvMethod2 - To'!S8)</f>
        <v>0</v>
      </c>
      <c r="T8" s="155">
        <f>SUM('PremProvMethod2 - From --&gt;: &lt;-- PremProvMethod2 - To'!T8)</f>
        <v>0</v>
      </c>
      <c r="U8" s="155">
        <f>SUM('PremProvMethod2 - From --&gt;: &lt;-- PremProvMethod2 - To'!U8)</f>
        <v>0</v>
      </c>
      <c r="V8" s="155">
        <f>SUM('PremProvMethod2 - From --&gt;: &lt;-- PremProvMethod2 - To'!V8)</f>
        <v>0</v>
      </c>
      <c r="W8" s="155">
        <f>SUM('PremProvMethod2 - From --&gt;: &lt;-- PremProvMethod2 - To'!W8)</f>
        <v>0</v>
      </c>
      <c r="X8" s="155">
        <f>SUM('PremProvMethod2 - From --&gt;: &lt;-- PremProvMethod2 - To'!X8)</f>
        <v>0</v>
      </c>
      <c r="Y8" s="155">
        <f>SUM('PremProvMethod2 - From --&gt;: &lt;-- PremProvMethod2 - To'!Y8)</f>
        <v>0</v>
      </c>
      <c r="Z8" s="155">
        <f>SUM('PremProvMethod2 - From --&gt;: &lt;-- PremProvMethod2 - To'!Z8)</f>
        <v>0</v>
      </c>
      <c r="AA8" s="155">
        <f>SUM('PremProvMethod2 - From --&gt;: &lt;-- PremProvMethod2 - To'!AA8)</f>
        <v>0</v>
      </c>
      <c r="AB8" s="155">
        <f>SUM('PremProvMethod2 - From --&gt;: &lt;-- PremProvMethod2 - To'!AB8)</f>
        <v>0</v>
      </c>
    </row>
    <row r="9" spans="1:28" ht="15" thickBot="1" x14ac:dyDescent="0.35">
      <c r="A9" s="409" t="s">
        <v>149</v>
      </c>
      <c r="B9" s="409"/>
      <c r="C9" s="409"/>
      <c r="D9" s="173">
        <f t="shared" si="0"/>
        <v>102890.98310545686</v>
      </c>
      <c r="E9" s="155">
        <f>SUM('PremProvMethod2 - From --&gt;: &lt;-- PremProvMethod2 - To'!E9)</f>
        <v>102170.62570435683</v>
      </c>
      <c r="F9" s="155">
        <f>SUM('PremProvMethod2 - From --&gt;: &lt;-- PremProvMethod2 - To'!F9)</f>
        <v>0</v>
      </c>
      <c r="G9" s="155">
        <f>SUM('PremProvMethod2 - From --&gt;: &lt;-- PremProvMethod2 - To'!G9)</f>
        <v>0</v>
      </c>
      <c r="H9" s="155">
        <f>SUM('PremProvMethod2 - From --&gt;: &lt;-- PremProvMethod2 - To'!H9)</f>
        <v>720.35740110003769</v>
      </c>
      <c r="I9" s="155">
        <f>SUM('PremProvMethod2 - From --&gt;: &lt;-- PremProvMethod2 - To'!I9)</f>
        <v>0</v>
      </c>
      <c r="J9" s="155">
        <f>SUM('PremProvMethod2 - From --&gt;: &lt;-- PremProvMethod2 - To'!J9)</f>
        <v>0</v>
      </c>
      <c r="K9" s="155">
        <f>SUM('PremProvMethod2 - From --&gt;: &lt;-- PremProvMethod2 - To'!K9)</f>
        <v>0</v>
      </c>
      <c r="L9" s="155">
        <f>SUM('PremProvMethod2 - From --&gt;: &lt;-- PremProvMethod2 - To'!L9)</f>
        <v>0</v>
      </c>
      <c r="M9" s="155">
        <f>SUM('PremProvMethod2 - From --&gt;: &lt;-- PremProvMethod2 - To'!M9)</f>
        <v>0</v>
      </c>
      <c r="N9" s="155">
        <f>SUM('PremProvMethod2 - From --&gt;: &lt;-- PremProvMethod2 - To'!N9)</f>
        <v>0</v>
      </c>
      <c r="O9" s="155">
        <f>SUM('PremProvMethod2 - From --&gt;: &lt;-- PremProvMethod2 - To'!O9)</f>
        <v>0</v>
      </c>
      <c r="P9" s="155">
        <f>SUM('PremProvMethod2 - From --&gt;: &lt;-- PremProvMethod2 - To'!P9)</f>
        <v>0</v>
      </c>
      <c r="Q9" s="155">
        <f>SUM('PremProvMethod2 - From --&gt;: &lt;-- PremProvMethod2 - To'!Q9)</f>
        <v>0</v>
      </c>
      <c r="R9" s="155">
        <f>SUM('PremProvMethod2 - From --&gt;: &lt;-- PremProvMethod2 - To'!R9)</f>
        <v>0</v>
      </c>
      <c r="S9" s="155">
        <f>SUM('PremProvMethod2 - From --&gt;: &lt;-- PremProvMethod2 - To'!S9)</f>
        <v>0</v>
      </c>
      <c r="T9" s="155">
        <f>SUM('PremProvMethod2 - From --&gt;: &lt;-- PremProvMethod2 - To'!T9)</f>
        <v>0</v>
      </c>
      <c r="U9" s="155">
        <f>SUM('PremProvMethod2 - From --&gt;: &lt;-- PremProvMethod2 - To'!U9)</f>
        <v>0</v>
      </c>
      <c r="V9" s="155">
        <f>SUM('PremProvMethod2 - From --&gt;: &lt;-- PremProvMethod2 - To'!V9)</f>
        <v>0</v>
      </c>
      <c r="W9" s="155">
        <f>SUM('PremProvMethod2 - From --&gt;: &lt;-- PremProvMethod2 - To'!W9)</f>
        <v>0</v>
      </c>
      <c r="X9" s="155">
        <f>SUM('PremProvMethod2 - From --&gt;: &lt;-- PremProvMethod2 - To'!X9)</f>
        <v>0</v>
      </c>
      <c r="Y9" s="155">
        <f>SUM('PremProvMethod2 - From --&gt;: &lt;-- PremProvMethod2 - To'!Y9)</f>
        <v>0</v>
      </c>
      <c r="Z9" s="155">
        <f>SUM('PremProvMethod2 - From --&gt;: &lt;-- PremProvMethod2 - To'!Z9)</f>
        <v>0</v>
      </c>
      <c r="AA9" s="155">
        <f>SUM('PremProvMethod2 - From --&gt;: &lt;-- PremProvMethod2 - To'!AA9)</f>
        <v>0</v>
      </c>
      <c r="AB9" s="155">
        <f>SUM('PremProvMethod2 - From --&gt;: &lt;-- PremProvMethod2 - To'!AB9)</f>
        <v>0</v>
      </c>
    </row>
    <row r="10" spans="1:28" ht="15" thickBot="1" x14ac:dyDescent="0.35">
      <c r="A10" s="401" t="s">
        <v>213</v>
      </c>
      <c r="B10" s="401"/>
      <c r="C10" s="401"/>
      <c r="D10" s="173">
        <f t="shared" si="0"/>
        <v>45152.976965378941</v>
      </c>
      <c r="E10" s="155">
        <f>SUM('PremProvMethod2 - From --&gt;: &lt;-- PremProvMethod2 - To'!E10)</f>
        <v>-8548.5847573393257</v>
      </c>
      <c r="F10" s="155">
        <f>SUM('PremProvMethod2 - From --&gt;: &lt;-- PremProvMethod2 - To'!F10)</f>
        <v>0</v>
      </c>
      <c r="G10" s="155">
        <f>SUM('PremProvMethod2 - From --&gt;: &lt;-- PremProvMethod2 - To'!G10)</f>
        <v>0</v>
      </c>
      <c r="H10" s="155">
        <f>SUM('PremProvMethod2 - From --&gt;: &lt;-- PremProvMethod2 - To'!H10)</f>
        <v>3273.0495226494522</v>
      </c>
      <c r="I10" s="155">
        <f>SUM('PremProvMethod2 - From --&gt;: &lt;-- PremProvMethod2 - To'!I10)</f>
        <v>0</v>
      </c>
      <c r="J10" s="155">
        <f>SUM('PremProvMethod2 - From --&gt;: &lt;-- PremProvMethod2 - To'!J10)</f>
        <v>0</v>
      </c>
      <c r="K10" s="155">
        <f>SUM('PremProvMethod2 - From --&gt;: &lt;-- PremProvMethod2 - To'!K10)</f>
        <v>0</v>
      </c>
      <c r="L10" s="155">
        <f>SUM('PremProvMethod2 - From --&gt;: &lt;-- PremProvMethod2 - To'!L10)</f>
        <v>0</v>
      </c>
      <c r="M10" s="155">
        <f>SUM('PremProvMethod2 - From --&gt;: &lt;-- PremProvMethod2 - To'!M10)</f>
        <v>0</v>
      </c>
      <c r="N10" s="155">
        <f>SUM('PremProvMethod2 - From --&gt;: &lt;-- PremProvMethod2 - To'!N10)</f>
        <v>0</v>
      </c>
      <c r="O10" s="155">
        <f>SUM('PremProvMethod2 - From --&gt;: &lt;-- PremProvMethod2 - To'!O10)</f>
        <v>0</v>
      </c>
      <c r="P10" s="155">
        <f>SUM('PremProvMethod2 - From --&gt;: &lt;-- PremProvMethod2 - To'!P10)</f>
        <v>50428.512200068813</v>
      </c>
      <c r="Q10" s="155">
        <f>SUM('PremProvMethod2 - From --&gt;: &lt;-- PremProvMethod2 - To'!Q10)</f>
        <v>0</v>
      </c>
      <c r="R10" s="155">
        <f>SUM('PremProvMethod2 - From --&gt;: &lt;-- PremProvMethod2 - To'!R10)</f>
        <v>0</v>
      </c>
      <c r="S10" s="155">
        <f>SUM('PremProvMethod2 - From --&gt;: &lt;-- PremProvMethod2 - To'!S10)</f>
        <v>0</v>
      </c>
      <c r="T10" s="155">
        <f>SUM('PremProvMethod2 - From --&gt;: &lt;-- PremProvMethod2 - To'!T10)</f>
        <v>0</v>
      </c>
      <c r="U10" s="155">
        <f>SUM('PremProvMethod2 - From --&gt;: &lt;-- PremProvMethod2 - To'!U10)</f>
        <v>0</v>
      </c>
      <c r="V10" s="155">
        <f>SUM('PremProvMethod2 - From --&gt;: &lt;-- PremProvMethod2 - To'!V10)</f>
        <v>0</v>
      </c>
      <c r="W10" s="155">
        <f>SUM('PremProvMethod2 - From --&gt;: &lt;-- PremProvMethod2 - To'!W10)</f>
        <v>0</v>
      </c>
      <c r="X10" s="155">
        <f>SUM('PremProvMethod2 - From --&gt;: &lt;-- PremProvMethod2 - To'!X10)</f>
        <v>0</v>
      </c>
      <c r="Y10" s="155">
        <f>SUM('PremProvMethod2 - From --&gt;: &lt;-- PremProvMethod2 - To'!Y10)</f>
        <v>0</v>
      </c>
      <c r="Z10" s="155">
        <f>SUM('PremProvMethod2 - From --&gt;: &lt;-- PremProvMethod2 - To'!Z10)</f>
        <v>0</v>
      </c>
      <c r="AA10" s="155">
        <f>SUM('PremProvMethod2 - From --&gt;: &lt;-- PremProvMethod2 - To'!AA10)</f>
        <v>0</v>
      </c>
      <c r="AB10" s="155">
        <f>SUM('PremProvMethod2 - From --&gt;: &lt;-- PremProvMethod2 - To'!AB10)</f>
        <v>0</v>
      </c>
    </row>
    <row r="11" spans="1:28" ht="15" thickBot="1" x14ac:dyDescent="0.35">
      <c r="A11" s="401" t="s">
        <v>212</v>
      </c>
      <c r="B11" s="401"/>
      <c r="C11" s="401"/>
      <c r="D11" s="173">
        <f t="shared" ref="D11" si="1">SUM(E11:AB11)</f>
        <v>-35345.88774412543</v>
      </c>
      <c r="E11" s="155">
        <f>SUM('PremProvMethod2 - From --&gt;: &lt;-- PremProvMethod2 - To'!E11)</f>
        <v>-35345.88774412543</v>
      </c>
      <c r="F11" s="155">
        <f>SUM('PremProvMethod2 - From --&gt;: &lt;-- PremProvMethod2 - To'!F11)</f>
        <v>0</v>
      </c>
      <c r="G11" s="155">
        <f>SUM('PremProvMethod2 - From --&gt;: &lt;-- PremProvMethod2 - To'!G11)</f>
        <v>0</v>
      </c>
      <c r="H11" s="155">
        <f>SUM('PremProvMethod2 - From --&gt;: &lt;-- PremProvMethod2 - To'!H11)</f>
        <v>0</v>
      </c>
      <c r="I11" s="155">
        <f>SUM('PremProvMethod2 - From --&gt;: &lt;-- PremProvMethod2 - To'!I11)</f>
        <v>0</v>
      </c>
      <c r="J11" s="155">
        <f>SUM('PremProvMethod2 - From --&gt;: &lt;-- PremProvMethod2 - To'!J11)</f>
        <v>0</v>
      </c>
      <c r="K11" s="155">
        <f>SUM('PremProvMethod2 - From --&gt;: &lt;-- PremProvMethod2 - To'!K11)</f>
        <v>0</v>
      </c>
      <c r="L11" s="155">
        <f>SUM('PremProvMethod2 - From --&gt;: &lt;-- PremProvMethod2 - To'!L11)</f>
        <v>0</v>
      </c>
      <c r="M11" s="155">
        <f>SUM('PremProvMethod2 - From --&gt;: &lt;-- PremProvMethod2 - To'!M11)</f>
        <v>0</v>
      </c>
      <c r="N11" s="155">
        <f>SUM('PremProvMethod2 - From --&gt;: &lt;-- PremProvMethod2 - To'!N11)</f>
        <v>0</v>
      </c>
      <c r="O11" s="155">
        <f>SUM('PremProvMethod2 - From --&gt;: &lt;-- PremProvMethod2 - To'!O11)</f>
        <v>0</v>
      </c>
      <c r="P11" s="155">
        <f>SUM('PremProvMethod2 - From --&gt;: &lt;-- PremProvMethod2 - To'!P11)</f>
        <v>0</v>
      </c>
      <c r="Q11" s="155">
        <f>SUM('PremProvMethod2 - From --&gt;: &lt;-- PremProvMethod2 - To'!Q11)</f>
        <v>0</v>
      </c>
      <c r="R11" s="155">
        <f>SUM('PremProvMethod2 - From --&gt;: &lt;-- PremProvMethod2 - To'!R11)</f>
        <v>0</v>
      </c>
      <c r="S11" s="155">
        <f>SUM('PremProvMethod2 - From --&gt;: &lt;-- PremProvMethod2 - To'!S11)</f>
        <v>0</v>
      </c>
      <c r="T11" s="155">
        <f>SUM('PremProvMethod2 - From --&gt;: &lt;-- PremProvMethod2 - To'!T11)</f>
        <v>0</v>
      </c>
      <c r="U11" s="155">
        <f>SUM('PremProvMethod2 - From --&gt;: &lt;-- PremProvMethod2 - To'!U11)</f>
        <v>0</v>
      </c>
      <c r="V11" s="155">
        <f>SUM('PremProvMethod2 - From --&gt;: &lt;-- PremProvMethod2 - To'!V11)</f>
        <v>0</v>
      </c>
      <c r="W11" s="155">
        <f>SUM('PremProvMethod2 - From --&gt;: &lt;-- PremProvMethod2 - To'!W11)</f>
        <v>0</v>
      </c>
      <c r="X11" s="155">
        <f>SUM('PremProvMethod2 - From --&gt;: &lt;-- PremProvMethod2 - To'!X11)</f>
        <v>0</v>
      </c>
      <c r="Y11" s="155">
        <f>SUM('PremProvMethod2 - From --&gt;: &lt;-- PremProvMethod2 - To'!Y11)</f>
        <v>0</v>
      </c>
      <c r="Z11" s="155">
        <f>SUM('PremProvMethod2 - From --&gt;: &lt;-- PremProvMethod2 - To'!Z11)</f>
        <v>0</v>
      </c>
      <c r="AA11" s="155">
        <f>SUM('PremProvMethod2 - From --&gt;: &lt;-- PremProvMethod2 - To'!AA11)</f>
        <v>0</v>
      </c>
      <c r="AB11" s="155">
        <f>SUM('PremProvMethod2 - From --&gt;: &lt;-- PremProvMethod2 - To'!AB11)</f>
        <v>0</v>
      </c>
    </row>
    <row r="12" spans="1:28" x14ac:dyDescent="0.25">
      <c r="A12" s="152"/>
      <c r="B12" s="152"/>
      <c r="C12" s="152"/>
      <c r="D12" s="152"/>
      <c r="E12" s="152"/>
      <c r="F12" s="225"/>
      <c r="G12" s="153"/>
      <c r="H12" s="153"/>
    </row>
    <row r="13" spans="1:28" x14ac:dyDescent="0.25">
      <c r="A13" s="152"/>
      <c r="B13" s="152"/>
      <c r="C13" s="152"/>
      <c r="D13" s="152"/>
      <c r="E13" s="152"/>
      <c r="F13" s="152"/>
      <c r="G13" s="153"/>
      <c r="H13" s="153"/>
    </row>
    <row r="14" spans="1:28" ht="40.200000000000003" thickBot="1" x14ac:dyDescent="0.3">
      <c r="A14" s="402" t="s">
        <v>37</v>
      </c>
      <c r="B14" s="402"/>
      <c r="C14" s="402"/>
      <c r="D14" s="164" t="s">
        <v>146</v>
      </c>
      <c r="E14" s="133" t="s">
        <v>0</v>
      </c>
      <c r="F14" s="132" t="s">
        <v>1</v>
      </c>
      <c r="G14" s="132" t="s">
        <v>2</v>
      </c>
      <c r="H14" s="132" t="s">
        <v>3</v>
      </c>
      <c r="I14" s="132" t="s">
        <v>4</v>
      </c>
      <c r="J14" s="132" t="s">
        <v>5</v>
      </c>
      <c r="K14" s="132" t="s">
        <v>6</v>
      </c>
      <c r="L14" s="132" t="s">
        <v>7</v>
      </c>
      <c r="M14" s="132" t="s">
        <v>8</v>
      </c>
      <c r="N14" s="132" t="s">
        <v>9</v>
      </c>
      <c r="O14" s="132" t="s">
        <v>10</v>
      </c>
      <c r="P14" s="132" t="s">
        <v>11</v>
      </c>
      <c r="Q14" s="132" t="s">
        <v>12</v>
      </c>
      <c r="R14" s="132" t="s">
        <v>13</v>
      </c>
      <c r="S14" s="132" t="s">
        <v>14</v>
      </c>
      <c r="T14" s="132" t="s">
        <v>15</v>
      </c>
      <c r="U14" s="132" t="s">
        <v>16</v>
      </c>
      <c r="V14" s="132" t="s">
        <v>17</v>
      </c>
      <c r="W14" s="132" t="s">
        <v>18</v>
      </c>
      <c r="X14" s="132" t="s">
        <v>19</v>
      </c>
      <c r="Y14" s="132" t="s">
        <v>20</v>
      </c>
      <c r="Z14" s="132" t="s">
        <v>21</v>
      </c>
      <c r="AA14" s="132" t="s">
        <v>22</v>
      </c>
      <c r="AB14" s="131" t="s">
        <v>30</v>
      </c>
    </row>
    <row r="15" spans="1:28" ht="13.8" thickBot="1" x14ac:dyDescent="0.3">
      <c r="A15" s="141" t="s">
        <v>47</v>
      </c>
      <c r="B15" s="65"/>
      <c r="D15" s="173">
        <f>SUM(E15:AB15)</f>
        <v>141000</v>
      </c>
      <c r="E15" s="155">
        <f>SUM('PremProvMethod2 - From --&gt;: &lt;-- PremProvMethod2 - To'!E14)</f>
        <v>60000</v>
      </c>
      <c r="F15" s="155">
        <f>SUM('PremProvMethod2 - From --&gt;: &lt;-- PremProvMethod2 - To'!F14)</f>
        <v>0</v>
      </c>
      <c r="G15" s="155">
        <f>SUM('PremProvMethod2 - From --&gt;: &lt;-- PremProvMethod2 - To'!G14)</f>
        <v>0</v>
      </c>
      <c r="H15" s="155">
        <f>SUM('PremProvMethod2 - From --&gt;: &lt;-- PremProvMethod2 - To'!H14)</f>
        <v>6000</v>
      </c>
      <c r="I15" s="155">
        <f>SUM('PremProvMethod2 - From --&gt;: &lt;-- PremProvMethod2 - To'!I14)</f>
        <v>0</v>
      </c>
      <c r="J15" s="155">
        <f>SUM('PremProvMethod2 - From --&gt;: &lt;-- PremProvMethod2 - To'!J14)</f>
        <v>0</v>
      </c>
      <c r="K15" s="155">
        <f>SUM('PremProvMethod2 - From --&gt;: &lt;-- PremProvMethod2 - To'!K14)</f>
        <v>0</v>
      </c>
      <c r="L15" s="155">
        <f>SUM('PremProvMethod2 - From --&gt;: &lt;-- PremProvMethod2 - To'!L14)</f>
        <v>0</v>
      </c>
      <c r="M15" s="155">
        <f>SUM('PremProvMethod2 - From --&gt;: &lt;-- PremProvMethod2 - To'!M14)</f>
        <v>0</v>
      </c>
      <c r="N15" s="155">
        <f>SUM('PremProvMethod2 - From --&gt;: &lt;-- PremProvMethod2 - To'!N14)</f>
        <v>0</v>
      </c>
      <c r="O15" s="155">
        <f>SUM('PremProvMethod2 - From --&gt;: &lt;-- PremProvMethod2 - To'!O14)</f>
        <v>0</v>
      </c>
      <c r="P15" s="155">
        <f>SUM('PremProvMethod2 - From --&gt;: &lt;-- PremProvMethod2 - To'!P14)</f>
        <v>75000</v>
      </c>
      <c r="Q15" s="155">
        <f>SUM('PremProvMethod2 - From --&gt;: &lt;-- PremProvMethod2 - To'!Q14)</f>
        <v>0</v>
      </c>
      <c r="R15" s="155">
        <f>SUM('PremProvMethod2 - From --&gt;: &lt;-- PremProvMethod2 - To'!R14)</f>
        <v>0</v>
      </c>
      <c r="S15" s="155">
        <f>SUM('PremProvMethod2 - From --&gt;: &lt;-- PremProvMethod2 - To'!S14)</f>
        <v>0</v>
      </c>
      <c r="T15" s="155">
        <f>SUM('PremProvMethod2 - From --&gt;: &lt;-- PremProvMethod2 - To'!T14)</f>
        <v>0</v>
      </c>
      <c r="U15" s="155">
        <f>SUM('PremProvMethod2 - From --&gt;: &lt;-- PremProvMethod2 - To'!U14)</f>
        <v>0</v>
      </c>
      <c r="V15" s="155">
        <f>SUM('PremProvMethod2 - From --&gt;: &lt;-- PremProvMethod2 - To'!V14)</f>
        <v>0</v>
      </c>
      <c r="W15" s="155">
        <f>SUM('PremProvMethod2 - From --&gt;: &lt;-- PremProvMethod2 - To'!W14)</f>
        <v>0</v>
      </c>
      <c r="X15" s="155">
        <f>SUM('PremProvMethod2 - From --&gt;: &lt;-- PremProvMethod2 - To'!X14)</f>
        <v>0</v>
      </c>
      <c r="Y15" s="155">
        <f>SUM('PremProvMethod2 - From --&gt;: &lt;-- PremProvMethod2 - To'!Y14)</f>
        <v>0</v>
      </c>
      <c r="Z15" s="155">
        <f>SUM('PremProvMethod2 - From --&gt;: &lt;-- PremProvMethod2 - To'!Z14)</f>
        <v>0</v>
      </c>
      <c r="AA15" s="155">
        <f>SUM('PremProvMethod2 - From --&gt;: &lt;-- PremProvMethod2 - To'!AA14)</f>
        <v>0</v>
      </c>
      <c r="AB15" s="155">
        <f>SUM('PremProvMethod2 - From --&gt;: &lt;-- PremProvMethod2 - To'!AB14)</f>
        <v>0</v>
      </c>
    </row>
    <row r="16" spans="1:28" ht="13.8" thickBot="1" x14ac:dyDescent="0.3">
      <c r="A16" s="152" t="s">
        <v>112</v>
      </c>
      <c r="B16" s="152"/>
      <c r="C16" s="152"/>
      <c r="D16" s="173">
        <f>SUM(E16:AB16)</f>
        <v>100000</v>
      </c>
      <c r="E16" s="155">
        <f>SUM('PremProvMethod2 - From --&gt;: &lt;-- PremProvMethod2 - To'!E15)</f>
        <v>100000</v>
      </c>
      <c r="F16" s="155">
        <f>SUM('PremProvMethod2 - From --&gt;: &lt;-- PremProvMethod2 - To'!F15)</f>
        <v>0</v>
      </c>
      <c r="G16" s="155">
        <f>SUM('PremProvMethod2 - From --&gt;: &lt;-- PremProvMethod2 - To'!G15)</f>
        <v>0</v>
      </c>
      <c r="H16" s="155">
        <f>SUM('PremProvMethod2 - From --&gt;: &lt;-- PremProvMethod2 - To'!H15)</f>
        <v>0</v>
      </c>
      <c r="I16" s="155">
        <f>SUM('PremProvMethod2 - From --&gt;: &lt;-- PremProvMethod2 - To'!I15)</f>
        <v>0</v>
      </c>
      <c r="J16" s="155">
        <f>SUM('PremProvMethod2 - From --&gt;: &lt;-- PremProvMethod2 - To'!J15)</f>
        <v>0</v>
      </c>
      <c r="K16" s="155">
        <f>SUM('PremProvMethod2 - From --&gt;: &lt;-- PremProvMethod2 - To'!K15)</f>
        <v>0</v>
      </c>
      <c r="L16" s="155">
        <f>SUM('PremProvMethod2 - From --&gt;: &lt;-- PremProvMethod2 - To'!L15)</f>
        <v>0</v>
      </c>
      <c r="M16" s="155">
        <f>SUM('PremProvMethod2 - From --&gt;: &lt;-- PremProvMethod2 - To'!M15)</f>
        <v>0</v>
      </c>
      <c r="N16" s="155">
        <f>SUM('PremProvMethod2 - From --&gt;: &lt;-- PremProvMethod2 - To'!N15)</f>
        <v>0</v>
      </c>
      <c r="O16" s="155">
        <f>SUM('PremProvMethod2 - From --&gt;: &lt;-- PremProvMethod2 - To'!O15)</f>
        <v>0</v>
      </c>
      <c r="P16" s="155">
        <f>SUM('PremProvMethod2 - From --&gt;: &lt;-- PremProvMethod2 - To'!P15)</f>
        <v>0</v>
      </c>
      <c r="Q16" s="155">
        <f>SUM('PremProvMethod2 - From --&gt;: &lt;-- PremProvMethod2 - To'!Q15)</f>
        <v>0</v>
      </c>
      <c r="R16" s="155">
        <f>SUM('PremProvMethod2 - From --&gt;: &lt;-- PremProvMethod2 - To'!R15)</f>
        <v>0</v>
      </c>
      <c r="S16" s="155">
        <f>SUM('PremProvMethod2 - From --&gt;: &lt;-- PremProvMethod2 - To'!S15)</f>
        <v>0</v>
      </c>
      <c r="T16" s="155">
        <f>SUM('PremProvMethod2 - From --&gt;: &lt;-- PremProvMethod2 - To'!T15)</f>
        <v>0</v>
      </c>
      <c r="U16" s="155">
        <f>SUM('PremProvMethod2 - From --&gt;: &lt;-- PremProvMethod2 - To'!U15)</f>
        <v>0</v>
      </c>
      <c r="V16" s="155">
        <f>SUM('PremProvMethod2 - From --&gt;: &lt;-- PremProvMethod2 - To'!V15)</f>
        <v>0</v>
      </c>
      <c r="W16" s="155">
        <f>SUM('PremProvMethod2 - From --&gt;: &lt;-- PremProvMethod2 - To'!W15)</f>
        <v>0</v>
      </c>
      <c r="X16" s="155">
        <f>SUM('PremProvMethod2 - From --&gt;: &lt;-- PremProvMethod2 - To'!X15)</f>
        <v>0</v>
      </c>
      <c r="Y16" s="155">
        <f>SUM('PremProvMethod2 - From --&gt;: &lt;-- PremProvMethod2 - To'!Y15)</f>
        <v>0</v>
      </c>
      <c r="Z16" s="155">
        <f>SUM('PremProvMethod2 - From --&gt;: &lt;-- PremProvMethod2 - To'!Z15)</f>
        <v>0</v>
      </c>
      <c r="AA16" s="155">
        <f>SUM('PremProvMethod2 - From --&gt;: &lt;-- PremProvMethod2 - To'!AA15)</f>
        <v>0</v>
      </c>
      <c r="AB16" s="155">
        <f>SUM('PremProvMethod2 - From --&gt;: &lt;-- PremProvMethod2 - To'!AB15)</f>
        <v>0</v>
      </c>
    </row>
    <row r="17" spans="1:28" x14ac:dyDescent="0.25">
      <c r="A17" s="152"/>
      <c r="B17" s="152"/>
      <c r="C17" s="152"/>
      <c r="D17" s="152"/>
      <c r="E17" s="152"/>
      <c r="F17" s="152"/>
      <c r="G17" s="153"/>
      <c r="H17" s="153"/>
    </row>
    <row r="18" spans="1:28" x14ac:dyDescent="0.25">
      <c r="A18" s="143"/>
      <c r="B18" s="7"/>
      <c r="E18" s="398" t="str">
        <f>"Cumulative UnDiscounted Residual Payout of "&amp;$H$4&amp;" Loss and LAE to be incurred after "&amp;MONTH(Summary!$C$6)&amp;"/"&amp;DAY(Summary!$C$6)&amp;"/"&amp;YEAR(Summary!$C$6)&amp;" related to Premium Bound (including BBNI Premium) prior to "&amp;MONTH(Summary!$C$6)&amp;"/"&amp;DAY(Summary!$C$6)&amp;"/"&amp;YEAR(Summary!$C$6)</f>
        <v>Cumulative UnDiscounted Residual Payout of  Loss and LAE to be incurred after 12/31/2019 related to Premium Bound (including BBNI Premium) prior to 12/31/2019</v>
      </c>
      <c r="F18" s="399"/>
      <c r="G18" s="399"/>
      <c r="H18" s="399"/>
      <c r="I18" s="399"/>
      <c r="J18" s="399"/>
      <c r="K18" s="399"/>
      <c r="L18" s="399"/>
      <c r="M18" s="399"/>
      <c r="N18" s="399"/>
      <c r="O18" s="399"/>
      <c r="P18" s="399"/>
      <c r="Q18" s="399"/>
      <c r="R18" s="399"/>
      <c r="S18" s="399"/>
      <c r="T18" s="399"/>
      <c r="U18" s="399"/>
      <c r="V18" s="399"/>
      <c r="W18" s="399"/>
      <c r="X18" s="399"/>
      <c r="Y18" s="399"/>
      <c r="Z18" s="399"/>
      <c r="AA18" s="399"/>
      <c r="AB18" s="400"/>
    </row>
    <row r="19" spans="1:28" ht="39.6" x14ac:dyDescent="0.25">
      <c r="A19" s="402" t="s">
        <v>155</v>
      </c>
      <c r="B19" s="402"/>
      <c r="C19" s="402"/>
      <c r="D19" s="164" t="s">
        <v>146</v>
      </c>
      <c r="E19" s="133" t="s">
        <v>0</v>
      </c>
      <c r="F19" s="132" t="s">
        <v>1</v>
      </c>
      <c r="G19" s="132" t="s">
        <v>2</v>
      </c>
      <c r="H19" s="132" t="s">
        <v>3</v>
      </c>
      <c r="I19" s="132" t="s">
        <v>4</v>
      </c>
      <c r="J19" s="132" t="s">
        <v>5</v>
      </c>
      <c r="K19" s="132" t="s">
        <v>6</v>
      </c>
      <c r="L19" s="132" t="s">
        <v>7</v>
      </c>
      <c r="M19" s="132" t="s">
        <v>8</v>
      </c>
      <c r="N19" s="132" t="s">
        <v>9</v>
      </c>
      <c r="O19" s="132" t="s">
        <v>10</v>
      </c>
      <c r="P19" s="132" t="s">
        <v>11</v>
      </c>
      <c r="Q19" s="132" t="s">
        <v>12</v>
      </c>
      <c r="R19" s="132" t="s">
        <v>13</v>
      </c>
      <c r="S19" s="132" t="s">
        <v>14</v>
      </c>
      <c r="T19" s="132" t="s">
        <v>15</v>
      </c>
      <c r="U19" s="132" t="s">
        <v>16</v>
      </c>
      <c r="V19" s="132" t="s">
        <v>17</v>
      </c>
      <c r="W19" s="132" t="s">
        <v>18</v>
      </c>
      <c r="X19" s="132" t="s">
        <v>19</v>
      </c>
      <c r="Y19" s="132" t="s">
        <v>20</v>
      </c>
      <c r="Z19" s="132" t="s">
        <v>21</v>
      </c>
      <c r="AA19" s="132" t="s">
        <v>22</v>
      </c>
      <c r="AB19" s="131" t="s">
        <v>30</v>
      </c>
    </row>
    <row r="20" spans="1:28" ht="13.8" thickBot="1" x14ac:dyDescent="0.3">
      <c r="B20" s="65"/>
      <c r="D20" s="173">
        <f t="shared" ref="D20:D40" si="2">SUM(E20:AB20)</f>
        <v>0</v>
      </c>
      <c r="E20" s="56"/>
      <c r="F20" s="56"/>
      <c r="G20" s="56"/>
      <c r="H20" s="56"/>
      <c r="I20" s="56"/>
      <c r="J20" s="56"/>
      <c r="K20" s="56"/>
      <c r="L20" s="56"/>
      <c r="M20" s="56"/>
      <c r="N20" s="56"/>
      <c r="O20" s="56"/>
      <c r="P20" s="56"/>
      <c r="Q20" s="56"/>
      <c r="R20" s="56"/>
      <c r="S20" s="56"/>
      <c r="T20" s="56"/>
      <c r="U20" s="56"/>
      <c r="V20" s="56"/>
      <c r="W20" s="147"/>
      <c r="X20" s="56"/>
      <c r="Y20" s="56"/>
      <c r="Z20" s="56"/>
      <c r="AA20" s="56"/>
      <c r="AB20" s="56"/>
    </row>
    <row r="21" spans="1:28" ht="13.8" thickBot="1" x14ac:dyDescent="0.3">
      <c r="B21" s="145">
        <f>EDATE(+Summary!$C$6,12)</f>
        <v>44196</v>
      </c>
      <c r="D21" s="173">
        <f>SUM(E21:AB21)</f>
        <v>154900</v>
      </c>
      <c r="E21" s="155">
        <f>SUM('PremProvMethod2 - From --&gt;: &lt;-- PremProvMethod2 - To'!E56)</f>
        <v>85000</v>
      </c>
      <c r="F21" s="155">
        <f>SUM('PremProvMethod2 - From --&gt;: &lt;-- PremProvMethod2 - To'!F56)</f>
        <v>0</v>
      </c>
      <c r="G21" s="155">
        <f>SUM('PremProvMethod2 - From --&gt;: &lt;-- PremProvMethod2 - To'!G56)</f>
        <v>0</v>
      </c>
      <c r="H21" s="155">
        <f>SUM('PremProvMethod2 - From --&gt;: &lt;-- PremProvMethod2 - To'!H56)</f>
        <v>3900</v>
      </c>
      <c r="I21" s="155">
        <f>SUM('PremProvMethod2 - From --&gt;: &lt;-- PremProvMethod2 - To'!I56)</f>
        <v>0</v>
      </c>
      <c r="J21" s="155">
        <f>SUM('PremProvMethod2 - From --&gt;: &lt;-- PremProvMethod2 - To'!J56)</f>
        <v>0</v>
      </c>
      <c r="K21" s="155">
        <f>SUM('PremProvMethod2 - From --&gt;: &lt;-- PremProvMethod2 - To'!K56)</f>
        <v>0</v>
      </c>
      <c r="L21" s="155">
        <f>SUM('PremProvMethod2 - From --&gt;: &lt;-- PremProvMethod2 - To'!L56)</f>
        <v>0</v>
      </c>
      <c r="M21" s="155">
        <f>SUM('PremProvMethod2 - From --&gt;: &lt;-- PremProvMethod2 - To'!M56)</f>
        <v>0</v>
      </c>
      <c r="N21" s="155">
        <f>SUM('PremProvMethod2 - From --&gt;: &lt;-- PremProvMethod2 - To'!N56)</f>
        <v>0</v>
      </c>
      <c r="O21" s="155">
        <f>SUM('PremProvMethod2 - From --&gt;: &lt;-- PremProvMethod2 - To'!O56)</f>
        <v>0</v>
      </c>
      <c r="P21" s="155">
        <f>SUM('PremProvMethod2 - From --&gt;: &lt;-- PremProvMethod2 - To'!P56)</f>
        <v>66000</v>
      </c>
      <c r="Q21" s="155">
        <f>SUM('PremProvMethod2 - From --&gt;: &lt;-- PremProvMethod2 - To'!Q56)</f>
        <v>0</v>
      </c>
      <c r="R21" s="155">
        <f>SUM('PremProvMethod2 - From --&gt;: &lt;-- PremProvMethod2 - To'!R56)</f>
        <v>0</v>
      </c>
      <c r="S21" s="155">
        <f>SUM('PremProvMethod2 - From --&gt;: &lt;-- PremProvMethod2 - To'!S56)</f>
        <v>0</v>
      </c>
      <c r="T21" s="155">
        <f>SUM('PremProvMethod2 - From --&gt;: &lt;-- PremProvMethod2 - To'!T56)</f>
        <v>0</v>
      </c>
      <c r="U21" s="155">
        <f>SUM('PremProvMethod2 - From --&gt;: &lt;-- PremProvMethod2 - To'!U56)</f>
        <v>0</v>
      </c>
      <c r="V21" s="155">
        <f>SUM('PremProvMethod2 - From --&gt;: &lt;-- PremProvMethod2 - To'!V56)</f>
        <v>0</v>
      </c>
      <c r="W21" s="155">
        <f>SUM('PremProvMethod2 - From --&gt;: &lt;-- PremProvMethod2 - To'!W56)</f>
        <v>0</v>
      </c>
      <c r="X21" s="155">
        <f>SUM('PremProvMethod2 - From --&gt;: &lt;-- PremProvMethod2 - To'!X56)</f>
        <v>0</v>
      </c>
      <c r="Y21" s="155">
        <f>SUM('PremProvMethod2 - From --&gt;: &lt;-- PremProvMethod2 - To'!Y56)</f>
        <v>0</v>
      </c>
      <c r="Z21" s="155">
        <f>SUM('PremProvMethod2 - From --&gt;: &lt;-- PremProvMethod2 - To'!Z56)</f>
        <v>0</v>
      </c>
      <c r="AA21" s="155">
        <f>SUM('PremProvMethod2 - From --&gt;: &lt;-- PremProvMethod2 - To'!AA56)</f>
        <v>0</v>
      </c>
      <c r="AB21" s="155">
        <f>SUM('PremProvMethod2 - From --&gt;: &lt;-- PremProvMethod2 - To'!AB56)</f>
        <v>0</v>
      </c>
    </row>
    <row r="22" spans="1:28" ht="13.8" thickBot="1" x14ac:dyDescent="0.3">
      <c r="B22" s="145">
        <f t="shared" ref="B22:B40" si="3">EDATE(B21,12)</f>
        <v>44561</v>
      </c>
      <c r="D22" s="173">
        <f t="shared" si="2"/>
        <v>112346.21688554523</v>
      </c>
      <c r="E22" s="155">
        <f>SUM('PremProvMethod2 - From --&gt;: &lt;-- PremProvMethod2 - To'!E57)</f>
        <v>43998.759263258544</v>
      </c>
      <c r="F22" s="155">
        <f>SUM('PremProvMethod2 - From --&gt;: &lt;-- PremProvMethod2 - To'!F57)</f>
        <v>0</v>
      </c>
      <c r="G22" s="155">
        <f>SUM('PremProvMethod2 - From --&gt;: &lt;-- PremProvMethod2 - To'!G57)</f>
        <v>0</v>
      </c>
      <c r="H22" s="155">
        <f>SUM('PremProvMethod2 - From --&gt;: &lt;-- PremProvMethod2 - To'!H57)</f>
        <v>3020.9270100417853</v>
      </c>
      <c r="I22" s="155">
        <f>SUM('PremProvMethod2 - From --&gt;: &lt;-- PremProvMethod2 - To'!I57)</f>
        <v>0</v>
      </c>
      <c r="J22" s="155">
        <f>SUM('PremProvMethod2 - From --&gt;: &lt;-- PremProvMethod2 - To'!J57)</f>
        <v>0</v>
      </c>
      <c r="K22" s="155">
        <f>SUM('PremProvMethod2 - From --&gt;: &lt;-- PremProvMethod2 - To'!K57)</f>
        <v>0</v>
      </c>
      <c r="L22" s="155">
        <f>SUM('PremProvMethod2 - From --&gt;: &lt;-- PremProvMethod2 - To'!L57)</f>
        <v>0</v>
      </c>
      <c r="M22" s="155">
        <f>SUM('PremProvMethod2 - From --&gt;: &lt;-- PremProvMethod2 - To'!M57)</f>
        <v>0</v>
      </c>
      <c r="N22" s="155">
        <f>SUM('PremProvMethod2 - From --&gt;: &lt;-- PremProvMethod2 - To'!N57)</f>
        <v>0</v>
      </c>
      <c r="O22" s="155">
        <f>SUM('PremProvMethod2 - From --&gt;: &lt;-- PremProvMethod2 - To'!O57)</f>
        <v>0</v>
      </c>
      <c r="P22" s="155">
        <f>SUM('PremProvMethod2 - From --&gt;: &lt;-- PremProvMethod2 - To'!P57)</f>
        <v>65326.530612244896</v>
      </c>
      <c r="Q22" s="155">
        <f>SUM('PremProvMethod2 - From --&gt;: &lt;-- PremProvMethod2 - To'!Q57)</f>
        <v>0</v>
      </c>
      <c r="R22" s="155">
        <f>SUM('PremProvMethod2 - From --&gt;: &lt;-- PremProvMethod2 - To'!R57)</f>
        <v>0</v>
      </c>
      <c r="S22" s="155">
        <f>SUM('PremProvMethod2 - From --&gt;: &lt;-- PremProvMethod2 - To'!S57)</f>
        <v>0</v>
      </c>
      <c r="T22" s="155">
        <f>SUM('PremProvMethod2 - From --&gt;: &lt;-- PremProvMethod2 - To'!T57)</f>
        <v>0</v>
      </c>
      <c r="U22" s="155">
        <f>SUM('PremProvMethod2 - From --&gt;: &lt;-- PremProvMethod2 - To'!U57)</f>
        <v>0</v>
      </c>
      <c r="V22" s="155">
        <f>SUM('PremProvMethod2 - From --&gt;: &lt;-- PremProvMethod2 - To'!V57)</f>
        <v>0</v>
      </c>
      <c r="W22" s="155">
        <f>SUM('PremProvMethod2 - From --&gt;: &lt;-- PremProvMethod2 - To'!W57)</f>
        <v>0</v>
      </c>
      <c r="X22" s="155">
        <f>SUM('PremProvMethod2 - From --&gt;: &lt;-- PremProvMethod2 - To'!X57)</f>
        <v>0</v>
      </c>
      <c r="Y22" s="155">
        <f>SUM('PremProvMethod2 - From --&gt;: &lt;-- PremProvMethod2 - To'!Y57)</f>
        <v>0</v>
      </c>
      <c r="Z22" s="155">
        <f>SUM('PremProvMethod2 - From --&gt;: &lt;-- PremProvMethod2 - To'!Z57)</f>
        <v>0</v>
      </c>
      <c r="AA22" s="155">
        <f>SUM('PremProvMethod2 - From --&gt;: &lt;-- PremProvMethod2 - To'!AA57)</f>
        <v>0</v>
      </c>
      <c r="AB22" s="155">
        <f>SUM('PremProvMethod2 - From --&gt;: &lt;-- PremProvMethod2 - To'!AB57)</f>
        <v>0</v>
      </c>
    </row>
    <row r="23" spans="1:28" ht="13.8" thickBot="1" x14ac:dyDescent="0.3">
      <c r="B23" s="145">
        <f t="shared" si="3"/>
        <v>44926</v>
      </c>
      <c r="D23" s="173">
        <f t="shared" si="2"/>
        <v>78222.842121997484</v>
      </c>
      <c r="E23" s="155">
        <f>SUM('PremProvMethod2 - From --&gt;: &lt;-- PremProvMethod2 - To'!E58)</f>
        <v>12183.788821166248</v>
      </c>
      <c r="F23" s="155">
        <f>SUM('PremProvMethod2 - From --&gt;: &lt;-- PremProvMethod2 - To'!F58)</f>
        <v>0</v>
      </c>
      <c r="G23" s="155">
        <f>SUM('PremProvMethod2 - From --&gt;: &lt;-- PremProvMethod2 - To'!G58)</f>
        <v>0</v>
      </c>
      <c r="H23" s="155">
        <f>SUM('PremProvMethod2 - From --&gt;: &lt;-- PremProvMethod2 - To'!H58)</f>
        <v>2059.4614640965406</v>
      </c>
      <c r="I23" s="155">
        <f>SUM('PremProvMethod2 - From --&gt;: &lt;-- PremProvMethod2 - To'!I58)</f>
        <v>0</v>
      </c>
      <c r="J23" s="155">
        <f>SUM('PremProvMethod2 - From --&gt;: &lt;-- PremProvMethod2 - To'!J58)</f>
        <v>0</v>
      </c>
      <c r="K23" s="155">
        <f>SUM('PremProvMethod2 - From --&gt;: &lt;-- PremProvMethod2 - To'!K58)</f>
        <v>0</v>
      </c>
      <c r="L23" s="155">
        <f>SUM('PremProvMethod2 - From --&gt;: &lt;-- PremProvMethod2 - To'!L58)</f>
        <v>0</v>
      </c>
      <c r="M23" s="155">
        <f>SUM('PremProvMethod2 - From --&gt;: &lt;-- PremProvMethod2 - To'!M58)</f>
        <v>0</v>
      </c>
      <c r="N23" s="155">
        <f>SUM('PremProvMethod2 - From --&gt;: &lt;-- PremProvMethod2 - To'!N58)</f>
        <v>0</v>
      </c>
      <c r="O23" s="155">
        <f>SUM('PremProvMethod2 - From --&gt;: &lt;-- PremProvMethod2 - To'!O58)</f>
        <v>0</v>
      </c>
      <c r="P23" s="155">
        <f>SUM('PremProvMethod2 - From --&gt;: &lt;-- PremProvMethod2 - To'!P58)</f>
        <v>63979.591836734689</v>
      </c>
      <c r="Q23" s="155">
        <f>SUM('PremProvMethod2 - From --&gt;: &lt;-- PremProvMethod2 - To'!Q58)</f>
        <v>0</v>
      </c>
      <c r="R23" s="155">
        <f>SUM('PremProvMethod2 - From --&gt;: &lt;-- PremProvMethod2 - To'!R58)</f>
        <v>0</v>
      </c>
      <c r="S23" s="155">
        <f>SUM('PremProvMethod2 - From --&gt;: &lt;-- PremProvMethod2 - To'!S58)</f>
        <v>0</v>
      </c>
      <c r="T23" s="155">
        <f>SUM('PremProvMethod2 - From --&gt;: &lt;-- PremProvMethod2 - To'!T58)</f>
        <v>0</v>
      </c>
      <c r="U23" s="155">
        <f>SUM('PremProvMethod2 - From --&gt;: &lt;-- PremProvMethod2 - To'!U58)</f>
        <v>0</v>
      </c>
      <c r="V23" s="155">
        <f>SUM('PremProvMethod2 - From --&gt;: &lt;-- PremProvMethod2 - To'!V58)</f>
        <v>0</v>
      </c>
      <c r="W23" s="155">
        <f>SUM('PremProvMethod2 - From --&gt;: &lt;-- PremProvMethod2 - To'!W58)</f>
        <v>0</v>
      </c>
      <c r="X23" s="155">
        <f>SUM('PremProvMethod2 - From --&gt;: &lt;-- PremProvMethod2 - To'!X58)</f>
        <v>0</v>
      </c>
      <c r="Y23" s="155">
        <f>SUM('PremProvMethod2 - From --&gt;: &lt;-- PremProvMethod2 - To'!Y58)</f>
        <v>0</v>
      </c>
      <c r="Z23" s="155">
        <f>SUM('PremProvMethod2 - From --&gt;: &lt;-- PremProvMethod2 - To'!Z58)</f>
        <v>0</v>
      </c>
      <c r="AA23" s="155">
        <f>SUM('PremProvMethod2 - From --&gt;: &lt;-- PremProvMethod2 - To'!AA58)</f>
        <v>0</v>
      </c>
      <c r="AB23" s="155">
        <f>SUM('PremProvMethod2 - From --&gt;: &lt;-- PremProvMethod2 - To'!AB58)</f>
        <v>0</v>
      </c>
    </row>
    <row r="24" spans="1:28" ht="13.8" thickBot="1" x14ac:dyDescent="0.3">
      <c r="B24" s="145">
        <f t="shared" si="3"/>
        <v>45291</v>
      </c>
      <c r="D24" s="173">
        <f t="shared" si="2"/>
        <v>64996.684442345992</v>
      </c>
      <c r="E24" s="155">
        <f>SUM('PremProvMethod2 - From --&gt;: &lt;-- PremProvMethod2 - To'!E59)</f>
        <v>996.20595225180671</v>
      </c>
      <c r="F24" s="155">
        <f>SUM('PremProvMethod2 - From --&gt;: &lt;-- PremProvMethod2 - To'!F59)</f>
        <v>0</v>
      </c>
      <c r="G24" s="155">
        <f>SUM('PremProvMethod2 - From --&gt;: &lt;-- PremProvMethod2 - To'!G59)</f>
        <v>0</v>
      </c>
      <c r="H24" s="155">
        <f>SUM('PremProvMethod2 - From --&gt;: &lt;-- PremProvMethod2 - To'!H59)</f>
        <v>1159.2412504799677</v>
      </c>
      <c r="I24" s="155">
        <f>SUM('PremProvMethod2 - From --&gt;: &lt;-- PremProvMethod2 - To'!I59)</f>
        <v>0</v>
      </c>
      <c r="J24" s="155">
        <f>SUM('PremProvMethod2 - From --&gt;: &lt;-- PremProvMethod2 - To'!J59)</f>
        <v>0</v>
      </c>
      <c r="K24" s="155">
        <f>SUM('PremProvMethod2 - From --&gt;: &lt;-- PremProvMethod2 - To'!K59)</f>
        <v>0</v>
      </c>
      <c r="L24" s="155">
        <f>SUM('PremProvMethod2 - From --&gt;: &lt;-- PremProvMethod2 - To'!L59)</f>
        <v>0</v>
      </c>
      <c r="M24" s="155">
        <f>SUM('PremProvMethod2 - From --&gt;: &lt;-- PremProvMethod2 - To'!M59)</f>
        <v>0</v>
      </c>
      <c r="N24" s="155">
        <f>SUM('PremProvMethod2 - From --&gt;: &lt;-- PremProvMethod2 - To'!N59)</f>
        <v>0</v>
      </c>
      <c r="O24" s="155">
        <f>SUM('PremProvMethod2 - From --&gt;: &lt;-- PremProvMethod2 - To'!O59)</f>
        <v>0</v>
      </c>
      <c r="P24" s="155">
        <f>SUM('PremProvMethod2 - From --&gt;: &lt;-- PremProvMethod2 - To'!P59)</f>
        <v>62841.237239614216</v>
      </c>
      <c r="Q24" s="155">
        <f>SUM('PremProvMethod2 - From --&gt;: &lt;-- PremProvMethod2 - To'!Q59)</f>
        <v>0</v>
      </c>
      <c r="R24" s="155">
        <f>SUM('PremProvMethod2 - From --&gt;: &lt;-- PremProvMethod2 - To'!R59)</f>
        <v>0</v>
      </c>
      <c r="S24" s="155">
        <f>SUM('PremProvMethod2 - From --&gt;: &lt;-- PremProvMethod2 - To'!S59)</f>
        <v>0</v>
      </c>
      <c r="T24" s="155">
        <f>SUM('PremProvMethod2 - From --&gt;: &lt;-- PremProvMethod2 - To'!T59)</f>
        <v>0</v>
      </c>
      <c r="U24" s="155">
        <f>SUM('PremProvMethod2 - From --&gt;: &lt;-- PremProvMethod2 - To'!U59)</f>
        <v>0</v>
      </c>
      <c r="V24" s="155">
        <f>SUM('PremProvMethod2 - From --&gt;: &lt;-- PremProvMethod2 - To'!V59)</f>
        <v>0</v>
      </c>
      <c r="W24" s="155">
        <f>SUM('PremProvMethod2 - From --&gt;: &lt;-- PremProvMethod2 - To'!W59)</f>
        <v>0</v>
      </c>
      <c r="X24" s="155">
        <f>SUM('PremProvMethod2 - From --&gt;: &lt;-- PremProvMethod2 - To'!X59)</f>
        <v>0</v>
      </c>
      <c r="Y24" s="155">
        <f>SUM('PremProvMethod2 - From --&gt;: &lt;-- PremProvMethod2 - To'!Y59)</f>
        <v>0</v>
      </c>
      <c r="Z24" s="155">
        <f>SUM('PremProvMethod2 - From --&gt;: &lt;-- PremProvMethod2 - To'!Z59)</f>
        <v>0</v>
      </c>
      <c r="AA24" s="155">
        <f>SUM('PremProvMethod2 - From --&gt;: &lt;-- PremProvMethod2 - To'!AA59)</f>
        <v>0</v>
      </c>
      <c r="AB24" s="155">
        <f>SUM('PremProvMethod2 - From --&gt;: &lt;-- PremProvMethod2 - To'!AB59)</f>
        <v>0</v>
      </c>
    </row>
    <row r="25" spans="1:28" ht="13.8" thickBot="1" x14ac:dyDescent="0.3">
      <c r="B25" s="145">
        <f t="shared" si="3"/>
        <v>45657</v>
      </c>
      <c r="D25" s="173">
        <f t="shared" si="2"/>
        <v>61833.62605590211</v>
      </c>
      <c r="E25" s="155">
        <f>SUM('PremProvMethod2 - From --&gt;: &lt;-- PremProvMethod2 - To'!E60)</f>
        <v>7.5483900351634645</v>
      </c>
      <c r="F25" s="155">
        <f>SUM('PremProvMethod2 - From --&gt;: &lt;-- PremProvMethod2 - To'!F60)</f>
        <v>0</v>
      </c>
      <c r="G25" s="155">
        <f>SUM('PremProvMethod2 - From --&gt;: &lt;-- PremProvMethod2 - To'!G60)</f>
        <v>0</v>
      </c>
      <c r="H25" s="155">
        <f>SUM('PremProvMethod2 - From --&gt;: &lt;-- PremProvMethod2 - To'!H60)</f>
        <v>489.55789834999598</v>
      </c>
      <c r="I25" s="155">
        <f>SUM('PremProvMethod2 - From --&gt;: &lt;-- PremProvMethod2 - To'!I60)</f>
        <v>0</v>
      </c>
      <c r="J25" s="155">
        <f>SUM('PremProvMethod2 - From --&gt;: &lt;-- PremProvMethod2 - To'!J60)</f>
        <v>0</v>
      </c>
      <c r="K25" s="155">
        <f>SUM('PremProvMethod2 - From --&gt;: &lt;-- PremProvMethod2 - To'!K60)</f>
        <v>0</v>
      </c>
      <c r="L25" s="155">
        <f>SUM('PremProvMethod2 - From --&gt;: &lt;-- PremProvMethod2 - To'!L60)</f>
        <v>0</v>
      </c>
      <c r="M25" s="155">
        <f>SUM('PremProvMethod2 - From --&gt;: &lt;-- PremProvMethod2 - To'!M60)</f>
        <v>0</v>
      </c>
      <c r="N25" s="155">
        <f>SUM('PremProvMethod2 - From --&gt;: &lt;-- PremProvMethod2 - To'!N60)</f>
        <v>0</v>
      </c>
      <c r="O25" s="155">
        <f>SUM('PremProvMethod2 - From --&gt;: &lt;-- PremProvMethod2 - To'!O60)</f>
        <v>0</v>
      </c>
      <c r="P25" s="155">
        <f>SUM('PremProvMethod2 - From --&gt;: &lt;-- PremProvMethod2 - To'!P60)</f>
        <v>61336.519767516947</v>
      </c>
      <c r="Q25" s="155">
        <f>SUM('PremProvMethod2 - From --&gt;: &lt;-- PremProvMethod2 - To'!Q60)</f>
        <v>0</v>
      </c>
      <c r="R25" s="155">
        <f>SUM('PremProvMethod2 - From --&gt;: &lt;-- PremProvMethod2 - To'!R60)</f>
        <v>0</v>
      </c>
      <c r="S25" s="155">
        <f>SUM('PremProvMethod2 - From --&gt;: &lt;-- PremProvMethod2 - To'!S60)</f>
        <v>0</v>
      </c>
      <c r="T25" s="155">
        <f>SUM('PremProvMethod2 - From --&gt;: &lt;-- PremProvMethod2 - To'!T60)</f>
        <v>0</v>
      </c>
      <c r="U25" s="155">
        <f>SUM('PremProvMethod2 - From --&gt;: &lt;-- PremProvMethod2 - To'!U60)</f>
        <v>0</v>
      </c>
      <c r="V25" s="155">
        <f>SUM('PremProvMethod2 - From --&gt;: &lt;-- PremProvMethod2 - To'!V60)</f>
        <v>0</v>
      </c>
      <c r="W25" s="155">
        <f>SUM('PremProvMethod2 - From --&gt;: &lt;-- PremProvMethod2 - To'!W60)</f>
        <v>0</v>
      </c>
      <c r="X25" s="155">
        <f>SUM('PremProvMethod2 - From --&gt;: &lt;-- PremProvMethod2 - To'!X60)</f>
        <v>0</v>
      </c>
      <c r="Y25" s="155">
        <f>SUM('PremProvMethod2 - From --&gt;: &lt;-- PremProvMethod2 - To'!Y60)</f>
        <v>0</v>
      </c>
      <c r="Z25" s="155">
        <f>SUM('PremProvMethod2 - From --&gt;: &lt;-- PremProvMethod2 - To'!Z60)</f>
        <v>0</v>
      </c>
      <c r="AA25" s="155">
        <f>SUM('PremProvMethod2 - From --&gt;: &lt;-- PremProvMethod2 - To'!AA60)</f>
        <v>0</v>
      </c>
      <c r="AB25" s="155">
        <f>SUM('PremProvMethod2 - From --&gt;: &lt;-- PremProvMethod2 - To'!AB60)</f>
        <v>0</v>
      </c>
    </row>
    <row r="26" spans="1:28" ht="13.8" thickBot="1" x14ac:dyDescent="0.3">
      <c r="B26" s="145">
        <f t="shared" si="3"/>
        <v>46022</v>
      </c>
      <c r="D26" s="173">
        <f t="shared" si="2"/>
        <v>59496.497238751144</v>
      </c>
      <c r="E26" s="155">
        <f>SUM('PremProvMethod2 - From --&gt;: &lt;-- PremProvMethod2 - To'!E61)</f>
        <v>0</v>
      </c>
      <c r="F26" s="155">
        <f>SUM('PremProvMethod2 - From --&gt;: &lt;-- PremProvMethod2 - To'!F61)</f>
        <v>0</v>
      </c>
      <c r="G26" s="155">
        <f>SUM('PremProvMethod2 - From --&gt;: &lt;-- PremProvMethod2 - To'!G61)</f>
        <v>0</v>
      </c>
      <c r="H26" s="155">
        <f>SUM('PremProvMethod2 - From --&gt;: &lt;-- PremProvMethod2 - To'!H61)</f>
        <v>134.35363292003737</v>
      </c>
      <c r="I26" s="155">
        <f>SUM('PremProvMethod2 - From --&gt;: &lt;-- PremProvMethod2 - To'!I61)</f>
        <v>0</v>
      </c>
      <c r="J26" s="155">
        <f>SUM('PremProvMethod2 - From --&gt;: &lt;-- PremProvMethod2 - To'!J61)</f>
        <v>0</v>
      </c>
      <c r="K26" s="155">
        <f>SUM('PremProvMethod2 - From --&gt;: &lt;-- PremProvMethod2 - To'!K61)</f>
        <v>0</v>
      </c>
      <c r="L26" s="155">
        <f>SUM('PremProvMethod2 - From --&gt;: &lt;-- PremProvMethod2 - To'!L61)</f>
        <v>0</v>
      </c>
      <c r="M26" s="155">
        <f>SUM('PremProvMethod2 - From --&gt;: &lt;-- PremProvMethod2 - To'!M61)</f>
        <v>0</v>
      </c>
      <c r="N26" s="155">
        <f>SUM('PremProvMethod2 - From --&gt;: &lt;-- PremProvMethod2 - To'!N61)</f>
        <v>0</v>
      </c>
      <c r="O26" s="155">
        <f>SUM('PremProvMethod2 - From --&gt;: &lt;-- PremProvMethod2 - To'!O61)</f>
        <v>0</v>
      </c>
      <c r="P26" s="155">
        <f>SUM('PremProvMethod2 - From --&gt;: &lt;-- PremProvMethod2 - To'!P61)</f>
        <v>59362.143605831108</v>
      </c>
      <c r="Q26" s="155">
        <f>SUM('PremProvMethod2 - From --&gt;: &lt;-- PremProvMethod2 - To'!Q61)</f>
        <v>0</v>
      </c>
      <c r="R26" s="155">
        <f>SUM('PremProvMethod2 - From --&gt;: &lt;-- PremProvMethod2 - To'!R61)</f>
        <v>0</v>
      </c>
      <c r="S26" s="155">
        <f>SUM('PremProvMethod2 - From --&gt;: &lt;-- PremProvMethod2 - To'!S61)</f>
        <v>0</v>
      </c>
      <c r="T26" s="155">
        <f>SUM('PremProvMethod2 - From --&gt;: &lt;-- PremProvMethod2 - To'!T61)</f>
        <v>0</v>
      </c>
      <c r="U26" s="155">
        <f>SUM('PremProvMethod2 - From --&gt;: &lt;-- PremProvMethod2 - To'!U61)</f>
        <v>0</v>
      </c>
      <c r="V26" s="155">
        <f>SUM('PremProvMethod2 - From --&gt;: &lt;-- PremProvMethod2 - To'!V61)</f>
        <v>0</v>
      </c>
      <c r="W26" s="155">
        <f>SUM('PremProvMethod2 - From --&gt;: &lt;-- PremProvMethod2 - To'!W61)</f>
        <v>0</v>
      </c>
      <c r="X26" s="155">
        <f>SUM('PremProvMethod2 - From --&gt;: &lt;-- PremProvMethod2 - To'!X61)</f>
        <v>0</v>
      </c>
      <c r="Y26" s="155">
        <f>SUM('PremProvMethod2 - From --&gt;: &lt;-- PremProvMethod2 - To'!Y61)</f>
        <v>0</v>
      </c>
      <c r="Z26" s="155">
        <f>SUM('PremProvMethod2 - From --&gt;: &lt;-- PremProvMethod2 - To'!Z61)</f>
        <v>0</v>
      </c>
      <c r="AA26" s="155">
        <f>SUM('PremProvMethod2 - From --&gt;: &lt;-- PremProvMethod2 - To'!AA61)</f>
        <v>0</v>
      </c>
      <c r="AB26" s="155">
        <f>SUM('PremProvMethod2 - From --&gt;: &lt;-- PremProvMethod2 - To'!AB61)</f>
        <v>0</v>
      </c>
    </row>
    <row r="27" spans="1:28" ht="13.8" thickBot="1" x14ac:dyDescent="0.3">
      <c r="B27" s="145">
        <f t="shared" si="3"/>
        <v>46387</v>
      </c>
      <c r="D27" s="173">
        <f t="shared" si="2"/>
        <v>56816.483222805939</v>
      </c>
      <c r="E27" s="155">
        <f>SUM('PremProvMethod2 - From --&gt;: &lt;-- PremProvMethod2 - To'!E62)</f>
        <v>0</v>
      </c>
      <c r="F27" s="155">
        <f>SUM('PremProvMethod2 - From --&gt;: &lt;-- PremProvMethod2 - To'!F62)</f>
        <v>0</v>
      </c>
      <c r="G27" s="155">
        <f>SUM('PremProvMethod2 - From --&gt;: &lt;-- PremProvMethod2 - To'!G62)</f>
        <v>0</v>
      </c>
      <c r="H27" s="155">
        <f>SUM('PremProvMethod2 - From --&gt;: &lt;-- PremProvMethod2 - To'!H62)</f>
        <v>19.31601095532255</v>
      </c>
      <c r="I27" s="155">
        <f>SUM('PremProvMethod2 - From --&gt;: &lt;-- PremProvMethod2 - To'!I62)</f>
        <v>0</v>
      </c>
      <c r="J27" s="155">
        <f>SUM('PremProvMethod2 - From --&gt;: &lt;-- PremProvMethod2 - To'!J62)</f>
        <v>0</v>
      </c>
      <c r="K27" s="155">
        <f>SUM('PremProvMethod2 - From --&gt;: &lt;-- PremProvMethod2 - To'!K62)</f>
        <v>0</v>
      </c>
      <c r="L27" s="155">
        <f>SUM('PremProvMethod2 - From --&gt;: &lt;-- PremProvMethod2 - To'!L62)</f>
        <v>0</v>
      </c>
      <c r="M27" s="155">
        <f>SUM('PremProvMethod2 - From --&gt;: &lt;-- PremProvMethod2 - To'!M62)</f>
        <v>0</v>
      </c>
      <c r="N27" s="155">
        <f>SUM('PremProvMethod2 - From --&gt;: &lt;-- PremProvMethod2 - To'!N62)</f>
        <v>0</v>
      </c>
      <c r="O27" s="155">
        <f>SUM('PremProvMethod2 - From --&gt;: &lt;-- PremProvMethod2 - To'!O62)</f>
        <v>0</v>
      </c>
      <c r="P27" s="155">
        <f>SUM('PremProvMethod2 - From --&gt;: &lt;-- PremProvMethod2 - To'!P62)</f>
        <v>56797.167211850618</v>
      </c>
      <c r="Q27" s="155">
        <f>SUM('PremProvMethod2 - From --&gt;: &lt;-- PremProvMethod2 - To'!Q62)</f>
        <v>0</v>
      </c>
      <c r="R27" s="155">
        <f>SUM('PremProvMethod2 - From --&gt;: &lt;-- PremProvMethod2 - To'!R62)</f>
        <v>0</v>
      </c>
      <c r="S27" s="155">
        <f>SUM('PremProvMethod2 - From --&gt;: &lt;-- PremProvMethod2 - To'!S62)</f>
        <v>0</v>
      </c>
      <c r="T27" s="155">
        <f>SUM('PremProvMethod2 - From --&gt;: &lt;-- PremProvMethod2 - To'!T62)</f>
        <v>0</v>
      </c>
      <c r="U27" s="155">
        <f>SUM('PremProvMethod2 - From --&gt;: &lt;-- PremProvMethod2 - To'!U62)</f>
        <v>0</v>
      </c>
      <c r="V27" s="155">
        <f>SUM('PremProvMethod2 - From --&gt;: &lt;-- PremProvMethod2 - To'!V62)</f>
        <v>0</v>
      </c>
      <c r="W27" s="155">
        <f>SUM('PremProvMethod2 - From --&gt;: &lt;-- PremProvMethod2 - To'!W62)</f>
        <v>0</v>
      </c>
      <c r="X27" s="155">
        <f>SUM('PremProvMethod2 - From --&gt;: &lt;-- PremProvMethod2 - To'!X62)</f>
        <v>0</v>
      </c>
      <c r="Y27" s="155">
        <f>SUM('PremProvMethod2 - From --&gt;: &lt;-- PremProvMethod2 - To'!Y62)</f>
        <v>0</v>
      </c>
      <c r="Z27" s="155">
        <f>SUM('PremProvMethod2 - From --&gt;: &lt;-- PremProvMethod2 - To'!Z62)</f>
        <v>0</v>
      </c>
      <c r="AA27" s="155">
        <f>SUM('PremProvMethod2 - From --&gt;: &lt;-- PremProvMethod2 - To'!AA62)</f>
        <v>0</v>
      </c>
      <c r="AB27" s="155">
        <f>SUM('PremProvMethod2 - From --&gt;: &lt;-- PremProvMethod2 - To'!AB62)</f>
        <v>0</v>
      </c>
    </row>
    <row r="28" spans="1:28" ht="13.8" thickBot="1" x14ac:dyDescent="0.3">
      <c r="B28" s="145">
        <f t="shared" si="3"/>
        <v>46752</v>
      </c>
      <c r="D28" s="173">
        <f t="shared" si="2"/>
        <v>53510.413530684193</v>
      </c>
      <c r="E28" s="155">
        <f>SUM('PremProvMethod2 - From --&gt;: &lt;-- PremProvMethod2 - To'!E63)</f>
        <v>0</v>
      </c>
      <c r="F28" s="155">
        <f>SUM('PremProvMethod2 - From --&gt;: &lt;-- PremProvMethod2 - To'!F63)</f>
        <v>0</v>
      </c>
      <c r="G28" s="155">
        <f>SUM('PremProvMethod2 - From --&gt;: &lt;-- PremProvMethod2 - To'!G63)</f>
        <v>0</v>
      </c>
      <c r="H28" s="155">
        <f>SUM('PremProvMethod2 - From --&gt;: &lt;-- PremProvMethod2 - To'!H63)</f>
        <v>1.0529784575964054</v>
      </c>
      <c r="I28" s="155">
        <f>SUM('PremProvMethod2 - From --&gt;: &lt;-- PremProvMethod2 - To'!I63)</f>
        <v>0</v>
      </c>
      <c r="J28" s="155">
        <f>SUM('PremProvMethod2 - From --&gt;: &lt;-- PremProvMethod2 - To'!J63)</f>
        <v>0</v>
      </c>
      <c r="K28" s="155">
        <f>SUM('PremProvMethod2 - From --&gt;: &lt;-- PremProvMethod2 - To'!K63)</f>
        <v>0</v>
      </c>
      <c r="L28" s="155">
        <f>SUM('PremProvMethod2 - From --&gt;: &lt;-- PremProvMethod2 - To'!L63)</f>
        <v>0</v>
      </c>
      <c r="M28" s="155">
        <f>SUM('PremProvMethod2 - From --&gt;: &lt;-- PremProvMethod2 - To'!M63)</f>
        <v>0</v>
      </c>
      <c r="N28" s="155">
        <f>SUM('PremProvMethod2 - From --&gt;: &lt;-- PremProvMethod2 - To'!N63)</f>
        <v>0</v>
      </c>
      <c r="O28" s="155">
        <f>SUM('PremProvMethod2 - From --&gt;: &lt;-- PremProvMethod2 - To'!O63)</f>
        <v>0</v>
      </c>
      <c r="P28" s="155">
        <f>SUM('PremProvMethod2 - From --&gt;: &lt;-- PremProvMethod2 - To'!P63)</f>
        <v>53509.360552226593</v>
      </c>
      <c r="Q28" s="155">
        <f>SUM('PremProvMethod2 - From --&gt;: &lt;-- PremProvMethod2 - To'!Q63)</f>
        <v>0</v>
      </c>
      <c r="R28" s="155">
        <f>SUM('PremProvMethod2 - From --&gt;: &lt;-- PremProvMethod2 - To'!R63)</f>
        <v>0</v>
      </c>
      <c r="S28" s="155">
        <f>SUM('PremProvMethod2 - From --&gt;: &lt;-- PremProvMethod2 - To'!S63)</f>
        <v>0</v>
      </c>
      <c r="T28" s="155">
        <f>SUM('PremProvMethod2 - From --&gt;: &lt;-- PremProvMethod2 - To'!T63)</f>
        <v>0</v>
      </c>
      <c r="U28" s="155">
        <f>SUM('PremProvMethod2 - From --&gt;: &lt;-- PremProvMethod2 - To'!U63)</f>
        <v>0</v>
      </c>
      <c r="V28" s="155">
        <f>SUM('PremProvMethod2 - From --&gt;: &lt;-- PremProvMethod2 - To'!V63)</f>
        <v>0</v>
      </c>
      <c r="W28" s="155">
        <f>SUM('PremProvMethod2 - From --&gt;: &lt;-- PremProvMethod2 - To'!W63)</f>
        <v>0</v>
      </c>
      <c r="X28" s="155">
        <f>SUM('PremProvMethod2 - From --&gt;: &lt;-- PremProvMethod2 - To'!X63)</f>
        <v>0</v>
      </c>
      <c r="Y28" s="155">
        <f>SUM('PremProvMethod2 - From --&gt;: &lt;-- PremProvMethod2 - To'!Y63)</f>
        <v>0</v>
      </c>
      <c r="Z28" s="155">
        <f>SUM('PremProvMethod2 - From --&gt;: &lt;-- PremProvMethod2 - To'!Z63)</f>
        <v>0</v>
      </c>
      <c r="AA28" s="155">
        <f>SUM('PremProvMethod2 - From --&gt;: &lt;-- PremProvMethod2 - To'!AA63)</f>
        <v>0</v>
      </c>
      <c r="AB28" s="155">
        <f>SUM('PremProvMethod2 - From --&gt;: &lt;-- PremProvMethod2 - To'!AB63)</f>
        <v>0</v>
      </c>
    </row>
    <row r="29" spans="1:28" ht="13.8" thickBot="1" x14ac:dyDescent="0.3">
      <c r="B29" s="145">
        <f t="shared" si="3"/>
        <v>47118</v>
      </c>
      <c r="D29" s="173">
        <f t="shared" si="2"/>
        <v>49370.659262559857</v>
      </c>
      <c r="E29" s="155">
        <f>SUM('PremProvMethod2 - From --&gt;: &lt;-- PremProvMethod2 - To'!E64)</f>
        <v>0</v>
      </c>
      <c r="F29" s="155">
        <f>SUM('PremProvMethod2 - From --&gt;: &lt;-- PremProvMethod2 - To'!F64)</f>
        <v>0</v>
      </c>
      <c r="G29" s="155">
        <f>SUM('PremProvMethod2 - From --&gt;: &lt;-- PremProvMethod2 - To'!G64)</f>
        <v>0</v>
      </c>
      <c r="H29" s="155">
        <f>SUM('PremProvMethod2 - From --&gt;: &lt;-- PremProvMethod2 - To'!H64)</f>
        <v>0</v>
      </c>
      <c r="I29" s="155">
        <f>SUM('PremProvMethod2 - From --&gt;: &lt;-- PremProvMethod2 - To'!I64)</f>
        <v>0</v>
      </c>
      <c r="J29" s="155">
        <f>SUM('PremProvMethod2 - From --&gt;: &lt;-- PremProvMethod2 - To'!J64)</f>
        <v>0</v>
      </c>
      <c r="K29" s="155">
        <f>SUM('PremProvMethod2 - From --&gt;: &lt;-- PremProvMethod2 - To'!K64)</f>
        <v>0</v>
      </c>
      <c r="L29" s="155">
        <f>SUM('PremProvMethod2 - From --&gt;: &lt;-- PremProvMethod2 - To'!L64)</f>
        <v>0</v>
      </c>
      <c r="M29" s="155">
        <f>SUM('PremProvMethod2 - From --&gt;: &lt;-- PremProvMethod2 - To'!M64)</f>
        <v>0</v>
      </c>
      <c r="N29" s="155">
        <f>SUM('PremProvMethod2 - From --&gt;: &lt;-- PremProvMethod2 - To'!N64)</f>
        <v>0</v>
      </c>
      <c r="O29" s="155">
        <f>SUM('PremProvMethod2 - From --&gt;: &lt;-- PremProvMethod2 - To'!O64)</f>
        <v>0</v>
      </c>
      <c r="P29" s="155">
        <f>SUM('PremProvMethod2 - From --&gt;: &lt;-- PremProvMethod2 - To'!P64)</f>
        <v>49370.659262559857</v>
      </c>
      <c r="Q29" s="155">
        <f>SUM('PremProvMethod2 - From --&gt;: &lt;-- PremProvMethod2 - To'!Q64)</f>
        <v>0</v>
      </c>
      <c r="R29" s="155">
        <f>SUM('PremProvMethod2 - From --&gt;: &lt;-- PremProvMethod2 - To'!R64)</f>
        <v>0</v>
      </c>
      <c r="S29" s="155">
        <f>SUM('PremProvMethod2 - From --&gt;: &lt;-- PremProvMethod2 - To'!S64)</f>
        <v>0</v>
      </c>
      <c r="T29" s="155">
        <f>SUM('PremProvMethod2 - From --&gt;: &lt;-- PremProvMethod2 - To'!T64)</f>
        <v>0</v>
      </c>
      <c r="U29" s="155">
        <f>SUM('PremProvMethod2 - From --&gt;: &lt;-- PremProvMethod2 - To'!U64)</f>
        <v>0</v>
      </c>
      <c r="V29" s="155">
        <f>SUM('PremProvMethod2 - From --&gt;: &lt;-- PremProvMethod2 - To'!V64)</f>
        <v>0</v>
      </c>
      <c r="W29" s="155">
        <f>SUM('PremProvMethod2 - From --&gt;: &lt;-- PremProvMethod2 - To'!W64)</f>
        <v>0</v>
      </c>
      <c r="X29" s="155">
        <f>SUM('PremProvMethod2 - From --&gt;: &lt;-- PremProvMethod2 - To'!X64)</f>
        <v>0</v>
      </c>
      <c r="Y29" s="155">
        <f>SUM('PremProvMethod2 - From --&gt;: &lt;-- PremProvMethod2 - To'!Y64)</f>
        <v>0</v>
      </c>
      <c r="Z29" s="155">
        <f>SUM('PremProvMethod2 - From --&gt;: &lt;-- PremProvMethod2 - To'!Z64)</f>
        <v>0</v>
      </c>
      <c r="AA29" s="155">
        <f>SUM('PremProvMethod2 - From --&gt;: &lt;-- PremProvMethod2 - To'!AA64)</f>
        <v>0</v>
      </c>
      <c r="AB29" s="155">
        <f>SUM('PremProvMethod2 - From --&gt;: &lt;-- PremProvMethod2 - To'!AB64)</f>
        <v>0</v>
      </c>
    </row>
    <row r="30" spans="1:28" ht="13.8" thickBot="1" x14ac:dyDescent="0.3">
      <c r="B30" s="145">
        <f t="shared" si="3"/>
        <v>47483</v>
      </c>
      <c r="D30" s="173">
        <f t="shared" si="2"/>
        <v>44286.544959901927</v>
      </c>
      <c r="E30" s="155">
        <f>SUM('PremProvMethod2 - From --&gt;: &lt;-- PremProvMethod2 - To'!E65)</f>
        <v>0</v>
      </c>
      <c r="F30" s="155">
        <f>SUM('PremProvMethod2 - From --&gt;: &lt;-- PremProvMethod2 - To'!F65)</f>
        <v>0</v>
      </c>
      <c r="G30" s="155">
        <f>SUM('PremProvMethod2 - From --&gt;: &lt;-- PremProvMethod2 - To'!G65)</f>
        <v>0</v>
      </c>
      <c r="H30" s="155">
        <f>SUM('PremProvMethod2 - From --&gt;: &lt;-- PremProvMethod2 - To'!H65)</f>
        <v>0</v>
      </c>
      <c r="I30" s="155">
        <f>SUM('PremProvMethod2 - From --&gt;: &lt;-- PremProvMethod2 - To'!I65)</f>
        <v>0</v>
      </c>
      <c r="J30" s="155">
        <f>SUM('PremProvMethod2 - From --&gt;: &lt;-- PremProvMethod2 - To'!J65)</f>
        <v>0</v>
      </c>
      <c r="K30" s="155">
        <f>SUM('PremProvMethod2 - From --&gt;: &lt;-- PremProvMethod2 - To'!K65)</f>
        <v>0</v>
      </c>
      <c r="L30" s="155">
        <f>SUM('PremProvMethod2 - From --&gt;: &lt;-- PremProvMethod2 - To'!L65)</f>
        <v>0</v>
      </c>
      <c r="M30" s="155">
        <f>SUM('PremProvMethod2 - From --&gt;: &lt;-- PremProvMethod2 - To'!M65)</f>
        <v>0</v>
      </c>
      <c r="N30" s="155">
        <f>SUM('PremProvMethod2 - From --&gt;: &lt;-- PremProvMethod2 - To'!N65)</f>
        <v>0</v>
      </c>
      <c r="O30" s="155">
        <f>SUM('PremProvMethod2 - From --&gt;: &lt;-- PremProvMethod2 - To'!O65)</f>
        <v>0</v>
      </c>
      <c r="P30" s="155">
        <f>SUM('PremProvMethod2 - From --&gt;: &lt;-- PremProvMethod2 - To'!P65)</f>
        <v>44286.544959901927</v>
      </c>
      <c r="Q30" s="155">
        <f>SUM('PremProvMethod2 - From --&gt;: &lt;-- PremProvMethod2 - To'!Q65)</f>
        <v>0</v>
      </c>
      <c r="R30" s="155">
        <f>SUM('PremProvMethod2 - From --&gt;: &lt;-- PremProvMethod2 - To'!R65)</f>
        <v>0</v>
      </c>
      <c r="S30" s="155">
        <f>SUM('PremProvMethod2 - From --&gt;: &lt;-- PremProvMethod2 - To'!S65)</f>
        <v>0</v>
      </c>
      <c r="T30" s="155">
        <f>SUM('PremProvMethod2 - From --&gt;: &lt;-- PremProvMethod2 - To'!T65)</f>
        <v>0</v>
      </c>
      <c r="U30" s="155">
        <f>SUM('PremProvMethod2 - From --&gt;: &lt;-- PremProvMethod2 - To'!U65)</f>
        <v>0</v>
      </c>
      <c r="V30" s="155">
        <f>SUM('PremProvMethod2 - From --&gt;: &lt;-- PremProvMethod2 - To'!V65)</f>
        <v>0</v>
      </c>
      <c r="W30" s="155">
        <f>SUM('PremProvMethod2 - From --&gt;: &lt;-- PremProvMethod2 - To'!W65)</f>
        <v>0</v>
      </c>
      <c r="X30" s="155">
        <f>SUM('PremProvMethod2 - From --&gt;: &lt;-- PremProvMethod2 - To'!X65)</f>
        <v>0</v>
      </c>
      <c r="Y30" s="155">
        <f>SUM('PremProvMethod2 - From --&gt;: &lt;-- PremProvMethod2 - To'!Y65)</f>
        <v>0</v>
      </c>
      <c r="Z30" s="155">
        <f>SUM('PremProvMethod2 - From --&gt;: &lt;-- PremProvMethod2 - To'!Z65)</f>
        <v>0</v>
      </c>
      <c r="AA30" s="155">
        <f>SUM('PremProvMethod2 - From --&gt;: &lt;-- PremProvMethod2 - To'!AA65)</f>
        <v>0</v>
      </c>
      <c r="AB30" s="155">
        <f>SUM('PremProvMethod2 - From --&gt;: &lt;-- PremProvMethod2 - To'!AB65)</f>
        <v>0</v>
      </c>
    </row>
    <row r="31" spans="1:28" ht="13.8" thickBot="1" x14ac:dyDescent="0.3">
      <c r="B31" s="145">
        <f t="shared" si="3"/>
        <v>47848</v>
      </c>
      <c r="D31" s="173">
        <f t="shared" si="2"/>
        <v>38243.328051400938</v>
      </c>
      <c r="E31" s="155">
        <f>SUM('PremProvMethod2 - From --&gt;: &lt;-- PremProvMethod2 - To'!E66)</f>
        <v>0</v>
      </c>
      <c r="F31" s="155">
        <f>SUM('PremProvMethod2 - From --&gt;: &lt;-- PremProvMethod2 - To'!F66)</f>
        <v>0</v>
      </c>
      <c r="G31" s="155">
        <f>SUM('PremProvMethod2 - From --&gt;: &lt;-- PremProvMethod2 - To'!G66)</f>
        <v>0</v>
      </c>
      <c r="H31" s="155">
        <f>SUM('PremProvMethod2 - From --&gt;: &lt;-- PremProvMethod2 - To'!H66)</f>
        <v>0</v>
      </c>
      <c r="I31" s="155">
        <f>SUM('PremProvMethod2 - From --&gt;: &lt;-- PremProvMethod2 - To'!I66)</f>
        <v>0</v>
      </c>
      <c r="J31" s="155">
        <f>SUM('PremProvMethod2 - From --&gt;: &lt;-- PremProvMethod2 - To'!J66)</f>
        <v>0</v>
      </c>
      <c r="K31" s="155">
        <f>SUM('PremProvMethod2 - From --&gt;: &lt;-- PremProvMethod2 - To'!K66)</f>
        <v>0</v>
      </c>
      <c r="L31" s="155">
        <f>SUM('PremProvMethod2 - From --&gt;: &lt;-- PremProvMethod2 - To'!L66)</f>
        <v>0</v>
      </c>
      <c r="M31" s="155">
        <f>SUM('PremProvMethod2 - From --&gt;: &lt;-- PremProvMethod2 - To'!M66)</f>
        <v>0</v>
      </c>
      <c r="N31" s="155">
        <f>SUM('PremProvMethod2 - From --&gt;: &lt;-- PremProvMethod2 - To'!N66)</f>
        <v>0</v>
      </c>
      <c r="O31" s="155">
        <f>SUM('PremProvMethod2 - From --&gt;: &lt;-- PremProvMethod2 - To'!O66)</f>
        <v>0</v>
      </c>
      <c r="P31" s="155">
        <f>SUM('PremProvMethod2 - From --&gt;: &lt;-- PremProvMethod2 - To'!P66)</f>
        <v>38243.328051400938</v>
      </c>
      <c r="Q31" s="155">
        <f>SUM('PremProvMethod2 - From --&gt;: &lt;-- PremProvMethod2 - To'!Q66)</f>
        <v>0</v>
      </c>
      <c r="R31" s="155">
        <f>SUM('PremProvMethod2 - From --&gt;: &lt;-- PremProvMethod2 - To'!R66)</f>
        <v>0</v>
      </c>
      <c r="S31" s="155">
        <f>SUM('PremProvMethod2 - From --&gt;: &lt;-- PremProvMethod2 - To'!S66)</f>
        <v>0</v>
      </c>
      <c r="T31" s="155">
        <f>SUM('PremProvMethod2 - From --&gt;: &lt;-- PremProvMethod2 - To'!T66)</f>
        <v>0</v>
      </c>
      <c r="U31" s="155">
        <f>SUM('PremProvMethod2 - From --&gt;: &lt;-- PremProvMethod2 - To'!U66)</f>
        <v>0</v>
      </c>
      <c r="V31" s="155">
        <f>SUM('PremProvMethod2 - From --&gt;: &lt;-- PremProvMethod2 - To'!V66)</f>
        <v>0</v>
      </c>
      <c r="W31" s="155">
        <f>SUM('PremProvMethod2 - From --&gt;: &lt;-- PremProvMethod2 - To'!W66)</f>
        <v>0</v>
      </c>
      <c r="X31" s="155">
        <f>SUM('PremProvMethod2 - From --&gt;: &lt;-- PremProvMethod2 - To'!X66)</f>
        <v>0</v>
      </c>
      <c r="Y31" s="155">
        <f>SUM('PremProvMethod2 - From --&gt;: &lt;-- PremProvMethod2 - To'!Y66)</f>
        <v>0</v>
      </c>
      <c r="Z31" s="155">
        <f>SUM('PremProvMethod2 - From --&gt;: &lt;-- PremProvMethod2 - To'!Z66)</f>
        <v>0</v>
      </c>
      <c r="AA31" s="155">
        <f>SUM('PremProvMethod2 - From --&gt;: &lt;-- PremProvMethod2 - To'!AA66)</f>
        <v>0</v>
      </c>
      <c r="AB31" s="155">
        <f>SUM('PremProvMethod2 - From --&gt;: &lt;-- PremProvMethod2 - To'!AB66)</f>
        <v>0</v>
      </c>
    </row>
    <row r="32" spans="1:28" ht="13.8" thickBot="1" x14ac:dyDescent="0.3">
      <c r="B32" s="145">
        <f t="shared" si="3"/>
        <v>48213</v>
      </c>
      <c r="D32" s="173">
        <f t="shared" si="2"/>
        <v>31371.762284857348</v>
      </c>
      <c r="E32" s="155">
        <f>SUM('PremProvMethod2 - From --&gt;: &lt;-- PremProvMethod2 - To'!E67)</f>
        <v>0</v>
      </c>
      <c r="F32" s="155">
        <f>SUM('PremProvMethod2 - From --&gt;: &lt;-- PremProvMethod2 - To'!F67)</f>
        <v>0</v>
      </c>
      <c r="G32" s="155">
        <f>SUM('PremProvMethod2 - From --&gt;: &lt;-- PremProvMethod2 - To'!G67)</f>
        <v>0</v>
      </c>
      <c r="H32" s="155">
        <f>SUM('PremProvMethod2 - From --&gt;: &lt;-- PremProvMethod2 - To'!H67)</f>
        <v>0</v>
      </c>
      <c r="I32" s="155">
        <f>SUM('PremProvMethod2 - From --&gt;: &lt;-- PremProvMethod2 - To'!I67)</f>
        <v>0</v>
      </c>
      <c r="J32" s="155">
        <f>SUM('PremProvMethod2 - From --&gt;: &lt;-- PremProvMethod2 - To'!J67)</f>
        <v>0</v>
      </c>
      <c r="K32" s="155">
        <f>SUM('PremProvMethod2 - From --&gt;: &lt;-- PremProvMethod2 - To'!K67)</f>
        <v>0</v>
      </c>
      <c r="L32" s="155">
        <f>SUM('PremProvMethod2 - From --&gt;: &lt;-- PremProvMethod2 - To'!L67)</f>
        <v>0</v>
      </c>
      <c r="M32" s="155">
        <f>SUM('PremProvMethod2 - From --&gt;: &lt;-- PremProvMethod2 - To'!M67)</f>
        <v>0</v>
      </c>
      <c r="N32" s="155">
        <f>SUM('PremProvMethod2 - From --&gt;: &lt;-- PremProvMethod2 - To'!N67)</f>
        <v>0</v>
      </c>
      <c r="O32" s="155">
        <f>SUM('PremProvMethod2 - From --&gt;: &lt;-- PremProvMethod2 - To'!O67)</f>
        <v>0</v>
      </c>
      <c r="P32" s="155">
        <f>SUM('PremProvMethod2 - From --&gt;: &lt;-- PremProvMethod2 - To'!P67)</f>
        <v>31371.762284857348</v>
      </c>
      <c r="Q32" s="155">
        <f>SUM('PremProvMethod2 - From --&gt;: &lt;-- PremProvMethod2 - To'!Q67)</f>
        <v>0</v>
      </c>
      <c r="R32" s="155">
        <f>SUM('PremProvMethod2 - From --&gt;: &lt;-- PremProvMethod2 - To'!R67)</f>
        <v>0</v>
      </c>
      <c r="S32" s="155">
        <f>SUM('PremProvMethod2 - From --&gt;: &lt;-- PremProvMethod2 - To'!S67)</f>
        <v>0</v>
      </c>
      <c r="T32" s="155">
        <f>SUM('PremProvMethod2 - From --&gt;: &lt;-- PremProvMethod2 - To'!T67)</f>
        <v>0</v>
      </c>
      <c r="U32" s="155">
        <f>SUM('PremProvMethod2 - From --&gt;: &lt;-- PremProvMethod2 - To'!U67)</f>
        <v>0</v>
      </c>
      <c r="V32" s="155">
        <f>SUM('PremProvMethod2 - From --&gt;: &lt;-- PremProvMethod2 - To'!V67)</f>
        <v>0</v>
      </c>
      <c r="W32" s="155">
        <f>SUM('PremProvMethod2 - From --&gt;: &lt;-- PremProvMethod2 - To'!W67)</f>
        <v>0</v>
      </c>
      <c r="X32" s="155">
        <f>SUM('PremProvMethod2 - From --&gt;: &lt;-- PremProvMethod2 - To'!X67)</f>
        <v>0</v>
      </c>
      <c r="Y32" s="155">
        <f>SUM('PremProvMethod2 - From --&gt;: &lt;-- PremProvMethod2 - To'!Y67)</f>
        <v>0</v>
      </c>
      <c r="Z32" s="155">
        <f>SUM('PremProvMethod2 - From --&gt;: &lt;-- PremProvMethod2 - To'!Z67)</f>
        <v>0</v>
      </c>
      <c r="AA32" s="155">
        <f>SUM('PremProvMethod2 - From --&gt;: &lt;-- PremProvMethod2 - To'!AA67)</f>
        <v>0</v>
      </c>
      <c r="AB32" s="155">
        <f>SUM('PremProvMethod2 - From --&gt;: &lt;-- PremProvMethod2 - To'!AB67)</f>
        <v>0</v>
      </c>
    </row>
    <row r="33" spans="1:28" ht="13.8" thickBot="1" x14ac:dyDescent="0.3">
      <c r="B33" s="145">
        <f t="shared" si="3"/>
        <v>48579</v>
      </c>
      <c r="D33" s="173">
        <f t="shared" si="2"/>
        <v>24011.333788272274</v>
      </c>
      <c r="E33" s="155">
        <f>SUM('PremProvMethod2 - From --&gt;: &lt;-- PremProvMethod2 - To'!E68)</f>
        <v>0</v>
      </c>
      <c r="F33" s="155">
        <f>SUM('PremProvMethod2 - From --&gt;: &lt;-- PremProvMethod2 - To'!F68)</f>
        <v>0</v>
      </c>
      <c r="G33" s="155">
        <f>SUM('PremProvMethod2 - From --&gt;: &lt;-- PremProvMethod2 - To'!G68)</f>
        <v>0</v>
      </c>
      <c r="H33" s="155">
        <f>SUM('PremProvMethod2 - From --&gt;: &lt;-- PremProvMethod2 - To'!H68)</f>
        <v>0</v>
      </c>
      <c r="I33" s="155">
        <f>SUM('PremProvMethod2 - From --&gt;: &lt;-- PremProvMethod2 - To'!I68)</f>
        <v>0</v>
      </c>
      <c r="J33" s="155">
        <f>SUM('PremProvMethod2 - From --&gt;: &lt;-- PremProvMethod2 - To'!J68)</f>
        <v>0</v>
      </c>
      <c r="K33" s="155">
        <f>SUM('PremProvMethod2 - From --&gt;: &lt;-- PremProvMethod2 - To'!K68)</f>
        <v>0</v>
      </c>
      <c r="L33" s="155">
        <f>SUM('PremProvMethod2 - From --&gt;: &lt;-- PremProvMethod2 - To'!L68)</f>
        <v>0</v>
      </c>
      <c r="M33" s="155">
        <f>SUM('PremProvMethod2 - From --&gt;: &lt;-- PremProvMethod2 - To'!M68)</f>
        <v>0</v>
      </c>
      <c r="N33" s="155">
        <f>SUM('PremProvMethod2 - From --&gt;: &lt;-- PremProvMethod2 - To'!N68)</f>
        <v>0</v>
      </c>
      <c r="O33" s="155">
        <f>SUM('PremProvMethod2 - From --&gt;: &lt;-- PremProvMethod2 - To'!O68)</f>
        <v>0</v>
      </c>
      <c r="P33" s="155">
        <f>SUM('PremProvMethod2 - From --&gt;: &lt;-- PremProvMethod2 - To'!P68)</f>
        <v>24011.333788272274</v>
      </c>
      <c r="Q33" s="155">
        <f>SUM('PremProvMethod2 - From --&gt;: &lt;-- PremProvMethod2 - To'!Q68)</f>
        <v>0</v>
      </c>
      <c r="R33" s="155">
        <f>SUM('PremProvMethod2 - From --&gt;: &lt;-- PremProvMethod2 - To'!R68)</f>
        <v>0</v>
      </c>
      <c r="S33" s="155">
        <f>SUM('PremProvMethod2 - From --&gt;: &lt;-- PremProvMethod2 - To'!S68)</f>
        <v>0</v>
      </c>
      <c r="T33" s="155">
        <f>SUM('PremProvMethod2 - From --&gt;: &lt;-- PremProvMethod2 - To'!T68)</f>
        <v>0</v>
      </c>
      <c r="U33" s="155">
        <f>SUM('PremProvMethod2 - From --&gt;: &lt;-- PremProvMethod2 - To'!U68)</f>
        <v>0</v>
      </c>
      <c r="V33" s="155">
        <f>SUM('PremProvMethod2 - From --&gt;: &lt;-- PremProvMethod2 - To'!V68)</f>
        <v>0</v>
      </c>
      <c r="W33" s="155">
        <f>SUM('PremProvMethod2 - From --&gt;: &lt;-- PremProvMethod2 - To'!W68)</f>
        <v>0</v>
      </c>
      <c r="X33" s="155">
        <f>SUM('PremProvMethod2 - From --&gt;: &lt;-- PremProvMethod2 - To'!X68)</f>
        <v>0</v>
      </c>
      <c r="Y33" s="155">
        <f>SUM('PremProvMethod2 - From --&gt;: &lt;-- PremProvMethod2 - To'!Y68)</f>
        <v>0</v>
      </c>
      <c r="Z33" s="155">
        <f>SUM('PremProvMethod2 - From --&gt;: &lt;-- PremProvMethod2 - To'!Z68)</f>
        <v>0</v>
      </c>
      <c r="AA33" s="155">
        <f>SUM('PremProvMethod2 - From --&gt;: &lt;-- PremProvMethod2 - To'!AA68)</f>
        <v>0</v>
      </c>
      <c r="AB33" s="155">
        <f>SUM('PremProvMethod2 - From --&gt;: &lt;-- PremProvMethod2 - To'!AB68)</f>
        <v>0</v>
      </c>
    </row>
    <row r="34" spans="1:28" ht="13.8" thickBot="1" x14ac:dyDescent="0.3">
      <c r="B34" s="145">
        <f t="shared" si="3"/>
        <v>48944</v>
      </c>
      <c r="D34" s="173">
        <f t="shared" si="2"/>
        <v>16735.964033062646</v>
      </c>
      <c r="E34" s="155">
        <f>SUM('PremProvMethod2 - From --&gt;: &lt;-- PremProvMethod2 - To'!E69)</f>
        <v>0</v>
      </c>
      <c r="F34" s="155">
        <f>SUM('PremProvMethod2 - From --&gt;: &lt;-- PremProvMethod2 - To'!F69)</f>
        <v>0</v>
      </c>
      <c r="G34" s="155">
        <f>SUM('PremProvMethod2 - From --&gt;: &lt;-- PremProvMethod2 - To'!G69)</f>
        <v>0</v>
      </c>
      <c r="H34" s="155">
        <f>SUM('PremProvMethod2 - From --&gt;: &lt;-- PremProvMethod2 - To'!H69)</f>
        <v>0</v>
      </c>
      <c r="I34" s="155">
        <f>SUM('PremProvMethod2 - From --&gt;: &lt;-- PremProvMethod2 - To'!I69)</f>
        <v>0</v>
      </c>
      <c r="J34" s="155">
        <f>SUM('PremProvMethod2 - From --&gt;: &lt;-- PremProvMethod2 - To'!J69)</f>
        <v>0</v>
      </c>
      <c r="K34" s="155">
        <f>SUM('PremProvMethod2 - From --&gt;: &lt;-- PremProvMethod2 - To'!K69)</f>
        <v>0</v>
      </c>
      <c r="L34" s="155">
        <f>SUM('PremProvMethod2 - From --&gt;: &lt;-- PremProvMethod2 - To'!L69)</f>
        <v>0</v>
      </c>
      <c r="M34" s="155">
        <f>SUM('PremProvMethod2 - From --&gt;: &lt;-- PremProvMethod2 - To'!M69)</f>
        <v>0</v>
      </c>
      <c r="N34" s="155">
        <f>SUM('PremProvMethod2 - From --&gt;: &lt;-- PremProvMethod2 - To'!N69)</f>
        <v>0</v>
      </c>
      <c r="O34" s="155">
        <f>SUM('PremProvMethod2 - From --&gt;: &lt;-- PremProvMethod2 - To'!O69)</f>
        <v>0</v>
      </c>
      <c r="P34" s="155">
        <f>SUM('PremProvMethod2 - From --&gt;: &lt;-- PremProvMethod2 - To'!P69)</f>
        <v>16735.964033062646</v>
      </c>
      <c r="Q34" s="155">
        <f>SUM('PremProvMethod2 - From --&gt;: &lt;-- PremProvMethod2 - To'!Q69)</f>
        <v>0</v>
      </c>
      <c r="R34" s="155">
        <f>SUM('PremProvMethod2 - From --&gt;: &lt;-- PremProvMethod2 - To'!R69)</f>
        <v>0</v>
      </c>
      <c r="S34" s="155">
        <f>SUM('PremProvMethod2 - From --&gt;: &lt;-- PremProvMethod2 - To'!S69)</f>
        <v>0</v>
      </c>
      <c r="T34" s="155">
        <f>SUM('PremProvMethod2 - From --&gt;: &lt;-- PremProvMethod2 - To'!T69)</f>
        <v>0</v>
      </c>
      <c r="U34" s="155">
        <f>SUM('PremProvMethod2 - From --&gt;: &lt;-- PremProvMethod2 - To'!U69)</f>
        <v>0</v>
      </c>
      <c r="V34" s="155">
        <f>SUM('PremProvMethod2 - From --&gt;: &lt;-- PremProvMethod2 - To'!V69)</f>
        <v>0</v>
      </c>
      <c r="W34" s="155">
        <f>SUM('PremProvMethod2 - From --&gt;: &lt;-- PremProvMethod2 - To'!W69)</f>
        <v>0</v>
      </c>
      <c r="X34" s="155">
        <f>SUM('PremProvMethod2 - From --&gt;: &lt;-- PremProvMethod2 - To'!X69)</f>
        <v>0</v>
      </c>
      <c r="Y34" s="155">
        <f>SUM('PremProvMethod2 - From --&gt;: &lt;-- PremProvMethod2 - To'!Y69)</f>
        <v>0</v>
      </c>
      <c r="Z34" s="155">
        <f>SUM('PremProvMethod2 - From --&gt;: &lt;-- PremProvMethod2 - To'!Z69)</f>
        <v>0</v>
      </c>
      <c r="AA34" s="155">
        <f>SUM('PremProvMethod2 - From --&gt;: &lt;-- PremProvMethod2 - To'!AA69)</f>
        <v>0</v>
      </c>
      <c r="AB34" s="155">
        <f>SUM('PremProvMethod2 - From --&gt;: &lt;-- PremProvMethod2 - To'!AB69)</f>
        <v>0</v>
      </c>
    </row>
    <row r="35" spans="1:28" ht="13.8" thickBot="1" x14ac:dyDescent="0.3">
      <c r="B35" s="145">
        <f t="shared" si="3"/>
        <v>49309</v>
      </c>
      <c r="D35" s="173">
        <f t="shared" si="2"/>
        <v>10280.571070767652</v>
      </c>
      <c r="E35" s="155">
        <f>SUM('PremProvMethod2 - From --&gt;: &lt;-- PremProvMethod2 - To'!E70)</f>
        <v>0</v>
      </c>
      <c r="F35" s="155">
        <f>SUM('PremProvMethod2 - From --&gt;: &lt;-- PremProvMethod2 - To'!F70)</f>
        <v>0</v>
      </c>
      <c r="G35" s="155">
        <f>SUM('PremProvMethod2 - From --&gt;: &lt;-- PremProvMethod2 - To'!G70)</f>
        <v>0</v>
      </c>
      <c r="H35" s="155">
        <f>SUM('PremProvMethod2 - From --&gt;: &lt;-- PremProvMethod2 - To'!H70)</f>
        <v>0</v>
      </c>
      <c r="I35" s="155">
        <f>SUM('PremProvMethod2 - From --&gt;: &lt;-- PremProvMethod2 - To'!I70)</f>
        <v>0</v>
      </c>
      <c r="J35" s="155">
        <f>SUM('PremProvMethod2 - From --&gt;: &lt;-- PremProvMethod2 - To'!J70)</f>
        <v>0</v>
      </c>
      <c r="K35" s="155">
        <f>SUM('PremProvMethod2 - From --&gt;: &lt;-- PremProvMethod2 - To'!K70)</f>
        <v>0</v>
      </c>
      <c r="L35" s="155">
        <f>SUM('PremProvMethod2 - From --&gt;: &lt;-- PremProvMethod2 - To'!L70)</f>
        <v>0</v>
      </c>
      <c r="M35" s="155">
        <f>SUM('PremProvMethod2 - From --&gt;: &lt;-- PremProvMethod2 - To'!M70)</f>
        <v>0</v>
      </c>
      <c r="N35" s="155">
        <f>SUM('PremProvMethod2 - From --&gt;: &lt;-- PremProvMethod2 - To'!N70)</f>
        <v>0</v>
      </c>
      <c r="O35" s="155">
        <f>SUM('PremProvMethod2 - From --&gt;: &lt;-- PremProvMethod2 - To'!O70)</f>
        <v>0</v>
      </c>
      <c r="P35" s="155">
        <f>SUM('PremProvMethod2 - From --&gt;: &lt;-- PremProvMethod2 - To'!P70)</f>
        <v>10280.571070767652</v>
      </c>
      <c r="Q35" s="155">
        <f>SUM('PremProvMethod2 - From --&gt;: &lt;-- PremProvMethod2 - To'!Q70)</f>
        <v>0</v>
      </c>
      <c r="R35" s="155">
        <f>SUM('PremProvMethod2 - From --&gt;: &lt;-- PremProvMethod2 - To'!R70)</f>
        <v>0</v>
      </c>
      <c r="S35" s="155">
        <f>SUM('PremProvMethod2 - From --&gt;: &lt;-- PremProvMethod2 - To'!S70)</f>
        <v>0</v>
      </c>
      <c r="T35" s="155">
        <f>SUM('PremProvMethod2 - From --&gt;: &lt;-- PremProvMethod2 - To'!T70)</f>
        <v>0</v>
      </c>
      <c r="U35" s="155">
        <f>SUM('PremProvMethod2 - From --&gt;: &lt;-- PremProvMethod2 - To'!U70)</f>
        <v>0</v>
      </c>
      <c r="V35" s="155">
        <f>SUM('PremProvMethod2 - From --&gt;: &lt;-- PremProvMethod2 - To'!V70)</f>
        <v>0</v>
      </c>
      <c r="W35" s="155">
        <f>SUM('PremProvMethod2 - From --&gt;: &lt;-- PremProvMethod2 - To'!W70)</f>
        <v>0</v>
      </c>
      <c r="X35" s="155">
        <f>SUM('PremProvMethod2 - From --&gt;: &lt;-- PremProvMethod2 - To'!X70)</f>
        <v>0</v>
      </c>
      <c r="Y35" s="155">
        <f>SUM('PremProvMethod2 - From --&gt;: &lt;-- PremProvMethod2 - To'!Y70)</f>
        <v>0</v>
      </c>
      <c r="Z35" s="155">
        <f>SUM('PremProvMethod2 - From --&gt;: &lt;-- PremProvMethod2 - To'!Z70)</f>
        <v>0</v>
      </c>
      <c r="AA35" s="155">
        <f>SUM('PremProvMethod2 - From --&gt;: &lt;-- PremProvMethod2 - To'!AA70)</f>
        <v>0</v>
      </c>
      <c r="AB35" s="155">
        <f>SUM('PremProvMethod2 - From --&gt;: &lt;-- PremProvMethod2 - To'!AB70)</f>
        <v>0</v>
      </c>
    </row>
    <row r="36" spans="1:28" ht="13.8" thickBot="1" x14ac:dyDescent="0.3">
      <c r="B36" s="145">
        <f t="shared" si="3"/>
        <v>49674</v>
      </c>
      <c r="D36" s="173">
        <f t="shared" si="2"/>
        <v>5324.9069453178136</v>
      </c>
      <c r="E36" s="155">
        <f>SUM('PremProvMethod2 - From --&gt;: &lt;-- PremProvMethod2 - To'!E71)</f>
        <v>0</v>
      </c>
      <c r="F36" s="155">
        <f>SUM('PremProvMethod2 - From --&gt;: &lt;-- PremProvMethod2 - To'!F71)</f>
        <v>0</v>
      </c>
      <c r="G36" s="155">
        <f>SUM('PremProvMethod2 - From --&gt;: &lt;-- PremProvMethod2 - To'!G71)</f>
        <v>0</v>
      </c>
      <c r="H36" s="155">
        <f>SUM('PremProvMethod2 - From --&gt;: &lt;-- PremProvMethod2 - To'!H71)</f>
        <v>0</v>
      </c>
      <c r="I36" s="155">
        <f>SUM('PremProvMethod2 - From --&gt;: &lt;-- PremProvMethod2 - To'!I71)</f>
        <v>0</v>
      </c>
      <c r="J36" s="155">
        <f>SUM('PremProvMethod2 - From --&gt;: &lt;-- PremProvMethod2 - To'!J71)</f>
        <v>0</v>
      </c>
      <c r="K36" s="155">
        <f>SUM('PremProvMethod2 - From --&gt;: &lt;-- PremProvMethod2 - To'!K71)</f>
        <v>0</v>
      </c>
      <c r="L36" s="155">
        <f>SUM('PremProvMethod2 - From --&gt;: &lt;-- PremProvMethod2 - To'!L71)</f>
        <v>0</v>
      </c>
      <c r="M36" s="155">
        <f>SUM('PremProvMethod2 - From --&gt;: &lt;-- PremProvMethod2 - To'!M71)</f>
        <v>0</v>
      </c>
      <c r="N36" s="155">
        <f>SUM('PremProvMethod2 - From --&gt;: &lt;-- PremProvMethod2 - To'!N71)</f>
        <v>0</v>
      </c>
      <c r="O36" s="155">
        <f>SUM('PremProvMethod2 - From --&gt;: &lt;-- PremProvMethod2 - To'!O71)</f>
        <v>0</v>
      </c>
      <c r="P36" s="155">
        <f>SUM('PremProvMethod2 - From --&gt;: &lt;-- PremProvMethod2 - To'!P71)</f>
        <v>5324.9069453178136</v>
      </c>
      <c r="Q36" s="155">
        <f>SUM('PremProvMethod2 - From --&gt;: &lt;-- PremProvMethod2 - To'!Q71)</f>
        <v>0</v>
      </c>
      <c r="R36" s="155">
        <f>SUM('PremProvMethod2 - From --&gt;: &lt;-- PremProvMethod2 - To'!R71)</f>
        <v>0</v>
      </c>
      <c r="S36" s="155">
        <f>SUM('PremProvMethod2 - From --&gt;: &lt;-- PremProvMethod2 - To'!S71)</f>
        <v>0</v>
      </c>
      <c r="T36" s="155">
        <f>SUM('PremProvMethod2 - From --&gt;: &lt;-- PremProvMethod2 - To'!T71)</f>
        <v>0</v>
      </c>
      <c r="U36" s="155">
        <f>SUM('PremProvMethod2 - From --&gt;: &lt;-- PremProvMethod2 - To'!U71)</f>
        <v>0</v>
      </c>
      <c r="V36" s="155">
        <f>SUM('PremProvMethod2 - From --&gt;: &lt;-- PremProvMethod2 - To'!V71)</f>
        <v>0</v>
      </c>
      <c r="W36" s="155">
        <f>SUM('PremProvMethod2 - From --&gt;: &lt;-- PremProvMethod2 - To'!W71)</f>
        <v>0</v>
      </c>
      <c r="X36" s="155">
        <f>SUM('PremProvMethod2 - From --&gt;: &lt;-- PremProvMethod2 - To'!X71)</f>
        <v>0</v>
      </c>
      <c r="Y36" s="155">
        <f>SUM('PremProvMethod2 - From --&gt;: &lt;-- PremProvMethod2 - To'!Y71)</f>
        <v>0</v>
      </c>
      <c r="Z36" s="155">
        <f>SUM('PremProvMethod2 - From --&gt;: &lt;-- PremProvMethod2 - To'!Z71)</f>
        <v>0</v>
      </c>
      <c r="AA36" s="155">
        <f>SUM('PremProvMethod2 - From --&gt;: &lt;-- PremProvMethod2 - To'!AA71)</f>
        <v>0</v>
      </c>
      <c r="AB36" s="155">
        <f>SUM('PremProvMethod2 - From --&gt;: &lt;-- PremProvMethod2 - To'!AB71)</f>
        <v>0</v>
      </c>
    </row>
    <row r="37" spans="1:28" ht="13.8" thickBot="1" x14ac:dyDescent="0.3">
      <c r="B37" s="145">
        <f t="shared" si="3"/>
        <v>50040</v>
      </c>
      <c r="D37" s="173">
        <f t="shared" si="2"/>
        <v>2190.8365602047688</v>
      </c>
      <c r="E37" s="155">
        <f>SUM('PremProvMethod2 - From --&gt;: &lt;-- PremProvMethod2 - To'!E72)</f>
        <v>0</v>
      </c>
      <c r="F37" s="155">
        <f>SUM('PremProvMethod2 - From --&gt;: &lt;-- PremProvMethod2 - To'!F72)</f>
        <v>0</v>
      </c>
      <c r="G37" s="155">
        <f>SUM('PremProvMethod2 - From --&gt;: &lt;-- PremProvMethod2 - To'!G72)</f>
        <v>0</v>
      </c>
      <c r="H37" s="155">
        <f>SUM('PremProvMethod2 - From --&gt;: &lt;-- PremProvMethod2 - To'!H72)</f>
        <v>0</v>
      </c>
      <c r="I37" s="155">
        <f>SUM('PremProvMethod2 - From --&gt;: &lt;-- PremProvMethod2 - To'!I72)</f>
        <v>0</v>
      </c>
      <c r="J37" s="155">
        <f>SUM('PremProvMethod2 - From --&gt;: &lt;-- PremProvMethod2 - To'!J72)</f>
        <v>0</v>
      </c>
      <c r="K37" s="155">
        <f>SUM('PremProvMethod2 - From --&gt;: &lt;-- PremProvMethod2 - To'!K72)</f>
        <v>0</v>
      </c>
      <c r="L37" s="155">
        <f>SUM('PremProvMethod2 - From --&gt;: &lt;-- PremProvMethod2 - To'!L72)</f>
        <v>0</v>
      </c>
      <c r="M37" s="155">
        <f>SUM('PremProvMethod2 - From --&gt;: &lt;-- PremProvMethod2 - To'!M72)</f>
        <v>0</v>
      </c>
      <c r="N37" s="155">
        <f>SUM('PremProvMethod2 - From --&gt;: &lt;-- PremProvMethod2 - To'!N72)</f>
        <v>0</v>
      </c>
      <c r="O37" s="155">
        <f>SUM('PremProvMethod2 - From --&gt;: &lt;-- PremProvMethod2 - To'!O72)</f>
        <v>0</v>
      </c>
      <c r="P37" s="155">
        <f>SUM('PremProvMethod2 - From --&gt;: &lt;-- PremProvMethod2 - To'!P72)</f>
        <v>2190.8365602047688</v>
      </c>
      <c r="Q37" s="155">
        <f>SUM('PremProvMethod2 - From --&gt;: &lt;-- PremProvMethod2 - To'!Q72)</f>
        <v>0</v>
      </c>
      <c r="R37" s="155">
        <f>SUM('PremProvMethod2 - From --&gt;: &lt;-- PremProvMethod2 - To'!R72)</f>
        <v>0</v>
      </c>
      <c r="S37" s="155">
        <f>SUM('PremProvMethod2 - From --&gt;: &lt;-- PremProvMethod2 - To'!S72)</f>
        <v>0</v>
      </c>
      <c r="T37" s="155">
        <f>SUM('PremProvMethod2 - From --&gt;: &lt;-- PremProvMethod2 - To'!T72)</f>
        <v>0</v>
      </c>
      <c r="U37" s="155">
        <f>SUM('PremProvMethod2 - From --&gt;: &lt;-- PremProvMethod2 - To'!U72)</f>
        <v>0</v>
      </c>
      <c r="V37" s="155">
        <f>SUM('PremProvMethod2 - From --&gt;: &lt;-- PremProvMethod2 - To'!V72)</f>
        <v>0</v>
      </c>
      <c r="W37" s="155">
        <f>SUM('PremProvMethod2 - From --&gt;: &lt;-- PremProvMethod2 - To'!W72)</f>
        <v>0</v>
      </c>
      <c r="X37" s="155">
        <f>SUM('PremProvMethod2 - From --&gt;: &lt;-- PremProvMethod2 - To'!X72)</f>
        <v>0</v>
      </c>
      <c r="Y37" s="155">
        <f>SUM('PremProvMethod2 - From --&gt;: &lt;-- PremProvMethod2 - To'!Y72)</f>
        <v>0</v>
      </c>
      <c r="Z37" s="155">
        <f>SUM('PremProvMethod2 - From --&gt;: &lt;-- PremProvMethod2 - To'!Z72)</f>
        <v>0</v>
      </c>
      <c r="AA37" s="155">
        <f>SUM('PremProvMethod2 - From --&gt;: &lt;-- PremProvMethod2 - To'!AA72)</f>
        <v>0</v>
      </c>
      <c r="AB37" s="155">
        <f>SUM('PremProvMethod2 - From --&gt;: &lt;-- PremProvMethod2 - To'!AB72)</f>
        <v>0</v>
      </c>
    </row>
    <row r="38" spans="1:28" ht="13.8" thickBot="1" x14ac:dyDescent="0.3">
      <c r="B38" s="145">
        <f t="shared" si="3"/>
        <v>50405</v>
      </c>
      <c r="D38" s="173">
        <f t="shared" si="2"/>
        <v>660.55992410128579</v>
      </c>
      <c r="E38" s="155">
        <f>SUM('PremProvMethod2 - From --&gt;: &lt;-- PremProvMethod2 - To'!E73)</f>
        <v>0</v>
      </c>
      <c r="F38" s="155">
        <f>SUM('PremProvMethod2 - From --&gt;: &lt;-- PremProvMethod2 - To'!F73)</f>
        <v>0</v>
      </c>
      <c r="G38" s="155">
        <f>SUM('PremProvMethod2 - From --&gt;: &lt;-- PremProvMethod2 - To'!G73)</f>
        <v>0</v>
      </c>
      <c r="H38" s="155">
        <f>SUM('PremProvMethod2 - From --&gt;: &lt;-- PremProvMethod2 - To'!H73)</f>
        <v>0</v>
      </c>
      <c r="I38" s="155">
        <f>SUM('PremProvMethod2 - From --&gt;: &lt;-- PremProvMethod2 - To'!I73)</f>
        <v>0</v>
      </c>
      <c r="J38" s="155">
        <f>SUM('PremProvMethod2 - From --&gt;: &lt;-- PremProvMethod2 - To'!J73)</f>
        <v>0</v>
      </c>
      <c r="K38" s="155">
        <f>SUM('PremProvMethod2 - From --&gt;: &lt;-- PremProvMethod2 - To'!K73)</f>
        <v>0</v>
      </c>
      <c r="L38" s="155">
        <f>SUM('PremProvMethod2 - From --&gt;: &lt;-- PremProvMethod2 - To'!L73)</f>
        <v>0</v>
      </c>
      <c r="M38" s="155">
        <f>SUM('PremProvMethod2 - From --&gt;: &lt;-- PremProvMethod2 - To'!M73)</f>
        <v>0</v>
      </c>
      <c r="N38" s="155">
        <f>SUM('PremProvMethod2 - From --&gt;: &lt;-- PremProvMethod2 - To'!N73)</f>
        <v>0</v>
      </c>
      <c r="O38" s="155">
        <f>SUM('PremProvMethod2 - From --&gt;: &lt;-- PremProvMethod2 - To'!O73)</f>
        <v>0</v>
      </c>
      <c r="P38" s="155">
        <f>SUM('PremProvMethod2 - From --&gt;: &lt;-- PremProvMethod2 - To'!P73)</f>
        <v>660.55992410128579</v>
      </c>
      <c r="Q38" s="155">
        <f>SUM('PremProvMethod2 - From --&gt;: &lt;-- PremProvMethod2 - To'!Q73)</f>
        <v>0</v>
      </c>
      <c r="R38" s="155">
        <f>SUM('PremProvMethod2 - From --&gt;: &lt;-- PremProvMethod2 - To'!R73)</f>
        <v>0</v>
      </c>
      <c r="S38" s="155">
        <f>SUM('PremProvMethod2 - From --&gt;: &lt;-- PremProvMethod2 - To'!S73)</f>
        <v>0</v>
      </c>
      <c r="T38" s="155">
        <f>SUM('PremProvMethod2 - From --&gt;: &lt;-- PremProvMethod2 - To'!T73)</f>
        <v>0</v>
      </c>
      <c r="U38" s="155">
        <f>SUM('PremProvMethod2 - From --&gt;: &lt;-- PremProvMethod2 - To'!U73)</f>
        <v>0</v>
      </c>
      <c r="V38" s="155">
        <f>SUM('PremProvMethod2 - From --&gt;: &lt;-- PremProvMethod2 - To'!V73)</f>
        <v>0</v>
      </c>
      <c r="W38" s="155">
        <f>SUM('PremProvMethod2 - From --&gt;: &lt;-- PremProvMethod2 - To'!W73)</f>
        <v>0</v>
      </c>
      <c r="X38" s="155">
        <f>SUM('PremProvMethod2 - From --&gt;: &lt;-- PremProvMethod2 - To'!X73)</f>
        <v>0</v>
      </c>
      <c r="Y38" s="155">
        <f>SUM('PremProvMethod2 - From --&gt;: &lt;-- PremProvMethod2 - To'!Y73)</f>
        <v>0</v>
      </c>
      <c r="Z38" s="155">
        <f>SUM('PremProvMethod2 - From --&gt;: &lt;-- PremProvMethod2 - To'!Z73)</f>
        <v>0</v>
      </c>
      <c r="AA38" s="155">
        <f>SUM('PremProvMethod2 - From --&gt;: &lt;-- PremProvMethod2 - To'!AA73)</f>
        <v>0</v>
      </c>
      <c r="AB38" s="155">
        <f>SUM('PremProvMethod2 - From --&gt;: &lt;-- PremProvMethod2 - To'!AB73)</f>
        <v>0</v>
      </c>
    </row>
    <row r="39" spans="1:28" ht="13.8" thickBot="1" x14ac:dyDescent="0.3">
      <c r="B39" s="145">
        <f t="shared" si="3"/>
        <v>50770</v>
      </c>
      <c r="D39" s="173">
        <f t="shared" si="2"/>
        <v>0</v>
      </c>
      <c r="E39" s="155">
        <f>SUM('PremProvMethod2 - From --&gt;: &lt;-- PremProvMethod2 - To'!E74)</f>
        <v>0</v>
      </c>
      <c r="F39" s="155">
        <f>SUM('PremProvMethod2 - From --&gt;: &lt;-- PremProvMethod2 - To'!F74)</f>
        <v>0</v>
      </c>
      <c r="G39" s="155">
        <f>SUM('PremProvMethod2 - From --&gt;: &lt;-- PremProvMethod2 - To'!G74)</f>
        <v>0</v>
      </c>
      <c r="H39" s="155">
        <f>SUM('PremProvMethod2 - From --&gt;: &lt;-- PremProvMethod2 - To'!H74)</f>
        <v>0</v>
      </c>
      <c r="I39" s="155">
        <f>SUM('PremProvMethod2 - From --&gt;: &lt;-- PremProvMethod2 - To'!I74)</f>
        <v>0</v>
      </c>
      <c r="J39" s="155">
        <f>SUM('PremProvMethod2 - From --&gt;: &lt;-- PremProvMethod2 - To'!J74)</f>
        <v>0</v>
      </c>
      <c r="K39" s="155">
        <f>SUM('PremProvMethod2 - From --&gt;: &lt;-- PremProvMethod2 - To'!K74)</f>
        <v>0</v>
      </c>
      <c r="L39" s="155">
        <f>SUM('PremProvMethod2 - From --&gt;: &lt;-- PremProvMethod2 - To'!L74)</f>
        <v>0</v>
      </c>
      <c r="M39" s="155">
        <f>SUM('PremProvMethod2 - From --&gt;: &lt;-- PremProvMethod2 - To'!M74)</f>
        <v>0</v>
      </c>
      <c r="N39" s="155">
        <f>SUM('PremProvMethod2 - From --&gt;: &lt;-- PremProvMethod2 - To'!N74)</f>
        <v>0</v>
      </c>
      <c r="O39" s="155">
        <f>SUM('PremProvMethod2 - From --&gt;: &lt;-- PremProvMethod2 - To'!O74)</f>
        <v>0</v>
      </c>
      <c r="P39" s="155">
        <f>SUM('PremProvMethod2 - From --&gt;: &lt;-- PremProvMethod2 - To'!P74)</f>
        <v>0</v>
      </c>
      <c r="Q39" s="155">
        <f>SUM('PremProvMethod2 - From --&gt;: &lt;-- PremProvMethod2 - To'!Q74)</f>
        <v>0</v>
      </c>
      <c r="R39" s="155">
        <f>SUM('PremProvMethod2 - From --&gt;: &lt;-- PremProvMethod2 - To'!R74)</f>
        <v>0</v>
      </c>
      <c r="S39" s="155">
        <f>SUM('PremProvMethod2 - From --&gt;: &lt;-- PremProvMethod2 - To'!S74)</f>
        <v>0</v>
      </c>
      <c r="T39" s="155">
        <f>SUM('PremProvMethod2 - From --&gt;: &lt;-- PremProvMethod2 - To'!T74)</f>
        <v>0</v>
      </c>
      <c r="U39" s="155">
        <f>SUM('PremProvMethod2 - From --&gt;: &lt;-- PremProvMethod2 - To'!U74)</f>
        <v>0</v>
      </c>
      <c r="V39" s="155">
        <f>SUM('PremProvMethod2 - From --&gt;: &lt;-- PremProvMethod2 - To'!V74)</f>
        <v>0</v>
      </c>
      <c r="W39" s="155">
        <f>SUM('PremProvMethod2 - From --&gt;: &lt;-- PremProvMethod2 - To'!W74)</f>
        <v>0</v>
      </c>
      <c r="X39" s="155">
        <f>SUM('PremProvMethod2 - From --&gt;: &lt;-- PremProvMethod2 - To'!X74)</f>
        <v>0</v>
      </c>
      <c r="Y39" s="155">
        <f>SUM('PremProvMethod2 - From --&gt;: &lt;-- PremProvMethod2 - To'!Y74)</f>
        <v>0</v>
      </c>
      <c r="Z39" s="155">
        <f>SUM('PremProvMethod2 - From --&gt;: &lt;-- PremProvMethod2 - To'!Z74)</f>
        <v>0</v>
      </c>
      <c r="AA39" s="155">
        <f>SUM('PremProvMethod2 - From --&gt;: &lt;-- PremProvMethod2 - To'!AA74)</f>
        <v>0</v>
      </c>
      <c r="AB39" s="155">
        <f>SUM('PremProvMethod2 - From --&gt;: &lt;-- PremProvMethod2 - To'!AB74)</f>
        <v>0</v>
      </c>
    </row>
    <row r="40" spans="1:28" ht="13.8" thickBot="1" x14ac:dyDescent="0.3">
      <c r="B40" s="145">
        <f t="shared" si="3"/>
        <v>51135</v>
      </c>
      <c r="D40" s="173">
        <f t="shared" si="2"/>
        <v>0</v>
      </c>
      <c r="E40" s="155">
        <f>SUM('PremProvMethod2 - From --&gt;: &lt;-- PremProvMethod2 - To'!E75)</f>
        <v>0</v>
      </c>
      <c r="F40" s="155">
        <f>SUM('PremProvMethod2 - From --&gt;: &lt;-- PremProvMethod2 - To'!F75)</f>
        <v>0</v>
      </c>
      <c r="G40" s="155">
        <f>SUM('PremProvMethod2 - From --&gt;: &lt;-- PremProvMethod2 - To'!G75)</f>
        <v>0</v>
      </c>
      <c r="H40" s="155">
        <f>SUM('PremProvMethod2 - From --&gt;: &lt;-- PremProvMethod2 - To'!H75)</f>
        <v>0</v>
      </c>
      <c r="I40" s="155">
        <f>SUM('PremProvMethod2 - From --&gt;: &lt;-- PremProvMethod2 - To'!I75)</f>
        <v>0</v>
      </c>
      <c r="J40" s="155">
        <f>SUM('PremProvMethod2 - From --&gt;: &lt;-- PremProvMethod2 - To'!J75)</f>
        <v>0</v>
      </c>
      <c r="K40" s="155">
        <f>SUM('PremProvMethod2 - From --&gt;: &lt;-- PremProvMethod2 - To'!K75)</f>
        <v>0</v>
      </c>
      <c r="L40" s="155">
        <f>SUM('PremProvMethod2 - From --&gt;: &lt;-- PremProvMethod2 - To'!L75)</f>
        <v>0</v>
      </c>
      <c r="M40" s="155">
        <f>SUM('PremProvMethod2 - From --&gt;: &lt;-- PremProvMethod2 - To'!M75)</f>
        <v>0</v>
      </c>
      <c r="N40" s="155">
        <f>SUM('PremProvMethod2 - From --&gt;: &lt;-- PremProvMethod2 - To'!N75)</f>
        <v>0</v>
      </c>
      <c r="O40" s="155">
        <f>SUM('PremProvMethod2 - From --&gt;: &lt;-- PremProvMethod2 - To'!O75)</f>
        <v>0</v>
      </c>
      <c r="P40" s="155">
        <f>SUM('PremProvMethod2 - From --&gt;: &lt;-- PremProvMethod2 - To'!P75)</f>
        <v>0</v>
      </c>
      <c r="Q40" s="155">
        <f>SUM('PremProvMethod2 - From --&gt;: &lt;-- PremProvMethod2 - To'!Q75)</f>
        <v>0</v>
      </c>
      <c r="R40" s="155">
        <f>SUM('PremProvMethod2 - From --&gt;: &lt;-- PremProvMethod2 - To'!R75)</f>
        <v>0</v>
      </c>
      <c r="S40" s="155">
        <f>SUM('PremProvMethod2 - From --&gt;: &lt;-- PremProvMethod2 - To'!S75)</f>
        <v>0</v>
      </c>
      <c r="T40" s="155">
        <f>SUM('PremProvMethod2 - From --&gt;: &lt;-- PremProvMethod2 - To'!T75)</f>
        <v>0</v>
      </c>
      <c r="U40" s="155">
        <f>SUM('PremProvMethod2 - From --&gt;: &lt;-- PremProvMethod2 - To'!U75)</f>
        <v>0</v>
      </c>
      <c r="V40" s="155">
        <f>SUM('PremProvMethod2 - From --&gt;: &lt;-- PremProvMethod2 - To'!V75)</f>
        <v>0</v>
      </c>
      <c r="W40" s="155">
        <f>SUM('PremProvMethod2 - From --&gt;: &lt;-- PremProvMethod2 - To'!W75)</f>
        <v>0</v>
      </c>
      <c r="X40" s="155">
        <f>SUM('PremProvMethod2 - From --&gt;: &lt;-- PremProvMethod2 - To'!X75)</f>
        <v>0</v>
      </c>
      <c r="Y40" s="155">
        <f>SUM('PremProvMethod2 - From --&gt;: &lt;-- PremProvMethod2 - To'!Y75)</f>
        <v>0</v>
      </c>
      <c r="Z40" s="155">
        <f>SUM('PremProvMethod2 - From --&gt;: &lt;-- PremProvMethod2 - To'!Z75)</f>
        <v>0</v>
      </c>
      <c r="AA40" s="155">
        <f>SUM('PremProvMethod2 - From --&gt;: &lt;-- PremProvMethod2 - To'!AA75)</f>
        <v>0</v>
      </c>
      <c r="AB40" s="155">
        <f>SUM('PremProvMethod2 - From --&gt;: &lt;-- PremProvMethod2 - To'!AB75)</f>
        <v>0</v>
      </c>
    </row>
    <row r="41" spans="1:28" ht="13.8" thickBot="1" x14ac:dyDescent="0.3">
      <c r="B41" s="145"/>
      <c r="D41" s="188"/>
      <c r="E41" s="155">
        <f>SUM('PremProvMethod2 - From --&gt;: &lt;-- PremProvMethod2 - To'!E76)</f>
        <v>0</v>
      </c>
      <c r="F41" s="155">
        <f>SUM('PremProvMethod2 - From --&gt;: &lt;-- PremProvMethod2 - To'!F76)</f>
        <v>0</v>
      </c>
      <c r="G41" s="155">
        <f>SUM('PremProvMethod2 - From --&gt;: &lt;-- PremProvMethod2 - To'!G76)</f>
        <v>0</v>
      </c>
      <c r="H41" s="155">
        <f>SUM('PremProvMethod2 - From --&gt;: &lt;-- PremProvMethod2 - To'!H76)</f>
        <v>0</v>
      </c>
      <c r="I41" s="155">
        <f>SUM('PremProvMethod2 - From --&gt;: &lt;-- PremProvMethod2 - To'!I76)</f>
        <v>0</v>
      </c>
      <c r="J41" s="155">
        <f>SUM('PremProvMethod2 - From --&gt;: &lt;-- PremProvMethod2 - To'!J76)</f>
        <v>0</v>
      </c>
      <c r="K41" s="155">
        <f>SUM('PremProvMethod2 - From --&gt;: &lt;-- PremProvMethod2 - To'!K76)</f>
        <v>0</v>
      </c>
      <c r="L41" s="155">
        <f>SUM('PremProvMethod2 - From --&gt;: &lt;-- PremProvMethod2 - To'!L76)</f>
        <v>0</v>
      </c>
      <c r="M41" s="155">
        <f>SUM('PremProvMethod2 - From --&gt;: &lt;-- PremProvMethod2 - To'!M76)</f>
        <v>0</v>
      </c>
      <c r="N41" s="155">
        <f>SUM('PremProvMethod2 - From --&gt;: &lt;-- PremProvMethod2 - To'!N76)</f>
        <v>0</v>
      </c>
      <c r="O41" s="155">
        <f>SUM('PremProvMethod2 - From --&gt;: &lt;-- PremProvMethod2 - To'!O76)</f>
        <v>0</v>
      </c>
      <c r="P41" s="155">
        <f>SUM('PremProvMethod2 - From --&gt;: &lt;-- PremProvMethod2 - To'!P76)</f>
        <v>0</v>
      </c>
      <c r="Q41" s="155">
        <f>SUM('PremProvMethod2 - From --&gt;: &lt;-- PremProvMethod2 - To'!Q76)</f>
        <v>0</v>
      </c>
      <c r="R41" s="155">
        <f>SUM('PremProvMethod2 - From --&gt;: &lt;-- PremProvMethod2 - To'!R76)</f>
        <v>0</v>
      </c>
      <c r="S41" s="155">
        <f>SUM('PremProvMethod2 - From --&gt;: &lt;-- PremProvMethod2 - To'!S76)</f>
        <v>0</v>
      </c>
      <c r="T41" s="155">
        <f>SUM('PremProvMethod2 - From --&gt;: &lt;-- PremProvMethod2 - To'!T76)</f>
        <v>0</v>
      </c>
      <c r="U41" s="155">
        <f>SUM('PremProvMethod2 - From --&gt;: &lt;-- PremProvMethod2 - To'!U76)</f>
        <v>0</v>
      </c>
      <c r="V41" s="155">
        <f>SUM('PremProvMethod2 - From --&gt;: &lt;-- PremProvMethod2 - To'!V76)</f>
        <v>0</v>
      </c>
      <c r="W41" s="155">
        <f>SUM('PremProvMethod2 - From --&gt;: &lt;-- PremProvMethod2 - To'!W76)</f>
        <v>0</v>
      </c>
      <c r="X41" s="155">
        <f>SUM('PremProvMethod2 - From --&gt;: &lt;-- PremProvMethod2 - To'!X76)</f>
        <v>0</v>
      </c>
      <c r="Y41" s="155">
        <f>SUM('PremProvMethod2 - From --&gt;: &lt;-- PremProvMethod2 - To'!Y76)</f>
        <v>0</v>
      </c>
      <c r="Z41" s="155">
        <f>SUM('PremProvMethod2 - From --&gt;: &lt;-- PremProvMethod2 - To'!Z76)</f>
        <v>0</v>
      </c>
      <c r="AA41" s="155">
        <f>SUM('PremProvMethod2 - From --&gt;: &lt;-- PremProvMethod2 - To'!AA76)</f>
        <v>0</v>
      </c>
      <c r="AB41" s="155">
        <f>SUM('PremProvMethod2 - From --&gt;: &lt;-- PremProvMethod2 - To'!AB76)</f>
        <v>0</v>
      </c>
    </row>
    <row r="42" spans="1:28" ht="13.8" thickBot="1" x14ac:dyDescent="0.3">
      <c r="D42" s="188"/>
      <c r="E42" s="155">
        <f>SUM('PremProvMethod2 - From --&gt;: &lt;-- PremProvMethod2 - To'!E77)</f>
        <v>0</v>
      </c>
      <c r="F42" s="155">
        <f>SUM('PremProvMethod2 - From --&gt;: &lt;-- PremProvMethod2 - To'!F77)</f>
        <v>0</v>
      </c>
      <c r="G42" s="155">
        <f>SUM('PremProvMethod2 - From --&gt;: &lt;-- PremProvMethod2 - To'!G77)</f>
        <v>0</v>
      </c>
      <c r="H42" s="155">
        <f>SUM('PremProvMethod2 - From --&gt;: &lt;-- PremProvMethod2 - To'!H77)</f>
        <v>0</v>
      </c>
      <c r="I42" s="155">
        <f>SUM('PremProvMethod2 - From --&gt;: &lt;-- PremProvMethod2 - To'!I77)</f>
        <v>0</v>
      </c>
      <c r="J42" s="155">
        <f>SUM('PremProvMethod2 - From --&gt;: &lt;-- PremProvMethod2 - To'!J77)</f>
        <v>0</v>
      </c>
      <c r="K42" s="155">
        <f>SUM('PremProvMethod2 - From --&gt;: &lt;-- PremProvMethod2 - To'!K77)</f>
        <v>0</v>
      </c>
      <c r="L42" s="155">
        <f>SUM('PremProvMethod2 - From --&gt;: &lt;-- PremProvMethod2 - To'!L77)</f>
        <v>0</v>
      </c>
      <c r="M42" s="155">
        <f>SUM('PremProvMethod2 - From --&gt;: &lt;-- PremProvMethod2 - To'!M77)</f>
        <v>0</v>
      </c>
      <c r="N42" s="155">
        <f>SUM('PremProvMethod2 - From --&gt;: &lt;-- PremProvMethod2 - To'!N77)</f>
        <v>0</v>
      </c>
      <c r="O42" s="155">
        <f>SUM('PremProvMethod2 - From --&gt;: &lt;-- PremProvMethod2 - To'!O77)</f>
        <v>0</v>
      </c>
      <c r="P42" s="155">
        <f>SUM('PremProvMethod2 - From --&gt;: &lt;-- PremProvMethod2 - To'!P77)</f>
        <v>0</v>
      </c>
      <c r="Q42" s="155">
        <f>SUM('PremProvMethod2 - From --&gt;: &lt;-- PremProvMethod2 - To'!Q77)</f>
        <v>0</v>
      </c>
      <c r="R42" s="155">
        <f>SUM('PremProvMethod2 - From --&gt;: &lt;-- PremProvMethod2 - To'!R77)</f>
        <v>0</v>
      </c>
      <c r="S42" s="155">
        <f>SUM('PremProvMethod2 - From --&gt;: &lt;-- PremProvMethod2 - To'!S77)</f>
        <v>0</v>
      </c>
      <c r="T42" s="155">
        <f>SUM('PremProvMethod2 - From --&gt;: &lt;-- PremProvMethod2 - To'!T77)</f>
        <v>0</v>
      </c>
      <c r="U42" s="155">
        <f>SUM('PremProvMethod2 - From --&gt;: &lt;-- PremProvMethod2 - To'!U77)</f>
        <v>0</v>
      </c>
      <c r="V42" s="155">
        <f>SUM('PremProvMethod2 - From --&gt;: &lt;-- PremProvMethod2 - To'!V77)</f>
        <v>0</v>
      </c>
      <c r="W42" s="155">
        <f>SUM('PremProvMethod2 - From --&gt;: &lt;-- PremProvMethod2 - To'!W77)</f>
        <v>0</v>
      </c>
      <c r="X42" s="155">
        <f>SUM('PremProvMethod2 - From --&gt;: &lt;-- PremProvMethod2 - To'!X77)</f>
        <v>0</v>
      </c>
      <c r="Y42" s="155">
        <f>SUM('PremProvMethod2 - From --&gt;: &lt;-- PremProvMethod2 - To'!Y77)</f>
        <v>0</v>
      </c>
      <c r="Z42" s="155">
        <f>SUM('PremProvMethod2 - From --&gt;: &lt;-- PremProvMethod2 - To'!Z77)</f>
        <v>0</v>
      </c>
      <c r="AA42" s="155">
        <f>SUM('PremProvMethod2 - From --&gt;: &lt;-- PremProvMethod2 - To'!AA77)</f>
        <v>0</v>
      </c>
      <c r="AB42" s="155">
        <f>SUM('PremProvMethod2 - From --&gt;: &lt;-- PremProvMethod2 - To'!AB77)</f>
        <v>0</v>
      </c>
    </row>
    <row r="43" spans="1:28" x14ac:dyDescent="0.25">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row>
    <row r="44" spans="1:28" ht="35.4" customHeight="1" x14ac:dyDescent="0.25">
      <c r="A44" s="419" t="s">
        <v>154</v>
      </c>
      <c r="B44" s="419"/>
      <c r="C44" s="419"/>
      <c r="D44" s="166"/>
      <c r="E44" s="398" t="str">
        <f>"Incremental UnDiscounted Residual Payout of "&amp;$H$4&amp;" Loss and LAE to be incurred after "&amp;MONTH(Summary!$C$6)&amp;"/"&amp;DAY(Summary!$C$6)&amp;"/"&amp;YEAR(Summary!$C$6)&amp;" related to Premium Bound (including BBNI Premium) prior to "&amp;MONTH(Summary!$C$6)&amp;"/"&amp;DAY(Summary!$C$6)&amp;"/"&amp;YEAR(Summary!$C$6)</f>
        <v>Incremental UnDiscounted Residual Payout of  Loss and LAE to be incurred after 12/31/2019 related to Premium Bound (including BBNI Premium) prior to 12/31/2019</v>
      </c>
      <c r="F44" s="399"/>
      <c r="G44" s="399"/>
      <c r="H44" s="399"/>
      <c r="I44" s="399"/>
      <c r="J44" s="399"/>
      <c r="K44" s="399"/>
      <c r="L44" s="399"/>
      <c r="M44" s="399"/>
      <c r="N44" s="399"/>
      <c r="O44" s="399"/>
      <c r="P44" s="399"/>
      <c r="Q44" s="399"/>
      <c r="R44" s="399"/>
      <c r="S44" s="399"/>
      <c r="T44" s="399"/>
      <c r="U44" s="399"/>
      <c r="V44" s="399"/>
      <c r="W44" s="399"/>
      <c r="X44" s="399"/>
      <c r="Y44" s="399"/>
      <c r="Z44" s="399"/>
      <c r="AA44" s="399"/>
      <c r="AB44" s="400"/>
    </row>
    <row r="45" spans="1:28" ht="40.200000000000003" thickBot="1" x14ac:dyDescent="0.3">
      <c r="A45" s="142"/>
      <c r="B45" s="144" t="s">
        <v>130</v>
      </c>
      <c r="C45" s="142"/>
      <c r="D45" s="189" t="s">
        <v>146</v>
      </c>
      <c r="E45" s="140" t="s">
        <v>0</v>
      </c>
      <c r="F45" s="137" t="s">
        <v>1</v>
      </c>
      <c r="G45" s="137" t="s">
        <v>2</v>
      </c>
      <c r="H45" s="137" t="s">
        <v>3</v>
      </c>
      <c r="I45" s="137" t="s">
        <v>4</v>
      </c>
      <c r="J45" s="137" t="s">
        <v>5</v>
      </c>
      <c r="K45" s="137" t="s">
        <v>6</v>
      </c>
      <c r="L45" s="137" t="s">
        <v>7</v>
      </c>
      <c r="M45" s="137" t="s">
        <v>8</v>
      </c>
      <c r="N45" s="137" t="s">
        <v>9</v>
      </c>
      <c r="O45" s="137" t="s">
        <v>10</v>
      </c>
      <c r="P45" s="137" t="s">
        <v>11</v>
      </c>
      <c r="Q45" s="137" t="s">
        <v>12</v>
      </c>
      <c r="R45" s="137" t="s">
        <v>13</v>
      </c>
      <c r="S45" s="137" t="s">
        <v>14</v>
      </c>
      <c r="T45" s="137" t="s">
        <v>15</v>
      </c>
      <c r="U45" s="137" t="s">
        <v>16</v>
      </c>
      <c r="V45" s="137" t="s">
        <v>17</v>
      </c>
      <c r="W45" s="137" t="s">
        <v>18</v>
      </c>
      <c r="X45" s="137" t="s">
        <v>19</v>
      </c>
      <c r="Y45" s="137" t="s">
        <v>20</v>
      </c>
      <c r="Z45" s="137" t="s">
        <v>21</v>
      </c>
      <c r="AA45" s="137" t="s">
        <v>22</v>
      </c>
      <c r="AB45" s="137" t="s">
        <v>30</v>
      </c>
    </row>
    <row r="46" spans="1:28" ht="13.8" thickBot="1" x14ac:dyDescent="0.3">
      <c r="B46" s="145">
        <f>EDATE(+Summary!$C$6,12)</f>
        <v>44196</v>
      </c>
      <c r="D46" s="173">
        <f t="shared" ref="D46:D65" si="4">SUM(E46:AB46)</f>
        <v>42553.783114454774</v>
      </c>
      <c r="E46" s="155">
        <f>SUM('PremProvMethod2 - From --&gt;: &lt;-- PremProvMethod2 - To'!E81)</f>
        <v>41001.240736741456</v>
      </c>
      <c r="F46" s="155">
        <f>SUM('PremProvMethod2 - From --&gt;: &lt;-- PremProvMethod2 - To'!F81)</f>
        <v>0</v>
      </c>
      <c r="G46" s="155">
        <f>SUM('PremProvMethod2 - From --&gt;: &lt;-- PremProvMethod2 - To'!G81)</f>
        <v>0</v>
      </c>
      <c r="H46" s="155">
        <f>SUM('PremProvMethod2 - From --&gt;: &lt;-- PremProvMethod2 - To'!H81)</f>
        <v>879.07298995821475</v>
      </c>
      <c r="I46" s="155">
        <f>SUM('PremProvMethod2 - From --&gt;: &lt;-- PremProvMethod2 - To'!I81)</f>
        <v>0</v>
      </c>
      <c r="J46" s="155">
        <f>SUM('PremProvMethod2 - From --&gt;: &lt;-- PremProvMethod2 - To'!J81)</f>
        <v>0</v>
      </c>
      <c r="K46" s="155">
        <f>SUM('PremProvMethod2 - From --&gt;: &lt;-- PremProvMethod2 - To'!K81)</f>
        <v>0</v>
      </c>
      <c r="L46" s="155">
        <f>SUM('PremProvMethod2 - From --&gt;: &lt;-- PremProvMethod2 - To'!L81)</f>
        <v>0</v>
      </c>
      <c r="M46" s="155">
        <f>SUM('PremProvMethod2 - From --&gt;: &lt;-- PremProvMethod2 - To'!M81)</f>
        <v>0</v>
      </c>
      <c r="N46" s="155">
        <f>SUM('PremProvMethod2 - From --&gt;: &lt;-- PremProvMethod2 - To'!N81)</f>
        <v>0</v>
      </c>
      <c r="O46" s="155">
        <f>SUM('PremProvMethod2 - From --&gt;: &lt;-- PremProvMethod2 - To'!O81)</f>
        <v>0</v>
      </c>
      <c r="P46" s="155">
        <f>SUM('PremProvMethod2 - From --&gt;: &lt;-- PremProvMethod2 - To'!P81)</f>
        <v>673.46938775510353</v>
      </c>
      <c r="Q46" s="155">
        <f>SUM('PremProvMethod2 - From --&gt;: &lt;-- PremProvMethod2 - To'!Q81)</f>
        <v>0</v>
      </c>
      <c r="R46" s="155">
        <f>SUM('PremProvMethod2 - From --&gt;: &lt;-- PremProvMethod2 - To'!R81)</f>
        <v>0</v>
      </c>
      <c r="S46" s="155">
        <f>SUM('PremProvMethod2 - From --&gt;: &lt;-- PremProvMethod2 - To'!S81)</f>
        <v>0</v>
      </c>
      <c r="T46" s="155">
        <f>SUM('PremProvMethod2 - From --&gt;: &lt;-- PremProvMethod2 - To'!T81)</f>
        <v>0</v>
      </c>
      <c r="U46" s="155">
        <f>SUM('PremProvMethod2 - From --&gt;: &lt;-- PremProvMethod2 - To'!U81)</f>
        <v>0</v>
      </c>
      <c r="V46" s="155">
        <f>SUM('PremProvMethod2 - From --&gt;: &lt;-- PremProvMethod2 - To'!V81)</f>
        <v>0</v>
      </c>
      <c r="W46" s="155">
        <f>SUM('PremProvMethod2 - From --&gt;: &lt;-- PremProvMethod2 - To'!W81)</f>
        <v>0</v>
      </c>
      <c r="X46" s="155">
        <f>SUM('PremProvMethod2 - From --&gt;: &lt;-- PremProvMethod2 - To'!X81)</f>
        <v>0</v>
      </c>
      <c r="Y46" s="155">
        <f>SUM('PremProvMethod2 - From --&gt;: &lt;-- PremProvMethod2 - To'!Y81)</f>
        <v>0</v>
      </c>
      <c r="Z46" s="155">
        <f>SUM('PremProvMethod2 - From --&gt;: &lt;-- PremProvMethod2 - To'!Z81)</f>
        <v>0</v>
      </c>
      <c r="AA46" s="155">
        <f>SUM('PremProvMethod2 - From --&gt;: &lt;-- PremProvMethod2 - To'!AA81)</f>
        <v>0</v>
      </c>
      <c r="AB46" s="155">
        <f>SUM('PremProvMethod2 - From --&gt;: &lt;-- PremProvMethod2 - To'!AB81)</f>
        <v>0</v>
      </c>
    </row>
    <row r="47" spans="1:28" ht="13.8" thickBot="1" x14ac:dyDescent="0.3">
      <c r="B47" s="145">
        <f t="shared" ref="B47:B64" si="5">EDATE(B46,12)</f>
        <v>44561</v>
      </c>
      <c r="D47" s="173">
        <f t="shared" si="4"/>
        <v>34123.374763547748</v>
      </c>
      <c r="E47" s="155">
        <f>SUM('PremProvMethod2 - From --&gt;: &lt;-- PremProvMethod2 - To'!E82)</f>
        <v>31814.970442092294</v>
      </c>
      <c r="F47" s="155">
        <f>SUM('PremProvMethod2 - From --&gt;: &lt;-- PremProvMethod2 - To'!F82)</f>
        <v>0</v>
      </c>
      <c r="G47" s="155">
        <f>SUM('PremProvMethod2 - From --&gt;: &lt;-- PremProvMethod2 - To'!G82)</f>
        <v>0</v>
      </c>
      <c r="H47" s="155">
        <f>SUM('PremProvMethod2 - From --&gt;: &lt;-- PremProvMethod2 - To'!H82)</f>
        <v>961.46554594524468</v>
      </c>
      <c r="I47" s="155">
        <f>SUM('PremProvMethod2 - From --&gt;: &lt;-- PremProvMethod2 - To'!I82)</f>
        <v>0</v>
      </c>
      <c r="J47" s="155">
        <f>SUM('PremProvMethod2 - From --&gt;: &lt;-- PremProvMethod2 - To'!J82)</f>
        <v>0</v>
      </c>
      <c r="K47" s="155">
        <f>SUM('PremProvMethod2 - From --&gt;: &lt;-- PremProvMethod2 - To'!K82)</f>
        <v>0</v>
      </c>
      <c r="L47" s="155">
        <f>SUM('PremProvMethod2 - From --&gt;: &lt;-- PremProvMethod2 - To'!L82)</f>
        <v>0</v>
      </c>
      <c r="M47" s="155">
        <f>SUM('PremProvMethod2 - From --&gt;: &lt;-- PremProvMethod2 - To'!M82)</f>
        <v>0</v>
      </c>
      <c r="N47" s="155">
        <f>SUM('PremProvMethod2 - From --&gt;: &lt;-- PremProvMethod2 - To'!N82)</f>
        <v>0</v>
      </c>
      <c r="O47" s="155">
        <f>SUM('PremProvMethod2 - From --&gt;: &lt;-- PremProvMethod2 - To'!O82)</f>
        <v>0</v>
      </c>
      <c r="P47" s="155">
        <f>SUM('PremProvMethod2 - From --&gt;: &lt;-- PremProvMethod2 - To'!P82)</f>
        <v>1346.9387755102071</v>
      </c>
      <c r="Q47" s="155">
        <f>SUM('PremProvMethod2 - From --&gt;: &lt;-- PremProvMethod2 - To'!Q82)</f>
        <v>0</v>
      </c>
      <c r="R47" s="155">
        <f>SUM('PremProvMethod2 - From --&gt;: &lt;-- PremProvMethod2 - To'!R82)</f>
        <v>0</v>
      </c>
      <c r="S47" s="155">
        <f>SUM('PremProvMethod2 - From --&gt;: &lt;-- PremProvMethod2 - To'!S82)</f>
        <v>0</v>
      </c>
      <c r="T47" s="155">
        <f>SUM('PremProvMethod2 - From --&gt;: &lt;-- PremProvMethod2 - To'!T82)</f>
        <v>0</v>
      </c>
      <c r="U47" s="155">
        <f>SUM('PremProvMethod2 - From --&gt;: &lt;-- PremProvMethod2 - To'!U82)</f>
        <v>0</v>
      </c>
      <c r="V47" s="155">
        <f>SUM('PremProvMethod2 - From --&gt;: &lt;-- PremProvMethod2 - To'!V82)</f>
        <v>0</v>
      </c>
      <c r="W47" s="155">
        <f>SUM('PremProvMethod2 - From --&gt;: &lt;-- PremProvMethod2 - To'!W82)</f>
        <v>0</v>
      </c>
      <c r="X47" s="155">
        <f>SUM('PremProvMethod2 - From --&gt;: &lt;-- PremProvMethod2 - To'!X82)</f>
        <v>0</v>
      </c>
      <c r="Y47" s="155">
        <f>SUM('PremProvMethod2 - From --&gt;: &lt;-- PremProvMethod2 - To'!Y82)</f>
        <v>0</v>
      </c>
      <c r="Z47" s="155">
        <f>SUM('PremProvMethod2 - From --&gt;: &lt;-- PremProvMethod2 - To'!Z82)</f>
        <v>0</v>
      </c>
      <c r="AA47" s="155">
        <f>SUM('PremProvMethod2 - From --&gt;: &lt;-- PremProvMethod2 - To'!AA82)</f>
        <v>0</v>
      </c>
      <c r="AB47" s="155">
        <f>SUM('PremProvMethod2 - From --&gt;: &lt;-- PremProvMethod2 - To'!AB82)</f>
        <v>0</v>
      </c>
    </row>
    <row r="48" spans="1:28" ht="13.8" thickBot="1" x14ac:dyDescent="0.3">
      <c r="B48" s="145">
        <f t="shared" si="5"/>
        <v>44926</v>
      </c>
      <c r="D48" s="173">
        <f t="shared" si="4"/>
        <v>13226.157679651487</v>
      </c>
      <c r="E48" s="155">
        <f>SUM('PremProvMethod2 - From --&gt;: &lt;-- PremProvMethod2 - To'!E83)</f>
        <v>11187.582868914442</v>
      </c>
      <c r="F48" s="155">
        <f>SUM('PremProvMethod2 - From --&gt;: &lt;-- PremProvMethod2 - To'!F83)</f>
        <v>0</v>
      </c>
      <c r="G48" s="155">
        <f>SUM('PremProvMethod2 - From --&gt;: &lt;-- PremProvMethod2 - To'!G83)</f>
        <v>0</v>
      </c>
      <c r="H48" s="155">
        <f>SUM('PremProvMethod2 - From --&gt;: &lt;-- PremProvMethod2 - To'!H83)</f>
        <v>900.22021361657289</v>
      </c>
      <c r="I48" s="155">
        <f>SUM('PremProvMethod2 - From --&gt;: &lt;-- PremProvMethod2 - To'!I83)</f>
        <v>0</v>
      </c>
      <c r="J48" s="155">
        <f>SUM('PremProvMethod2 - From --&gt;: &lt;-- PremProvMethod2 - To'!J83)</f>
        <v>0</v>
      </c>
      <c r="K48" s="155">
        <f>SUM('PremProvMethod2 - From --&gt;: &lt;-- PremProvMethod2 - To'!K83)</f>
        <v>0</v>
      </c>
      <c r="L48" s="155">
        <f>SUM('PremProvMethod2 - From --&gt;: &lt;-- PremProvMethod2 - To'!L83)</f>
        <v>0</v>
      </c>
      <c r="M48" s="155">
        <f>SUM('PremProvMethod2 - From --&gt;: &lt;-- PremProvMethod2 - To'!M83)</f>
        <v>0</v>
      </c>
      <c r="N48" s="155">
        <f>SUM('PremProvMethod2 - From --&gt;: &lt;-- PremProvMethod2 - To'!N83)</f>
        <v>0</v>
      </c>
      <c r="O48" s="155">
        <f>SUM('PremProvMethod2 - From --&gt;: &lt;-- PremProvMethod2 - To'!O83)</f>
        <v>0</v>
      </c>
      <c r="P48" s="155">
        <f>SUM('PremProvMethod2 - From --&gt;: &lt;-- PremProvMethod2 - To'!P83)</f>
        <v>1138.354597120473</v>
      </c>
      <c r="Q48" s="155">
        <f>SUM('PremProvMethod2 - From --&gt;: &lt;-- PremProvMethod2 - To'!Q83)</f>
        <v>0</v>
      </c>
      <c r="R48" s="155">
        <f>SUM('PremProvMethod2 - From --&gt;: &lt;-- PremProvMethod2 - To'!R83)</f>
        <v>0</v>
      </c>
      <c r="S48" s="155">
        <f>SUM('PremProvMethod2 - From --&gt;: &lt;-- PremProvMethod2 - To'!S83)</f>
        <v>0</v>
      </c>
      <c r="T48" s="155">
        <f>SUM('PremProvMethod2 - From --&gt;: &lt;-- PremProvMethod2 - To'!T83)</f>
        <v>0</v>
      </c>
      <c r="U48" s="155">
        <f>SUM('PremProvMethod2 - From --&gt;: &lt;-- PremProvMethod2 - To'!U83)</f>
        <v>0</v>
      </c>
      <c r="V48" s="155">
        <f>SUM('PremProvMethod2 - From --&gt;: &lt;-- PremProvMethod2 - To'!V83)</f>
        <v>0</v>
      </c>
      <c r="W48" s="155">
        <f>SUM('PremProvMethod2 - From --&gt;: &lt;-- PremProvMethod2 - To'!W83)</f>
        <v>0</v>
      </c>
      <c r="X48" s="155">
        <f>SUM('PremProvMethod2 - From --&gt;: &lt;-- PremProvMethod2 - To'!X83)</f>
        <v>0</v>
      </c>
      <c r="Y48" s="155">
        <f>SUM('PremProvMethod2 - From --&gt;: &lt;-- PremProvMethod2 - To'!Y83)</f>
        <v>0</v>
      </c>
      <c r="Z48" s="155">
        <f>SUM('PremProvMethod2 - From --&gt;: &lt;-- PremProvMethod2 - To'!Z83)</f>
        <v>0</v>
      </c>
      <c r="AA48" s="155">
        <f>SUM('PremProvMethod2 - From --&gt;: &lt;-- PremProvMethod2 - To'!AA83)</f>
        <v>0</v>
      </c>
      <c r="AB48" s="155">
        <f>SUM('PremProvMethod2 - From --&gt;: &lt;-- PremProvMethod2 - To'!AB83)</f>
        <v>0</v>
      </c>
    </row>
    <row r="49" spans="1:29" ht="13.8" thickBot="1" x14ac:dyDescent="0.3">
      <c r="B49" s="145">
        <f t="shared" si="5"/>
        <v>45291</v>
      </c>
      <c r="D49" s="173">
        <f t="shared" si="4"/>
        <v>3163.058386443884</v>
      </c>
      <c r="E49" s="155">
        <f>SUM('PremProvMethod2 - From --&gt;: &lt;-- PremProvMethod2 - To'!E84)</f>
        <v>988.65756221664321</v>
      </c>
      <c r="F49" s="155">
        <f>SUM('PremProvMethod2 - From --&gt;: &lt;-- PremProvMethod2 - To'!F84)</f>
        <v>0</v>
      </c>
      <c r="G49" s="155">
        <f>SUM('PremProvMethod2 - From --&gt;: &lt;-- PremProvMethod2 - To'!G84)</f>
        <v>0</v>
      </c>
      <c r="H49" s="155">
        <f>SUM('PremProvMethod2 - From --&gt;: &lt;-- PremProvMethod2 - To'!H84)</f>
        <v>669.68335212997169</v>
      </c>
      <c r="I49" s="155">
        <f>SUM('PremProvMethod2 - From --&gt;: &lt;-- PremProvMethod2 - To'!I84)</f>
        <v>0</v>
      </c>
      <c r="J49" s="155">
        <f>SUM('PremProvMethod2 - From --&gt;: &lt;-- PremProvMethod2 - To'!J84)</f>
        <v>0</v>
      </c>
      <c r="K49" s="155">
        <f>SUM('PremProvMethod2 - From --&gt;: &lt;-- PremProvMethod2 - To'!K84)</f>
        <v>0</v>
      </c>
      <c r="L49" s="155">
        <f>SUM('PremProvMethod2 - From --&gt;: &lt;-- PremProvMethod2 - To'!L84)</f>
        <v>0</v>
      </c>
      <c r="M49" s="155">
        <f>SUM('PremProvMethod2 - From --&gt;: &lt;-- PremProvMethod2 - To'!M84)</f>
        <v>0</v>
      </c>
      <c r="N49" s="155">
        <f>SUM('PremProvMethod2 - From --&gt;: &lt;-- PremProvMethod2 - To'!N84)</f>
        <v>0</v>
      </c>
      <c r="O49" s="155">
        <f>SUM('PremProvMethod2 - From --&gt;: &lt;-- PremProvMethod2 - To'!O84)</f>
        <v>0</v>
      </c>
      <c r="P49" s="155">
        <f>SUM('PremProvMethod2 - From --&gt;: &lt;-- PremProvMethod2 - To'!P84)</f>
        <v>1504.7174720972689</v>
      </c>
      <c r="Q49" s="155">
        <f>SUM('PremProvMethod2 - From --&gt;: &lt;-- PremProvMethod2 - To'!Q84)</f>
        <v>0</v>
      </c>
      <c r="R49" s="155">
        <f>SUM('PremProvMethod2 - From --&gt;: &lt;-- PremProvMethod2 - To'!R84)</f>
        <v>0</v>
      </c>
      <c r="S49" s="155">
        <f>SUM('PremProvMethod2 - From --&gt;: &lt;-- PremProvMethod2 - To'!S84)</f>
        <v>0</v>
      </c>
      <c r="T49" s="155">
        <f>SUM('PremProvMethod2 - From --&gt;: &lt;-- PremProvMethod2 - To'!T84)</f>
        <v>0</v>
      </c>
      <c r="U49" s="155">
        <f>SUM('PremProvMethod2 - From --&gt;: &lt;-- PremProvMethod2 - To'!U84)</f>
        <v>0</v>
      </c>
      <c r="V49" s="155">
        <f>SUM('PremProvMethod2 - From --&gt;: &lt;-- PremProvMethod2 - To'!V84)</f>
        <v>0</v>
      </c>
      <c r="W49" s="155">
        <f>SUM('PremProvMethod2 - From --&gt;: &lt;-- PremProvMethod2 - To'!W84)</f>
        <v>0</v>
      </c>
      <c r="X49" s="155">
        <f>SUM('PremProvMethod2 - From --&gt;: &lt;-- PremProvMethod2 - To'!X84)</f>
        <v>0</v>
      </c>
      <c r="Y49" s="155">
        <f>SUM('PremProvMethod2 - From --&gt;: &lt;-- PremProvMethod2 - To'!Y84)</f>
        <v>0</v>
      </c>
      <c r="Z49" s="155">
        <f>SUM('PremProvMethod2 - From --&gt;: &lt;-- PremProvMethod2 - To'!Z84)</f>
        <v>0</v>
      </c>
      <c r="AA49" s="155">
        <f>SUM('PremProvMethod2 - From --&gt;: &lt;-- PremProvMethod2 - To'!AA84)</f>
        <v>0</v>
      </c>
      <c r="AB49" s="155">
        <f>SUM('PremProvMethod2 - From --&gt;: &lt;-- PremProvMethod2 - To'!AB84)</f>
        <v>0</v>
      </c>
    </row>
    <row r="50" spans="1:29" ht="13.8" thickBot="1" x14ac:dyDescent="0.3">
      <c r="B50" s="145">
        <f t="shared" si="5"/>
        <v>45657</v>
      </c>
      <c r="D50" s="173">
        <f t="shared" si="4"/>
        <v>2337.1288171509614</v>
      </c>
      <c r="E50" s="155">
        <f>SUM('PremProvMethod2 - From --&gt;: &lt;-- PremProvMethod2 - To'!E85)</f>
        <v>7.5483900351634645</v>
      </c>
      <c r="F50" s="155">
        <f>SUM('PremProvMethod2 - From --&gt;: &lt;-- PremProvMethod2 - To'!F85)</f>
        <v>0</v>
      </c>
      <c r="G50" s="155">
        <f>SUM('PremProvMethod2 - From --&gt;: &lt;-- PremProvMethod2 - To'!G85)</f>
        <v>0</v>
      </c>
      <c r="H50" s="155">
        <f>SUM('PremProvMethod2 - From --&gt;: &lt;-- PremProvMethod2 - To'!H85)</f>
        <v>355.20426542995858</v>
      </c>
      <c r="I50" s="155">
        <f>SUM('PremProvMethod2 - From --&gt;: &lt;-- PremProvMethod2 - To'!I85)</f>
        <v>0</v>
      </c>
      <c r="J50" s="155">
        <f>SUM('PremProvMethod2 - From --&gt;: &lt;-- PremProvMethod2 - To'!J85)</f>
        <v>0</v>
      </c>
      <c r="K50" s="155">
        <f>SUM('PremProvMethod2 - From --&gt;: &lt;-- PremProvMethod2 - To'!K85)</f>
        <v>0</v>
      </c>
      <c r="L50" s="155">
        <f>SUM('PremProvMethod2 - From --&gt;: &lt;-- PremProvMethod2 - To'!L85)</f>
        <v>0</v>
      </c>
      <c r="M50" s="155">
        <f>SUM('PremProvMethod2 - From --&gt;: &lt;-- PremProvMethod2 - To'!M85)</f>
        <v>0</v>
      </c>
      <c r="N50" s="155">
        <f>SUM('PremProvMethod2 - From --&gt;: &lt;-- PremProvMethod2 - To'!N85)</f>
        <v>0</v>
      </c>
      <c r="O50" s="155">
        <f>SUM('PremProvMethod2 - From --&gt;: &lt;-- PremProvMethod2 - To'!O85)</f>
        <v>0</v>
      </c>
      <c r="P50" s="155">
        <f>SUM('PremProvMethod2 - From --&gt;: &lt;-- PremProvMethod2 - To'!P85)</f>
        <v>1974.3761616858392</v>
      </c>
      <c r="Q50" s="155">
        <f>SUM('PremProvMethod2 - From --&gt;: &lt;-- PremProvMethod2 - To'!Q85)</f>
        <v>0</v>
      </c>
      <c r="R50" s="155">
        <f>SUM('PremProvMethod2 - From --&gt;: &lt;-- PremProvMethod2 - To'!R85)</f>
        <v>0</v>
      </c>
      <c r="S50" s="155">
        <f>SUM('PremProvMethod2 - From --&gt;: &lt;-- PremProvMethod2 - To'!S85)</f>
        <v>0</v>
      </c>
      <c r="T50" s="155">
        <f>SUM('PremProvMethod2 - From --&gt;: &lt;-- PremProvMethod2 - To'!T85)</f>
        <v>0</v>
      </c>
      <c r="U50" s="155">
        <f>SUM('PremProvMethod2 - From --&gt;: &lt;-- PremProvMethod2 - To'!U85)</f>
        <v>0</v>
      </c>
      <c r="V50" s="155">
        <f>SUM('PremProvMethod2 - From --&gt;: &lt;-- PremProvMethod2 - To'!V85)</f>
        <v>0</v>
      </c>
      <c r="W50" s="155">
        <f>SUM('PremProvMethod2 - From --&gt;: &lt;-- PremProvMethod2 - To'!W85)</f>
        <v>0</v>
      </c>
      <c r="X50" s="155">
        <f>SUM('PremProvMethod2 - From --&gt;: &lt;-- PremProvMethod2 - To'!X85)</f>
        <v>0</v>
      </c>
      <c r="Y50" s="155">
        <f>SUM('PremProvMethod2 - From --&gt;: &lt;-- PremProvMethod2 - To'!Y85)</f>
        <v>0</v>
      </c>
      <c r="Z50" s="155">
        <f>SUM('PremProvMethod2 - From --&gt;: &lt;-- PremProvMethod2 - To'!Z85)</f>
        <v>0</v>
      </c>
      <c r="AA50" s="155">
        <f>SUM('PremProvMethod2 - From --&gt;: &lt;-- PremProvMethod2 - To'!AA85)</f>
        <v>0</v>
      </c>
      <c r="AB50" s="155">
        <f>SUM('PremProvMethod2 - From --&gt;: &lt;-- PremProvMethod2 - To'!AB85)</f>
        <v>0</v>
      </c>
    </row>
    <row r="51" spans="1:29" ht="13.8" thickBot="1" x14ac:dyDescent="0.3">
      <c r="B51" s="145">
        <f t="shared" si="5"/>
        <v>46022</v>
      </c>
      <c r="D51" s="173">
        <f t="shared" si="4"/>
        <v>2680.0140159452053</v>
      </c>
      <c r="E51" s="155">
        <f>SUM('PremProvMethod2 - From --&gt;: &lt;-- PremProvMethod2 - To'!E86)</f>
        <v>0</v>
      </c>
      <c r="F51" s="155">
        <f>SUM('PremProvMethod2 - From --&gt;: &lt;-- PremProvMethod2 - To'!F86)</f>
        <v>0</v>
      </c>
      <c r="G51" s="155">
        <f>SUM('PremProvMethod2 - From --&gt;: &lt;-- PremProvMethod2 - To'!G86)</f>
        <v>0</v>
      </c>
      <c r="H51" s="155">
        <f>SUM('PremProvMethod2 - From --&gt;: &lt;-- PremProvMethod2 - To'!H86)</f>
        <v>115.03762196471482</v>
      </c>
      <c r="I51" s="155">
        <f>SUM('PremProvMethod2 - From --&gt;: &lt;-- PremProvMethod2 - To'!I86)</f>
        <v>0</v>
      </c>
      <c r="J51" s="155">
        <f>SUM('PremProvMethod2 - From --&gt;: &lt;-- PremProvMethod2 - To'!J86)</f>
        <v>0</v>
      </c>
      <c r="K51" s="155">
        <f>SUM('PremProvMethod2 - From --&gt;: &lt;-- PremProvMethod2 - To'!K86)</f>
        <v>0</v>
      </c>
      <c r="L51" s="155">
        <f>SUM('PremProvMethod2 - From --&gt;: &lt;-- PremProvMethod2 - To'!L86)</f>
        <v>0</v>
      </c>
      <c r="M51" s="155">
        <f>SUM('PremProvMethod2 - From --&gt;: &lt;-- PremProvMethod2 - To'!M86)</f>
        <v>0</v>
      </c>
      <c r="N51" s="155">
        <f>SUM('PremProvMethod2 - From --&gt;: &lt;-- PremProvMethod2 - To'!N86)</f>
        <v>0</v>
      </c>
      <c r="O51" s="155">
        <f>SUM('PremProvMethod2 - From --&gt;: &lt;-- PremProvMethod2 - To'!O86)</f>
        <v>0</v>
      </c>
      <c r="P51" s="155">
        <f>SUM('PremProvMethod2 - From --&gt;: &lt;-- PremProvMethod2 - To'!P86)</f>
        <v>2564.9763939804907</v>
      </c>
      <c r="Q51" s="155">
        <f>SUM('PremProvMethod2 - From --&gt;: &lt;-- PremProvMethod2 - To'!Q86)</f>
        <v>0</v>
      </c>
      <c r="R51" s="155">
        <f>SUM('PremProvMethod2 - From --&gt;: &lt;-- PremProvMethod2 - To'!R86)</f>
        <v>0</v>
      </c>
      <c r="S51" s="155">
        <f>SUM('PremProvMethod2 - From --&gt;: &lt;-- PremProvMethod2 - To'!S86)</f>
        <v>0</v>
      </c>
      <c r="T51" s="155">
        <f>SUM('PremProvMethod2 - From --&gt;: &lt;-- PremProvMethod2 - To'!T86)</f>
        <v>0</v>
      </c>
      <c r="U51" s="155">
        <f>SUM('PremProvMethod2 - From --&gt;: &lt;-- PremProvMethod2 - To'!U86)</f>
        <v>0</v>
      </c>
      <c r="V51" s="155">
        <f>SUM('PremProvMethod2 - From --&gt;: &lt;-- PremProvMethod2 - To'!V86)</f>
        <v>0</v>
      </c>
      <c r="W51" s="155">
        <f>SUM('PremProvMethod2 - From --&gt;: &lt;-- PremProvMethod2 - To'!W86)</f>
        <v>0</v>
      </c>
      <c r="X51" s="155">
        <f>SUM('PremProvMethod2 - From --&gt;: &lt;-- PremProvMethod2 - To'!X86)</f>
        <v>0</v>
      </c>
      <c r="Y51" s="155">
        <f>SUM('PremProvMethod2 - From --&gt;: &lt;-- PremProvMethod2 - To'!Y86)</f>
        <v>0</v>
      </c>
      <c r="Z51" s="155">
        <f>SUM('PremProvMethod2 - From --&gt;: &lt;-- PremProvMethod2 - To'!Z86)</f>
        <v>0</v>
      </c>
      <c r="AA51" s="155">
        <f>SUM('PremProvMethod2 - From --&gt;: &lt;-- PremProvMethod2 - To'!AA86)</f>
        <v>0</v>
      </c>
      <c r="AB51" s="155">
        <f>SUM('PremProvMethod2 - From --&gt;: &lt;-- PremProvMethod2 - To'!AB86)</f>
        <v>0</v>
      </c>
    </row>
    <row r="52" spans="1:29" ht="13.8" thickBot="1" x14ac:dyDescent="0.3">
      <c r="B52" s="145">
        <f t="shared" si="5"/>
        <v>46387</v>
      </c>
      <c r="D52" s="173">
        <f t="shared" si="4"/>
        <v>3306.0696921217504</v>
      </c>
      <c r="E52" s="155">
        <f>SUM('PremProvMethod2 - From --&gt;: &lt;-- PremProvMethod2 - To'!E87)</f>
        <v>0</v>
      </c>
      <c r="F52" s="155">
        <f>SUM('PremProvMethod2 - From --&gt;: &lt;-- PremProvMethod2 - To'!F87)</f>
        <v>0</v>
      </c>
      <c r="G52" s="155">
        <f>SUM('PremProvMethod2 - From --&gt;: &lt;-- PremProvMethod2 - To'!G87)</f>
        <v>0</v>
      </c>
      <c r="H52" s="155">
        <f>SUM('PremProvMethod2 - From --&gt;: &lt;-- PremProvMethod2 - To'!H87)</f>
        <v>18.263032497726144</v>
      </c>
      <c r="I52" s="155">
        <f>SUM('PremProvMethod2 - From --&gt;: &lt;-- PremProvMethod2 - To'!I87)</f>
        <v>0</v>
      </c>
      <c r="J52" s="155">
        <f>SUM('PremProvMethod2 - From --&gt;: &lt;-- PremProvMethod2 - To'!J87)</f>
        <v>0</v>
      </c>
      <c r="K52" s="155">
        <f>SUM('PremProvMethod2 - From --&gt;: &lt;-- PremProvMethod2 - To'!K87)</f>
        <v>0</v>
      </c>
      <c r="L52" s="155">
        <f>SUM('PremProvMethod2 - From --&gt;: &lt;-- PremProvMethod2 - To'!L87)</f>
        <v>0</v>
      </c>
      <c r="M52" s="155">
        <f>SUM('PremProvMethod2 - From --&gt;: &lt;-- PremProvMethod2 - To'!M87)</f>
        <v>0</v>
      </c>
      <c r="N52" s="155">
        <f>SUM('PremProvMethod2 - From --&gt;: &lt;-- PremProvMethod2 - To'!N87)</f>
        <v>0</v>
      </c>
      <c r="O52" s="155">
        <f>SUM('PremProvMethod2 - From --&gt;: &lt;-- PremProvMethod2 - To'!O87)</f>
        <v>0</v>
      </c>
      <c r="P52" s="155">
        <f>SUM('PremProvMethod2 - From --&gt;: &lt;-- PremProvMethod2 - To'!P87)</f>
        <v>3287.8066596240242</v>
      </c>
      <c r="Q52" s="155">
        <f>SUM('PremProvMethod2 - From --&gt;: &lt;-- PremProvMethod2 - To'!Q87)</f>
        <v>0</v>
      </c>
      <c r="R52" s="155">
        <f>SUM('PremProvMethod2 - From --&gt;: &lt;-- PremProvMethod2 - To'!R87)</f>
        <v>0</v>
      </c>
      <c r="S52" s="155">
        <f>SUM('PremProvMethod2 - From --&gt;: &lt;-- PremProvMethod2 - To'!S87)</f>
        <v>0</v>
      </c>
      <c r="T52" s="155">
        <f>SUM('PremProvMethod2 - From --&gt;: &lt;-- PremProvMethod2 - To'!T87)</f>
        <v>0</v>
      </c>
      <c r="U52" s="155">
        <f>SUM('PremProvMethod2 - From --&gt;: &lt;-- PremProvMethod2 - To'!U87)</f>
        <v>0</v>
      </c>
      <c r="V52" s="155">
        <f>SUM('PremProvMethod2 - From --&gt;: &lt;-- PremProvMethod2 - To'!V87)</f>
        <v>0</v>
      </c>
      <c r="W52" s="155">
        <f>SUM('PremProvMethod2 - From --&gt;: &lt;-- PremProvMethod2 - To'!W87)</f>
        <v>0</v>
      </c>
      <c r="X52" s="155">
        <f>SUM('PremProvMethod2 - From --&gt;: &lt;-- PremProvMethod2 - To'!X87)</f>
        <v>0</v>
      </c>
      <c r="Y52" s="155">
        <f>SUM('PremProvMethod2 - From --&gt;: &lt;-- PremProvMethod2 - To'!Y87)</f>
        <v>0</v>
      </c>
      <c r="Z52" s="155">
        <f>SUM('PremProvMethod2 - From --&gt;: &lt;-- PremProvMethod2 - To'!Z87)</f>
        <v>0</v>
      </c>
      <c r="AA52" s="155">
        <f>SUM('PremProvMethod2 - From --&gt;: &lt;-- PremProvMethod2 - To'!AA87)</f>
        <v>0</v>
      </c>
      <c r="AB52" s="155">
        <f>SUM('PremProvMethod2 - From --&gt;: &lt;-- PremProvMethod2 - To'!AB87)</f>
        <v>0</v>
      </c>
    </row>
    <row r="53" spans="1:29" ht="13.8" thickBot="1" x14ac:dyDescent="0.3">
      <c r="B53" s="145">
        <f t="shared" si="5"/>
        <v>46752</v>
      </c>
      <c r="C53" s="54"/>
      <c r="D53" s="173">
        <f t="shared" si="4"/>
        <v>4139.7542681243331</v>
      </c>
      <c r="E53" s="155">
        <f>SUM('PremProvMethod2 - From --&gt;: &lt;-- PremProvMethod2 - To'!E88)</f>
        <v>0</v>
      </c>
      <c r="F53" s="155">
        <f>SUM('PremProvMethod2 - From --&gt;: &lt;-- PremProvMethod2 - To'!F88)</f>
        <v>0</v>
      </c>
      <c r="G53" s="155">
        <f>SUM('PremProvMethod2 - From --&gt;: &lt;-- PremProvMethod2 - To'!G88)</f>
        <v>0</v>
      </c>
      <c r="H53" s="155">
        <f>SUM('PremProvMethod2 - From --&gt;: &lt;-- PremProvMethod2 - To'!H88)</f>
        <v>1.0529784575964054</v>
      </c>
      <c r="I53" s="155">
        <f>SUM('PremProvMethod2 - From --&gt;: &lt;-- PremProvMethod2 - To'!I88)</f>
        <v>0</v>
      </c>
      <c r="J53" s="155">
        <f>SUM('PremProvMethod2 - From --&gt;: &lt;-- PremProvMethod2 - To'!J88)</f>
        <v>0</v>
      </c>
      <c r="K53" s="155">
        <f>SUM('PremProvMethod2 - From --&gt;: &lt;-- PremProvMethod2 - To'!K88)</f>
        <v>0</v>
      </c>
      <c r="L53" s="155">
        <f>SUM('PremProvMethod2 - From --&gt;: &lt;-- PremProvMethod2 - To'!L88)</f>
        <v>0</v>
      </c>
      <c r="M53" s="155">
        <f>SUM('PremProvMethod2 - From --&gt;: &lt;-- PremProvMethod2 - To'!M88)</f>
        <v>0</v>
      </c>
      <c r="N53" s="155">
        <f>SUM('PremProvMethod2 - From --&gt;: &lt;-- PremProvMethod2 - To'!N88)</f>
        <v>0</v>
      </c>
      <c r="O53" s="155">
        <f>SUM('PremProvMethod2 - From --&gt;: &lt;-- PremProvMethod2 - To'!O88)</f>
        <v>0</v>
      </c>
      <c r="P53" s="155">
        <f>SUM('PremProvMethod2 - From --&gt;: &lt;-- PremProvMethod2 - To'!P88)</f>
        <v>4138.7012896667366</v>
      </c>
      <c r="Q53" s="155">
        <f>SUM('PremProvMethod2 - From --&gt;: &lt;-- PremProvMethod2 - To'!Q88)</f>
        <v>0</v>
      </c>
      <c r="R53" s="155">
        <f>SUM('PremProvMethod2 - From --&gt;: &lt;-- PremProvMethod2 - To'!R88)</f>
        <v>0</v>
      </c>
      <c r="S53" s="155">
        <f>SUM('PremProvMethod2 - From --&gt;: &lt;-- PremProvMethod2 - To'!S88)</f>
        <v>0</v>
      </c>
      <c r="T53" s="155">
        <f>SUM('PremProvMethod2 - From --&gt;: &lt;-- PremProvMethod2 - To'!T88)</f>
        <v>0</v>
      </c>
      <c r="U53" s="155">
        <f>SUM('PremProvMethod2 - From --&gt;: &lt;-- PremProvMethod2 - To'!U88)</f>
        <v>0</v>
      </c>
      <c r="V53" s="155">
        <f>SUM('PremProvMethod2 - From --&gt;: &lt;-- PremProvMethod2 - To'!V88)</f>
        <v>0</v>
      </c>
      <c r="W53" s="155">
        <f>SUM('PremProvMethod2 - From --&gt;: &lt;-- PremProvMethod2 - To'!W88)</f>
        <v>0</v>
      </c>
      <c r="X53" s="155">
        <f>SUM('PremProvMethod2 - From --&gt;: &lt;-- PremProvMethod2 - To'!X88)</f>
        <v>0</v>
      </c>
      <c r="Y53" s="155">
        <f>SUM('PremProvMethod2 - From --&gt;: &lt;-- PremProvMethod2 - To'!Y88)</f>
        <v>0</v>
      </c>
      <c r="Z53" s="155">
        <f>SUM('PremProvMethod2 - From --&gt;: &lt;-- PremProvMethod2 - To'!Z88)</f>
        <v>0</v>
      </c>
      <c r="AA53" s="155">
        <f>SUM('PremProvMethod2 - From --&gt;: &lt;-- PremProvMethod2 - To'!AA88)</f>
        <v>0</v>
      </c>
      <c r="AB53" s="155">
        <f>SUM('PremProvMethod2 - From --&gt;: &lt;-- PremProvMethod2 - To'!AB88)</f>
        <v>0</v>
      </c>
    </row>
    <row r="54" spans="1:29" ht="13.8" thickBot="1" x14ac:dyDescent="0.3">
      <c r="B54" s="145">
        <f t="shared" si="5"/>
        <v>47118</v>
      </c>
      <c r="C54" s="54"/>
      <c r="D54" s="173">
        <f t="shared" si="4"/>
        <v>5084.1143026579302</v>
      </c>
      <c r="E54" s="155">
        <f>SUM('PremProvMethod2 - From --&gt;: &lt;-- PremProvMethod2 - To'!E89)</f>
        <v>0</v>
      </c>
      <c r="F54" s="155">
        <f>SUM('PremProvMethod2 - From --&gt;: &lt;-- PremProvMethod2 - To'!F89)</f>
        <v>0</v>
      </c>
      <c r="G54" s="155">
        <f>SUM('PremProvMethod2 - From --&gt;: &lt;-- PremProvMethod2 - To'!G89)</f>
        <v>0</v>
      </c>
      <c r="H54" s="155">
        <f>SUM('PremProvMethod2 - From --&gt;: &lt;-- PremProvMethod2 - To'!H89)</f>
        <v>0</v>
      </c>
      <c r="I54" s="155">
        <f>SUM('PremProvMethod2 - From --&gt;: &lt;-- PremProvMethod2 - To'!I89)</f>
        <v>0</v>
      </c>
      <c r="J54" s="155">
        <f>SUM('PremProvMethod2 - From --&gt;: &lt;-- PremProvMethod2 - To'!J89)</f>
        <v>0</v>
      </c>
      <c r="K54" s="155">
        <f>SUM('PremProvMethod2 - From --&gt;: &lt;-- PremProvMethod2 - To'!K89)</f>
        <v>0</v>
      </c>
      <c r="L54" s="155">
        <f>SUM('PremProvMethod2 - From --&gt;: &lt;-- PremProvMethod2 - To'!L89)</f>
        <v>0</v>
      </c>
      <c r="M54" s="155">
        <f>SUM('PremProvMethod2 - From --&gt;: &lt;-- PremProvMethod2 - To'!M89)</f>
        <v>0</v>
      </c>
      <c r="N54" s="155">
        <f>SUM('PremProvMethod2 - From --&gt;: &lt;-- PremProvMethod2 - To'!N89)</f>
        <v>0</v>
      </c>
      <c r="O54" s="155">
        <f>SUM('PremProvMethod2 - From --&gt;: &lt;-- PremProvMethod2 - To'!O89)</f>
        <v>0</v>
      </c>
      <c r="P54" s="155">
        <f>SUM('PremProvMethod2 - From --&gt;: &lt;-- PremProvMethod2 - To'!P89)</f>
        <v>5084.1143026579302</v>
      </c>
      <c r="Q54" s="155">
        <f>SUM('PremProvMethod2 - From --&gt;: &lt;-- PremProvMethod2 - To'!Q89)</f>
        <v>0</v>
      </c>
      <c r="R54" s="155">
        <f>SUM('PremProvMethod2 - From --&gt;: &lt;-- PremProvMethod2 - To'!R89)</f>
        <v>0</v>
      </c>
      <c r="S54" s="155">
        <f>SUM('PremProvMethod2 - From --&gt;: &lt;-- PremProvMethod2 - To'!S89)</f>
        <v>0</v>
      </c>
      <c r="T54" s="155">
        <f>SUM('PremProvMethod2 - From --&gt;: &lt;-- PremProvMethod2 - To'!T89)</f>
        <v>0</v>
      </c>
      <c r="U54" s="155">
        <f>SUM('PremProvMethod2 - From --&gt;: &lt;-- PremProvMethod2 - To'!U89)</f>
        <v>0</v>
      </c>
      <c r="V54" s="155">
        <f>SUM('PremProvMethod2 - From --&gt;: &lt;-- PremProvMethod2 - To'!V89)</f>
        <v>0</v>
      </c>
      <c r="W54" s="155">
        <f>SUM('PremProvMethod2 - From --&gt;: &lt;-- PremProvMethod2 - To'!W89)</f>
        <v>0</v>
      </c>
      <c r="X54" s="155">
        <f>SUM('PremProvMethod2 - From --&gt;: &lt;-- PremProvMethod2 - To'!X89)</f>
        <v>0</v>
      </c>
      <c r="Y54" s="155">
        <f>SUM('PremProvMethod2 - From --&gt;: &lt;-- PremProvMethod2 - To'!Y89)</f>
        <v>0</v>
      </c>
      <c r="Z54" s="155">
        <f>SUM('PremProvMethod2 - From --&gt;: &lt;-- PremProvMethod2 - To'!Z89)</f>
        <v>0</v>
      </c>
      <c r="AA54" s="155">
        <f>SUM('PremProvMethod2 - From --&gt;: &lt;-- PremProvMethod2 - To'!AA89)</f>
        <v>0</v>
      </c>
      <c r="AB54" s="155">
        <f>SUM('PremProvMethod2 - From --&gt;: &lt;-- PremProvMethod2 - To'!AB89)</f>
        <v>0</v>
      </c>
    </row>
    <row r="55" spans="1:29" ht="13.8" thickBot="1" x14ac:dyDescent="0.3">
      <c r="B55" s="145">
        <f t="shared" si="5"/>
        <v>47483</v>
      </c>
      <c r="D55" s="173">
        <f t="shared" si="4"/>
        <v>6043.2169085009882</v>
      </c>
      <c r="E55" s="155">
        <f>SUM('PremProvMethod2 - From --&gt;: &lt;-- PremProvMethod2 - To'!E90)</f>
        <v>0</v>
      </c>
      <c r="F55" s="155">
        <f>SUM('PremProvMethod2 - From --&gt;: &lt;-- PremProvMethod2 - To'!F90)</f>
        <v>0</v>
      </c>
      <c r="G55" s="155">
        <f>SUM('PremProvMethod2 - From --&gt;: &lt;-- PremProvMethod2 - To'!G90)</f>
        <v>0</v>
      </c>
      <c r="H55" s="155">
        <f>SUM('PremProvMethod2 - From --&gt;: &lt;-- PremProvMethod2 - To'!H90)</f>
        <v>0</v>
      </c>
      <c r="I55" s="155">
        <f>SUM('PremProvMethod2 - From --&gt;: &lt;-- PremProvMethod2 - To'!I90)</f>
        <v>0</v>
      </c>
      <c r="J55" s="155">
        <f>SUM('PremProvMethod2 - From --&gt;: &lt;-- PremProvMethod2 - To'!J90)</f>
        <v>0</v>
      </c>
      <c r="K55" s="155">
        <f>SUM('PremProvMethod2 - From --&gt;: &lt;-- PremProvMethod2 - To'!K90)</f>
        <v>0</v>
      </c>
      <c r="L55" s="155">
        <f>SUM('PremProvMethod2 - From --&gt;: &lt;-- PremProvMethod2 - To'!L90)</f>
        <v>0</v>
      </c>
      <c r="M55" s="155">
        <f>SUM('PremProvMethod2 - From --&gt;: &lt;-- PremProvMethod2 - To'!M90)</f>
        <v>0</v>
      </c>
      <c r="N55" s="155">
        <f>SUM('PremProvMethod2 - From --&gt;: &lt;-- PremProvMethod2 - To'!N90)</f>
        <v>0</v>
      </c>
      <c r="O55" s="155">
        <f>SUM('PremProvMethod2 - From --&gt;: &lt;-- PremProvMethod2 - To'!O90)</f>
        <v>0</v>
      </c>
      <c r="P55" s="155">
        <f>SUM('PremProvMethod2 - From --&gt;: &lt;-- PremProvMethod2 - To'!P90)</f>
        <v>6043.2169085009882</v>
      </c>
      <c r="Q55" s="155">
        <f>SUM('PremProvMethod2 - From --&gt;: &lt;-- PremProvMethod2 - To'!Q90)</f>
        <v>0</v>
      </c>
      <c r="R55" s="155">
        <f>SUM('PremProvMethod2 - From --&gt;: &lt;-- PremProvMethod2 - To'!R90)</f>
        <v>0</v>
      </c>
      <c r="S55" s="155">
        <f>SUM('PremProvMethod2 - From --&gt;: &lt;-- PremProvMethod2 - To'!S90)</f>
        <v>0</v>
      </c>
      <c r="T55" s="155">
        <f>SUM('PremProvMethod2 - From --&gt;: &lt;-- PremProvMethod2 - To'!T90)</f>
        <v>0</v>
      </c>
      <c r="U55" s="155">
        <f>SUM('PremProvMethod2 - From --&gt;: &lt;-- PremProvMethod2 - To'!U90)</f>
        <v>0</v>
      </c>
      <c r="V55" s="155">
        <f>SUM('PremProvMethod2 - From --&gt;: &lt;-- PremProvMethod2 - To'!V90)</f>
        <v>0</v>
      </c>
      <c r="W55" s="155">
        <f>SUM('PremProvMethod2 - From --&gt;: &lt;-- PremProvMethod2 - To'!W90)</f>
        <v>0</v>
      </c>
      <c r="X55" s="155">
        <f>SUM('PremProvMethod2 - From --&gt;: &lt;-- PremProvMethod2 - To'!X90)</f>
        <v>0</v>
      </c>
      <c r="Y55" s="155">
        <f>SUM('PremProvMethod2 - From --&gt;: &lt;-- PremProvMethod2 - To'!Y90)</f>
        <v>0</v>
      </c>
      <c r="Z55" s="155">
        <f>SUM('PremProvMethod2 - From --&gt;: &lt;-- PremProvMethod2 - To'!Z90)</f>
        <v>0</v>
      </c>
      <c r="AA55" s="155">
        <f>SUM('PremProvMethod2 - From --&gt;: &lt;-- PremProvMethod2 - To'!AA90)</f>
        <v>0</v>
      </c>
      <c r="AB55" s="155">
        <f>SUM('PremProvMethod2 - From --&gt;: &lt;-- PremProvMethod2 - To'!AB90)</f>
        <v>0</v>
      </c>
    </row>
    <row r="56" spans="1:29" ht="13.8" thickBot="1" x14ac:dyDescent="0.3">
      <c r="B56" s="145">
        <f t="shared" si="5"/>
        <v>47848</v>
      </c>
      <c r="D56" s="173">
        <f t="shared" si="4"/>
        <v>6871.5657665435901</v>
      </c>
      <c r="E56" s="155">
        <f>SUM('PremProvMethod2 - From --&gt;: &lt;-- PremProvMethod2 - To'!E91)</f>
        <v>0</v>
      </c>
      <c r="F56" s="155">
        <f>SUM('PremProvMethod2 - From --&gt;: &lt;-- PremProvMethod2 - To'!F91)</f>
        <v>0</v>
      </c>
      <c r="G56" s="155">
        <f>SUM('PremProvMethod2 - From --&gt;: &lt;-- PremProvMethod2 - To'!G91)</f>
        <v>0</v>
      </c>
      <c r="H56" s="155">
        <f>SUM('PremProvMethod2 - From --&gt;: &lt;-- PremProvMethod2 - To'!H91)</f>
        <v>0</v>
      </c>
      <c r="I56" s="155">
        <f>SUM('PremProvMethod2 - From --&gt;: &lt;-- PremProvMethod2 - To'!I91)</f>
        <v>0</v>
      </c>
      <c r="J56" s="155">
        <f>SUM('PremProvMethod2 - From --&gt;: &lt;-- PremProvMethod2 - To'!J91)</f>
        <v>0</v>
      </c>
      <c r="K56" s="155">
        <f>SUM('PremProvMethod2 - From --&gt;: &lt;-- PremProvMethod2 - To'!K91)</f>
        <v>0</v>
      </c>
      <c r="L56" s="155">
        <f>SUM('PremProvMethod2 - From --&gt;: &lt;-- PremProvMethod2 - To'!L91)</f>
        <v>0</v>
      </c>
      <c r="M56" s="155">
        <f>SUM('PremProvMethod2 - From --&gt;: &lt;-- PremProvMethod2 - To'!M91)</f>
        <v>0</v>
      </c>
      <c r="N56" s="155">
        <f>SUM('PremProvMethod2 - From --&gt;: &lt;-- PremProvMethod2 - To'!N91)</f>
        <v>0</v>
      </c>
      <c r="O56" s="155">
        <f>SUM('PremProvMethod2 - From --&gt;: &lt;-- PremProvMethod2 - To'!O91)</f>
        <v>0</v>
      </c>
      <c r="P56" s="155">
        <f>SUM('PremProvMethod2 - From --&gt;: &lt;-- PremProvMethod2 - To'!P91)</f>
        <v>6871.5657665435901</v>
      </c>
      <c r="Q56" s="155">
        <f>SUM('PremProvMethod2 - From --&gt;: &lt;-- PremProvMethod2 - To'!Q91)</f>
        <v>0</v>
      </c>
      <c r="R56" s="155">
        <f>SUM('PremProvMethod2 - From --&gt;: &lt;-- PremProvMethod2 - To'!R91)</f>
        <v>0</v>
      </c>
      <c r="S56" s="155">
        <f>SUM('PremProvMethod2 - From --&gt;: &lt;-- PremProvMethod2 - To'!S91)</f>
        <v>0</v>
      </c>
      <c r="T56" s="155">
        <f>SUM('PremProvMethod2 - From --&gt;: &lt;-- PremProvMethod2 - To'!T91)</f>
        <v>0</v>
      </c>
      <c r="U56" s="155">
        <f>SUM('PremProvMethod2 - From --&gt;: &lt;-- PremProvMethod2 - To'!U91)</f>
        <v>0</v>
      </c>
      <c r="V56" s="155">
        <f>SUM('PremProvMethod2 - From --&gt;: &lt;-- PremProvMethod2 - To'!V91)</f>
        <v>0</v>
      </c>
      <c r="W56" s="155">
        <f>SUM('PremProvMethod2 - From --&gt;: &lt;-- PremProvMethod2 - To'!W91)</f>
        <v>0</v>
      </c>
      <c r="X56" s="155">
        <f>SUM('PremProvMethod2 - From --&gt;: &lt;-- PremProvMethod2 - To'!X91)</f>
        <v>0</v>
      </c>
      <c r="Y56" s="155">
        <f>SUM('PremProvMethod2 - From --&gt;: &lt;-- PremProvMethod2 - To'!Y91)</f>
        <v>0</v>
      </c>
      <c r="Z56" s="155">
        <f>SUM('PremProvMethod2 - From --&gt;: &lt;-- PremProvMethod2 - To'!Z91)</f>
        <v>0</v>
      </c>
      <c r="AA56" s="155">
        <f>SUM('PremProvMethod2 - From --&gt;: &lt;-- PremProvMethod2 - To'!AA91)</f>
        <v>0</v>
      </c>
      <c r="AB56" s="155">
        <f>SUM('PremProvMethod2 - From --&gt;: &lt;-- PremProvMethod2 - To'!AB91)</f>
        <v>0</v>
      </c>
    </row>
    <row r="57" spans="1:29" ht="13.8" thickBot="1" x14ac:dyDescent="0.3">
      <c r="B57" s="145">
        <f t="shared" si="5"/>
        <v>48213</v>
      </c>
      <c r="D57" s="173">
        <f t="shared" si="4"/>
        <v>7360.4284965850748</v>
      </c>
      <c r="E57" s="155">
        <f>SUM('PremProvMethod2 - From --&gt;: &lt;-- PremProvMethod2 - To'!E92)</f>
        <v>0</v>
      </c>
      <c r="F57" s="155">
        <f>SUM('PremProvMethod2 - From --&gt;: &lt;-- PremProvMethod2 - To'!F92)</f>
        <v>0</v>
      </c>
      <c r="G57" s="155">
        <f>SUM('PremProvMethod2 - From --&gt;: &lt;-- PremProvMethod2 - To'!G92)</f>
        <v>0</v>
      </c>
      <c r="H57" s="155">
        <f>SUM('PremProvMethod2 - From --&gt;: &lt;-- PremProvMethod2 - To'!H92)</f>
        <v>0</v>
      </c>
      <c r="I57" s="155">
        <f>SUM('PremProvMethod2 - From --&gt;: &lt;-- PremProvMethod2 - To'!I92)</f>
        <v>0</v>
      </c>
      <c r="J57" s="155">
        <f>SUM('PremProvMethod2 - From --&gt;: &lt;-- PremProvMethod2 - To'!J92)</f>
        <v>0</v>
      </c>
      <c r="K57" s="155">
        <f>SUM('PremProvMethod2 - From --&gt;: &lt;-- PremProvMethod2 - To'!K92)</f>
        <v>0</v>
      </c>
      <c r="L57" s="155">
        <f>SUM('PremProvMethod2 - From --&gt;: &lt;-- PremProvMethod2 - To'!L92)</f>
        <v>0</v>
      </c>
      <c r="M57" s="155">
        <f>SUM('PremProvMethod2 - From --&gt;: &lt;-- PremProvMethod2 - To'!M92)</f>
        <v>0</v>
      </c>
      <c r="N57" s="155">
        <f>SUM('PremProvMethod2 - From --&gt;: &lt;-- PremProvMethod2 - To'!N92)</f>
        <v>0</v>
      </c>
      <c r="O57" s="155">
        <f>SUM('PremProvMethod2 - From --&gt;: &lt;-- PremProvMethod2 - To'!O92)</f>
        <v>0</v>
      </c>
      <c r="P57" s="155">
        <f>SUM('PremProvMethod2 - From --&gt;: &lt;-- PremProvMethod2 - To'!P92)</f>
        <v>7360.4284965850748</v>
      </c>
      <c r="Q57" s="155">
        <f>SUM('PremProvMethod2 - From --&gt;: &lt;-- PremProvMethod2 - To'!Q92)</f>
        <v>0</v>
      </c>
      <c r="R57" s="155">
        <f>SUM('PremProvMethod2 - From --&gt;: &lt;-- PremProvMethod2 - To'!R92)</f>
        <v>0</v>
      </c>
      <c r="S57" s="155">
        <f>SUM('PremProvMethod2 - From --&gt;: &lt;-- PremProvMethod2 - To'!S92)</f>
        <v>0</v>
      </c>
      <c r="T57" s="155">
        <f>SUM('PremProvMethod2 - From --&gt;: &lt;-- PremProvMethod2 - To'!T92)</f>
        <v>0</v>
      </c>
      <c r="U57" s="155">
        <f>SUM('PremProvMethod2 - From --&gt;: &lt;-- PremProvMethod2 - To'!U92)</f>
        <v>0</v>
      </c>
      <c r="V57" s="155">
        <f>SUM('PremProvMethod2 - From --&gt;: &lt;-- PremProvMethod2 - To'!V92)</f>
        <v>0</v>
      </c>
      <c r="W57" s="155">
        <f>SUM('PremProvMethod2 - From --&gt;: &lt;-- PremProvMethod2 - To'!W92)</f>
        <v>0</v>
      </c>
      <c r="X57" s="155">
        <f>SUM('PremProvMethod2 - From --&gt;: &lt;-- PremProvMethod2 - To'!X92)</f>
        <v>0</v>
      </c>
      <c r="Y57" s="155">
        <f>SUM('PremProvMethod2 - From --&gt;: &lt;-- PremProvMethod2 - To'!Y92)</f>
        <v>0</v>
      </c>
      <c r="Z57" s="155">
        <f>SUM('PremProvMethod2 - From --&gt;: &lt;-- PremProvMethod2 - To'!Z92)</f>
        <v>0</v>
      </c>
      <c r="AA57" s="155">
        <f>SUM('PremProvMethod2 - From --&gt;: &lt;-- PremProvMethod2 - To'!AA92)</f>
        <v>0</v>
      </c>
      <c r="AB57" s="155">
        <f>SUM('PremProvMethod2 - From --&gt;: &lt;-- PremProvMethod2 - To'!AB92)</f>
        <v>0</v>
      </c>
    </row>
    <row r="58" spans="1:29" ht="13.8" thickBot="1" x14ac:dyDescent="0.3">
      <c r="B58" s="145">
        <f t="shared" si="5"/>
        <v>48579</v>
      </c>
      <c r="D58" s="173">
        <f t="shared" si="4"/>
        <v>7275.3697552096273</v>
      </c>
      <c r="E58" s="155">
        <f>SUM('PremProvMethod2 - From --&gt;: &lt;-- PremProvMethod2 - To'!E93)</f>
        <v>0</v>
      </c>
      <c r="F58" s="155">
        <f>SUM('PremProvMethod2 - From --&gt;: &lt;-- PremProvMethod2 - To'!F93)</f>
        <v>0</v>
      </c>
      <c r="G58" s="155">
        <f>SUM('PremProvMethod2 - From --&gt;: &lt;-- PremProvMethod2 - To'!G93)</f>
        <v>0</v>
      </c>
      <c r="H58" s="155">
        <f>SUM('PremProvMethod2 - From --&gt;: &lt;-- PremProvMethod2 - To'!H93)</f>
        <v>0</v>
      </c>
      <c r="I58" s="155">
        <f>SUM('PremProvMethod2 - From --&gt;: &lt;-- PremProvMethod2 - To'!I93)</f>
        <v>0</v>
      </c>
      <c r="J58" s="155">
        <f>SUM('PremProvMethod2 - From --&gt;: &lt;-- PremProvMethod2 - To'!J93)</f>
        <v>0</v>
      </c>
      <c r="K58" s="155">
        <f>SUM('PremProvMethod2 - From --&gt;: &lt;-- PremProvMethod2 - To'!K93)</f>
        <v>0</v>
      </c>
      <c r="L58" s="155">
        <f>SUM('PremProvMethod2 - From --&gt;: &lt;-- PremProvMethod2 - To'!L93)</f>
        <v>0</v>
      </c>
      <c r="M58" s="155">
        <f>SUM('PremProvMethod2 - From --&gt;: &lt;-- PremProvMethod2 - To'!M93)</f>
        <v>0</v>
      </c>
      <c r="N58" s="155">
        <f>SUM('PremProvMethod2 - From --&gt;: &lt;-- PremProvMethod2 - To'!N93)</f>
        <v>0</v>
      </c>
      <c r="O58" s="155">
        <f>SUM('PremProvMethod2 - From --&gt;: &lt;-- PremProvMethod2 - To'!O93)</f>
        <v>0</v>
      </c>
      <c r="P58" s="155">
        <f>SUM('PremProvMethod2 - From --&gt;: &lt;-- PremProvMethod2 - To'!P93)</f>
        <v>7275.3697552096273</v>
      </c>
      <c r="Q58" s="155">
        <f>SUM('PremProvMethod2 - From --&gt;: &lt;-- PremProvMethod2 - To'!Q93)</f>
        <v>0</v>
      </c>
      <c r="R58" s="155">
        <f>SUM('PremProvMethod2 - From --&gt;: &lt;-- PremProvMethod2 - To'!R93)</f>
        <v>0</v>
      </c>
      <c r="S58" s="155">
        <f>SUM('PremProvMethod2 - From --&gt;: &lt;-- PremProvMethod2 - To'!S93)</f>
        <v>0</v>
      </c>
      <c r="T58" s="155">
        <f>SUM('PremProvMethod2 - From --&gt;: &lt;-- PremProvMethod2 - To'!T93)</f>
        <v>0</v>
      </c>
      <c r="U58" s="155">
        <f>SUM('PremProvMethod2 - From --&gt;: &lt;-- PremProvMethod2 - To'!U93)</f>
        <v>0</v>
      </c>
      <c r="V58" s="155">
        <f>SUM('PremProvMethod2 - From --&gt;: &lt;-- PremProvMethod2 - To'!V93)</f>
        <v>0</v>
      </c>
      <c r="W58" s="155">
        <f>SUM('PremProvMethod2 - From --&gt;: &lt;-- PremProvMethod2 - To'!W93)</f>
        <v>0</v>
      </c>
      <c r="X58" s="155">
        <f>SUM('PremProvMethod2 - From --&gt;: &lt;-- PremProvMethod2 - To'!X93)</f>
        <v>0</v>
      </c>
      <c r="Y58" s="155">
        <f>SUM('PremProvMethod2 - From --&gt;: &lt;-- PremProvMethod2 - To'!Y93)</f>
        <v>0</v>
      </c>
      <c r="Z58" s="155">
        <f>SUM('PremProvMethod2 - From --&gt;: &lt;-- PremProvMethod2 - To'!Z93)</f>
        <v>0</v>
      </c>
      <c r="AA58" s="155">
        <f>SUM('PremProvMethod2 - From --&gt;: &lt;-- PremProvMethod2 - To'!AA93)</f>
        <v>0</v>
      </c>
      <c r="AB58" s="155">
        <f>SUM('PremProvMethod2 - From --&gt;: &lt;-- PremProvMethod2 - To'!AB93)</f>
        <v>0</v>
      </c>
    </row>
    <row r="59" spans="1:29" ht="13.8" thickBot="1" x14ac:dyDescent="0.3">
      <c r="B59" s="145">
        <f t="shared" si="5"/>
        <v>48944</v>
      </c>
      <c r="D59" s="173">
        <f t="shared" si="4"/>
        <v>6455.3929622949945</v>
      </c>
      <c r="E59" s="155">
        <f>SUM('PremProvMethod2 - From --&gt;: &lt;-- PremProvMethod2 - To'!E94)</f>
        <v>0</v>
      </c>
      <c r="F59" s="155">
        <f>SUM('PremProvMethod2 - From --&gt;: &lt;-- PremProvMethod2 - To'!F94)</f>
        <v>0</v>
      </c>
      <c r="G59" s="155">
        <f>SUM('PremProvMethod2 - From --&gt;: &lt;-- PremProvMethod2 - To'!G94)</f>
        <v>0</v>
      </c>
      <c r="H59" s="155">
        <f>SUM('PremProvMethod2 - From --&gt;: &lt;-- PremProvMethod2 - To'!H94)</f>
        <v>0</v>
      </c>
      <c r="I59" s="155">
        <f>SUM('PremProvMethod2 - From --&gt;: &lt;-- PremProvMethod2 - To'!I94)</f>
        <v>0</v>
      </c>
      <c r="J59" s="155">
        <f>SUM('PremProvMethod2 - From --&gt;: &lt;-- PremProvMethod2 - To'!J94)</f>
        <v>0</v>
      </c>
      <c r="K59" s="155">
        <f>SUM('PremProvMethod2 - From --&gt;: &lt;-- PremProvMethod2 - To'!K94)</f>
        <v>0</v>
      </c>
      <c r="L59" s="155">
        <f>SUM('PremProvMethod2 - From --&gt;: &lt;-- PremProvMethod2 - To'!L94)</f>
        <v>0</v>
      </c>
      <c r="M59" s="155">
        <f>SUM('PremProvMethod2 - From --&gt;: &lt;-- PremProvMethod2 - To'!M94)</f>
        <v>0</v>
      </c>
      <c r="N59" s="155">
        <f>SUM('PremProvMethod2 - From --&gt;: &lt;-- PremProvMethod2 - To'!N94)</f>
        <v>0</v>
      </c>
      <c r="O59" s="155">
        <f>SUM('PremProvMethod2 - From --&gt;: &lt;-- PremProvMethod2 - To'!O94)</f>
        <v>0</v>
      </c>
      <c r="P59" s="155">
        <f>SUM('PremProvMethod2 - From --&gt;: &lt;-- PremProvMethod2 - To'!P94)</f>
        <v>6455.3929622949945</v>
      </c>
      <c r="Q59" s="155">
        <f>SUM('PremProvMethod2 - From --&gt;: &lt;-- PremProvMethod2 - To'!Q94)</f>
        <v>0</v>
      </c>
      <c r="R59" s="155">
        <f>SUM('PremProvMethod2 - From --&gt;: &lt;-- PremProvMethod2 - To'!R94)</f>
        <v>0</v>
      </c>
      <c r="S59" s="155">
        <f>SUM('PremProvMethod2 - From --&gt;: &lt;-- PremProvMethod2 - To'!S94)</f>
        <v>0</v>
      </c>
      <c r="T59" s="155">
        <f>SUM('PremProvMethod2 - From --&gt;: &lt;-- PremProvMethod2 - To'!T94)</f>
        <v>0</v>
      </c>
      <c r="U59" s="155">
        <f>SUM('PremProvMethod2 - From --&gt;: &lt;-- PremProvMethod2 - To'!U94)</f>
        <v>0</v>
      </c>
      <c r="V59" s="155">
        <f>SUM('PremProvMethod2 - From --&gt;: &lt;-- PremProvMethod2 - To'!V94)</f>
        <v>0</v>
      </c>
      <c r="W59" s="155">
        <f>SUM('PremProvMethod2 - From --&gt;: &lt;-- PremProvMethod2 - To'!W94)</f>
        <v>0</v>
      </c>
      <c r="X59" s="155">
        <f>SUM('PremProvMethod2 - From --&gt;: &lt;-- PremProvMethod2 - To'!X94)</f>
        <v>0</v>
      </c>
      <c r="Y59" s="155">
        <f>SUM('PremProvMethod2 - From --&gt;: &lt;-- PremProvMethod2 - To'!Y94)</f>
        <v>0</v>
      </c>
      <c r="Z59" s="155">
        <f>SUM('PremProvMethod2 - From --&gt;: &lt;-- PremProvMethod2 - To'!Z94)</f>
        <v>0</v>
      </c>
      <c r="AA59" s="155">
        <f>SUM('PremProvMethod2 - From --&gt;: &lt;-- PremProvMethod2 - To'!AA94)</f>
        <v>0</v>
      </c>
      <c r="AB59" s="155">
        <f>SUM('PremProvMethod2 - From --&gt;: &lt;-- PremProvMethod2 - To'!AB94)</f>
        <v>0</v>
      </c>
    </row>
    <row r="60" spans="1:29" ht="13.8" thickBot="1" x14ac:dyDescent="0.3">
      <c r="B60" s="145">
        <f t="shared" si="5"/>
        <v>49309</v>
      </c>
      <c r="D60" s="173">
        <f t="shared" si="4"/>
        <v>4955.6641254498381</v>
      </c>
      <c r="E60" s="155">
        <f>SUM('PremProvMethod2 - From --&gt;: &lt;-- PremProvMethod2 - To'!E95)</f>
        <v>0</v>
      </c>
      <c r="F60" s="155">
        <f>SUM('PremProvMethod2 - From --&gt;: &lt;-- PremProvMethod2 - To'!F95)</f>
        <v>0</v>
      </c>
      <c r="G60" s="155">
        <f>SUM('PremProvMethod2 - From --&gt;: &lt;-- PremProvMethod2 - To'!G95)</f>
        <v>0</v>
      </c>
      <c r="H60" s="155">
        <f>SUM('PremProvMethod2 - From --&gt;: &lt;-- PremProvMethod2 - To'!H95)</f>
        <v>0</v>
      </c>
      <c r="I60" s="155">
        <f>SUM('PremProvMethod2 - From --&gt;: &lt;-- PremProvMethod2 - To'!I95)</f>
        <v>0</v>
      </c>
      <c r="J60" s="155">
        <f>SUM('PremProvMethod2 - From --&gt;: &lt;-- PremProvMethod2 - To'!J95)</f>
        <v>0</v>
      </c>
      <c r="K60" s="155">
        <f>SUM('PremProvMethod2 - From --&gt;: &lt;-- PremProvMethod2 - To'!K95)</f>
        <v>0</v>
      </c>
      <c r="L60" s="155">
        <f>SUM('PremProvMethod2 - From --&gt;: &lt;-- PremProvMethod2 - To'!L95)</f>
        <v>0</v>
      </c>
      <c r="M60" s="155">
        <f>SUM('PremProvMethod2 - From --&gt;: &lt;-- PremProvMethod2 - To'!M95)</f>
        <v>0</v>
      </c>
      <c r="N60" s="155">
        <f>SUM('PremProvMethod2 - From --&gt;: &lt;-- PremProvMethod2 - To'!N95)</f>
        <v>0</v>
      </c>
      <c r="O60" s="155">
        <f>SUM('PremProvMethod2 - From --&gt;: &lt;-- PremProvMethod2 - To'!O95)</f>
        <v>0</v>
      </c>
      <c r="P60" s="155">
        <f>SUM('PremProvMethod2 - From --&gt;: &lt;-- PremProvMethod2 - To'!P95)</f>
        <v>4955.6641254498381</v>
      </c>
      <c r="Q60" s="155">
        <f>SUM('PremProvMethod2 - From --&gt;: &lt;-- PremProvMethod2 - To'!Q95)</f>
        <v>0</v>
      </c>
      <c r="R60" s="155">
        <f>SUM('PremProvMethod2 - From --&gt;: &lt;-- PremProvMethod2 - To'!R95)</f>
        <v>0</v>
      </c>
      <c r="S60" s="155">
        <f>SUM('PremProvMethod2 - From --&gt;: &lt;-- PremProvMethod2 - To'!S95)</f>
        <v>0</v>
      </c>
      <c r="T60" s="155">
        <f>SUM('PremProvMethod2 - From --&gt;: &lt;-- PremProvMethod2 - To'!T95)</f>
        <v>0</v>
      </c>
      <c r="U60" s="155">
        <f>SUM('PremProvMethod2 - From --&gt;: &lt;-- PremProvMethod2 - To'!U95)</f>
        <v>0</v>
      </c>
      <c r="V60" s="155">
        <f>SUM('PremProvMethod2 - From --&gt;: &lt;-- PremProvMethod2 - To'!V95)</f>
        <v>0</v>
      </c>
      <c r="W60" s="155">
        <f>SUM('PremProvMethod2 - From --&gt;: &lt;-- PremProvMethod2 - To'!W95)</f>
        <v>0</v>
      </c>
      <c r="X60" s="155">
        <f>SUM('PremProvMethod2 - From --&gt;: &lt;-- PremProvMethod2 - To'!X95)</f>
        <v>0</v>
      </c>
      <c r="Y60" s="155">
        <f>SUM('PremProvMethod2 - From --&gt;: &lt;-- PremProvMethod2 - To'!Y95)</f>
        <v>0</v>
      </c>
      <c r="Z60" s="155">
        <f>SUM('PremProvMethod2 - From --&gt;: &lt;-- PremProvMethod2 - To'!Z95)</f>
        <v>0</v>
      </c>
      <c r="AA60" s="155">
        <f>SUM('PremProvMethod2 - From --&gt;: &lt;-- PremProvMethod2 - To'!AA95)</f>
        <v>0</v>
      </c>
      <c r="AB60" s="155">
        <f>SUM('PremProvMethod2 - From --&gt;: &lt;-- PremProvMethod2 - To'!AB95)</f>
        <v>0</v>
      </c>
    </row>
    <row r="61" spans="1:29" ht="13.8" thickBot="1" x14ac:dyDescent="0.3">
      <c r="B61" s="145">
        <f t="shared" si="5"/>
        <v>49674</v>
      </c>
      <c r="D61" s="173">
        <f t="shared" si="4"/>
        <v>3134.0703851130447</v>
      </c>
      <c r="E61" s="155">
        <f>SUM('PremProvMethod2 - From --&gt;: &lt;-- PremProvMethod2 - To'!E96)</f>
        <v>0</v>
      </c>
      <c r="F61" s="155">
        <f>SUM('PremProvMethod2 - From --&gt;: &lt;-- PremProvMethod2 - To'!F96)</f>
        <v>0</v>
      </c>
      <c r="G61" s="155">
        <f>SUM('PremProvMethod2 - From --&gt;: &lt;-- PremProvMethod2 - To'!G96)</f>
        <v>0</v>
      </c>
      <c r="H61" s="155">
        <f>SUM('PremProvMethod2 - From --&gt;: &lt;-- PremProvMethod2 - To'!H96)</f>
        <v>0</v>
      </c>
      <c r="I61" s="155">
        <f>SUM('PremProvMethod2 - From --&gt;: &lt;-- PremProvMethod2 - To'!I96)</f>
        <v>0</v>
      </c>
      <c r="J61" s="155">
        <f>SUM('PremProvMethod2 - From --&gt;: &lt;-- PremProvMethod2 - To'!J96)</f>
        <v>0</v>
      </c>
      <c r="K61" s="155">
        <f>SUM('PremProvMethod2 - From --&gt;: &lt;-- PremProvMethod2 - To'!K96)</f>
        <v>0</v>
      </c>
      <c r="L61" s="155">
        <f>SUM('PremProvMethod2 - From --&gt;: &lt;-- PremProvMethod2 - To'!L96)</f>
        <v>0</v>
      </c>
      <c r="M61" s="155">
        <f>SUM('PremProvMethod2 - From --&gt;: &lt;-- PremProvMethod2 - To'!M96)</f>
        <v>0</v>
      </c>
      <c r="N61" s="155">
        <f>SUM('PremProvMethod2 - From --&gt;: &lt;-- PremProvMethod2 - To'!N96)</f>
        <v>0</v>
      </c>
      <c r="O61" s="155">
        <f>SUM('PremProvMethod2 - From --&gt;: &lt;-- PremProvMethod2 - To'!O96)</f>
        <v>0</v>
      </c>
      <c r="P61" s="155">
        <f>SUM('PremProvMethod2 - From --&gt;: &lt;-- PremProvMethod2 - To'!P96)</f>
        <v>3134.0703851130447</v>
      </c>
      <c r="Q61" s="155">
        <f>SUM('PremProvMethod2 - From --&gt;: &lt;-- PremProvMethod2 - To'!Q96)</f>
        <v>0</v>
      </c>
      <c r="R61" s="155">
        <f>SUM('PremProvMethod2 - From --&gt;: &lt;-- PremProvMethod2 - To'!R96)</f>
        <v>0</v>
      </c>
      <c r="S61" s="155">
        <f>SUM('PremProvMethod2 - From --&gt;: &lt;-- PremProvMethod2 - To'!S96)</f>
        <v>0</v>
      </c>
      <c r="T61" s="155">
        <f>SUM('PremProvMethod2 - From --&gt;: &lt;-- PremProvMethod2 - To'!T96)</f>
        <v>0</v>
      </c>
      <c r="U61" s="155">
        <f>SUM('PremProvMethod2 - From --&gt;: &lt;-- PremProvMethod2 - To'!U96)</f>
        <v>0</v>
      </c>
      <c r="V61" s="155">
        <f>SUM('PremProvMethod2 - From --&gt;: &lt;-- PremProvMethod2 - To'!V96)</f>
        <v>0</v>
      </c>
      <c r="W61" s="155">
        <f>SUM('PremProvMethod2 - From --&gt;: &lt;-- PremProvMethod2 - To'!W96)</f>
        <v>0</v>
      </c>
      <c r="X61" s="155">
        <f>SUM('PremProvMethod2 - From --&gt;: &lt;-- PremProvMethod2 - To'!X96)</f>
        <v>0</v>
      </c>
      <c r="Y61" s="155">
        <f>SUM('PremProvMethod2 - From --&gt;: &lt;-- PremProvMethod2 - To'!Y96)</f>
        <v>0</v>
      </c>
      <c r="Z61" s="155">
        <f>SUM('PremProvMethod2 - From --&gt;: &lt;-- PremProvMethod2 - To'!Z96)</f>
        <v>0</v>
      </c>
      <c r="AA61" s="155">
        <f>SUM('PremProvMethod2 - From --&gt;: &lt;-- PremProvMethod2 - To'!AA96)</f>
        <v>0</v>
      </c>
      <c r="AB61" s="155">
        <f>SUM('PremProvMethod2 - From --&gt;: &lt;-- PremProvMethod2 - To'!AB96)</f>
        <v>0</v>
      </c>
    </row>
    <row r="62" spans="1:29" ht="13.8" thickBot="1" x14ac:dyDescent="0.3">
      <c r="B62" s="145">
        <f t="shared" si="5"/>
        <v>50040</v>
      </c>
      <c r="D62" s="173">
        <f t="shared" si="4"/>
        <v>1530.276636103483</v>
      </c>
      <c r="E62" s="155">
        <f>SUM('PremProvMethod2 - From --&gt;: &lt;-- PremProvMethod2 - To'!E97)</f>
        <v>0</v>
      </c>
      <c r="F62" s="155">
        <f>SUM('PremProvMethod2 - From --&gt;: &lt;-- PremProvMethod2 - To'!F97)</f>
        <v>0</v>
      </c>
      <c r="G62" s="155">
        <f>SUM('PremProvMethod2 - From --&gt;: &lt;-- PremProvMethod2 - To'!G97)</f>
        <v>0</v>
      </c>
      <c r="H62" s="155">
        <f>SUM('PremProvMethod2 - From --&gt;: &lt;-- PremProvMethod2 - To'!H97)</f>
        <v>0</v>
      </c>
      <c r="I62" s="155">
        <f>SUM('PremProvMethod2 - From --&gt;: &lt;-- PremProvMethod2 - To'!I97)</f>
        <v>0</v>
      </c>
      <c r="J62" s="155">
        <f>SUM('PremProvMethod2 - From --&gt;: &lt;-- PremProvMethod2 - To'!J97)</f>
        <v>0</v>
      </c>
      <c r="K62" s="155">
        <f>SUM('PremProvMethod2 - From --&gt;: &lt;-- PremProvMethod2 - To'!K97)</f>
        <v>0</v>
      </c>
      <c r="L62" s="155">
        <f>SUM('PremProvMethod2 - From --&gt;: &lt;-- PremProvMethod2 - To'!L97)</f>
        <v>0</v>
      </c>
      <c r="M62" s="155">
        <f>SUM('PremProvMethod2 - From --&gt;: &lt;-- PremProvMethod2 - To'!M97)</f>
        <v>0</v>
      </c>
      <c r="N62" s="155">
        <f>SUM('PremProvMethod2 - From --&gt;: &lt;-- PremProvMethod2 - To'!N97)</f>
        <v>0</v>
      </c>
      <c r="O62" s="155">
        <f>SUM('PremProvMethod2 - From --&gt;: &lt;-- PremProvMethod2 - To'!O97)</f>
        <v>0</v>
      </c>
      <c r="P62" s="155">
        <f>SUM('PremProvMethod2 - From --&gt;: &lt;-- PremProvMethod2 - To'!P97)</f>
        <v>1530.276636103483</v>
      </c>
      <c r="Q62" s="155">
        <f>SUM('PremProvMethod2 - From --&gt;: &lt;-- PremProvMethod2 - To'!Q97)</f>
        <v>0</v>
      </c>
      <c r="R62" s="155">
        <f>SUM('PremProvMethod2 - From --&gt;: &lt;-- PremProvMethod2 - To'!R97)</f>
        <v>0</v>
      </c>
      <c r="S62" s="155">
        <f>SUM('PremProvMethod2 - From --&gt;: &lt;-- PremProvMethod2 - To'!S97)</f>
        <v>0</v>
      </c>
      <c r="T62" s="155">
        <f>SUM('PremProvMethod2 - From --&gt;: &lt;-- PremProvMethod2 - To'!T97)</f>
        <v>0</v>
      </c>
      <c r="U62" s="155">
        <f>SUM('PremProvMethod2 - From --&gt;: &lt;-- PremProvMethod2 - To'!U97)</f>
        <v>0</v>
      </c>
      <c r="V62" s="155">
        <f>SUM('PremProvMethod2 - From --&gt;: &lt;-- PremProvMethod2 - To'!V97)</f>
        <v>0</v>
      </c>
      <c r="W62" s="155">
        <f>SUM('PremProvMethod2 - From --&gt;: &lt;-- PremProvMethod2 - To'!W97)</f>
        <v>0</v>
      </c>
      <c r="X62" s="155">
        <f>SUM('PremProvMethod2 - From --&gt;: &lt;-- PremProvMethod2 - To'!X97)</f>
        <v>0</v>
      </c>
      <c r="Y62" s="155">
        <f>SUM('PremProvMethod2 - From --&gt;: &lt;-- PremProvMethod2 - To'!Y97)</f>
        <v>0</v>
      </c>
      <c r="Z62" s="155">
        <f>SUM('PremProvMethod2 - From --&gt;: &lt;-- PremProvMethod2 - To'!Z97)</f>
        <v>0</v>
      </c>
      <c r="AA62" s="155">
        <f>SUM('PremProvMethod2 - From --&gt;: &lt;-- PremProvMethod2 - To'!AA97)</f>
        <v>0</v>
      </c>
      <c r="AB62" s="155">
        <f>SUM('PremProvMethod2 - From --&gt;: &lt;-- PremProvMethod2 - To'!AB97)</f>
        <v>0</v>
      </c>
    </row>
    <row r="63" spans="1:29" s="177" customFormat="1" ht="13.8" thickBot="1" x14ac:dyDescent="0.3">
      <c r="A63" s="141"/>
      <c r="B63" s="145">
        <f t="shared" si="5"/>
        <v>50405</v>
      </c>
      <c r="C63" s="141"/>
      <c r="D63" s="173">
        <f t="shared" si="4"/>
        <v>660.55992410128579</v>
      </c>
      <c r="E63" s="155">
        <f>SUM('PremProvMethod2 - From --&gt;: &lt;-- PremProvMethod2 - To'!E98)</f>
        <v>0</v>
      </c>
      <c r="F63" s="155">
        <f>SUM('PremProvMethod2 - From --&gt;: &lt;-- PremProvMethod2 - To'!F98)</f>
        <v>0</v>
      </c>
      <c r="G63" s="155">
        <f>SUM('PremProvMethod2 - From --&gt;: &lt;-- PremProvMethod2 - To'!G98)</f>
        <v>0</v>
      </c>
      <c r="H63" s="155">
        <f>SUM('PremProvMethod2 - From --&gt;: &lt;-- PremProvMethod2 - To'!H98)</f>
        <v>0</v>
      </c>
      <c r="I63" s="155">
        <f>SUM('PremProvMethod2 - From --&gt;: &lt;-- PremProvMethod2 - To'!I98)</f>
        <v>0</v>
      </c>
      <c r="J63" s="155">
        <f>SUM('PremProvMethod2 - From --&gt;: &lt;-- PremProvMethod2 - To'!J98)</f>
        <v>0</v>
      </c>
      <c r="K63" s="155">
        <f>SUM('PremProvMethod2 - From --&gt;: &lt;-- PremProvMethod2 - To'!K98)</f>
        <v>0</v>
      </c>
      <c r="L63" s="155">
        <f>SUM('PremProvMethod2 - From --&gt;: &lt;-- PremProvMethod2 - To'!L98)</f>
        <v>0</v>
      </c>
      <c r="M63" s="155">
        <f>SUM('PremProvMethod2 - From --&gt;: &lt;-- PremProvMethod2 - To'!M98)</f>
        <v>0</v>
      </c>
      <c r="N63" s="155">
        <f>SUM('PremProvMethod2 - From --&gt;: &lt;-- PremProvMethod2 - To'!N98)</f>
        <v>0</v>
      </c>
      <c r="O63" s="155">
        <f>SUM('PremProvMethod2 - From --&gt;: &lt;-- PremProvMethod2 - To'!O98)</f>
        <v>0</v>
      </c>
      <c r="P63" s="155">
        <f>SUM('PremProvMethod2 - From --&gt;: &lt;-- PremProvMethod2 - To'!P98)</f>
        <v>660.55992410128579</v>
      </c>
      <c r="Q63" s="155">
        <f>SUM('PremProvMethod2 - From --&gt;: &lt;-- PremProvMethod2 - To'!Q98)</f>
        <v>0</v>
      </c>
      <c r="R63" s="155">
        <f>SUM('PremProvMethod2 - From --&gt;: &lt;-- PremProvMethod2 - To'!R98)</f>
        <v>0</v>
      </c>
      <c r="S63" s="155">
        <f>SUM('PremProvMethod2 - From --&gt;: &lt;-- PremProvMethod2 - To'!S98)</f>
        <v>0</v>
      </c>
      <c r="T63" s="155">
        <f>SUM('PremProvMethod2 - From --&gt;: &lt;-- PremProvMethod2 - To'!T98)</f>
        <v>0</v>
      </c>
      <c r="U63" s="155">
        <f>SUM('PremProvMethod2 - From --&gt;: &lt;-- PremProvMethod2 - To'!U98)</f>
        <v>0</v>
      </c>
      <c r="V63" s="155">
        <f>SUM('PremProvMethod2 - From --&gt;: &lt;-- PremProvMethod2 - To'!V98)</f>
        <v>0</v>
      </c>
      <c r="W63" s="155">
        <f>SUM('PremProvMethod2 - From --&gt;: &lt;-- PremProvMethod2 - To'!W98)</f>
        <v>0</v>
      </c>
      <c r="X63" s="155">
        <f>SUM('PremProvMethod2 - From --&gt;: &lt;-- PremProvMethod2 - To'!X98)</f>
        <v>0</v>
      </c>
      <c r="Y63" s="155">
        <f>SUM('PremProvMethod2 - From --&gt;: &lt;-- PremProvMethod2 - To'!Y98)</f>
        <v>0</v>
      </c>
      <c r="Z63" s="155">
        <f>SUM('PremProvMethod2 - From --&gt;: &lt;-- PremProvMethod2 - To'!Z98)</f>
        <v>0</v>
      </c>
      <c r="AA63" s="155">
        <f>SUM('PremProvMethod2 - From --&gt;: &lt;-- PremProvMethod2 - To'!AA98)</f>
        <v>0</v>
      </c>
      <c r="AB63" s="155">
        <f>SUM('PremProvMethod2 - From --&gt;: &lt;-- PremProvMethod2 - To'!AB98)</f>
        <v>0</v>
      </c>
      <c r="AC63" s="141"/>
    </row>
    <row r="64" spans="1:29" s="177" customFormat="1" ht="13.8" thickBot="1" x14ac:dyDescent="0.3">
      <c r="A64" s="141"/>
      <c r="B64" s="145">
        <f t="shared" si="5"/>
        <v>50770</v>
      </c>
      <c r="C64" s="141"/>
      <c r="D64" s="173">
        <f t="shared" si="4"/>
        <v>0</v>
      </c>
      <c r="E64" s="155">
        <f>SUM('PremProvMethod2 - From --&gt;: &lt;-- PremProvMethod2 - To'!E99)</f>
        <v>0</v>
      </c>
      <c r="F64" s="155">
        <f>SUM('PremProvMethod2 - From --&gt;: &lt;-- PremProvMethod2 - To'!F99)</f>
        <v>0</v>
      </c>
      <c r="G64" s="155">
        <f>SUM('PremProvMethod2 - From --&gt;: &lt;-- PremProvMethod2 - To'!G99)</f>
        <v>0</v>
      </c>
      <c r="H64" s="155">
        <f>SUM('PremProvMethod2 - From --&gt;: &lt;-- PremProvMethod2 - To'!H99)</f>
        <v>0</v>
      </c>
      <c r="I64" s="155">
        <f>SUM('PremProvMethod2 - From --&gt;: &lt;-- PremProvMethod2 - To'!I99)</f>
        <v>0</v>
      </c>
      <c r="J64" s="155">
        <f>SUM('PremProvMethod2 - From --&gt;: &lt;-- PremProvMethod2 - To'!J99)</f>
        <v>0</v>
      </c>
      <c r="K64" s="155">
        <f>SUM('PremProvMethod2 - From --&gt;: &lt;-- PremProvMethod2 - To'!K99)</f>
        <v>0</v>
      </c>
      <c r="L64" s="155">
        <f>SUM('PremProvMethod2 - From --&gt;: &lt;-- PremProvMethod2 - To'!L99)</f>
        <v>0</v>
      </c>
      <c r="M64" s="155">
        <f>SUM('PremProvMethod2 - From --&gt;: &lt;-- PremProvMethod2 - To'!M99)</f>
        <v>0</v>
      </c>
      <c r="N64" s="155">
        <f>SUM('PremProvMethod2 - From --&gt;: &lt;-- PremProvMethod2 - To'!N99)</f>
        <v>0</v>
      </c>
      <c r="O64" s="155">
        <f>SUM('PremProvMethod2 - From --&gt;: &lt;-- PremProvMethod2 - To'!O99)</f>
        <v>0</v>
      </c>
      <c r="P64" s="155">
        <f>SUM('PremProvMethod2 - From --&gt;: &lt;-- PremProvMethod2 - To'!P99)</f>
        <v>0</v>
      </c>
      <c r="Q64" s="155">
        <f>SUM('PremProvMethod2 - From --&gt;: &lt;-- PremProvMethod2 - To'!Q99)</f>
        <v>0</v>
      </c>
      <c r="R64" s="155">
        <f>SUM('PremProvMethod2 - From --&gt;: &lt;-- PremProvMethod2 - To'!R99)</f>
        <v>0</v>
      </c>
      <c r="S64" s="155">
        <f>SUM('PremProvMethod2 - From --&gt;: &lt;-- PremProvMethod2 - To'!S99)</f>
        <v>0</v>
      </c>
      <c r="T64" s="155">
        <f>SUM('PremProvMethod2 - From --&gt;: &lt;-- PremProvMethod2 - To'!T99)</f>
        <v>0</v>
      </c>
      <c r="U64" s="155">
        <f>SUM('PremProvMethod2 - From --&gt;: &lt;-- PremProvMethod2 - To'!U99)</f>
        <v>0</v>
      </c>
      <c r="V64" s="155">
        <f>SUM('PremProvMethod2 - From --&gt;: &lt;-- PremProvMethod2 - To'!V99)</f>
        <v>0</v>
      </c>
      <c r="W64" s="155">
        <f>SUM('PremProvMethod2 - From --&gt;: &lt;-- PremProvMethod2 - To'!W99)</f>
        <v>0</v>
      </c>
      <c r="X64" s="155">
        <f>SUM('PremProvMethod2 - From --&gt;: &lt;-- PremProvMethod2 - To'!X99)</f>
        <v>0</v>
      </c>
      <c r="Y64" s="155">
        <f>SUM('PremProvMethod2 - From --&gt;: &lt;-- PremProvMethod2 - To'!Y99)</f>
        <v>0</v>
      </c>
      <c r="Z64" s="155">
        <f>SUM('PremProvMethod2 - From --&gt;: &lt;-- PremProvMethod2 - To'!Z99)</f>
        <v>0</v>
      </c>
      <c r="AA64" s="155">
        <f>SUM('PremProvMethod2 - From --&gt;: &lt;-- PremProvMethod2 - To'!AA99)</f>
        <v>0</v>
      </c>
      <c r="AB64" s="155">
        <f>SUM('PremProvMethod2 - From --&gt;: &lt;-- PremProvMethod2 - To'!AB99)</f>
        <v>0</v>
      </c>
      <c r="AC64" s="141"/>
    </row>
    <row r="65" spans="1:29" s="177" customFormat="1" ht="13.8" thickBot="1" x14ac:dyDescent="0.3">
      <c r="A65" s="141"/>
      <c r="B65" s="145">
        <f>EDATE(B64,12)</f>
        <v>51135</v>
      </c>
      <c r="C65" s="141"/>
      <c r="D65" s="173">
        <f t="shared" si="4"/>
        <v>0</v>
      </c>
      <c r="E65" s="155">
        <f>SUM('PremProvMethod2 - From --&gt;: &lt;-- PremProvMethod2 - To'!E100)</f>
        <v>0</v>
      </c>
      <c r="F65" s="155">
        <f>SUM('PremProvMethod2 - From --&gt;: &lt;-- PremProvMethod2 - To'!F100)</f>
        <v>0</v>
      </c>
      <c r="G65" s="155">
        <f>SUM('PremProvMethod2 - From --&gt;: &lt;-- PremProvMethod2 - To'!G100)</f>
        <v>0</v>
      </c>
      <c r="H65" s="155">
        <f>SUM('PremProvMethod2 - From --&gt;: &lt;-- PremProvMethod2 - To'!H100)</f>
        <v>0</v>
      </c>
      <c r="I65" s="155">
        <f>SUM('PremProvMethod2 - From --&gt;: &lt;-- PremProvMethod2 - To'!I100)</f>
        <v>0</v>
      </c>
      <c r="J65" s="155">
        <f>SUM('PremProvMethod2 - From --&gt;: &lt;-- PremProvMethod2 - To'!J100)</f>
        <v>0</v>
      </c>
      <c r="K65" s="155">
        <f>SUM('PremProvMethod2 - From --&gt;: &lt;-- PremProvMethod2 - To'!K100)</f>
        <v>0</v>
      </c>
      <c r="L65" s="155">
        <f>SUM('PremProvMethod2 - From --&gt;: &lt;-- PremProvMethod2 - To'!L100)</f>
        <v>0</v>
      </c>
      <c r="M65" s="155">
        <f>SUM('PremProvMethod2 - From --&gt;: &lt;-- PremProvMethod2 - To'!M100)</f>
        <v>0</v>
      </c>
      <c r="N65" s="155">
        <f>SUM('PremProvMethod2 - From --&gt;: &lt;-- PremProvMethod2 - To'!N100)</f>
        <v>0</v>
      </c>
      <c r="O65" s="155">
        <f>SUM('PremProvMethod2 - From --&gt;: &lt;-- PremProvMethod2 - To'!O100)</f>
        <v>0</v>
      </c>
      <c r="P65" s="155">
        <f>SUM('PremProvMethod2 - From --&gt;: &lt;-- PremProvMethod2 - To'!P100)</f>
        <v>0</v>
      </c>
      <c r="Q65" s="155">
        <f>SUM('PremProvMethod2 - From --&gt;: &lt;-- PremProvMethod2 - To'!Q100)</f>
        <v>0</v>
      </c>
      <c r="R65" s="155">
        <f>SUM('PremProvMethod2 - From --&gt;: &lt;-- PremProvMethod2 - To'!R100)</f>
        <v>0</v>
      </c>
      <c r="S65" s="155">
        <f>SUM('PremProvMethod2 - From --&gt;: &lt;-- PremProvMethod2 - To'!S100)</f>
        <v>0</v>
      </c>
      <c r="T65" s="155">
        <f>SUM('PremProvMethod2 - From --&gt;: &lt;-- PremProvMethod2 - To'!T100)</f>
        <v>0</v>
      </c>
      <c r="U65" s="155">
        <f>SUM('PremProvMethod2 - From --&gt;: &lt;-- PremProvMethod2 - To'!U100)</f>
        <v>0</v>
      </c>
      <c r="V65" s="155">
        <f>SUM('PremProvMethod2 - From --&gt;: &lt;-- PremProvMethod2 - To'!V100)</f>
        <v>0</v>
      </c>
      <c r="W65" s="155">
        <f>SUM('PremProvMethod2 - From --&gt;: &lt;-- PremProvMethod2 - To'!W100)</f>
        <v>0</v>
      </c>
      <c r="X65" s="155">
        <f>SUM('PremProvMethod2 - From --&gt;: &lt;-- PremProvMethod2 - To'!X100)</f>
        <v>0</v>
      </c>
      <c r="Y65" s="155">
        <f>SUM('PremProvMethod2 - From --&gt;: &lt;-- PremProvMethod2 - To'!Y100)</f>
        <v>0</v>
      </c>
      <c r="Z65" s="155">
        <f>SUM('PremProvMethod2 - From --&gt;: &lt;-- PremProvMethod2 - To'!Z100)</f>
        <v>0</v>
      </c>
      <c r="AA65" s="155">
        <f>SUM('PremProvMethod2 - From --&gt;: &lt;-- PremProvMethod2 - To'!AA100)</f>
        <v>0</v>
      </c>
      <c r="AB65" s="155">
        <f>SUM('PremProvMethod2 - From --&gt;: &lt;-- PremProvMethod2 - To'!AB100)</f>
        <v>0</v>
      </c>
      <c r="AC65" s="141"/>
    </row>
    <row r="66" spans="1:29" s="177" customFormat="1" x14ac:dyDescent="0.25">
      <c r="A66" s="141"/>
      <c r="B66" s="141"/>
      <c r="C66" s="141"/>
      <c r="D66" s="141"/>
      <c r="E66" s="141"/>
      <c r="F66" s="141"/>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row>
    <row r="67" spans="1:29" s="177" customFormat="1" ht="42.6" customHeight="1" x14ac:dyDescent="0.25">
      <c r="A67" s="419" t="s">
        <v>157</v>
      </c>
      <c r="B67" s="419"/>
      <c r="C67" s="419"/>
      <c r="D67" s="166"/>
      <c r="E67" s="420" t="str">
        <f>"Incremental UnDiscounted Residual Payout of "&amp;$H$4&amp;" Acquisition Costs to be incurred after "&amp;MONTH(Summary!$C$6)&amp;"/"&amp;DAY(Summary!$C$6)&amp;"/"&amp;YEAR(Summary!$C$6)&amp;" related to Premium Bound (including BBNI Premium) prior to "&amp;MONTH(Summary!$C$6)&amp;"/"&amp;DAY(Summary!$C$6)&amp;"/"&amp;YEAR(Summary!$C$6)</f>
        <v>Incremental UnDiscounted Residual Payout of  Acquisition Costs to be incurred after 12/31/2019 related to Premium Bound (including BBNI Premium) prior to 12/31/2019</v>
      </c>
      <c r="F67" s="421"/>
      <c r="G67" s="421"/>
      <c r="H67" s="421"/>
      <c r="I67" s="421"/>
      <c r="J67" s="421"/>
      <c r="K67" s="421"/>
      <c r="L67" s="421"/>
      <c r="M67" s="421"/>
      <c r="N67" s="421"/>
      <c r="O67" s="421"/>
      <c r="P67" s="421"/>
      <c r="Q67" s="421"/>
      <c r="R67" s="421"/>
      <c r="S67" s="421"/>
      <c r="T67" s="421"/>
      <c r="U67" s="421"/>
      <c r="V67" s="421"/>
      <c r="W67" s="421"/>
      <c r="X67" s="421"/>
      <c r="Y67" s="421"/>
      <c r="Z67" s="421"/>
      <c r="AA67" s="421"/>
      <c r="AB67" s="422"/>
      <c r="AC67" s="141"/>
    </row>
    <row r="68" spans="1:29" s="177" customFormat="1" ht="27" customHeight="1" thickBot="1" x14ac:dyDescent="0.3">
      <c r="A68" s="142"/>
      <c r="B68" s="144" t="s">
        <v>130</v>
      </c>
      <c r="C68" s="142"/>
      <c r="D68" s="184" t="s">
        <v>146</v>
      </c>
      <c r="E68" s="140" t="s">
        <v>0</v>
      </c>
      <c r="F68" s="137" t="s">
        <v>1</v>
      </c>
      <c r="G68" s="137" t="s">
        <v>2</v>
      </c>
      <c r="H68" s="137" t="s">
        <v>3</v>
      </c>
      <c r="I68" s="137" t="s">
        <v>4</v>
      </c>
      <c r="J68" s="137" t="s">
        <v>5</v>
      </c>
      <c r="K68" s="137" t="s">
        <v>6</v>
      </c>
      <c r="L68" s="137" t="s">
        <v>7</v>
      </c>
      <c r="M68" s="137" t="s">
        <v>8</v>
      </c>
      <c r="N68" s="137" t="s">
        <v>9</v>
      </c>
      <c r="O68" s="137" t="s">
        <v>10</v>
      </c>
      <c r="P68" s="137" t="s">
        <v>11</v>
      </c>
      <c r="Q68" s="137" t="s">
        <v>12</v>
      </c>
      <c r="R68" s="137" t="s">
        <v>13</v>
      </c>
      <c r="S68" s="137" t="s">
        <v>14</v>
      </c>
      <c r="T68" s="137" t="s">
        <v>15</v>
      </c>
      <c r="U68" s="137" t="s">
        <v>16</v>
      </c>
      <c r="V68" s="137" t="s">
        <v>17</v>
      </c>
      <c r="W68" s="137" t="s">
        <v>18</v>
      </c>
      <c r="X68" s="137" t="s">
        <v>19</v>
      </c>
      <c r="Y68" s="137" t="s">
        <v>20</v>
      </c>
      <c r="Z68" s="137" t="s">
        <v>21</v>
      </c>
      <c r="AA68" s="137" t="s">
        <v>22</v>
      </c>
      <c r="AB68" s="137" t="s">
        <v>30</v>
      </c>
      <c r="AC68" s="141"/>
    </row>
    <row r="69" spans="1:29" s="177" customFormat="1" ht="13.8" thickBot="1" x14ac:dyDescent="0.3">
      <c r="A69" s="141" t="s">
        <v>158</v>
      </c>
      <c r="B69" s="145">
        <f>EDATE(+Summary!$C$6,12)</f>
        <v>44196</v>
      </c>
      <c r="C69" s="141"/>
      <c r="D69" s="193">
        <f>SUM(E69:AB69)</f>
        <v>10446.4</v>
      </c>
      <c r="E69" s="155">
        <f>SUM('PremProvMethod2 - From --&gt;: &lt;-- PremProvMethod2 - To'!E106)</f>
        <v>10360</v>
      </c>
      <c r="F69" s="155">
        <f>SUM('PremProvMethod2 - From --&gt;: &lt;-- PremProvMethod2 - To'!F106)</f>
        <v>0</v>
      </c>
      <c r="G69" s="155">
        <f>SUM('PremProvMethod2 - From --&gt;: &lt;-- PremProvMethod2 - To'!G106)</f>
        <v>0</v>
      </c>
      <c r="H69" s="155">
        <f>SUM('PremProvMethod2 - From --&gt;: &lt;-- PremProvMethod2 - To'!H106)</f>
        <v>86.399999999999991</v>
      </c>
      <c r="I69" s="155">
        <f>SUM('PremProvMethod2 - From --&gt;: &lt;-- PremProvMethod2 - To'!I106)</f>
        <v>0</v>
      </c>
      <c r="J69" s="155">
        <f>SUM('PremProvMethod2 - From --&gt;: &lt;-- PremProvMethod2 - To'!J106)</f>
        <v>0</v>
      </c>
      <c r="K69" s="155">
        <f>SUM('PremProvMethod2 - From --&gt;: &lt;-- PremProvMethod2 - To'!K106)</f>
        <v>0</v>
      </c>
      <c r="L69" s="155">
        <f>SUM('PremProvMethod2 - From --&gt;: &lt;-- PremProvMethod2 - To'!L106)</f>
        <v>0</v>
      </c>
      <c r="M69" s="155">
        <f>SUM('PremProvMethod2 - From --&gt;: &lt;-- PremProvMethod2 - To'!M106)</f>
        <v>0</v>
      </c>
      <c r="N69" s="155">
        <f>SUM('PremProvMethod2 - From --&gt;: &lt;-- PremProvMethod2 - To'!N106)</f>
        <v>0</v>
      </c>
      <c r="O69" s="155">
        <f>SUM('PremProvMethod2 - From --&gt;: &lt;-- PremProvMethod2 - To'!O106)</f>
        <v>0</v>
      </c>
      <c r="P69" s="155">
        <f>SUM('PremProvMethod2 - From --&gt;: &lt;-- PremProvMethod2 - To'!P106)</f>
        <v>0</v>
      </c>
      <c r="Q69" s="155">
        <f>SUM('PremProvMethod2 - From --&gt;: &lt;-- PremProvMethod2 - To'!Q106)</f>
        <v>0</v>
      </c>
      <c r="R69" s="155">
        <f>SUM('PremProvMethod2 - From --&gt;: &lt;-- PremProvMethod2 - To'!R106)</f>
        <v>0</v>
      </c>
      <c r="S69" s="155">
        <f>SUM('PremProvMethod2 - From --&gt;: &lt;-- PremProvMethod2 - To'!S106)</f>
        <v>0</v>
      </c>
      <c r="T69" s="155">
        <f>SUM('PremProvMethod2 - From --&gt;: &lt;-- PremProvMethod2 - To'!T106)</f>
        <v>0</v>
      </c>
      <c r="U69" s="155">
        <f>SUM('PremProvMethod2 - From --&gt;: &lt;-- PremProvMethod2 - To'!U106)</f>
        <v>0</v>
      </c>
      <c r="V69" s="155">
        <f>SUM('PremProvMethod2 - From --&gt;: &lt;-- PremProvMethod2 - To'!V106)</f>
        <v>0</v>
      </c>
      <c r="W69" s="155">
        <f>SUM('PremProvMethod2 - From --&gt;: &lt;-- PremProvMethod2 - To'!W106)</f>
        <v>0</v>
      </c>
      <c r="X69" s="155">
        <f>SUM('PremProvMethod2 - From --&gt;: &lt;-- PremProvMethod2 - To'!X106)</f>
        <v>0</v>
      </c>
      <c r="Y69" s="155">
        <f>SUM('PremProvMethod2 - From --&gt;: &lt;-- PremProvMethod2 - To'!Y106)</f>
        <v>0</v>
      </c>
      <c r="Z69" s="155">
        <f>SUM('PremProvMethod2 - From --&gt;: &lt;-- PremProvMethod2 - To'!Z106)</f>
        <v>0</v>
      </c>
      <c r="AA69" s="155">
        <f>SUM('PremProvMethod2 - From --&gt;: &lt;-- PremProvMethod2 - To'!AA106)</f>
        <v>0</v>
      </c>
      <c r="AB69" s="155">
        <f>SUM('PremProvMethod2 - From --&gt;: &lt;-- PremProvMethod2 - To'!AB106)</f>
        <v>0</v>
      </c>
      <c r="AC69" s="141"/>
    </row>
    <row r="70" spans="1:29" s="177" customFormat="1" ht="13.8" thickBot="1" x14ac:dyDescent="0.3">
      <c r="A70" s="141" t="s">
        <v>159</v>
      </c>
      <c r="B70" s="145">
        <f>EDATE(+Summary!$C$6,12)</f>
        <v>44196</v>
      </c>
      <c r="C70" s="141"/>
      <c r="D70" s="193">
        <f>SUM(E70:AB70)</f>
        <v>10363.02232791003</v>
      </c>
      <c r="E70" s="155">
        <f>SUM('PremProvMethod2 - From --&gt;: &lt;-- PremProvMethod2 - To'!E107)</f>
        <v>10276.579439778026</v>
      </c>
      <c r="F70" s="155">
        <f>SUM('PremProvMethod2 - From --&gt;: &lt;-- PremProvMethod2 - To'!F107)</f>
        <v>0</v>
      </c>
      <c r="G70" s="155">
        <f>SUM('PremProvMethod2 - From --&gt;: &lt;-- PremProvMethod2 - To'!G107)</f>
        <v>0</v>
      </c>
      <c r="H70" s="155">
        <f>SUM('PremProvMethod2 - From --&gt;: &lt;-- PremProvMethod2 - To'!H107)</f>
        <v>86.442888132004512</v>
      </c>
      <c r="I70" s="155">
        <f>SUM('PremProvMethod2 - From --&gt;: &lt;-- PremProvMethod2 - To'!I107)</f>
        <v>0</v>
      </c>
      <c r="J70" s="155">
        <f>SUM('PremProvMethod2 - From --&gt;: &lt;-- PremProvMethod2 - To'!J107)</f>
        <v>0</v>
      </c>
      <c r="K70" s="155">
        <f>SUM('PremProvMethod2 - From --&gt;: &lt;-- PremProvMethod2 - To'!K107)</f>
        <v>0</v>
      </c>
      <c r="L70" s="155">
        <f>SUM('PremProvMethod2 - From --&gt;: &lt;-- PremProvMethod2 - To'!L107)</f>
        <v>0</v>
      </c>
      <c r="M70" s="155">
        <f>SUM('PremProvMethod2 - From --&gt;: &lt;-- PremProvMethod2 - To'!M107)</f>
        <v>0</v>
      </c>
      <c r="N70" s="155">
        <f>SUM('PremProvMethod2 - From --&gt;: &lt;-- PremProvMethod2 - To'!N107)</f>
        <v>0</v>
      </c>
      <c r="O70" s="155">
        <f>SUM('PremProvMethod2 - From --&gt;: &lt;-- PremProvMethod2 - To'!O107)</f>
        <v>0</v>
      </c>
      <c r="P70" s="155">
        <f>SUM('PremProvMethod2 - From --&gt;: &lt;-- PremProvMethod2 - To'!P107)</f>
        <v>0</v>
      </c>
      <c r="Q70" s="155">
        <f>SUM('PremProvMethod2 - From --&gt;: &lt;-- PremProvMethod2 - To'!Q107)</f>
        <v>0</v>
      </c>
      <c r="R70" s="155">
        <f>SUM('PremProvMethod2 - From --&gt;: &lt;-- PremProvMethod2 - To'!R107)</f>
        <v>0</v>
      </c>
      <c r="S70" s="155">
        <f>SUM('PremProvMethod2 - From --&gt;: &lt;-- PremProvMethod2 - To'!S107)</f>
        <v>0</v>
      </c>
      <c r="T70" s="155">
        <f>SUM('PremProvMethod2 - From --&gt;: &lt;-- PremProvMethod2 - To'!T107)</f>
        <v>0</v>
      </c>
      <c r="U70" s="155">
        <f>SUM('PremProvMethod2 - From --&gt;: &lt;-- PremProvMethod2 - To'!U107)</f>
        <v>0</v>
      </c>
      <c r="V70" s="155">
        <f>SUM('PremProvMethod2 - From --&gt;: &lt;-- PremProvMethod2 - To'!V107)</f>
        <v>0</v>
      </c>
      <c r="W70" s="155">
        <f>SUM('PremProvMethod2 - From --&gt;: &lt;-- PremProvMethod2 - To'!W107)</f>
        <v>0</v>
      </c>
      <c r="X70" s="155">
        <f>SUM('PremProvMethod2 - From --&gt;: &lt;-- PremProvMethod2 - To'!X107)</f>
        <v>0</v>
      </c>
      <c r="Y70" s="155">
        <f>SUM('PremProvMethod2 - From --&gt;: &lt;-- PremProvMethod2 - To'!Y107)</f>
        <v>0</v>
      </c>
      <c r="Z70" s="155">
        <f>SUM('PremProvMethod2 - From --&gt;: &lt;-- PremProvMethod2 - To'!Z107)</f>
        <v>0</v>
      </c>
      <c r="AA70" s="155">
        <f>SUM('PremProvMethod2 - From --&gt;: &lt;-- PremProvMethod2 - To'!AA107)</f>
        <v>0</v>
      </c>
      <c r="AB70" s="155">
        <f>SUM('PremProvMethod2 - From --&gt;: &lt;-- PremProvMethod2 - To'!AB107)</f>
        <v>0</v>
      </c>
      <c r="AC70" s="141"/>
    </row>
    <row r="71" spans="1:29" s="177" customFormat="1" x14ac:dyDescent="0.25">
      <c r="A71" s="141"/>
      <c r="B71" s="141"/>
      <c r="C71" s="141"/>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row>
    <row r="72" spans="1:29" s="177" customFormat="1" x14ac:dyDescent="0.25">
      <c r="A72" s="141"/>
      <c r="B72" s="141"/>
      <c r="C72" s="141"/>
      <c r="D72" s="141"/>
      <c r="E72" s="141"/>
      <c r="F72" s="141"/>
      <c r="G72" s="141"/>
      <c r="H72" s="141"/>
      <c r="I72" s="141"/>
      <c r="J72" s="141"/>
      <c r="K72" s="141"/>
      <c r="L72" s="141"/>
      <c r="M72" s="141"/>
      <c r="N72" s="141"/>
      <c r="O72" s="141"/>
      <c r="P72" s="141"/>
      <c r="Q72" s="141"/>
      <c r="R72" s="141"/>
      <c r="S72" s="141"/>
      <c r="T72" s="141"/>
      <c r="U72" s="141"/>
      <c r="V72" s="141"/>
      <c r="W72" s="141"/>
      <c r="X72" s="141"/>
      <c r="Y72" s="141"/>
      <c r="Z72" s="141"/>
      <c r="AA72" s="141"/>
      <c r="AB72" s="141"/>
      <c r="AC72" s="141"/>
    </row>
    <row r="73" spans="1:29" s="177" customFormat="1" ht="13.8" thickBot="1" x14ac:dyDescent="0.3">
      <c r="A73" s="141"/>
      <c r="B73" s="141"/>
      <c r="C73" s="141"/>
      <c r="D73" s="141"/>
      <c r="E73" s="141"/>
      <c r="F73" s="141"/>
      <c r="G73" s="141"/>
      <c r="H73" s="141"/>
      <c r="I73" s="141"/>
      <c r="J73" s="141"/>
      <c r="K73" s="141"/>
      <c r="L73" s="141"/>
      <c r="M73" s="141"/>
      <c r="N73" s="141"/>
      <c r="O73" s="141"/>
      <c r="P73" s="141"/>
      <c r="Q73" s="141"/>
      <c r="R73" s="141"/>
      <c r="S73" s="141"/>
      <c r="T73" s="141"/>
      <c r="U73" s="141"/>
      <c r="V73" s="141"/>
      <c r="W73" s="141"/>
      <c r="X73" s="141"/>
      <c r="Y73" s="141"/>
      <c r="Z73" s="141"/>
      <c r="AA73" s="141"/>
      <c r="AB73" s="141"/>
      <c r="AC73" s="141"/>
    </row>
    <row r="74" spans="1:29" s="177" customFormat="1" ht="39" customHeight="1" thickBot="1" x14ac:dyDescent="0.3">
      <c r="A74" s="416" t="s">
        <v>144</v>
      </c>
      <c r="B74" s="417"/>
      <c r="C74" s="418"/>
      <c r="D74" s="192"/>
      <c r="E74" s="413" t="str">
        <f>"Cumulative Discounted Residual Payout of "&amp;$H$4&amp;" Loss and LAE to be incurred after "&amp;MONTH(Summary!$C$6)&amp;"/"&amp;DAY(Summary!$C$6)&amp;"/"&amp;YEAR(Summary!$C$6)&amp;" related to Premium Bound (including BBNI Premium) prior to "&amp;MONTH(Summary!$C$6)&amp;"/"&amp;DAY(Summary!$C$6)&amp;"/"&amp;YEAR(Summary!$C$6)</f>
        <v>Cumulative Discounted Residual Payout of  Loss and LAE to be incurred after 12/31/2019 related to Premium Bound (including BBNI Premium) prior to 12/31/2019</v>
      </c>
      <c r="F74" s="414"/>
      <c r="G74" s="414"/>
      <c r="H74" s="414"/>
      <c r="I74" s="414"/>
      <c r="J74" s="414"/>
      <c r="K74" s="414"/>
      <c r="L74" s="414"/>
      <c r="M74" s="414"/>
      <c r="N74" s="414"/>
      <c r="O74" s="414"/>
      <c r="P74" s="414"/>
      <c r="Q74" s="414"/>
      <c r="R74" s="414"/>
      <c r="S74" s="414"/>
      <c r="T74" s="414"/>
      <c r="U74" s="414"/>
      <c r="V74" s="414"/>
      <c r="W74" s="414"/>
      <c r="X74" s="414"/>
      <c r="Y74" s="414"/>
      <c r="Z74" s="414"/>
      <c r="AA74" s="414"/>
      <c r="AB74" s="415"/>
      <c r="AC74" s="141"/>
    </row>
    <row r="75" spans="1:29" s="177" customFormat="1" ht="40.200000000000003" thickBot="1" x14ac:dyDescent="0.3">
      <c r="A75" s="403" t="s">
        <v>131</v>
      </c>
      <c r="B75" s="404"/>
      <c r="C75" s="405"/>
      <c r="D75" s="164" t="s">
        <v>146</v>
      </c>
      <c r="E75" s="136" t="s">
        <v>0</v>
      </c>
      <c r="F75" s="136" t="s">
        <v>1</v>
      </c>
      <c r="G75" s="136" t="s">
        <v>2</v>
      </c>
      <c r="H75" s="136" t="s">
        <v>3</v>
      </c>
      <c r="I75" s="136" t="s">
        <v>4</v>
      </c>
      <c r="J75" s="136" t="s">
        <v>5</v>
      </c>
      <c r="K75" s="136" t="s">
        <v>6</v>
      </c>
      <c r="L75" s="136" t="s">
        <v>7</v>
      </c>
      <c r="M75" s="136" t="s">
        <v>8</v>
      </c>
      <c r="N75" s="136" t="s">
        <v>9</v>
      </c>
      <c r="O75" s="136" t="s">
        <v>10</v>
      </c>
      <c r="P75" s="136" t="s">
        <v>11</v>
      </c>
      <c r="Q75" s="136" t="s">
        <v>12</v>
      </c>
      <c r="R75" s="136" t="s">
        <v>13</v>
      </c>
      <c r="S75" s="136" t="s">
        <v>14</v>
      </c>
      <c r="T75" s="136" t="s">
        <v>15</v>
      </c>
      <c r="U75" s="136" t="s">
        <v>16</v>
      </c>
      <c r="V75" s="136" t="s">
        <v>17</v>
      </c>
      <c r="W75" s="136" t="s">
        <v>18</v>
      </c>
      <c r="X75" s="136" t="s">
        <v>19</v>
      </c>
      <c r="Y75" s="136" t="s">
        <v>20</v>
      </c>
      <c r="Z75" s="136" t="s">
        <v>21</v>
      </c>
      <c r="AA75" s="136" t="s">
        <v>22</v>
      </c>
      <c r="AB75" s="136" t="s">
        <v>30</v>
      </c>
      <c r="AC75" s="141"/>
    </row>
    <row r="76" spans="1:29" s="177" customFormat="1" ht="13.8" thickBot="1" x14ac:dyDescent="0.3">
      <c r="A76" s="141"/>
      <c r="B76" s="145">
        <f>+Summary!$C$6</f>
        <v>43830</v>
      </c>
      <c r="C76" s="141"/>
      <c r="D76" s="170">
        <f t="shared" ref="D76:D96" si="6">SUM(E76:AB76)</f>
        <v>137680.93774292577</v>
      </c>
      <c r="E76" s="155">
        <f>SUM('PremProvMethod2 - From --&gt;: &lt;-- PremProvMethod2 - To'!E113)</f>
        <v>83345.461507239481</v>
      </c>
      <c r="F76" s="155">
        <f>SUM('PremProvMethod2 - From --&gt;: &lt;-- PremProvMethod2 - To'!F113)</f>
        <v>0</v>
      </c>
      <c r="G76" s="155">
        <f>SUM('PremProvMethod2 - From --&gt;: &lt;-- PremProvMethod2 - To'!G113)</f>
        <v>0</v>
      </c>
      <c r="H76" s="155">
        <f>SUM('PremProvMethod2 - From --&gt;: &lt;-- PremProvMethod2 - To'!H113)</f>
        <v>3906.9640356174855</v>
      </c>
      <c r="I76" s="155">
        <f>SUM('PremProvMethod2 - From --&gt;: &lt;-- PremProvMethod2 - To'!I113)</f>
        <v>0</v>
      </c>
      <c r="J76" s="155">
        <f>SUM('PremProvMethod2 - From --&gt;: &lt;-- PremProvMethod2 - To'!J113)</f>
        <v>0</v>
      </c>
      <c r="K76" s="155">
        <f>SUM('PremProvMethod2 - From --&gt;: &lt;-- PremProvMethod2 - To'!K113)</f>
        <v>0</v>
      </c>
      <c r="L76" s="155">
        <f>SUM('PremProvMethod2 - From --&gt;: &lt;-- PremProvMethod2 - To'!L113)</f>
        <v>0</v>
      </c>
      <c r="M76" s="155">
        <f>SUM('PremProvMethod2 - From --&gt;: &lt;-- PremProvMethod2 - To'!M113)</f>
        <v>0</v>
      </c>
      <c r="N76" s="155">
        <f>SUM('PremProvMethod2 - From --&gt;: &lt;-- PremProvMethod2 - To'!N113)</f>
        <v>0</v>
      </c>
      <c r="O76" s="155">
        <f>SUM('PremProvMethod2 - From --&gt;: &lt;-- PremProvMethod2 - To'!O113)</f>
        <v>0</v>
      </c>
      <c r="P76" s="155">
        <f>SUM('PremProvMethod2 - From --&gt;: &lt;-- PremProvMethod2 - To'!P113)</f>
        <v>50428.512200068813</v>
      </c>
      <c r="Q76" s="155">
        <f>SUM('PremProvMethod2 - From --&gt;: &lt;-- PremProvMethod2 - To'!Q113)</f>
        <v>0</v>
      </c>
      <c r="R76" s="155">
        <f>SUM('PremProvMethod2 - From --&gt;: &lt;-- PremProvMethod2 - To'!R113)</f>
        <v>0</v>
      </c>
      <c r="S76" s="155">
        <f>SUM('PremProvMethod2 - From --&gt;: &lt;-- PremProvMethod2 - To'!S113)</f>
        <v>0</v>
      </c>
      <c r="T76" s="155">
        <f>SUM('PremProvMethod2 - From --&gt;: &lt;-- PremProvMethod2 - To'!T113)</f>
        <v>0</v>
      </c>
      <c r="U76" s="155">
        <f>SUM('PremProvMethod2 - From --&gt;: &lt;-- PremProvMethod2 - To'!U113)</f>
        <v>0</v>
      </c>
      <c r="V76" s="155">
        <f>SUM('PremProvMethod2 - From --&gt;: &lt;-- PremProvMethod2 - To'!V113)</f>
        <v>0</v>
      </c>
      <c r="W76" s="155">
        <f>SUM('PremProvMethod2 - From --&gt;: &lt;-- PremProvMethod2 - To'!W113)</f>
        <v>0</v>
      </c>
      <c r="X76" s="155">
        <f>SUM('PremProvMethod2 - From --&gt;: &lt;-- PremProvMethod2 - To'!X113)</f>
        <v>0</v>
      </c>
      <c r="Y76" s="155">
        <f>SUM('PremProvMethod2 - From --&gt;: &lt;-- PremProvMethod2 - To'!Y113)</f>
        <v>0</v>
      </c>
      <c r="Z76" s="155">
        <f>SUM('PremProvMethod2 - From --&gt;: &lt;-- PremProvMethod2 - To'!Z113)</f>
        <v>0</v>
      </c>
      <c r="AA76" s="155">
        <f>SUM('PremProvMethod2 - From --&gt;: &lt;-- PremProvMethod2 - To'!AA113)</f>
        <v>0</v>
      </c>
      <c r="AB76" s="155">
        <f>SUM('PremProvMethod2 - From --&gt;: &lt;-- PremProvMethod2 - To'!AB113)</f>
        <v>0</v>
      </c>
      <c r="AC76" s="141"/>
    </row>
    <row r="77" spans="1:29" s="177" customFormat="1" ht="13.8" thickBot="1" x14ac:dyDescent="0.3">
      <c r="A77" s="141"/>
      <c r="B77" s="145">
        <f t="shared" ref="B77:B96" si="7">EDATE(B76,12)</f>
        <v>44196</v>
      </c>
      <c r="C77" s="141"/>
      <c r="D77" s="165">
        <f t="shared" si="6"/>
        <v>97690.215004202764</v>
      </c>
      <c r="E77" s="155">
        <f>SUM('PremProvMethod2 - From --&gt;: &lt;-- PremProvMethod2 - To'!E114)</f>
        <v>43424.947192853884</v>
      </c>
      <c r="F77" s="155">
        <f>SUM('PremProvMethod2 - From --&gt;: &lt;-- PremProvMethod2 - To'!F114)</f>
        <v>0</v>
      </c>
      <c r="G77" s="155">
        <f>SUM('PremProvMethod2 - From --&gt;: &lt;-- PremProvMethod2 - To'!G114)</f>
        <v>0</v>
      </c>
      <c r="H77" s="155">
        <f>SUM('PremProvMethod2 - From --&gt;: &lt;-- PremProvMethod2 - To'!H114)</f>
        <v>3025.9789796982477</v>
      </c>
      <c r="I77" s="155">
        <f>SUM('PremProvMethod2 - From --&gt;: &lt;-- PremProvMethod2 - To'!I114)</f>
        <v>0</v>
      </c>
      <c r="J77" s="155">
        <f>SUM('PremProvMethod2 - From --&gt;: &lt;-- PremProvMethod2 - To'!J114)</f>
        <v>0</v>
      </c>
      <c r="K77" s="155">
        <f>SUM('PremProvMethod2 - From --&gt;: &lt;-- PremProvMethod2 - To'!K114)</f>
        <v>0</v>
      </c>
      <c r="L77" s="155">
        <f>SUM('PremProvMethod2 - From --&gt;: &lt;-- PremProvMethod2 - To'!L114)</f>
        <v>0</v>
      </c>
      <c r="M77" s="155">
        <f>SUM('PremProvMethod2 - From --&gt;: &lt;-- PremProvMethod2 - To'!M114)</f>
        <v>0</v>
      </c>
      <c r="N77" s="155">
        <f>SUM('PremProvMethod2 - From --&gt;: &lt;-- PremProvMethod2 - To'!N114)</f>
        <v>0</v>
      </c>
      <c r="O77" s="155">
        <f>SUM('PremProvMethod2 - From --&gt;: &lt;-- PremProvMethod2 - To'!O114)</f>
        <v>0</v>
      </c>
      <c r="P77" s="155">
        <f>SUM('PremProvMethod2 - From --&gt;: &lt;-- PremProvMethod2 - To'!P114)</f>
        <v>51239.288831650621</v>
      </c>
      <c r="Q77" s="155">
        <f>SUM('PremProvMethod2 - From --&gt;: &lt;-- PremProvMethod2 - To'!Q114)</f>
        <v>0</v>
      </c>
      <c r="R77" s="155">
        <f>SUM('PremProvMethod2 - From --&gt;: &lt;-- PremProvMethod2 - To'!R114)</f>
        <v>0</v>
      </c>
      <c r="S77" s="155">
        <f>SUM('PremProvMethod2 - From --&gt;: &lt;-- PremProvMethod2 - To'!S114)</f>
        <v>0</v>
      </c>
      <c r="T77" s="155">
        <f>SUM('PremProvMethod2 - From --&gt;: &lt;-- PremProvMethod2 - To'!T114)</f>
        <v>0</v>
      </c>
      <c r="U77" s="155">
        <f>SUM('PremProvMethod2 - From --&gt;: &lt;-- PremProvMethod2 - To'!U114)</f>
        <v>0</v>
      </c>
      <c r="V77" s="155">
        <f>SUM('PremProvMethod2 - From --&gt;: &lt;-- PremProvMethod2 - To'!V114)</f>
        <v>0</v>
      </c>
      <c r="W77" s="155">
        <f>SUM('PremProvMethod2 - From --&gt;: &lt;-- PremProvMethod2 - To'!W114)</f>
        <v>0</v>
      </c>
      <c r="X77" s="155">
        <f>SUM('PremProvMethod2 - From --&gt;: &lt;-- PremProvMethod2 - To'!X114)</f>
        <v>0</v>
      </c>
      <c r="Y77" s="155">
        <f>SUM('PremProvMethod2 - From --&gt;: &lt;-- PremProvMethod2 - To'!Y114)</f>
        <v>0</v>
      </c>
      <c r="Z77" s="155">
        <f>SUM('PremProvMethod2 - From --&gt;: &lt;-- PremProvMethod2 - To'!Z114)</f>
        <v>0</v>
      </c>
      <c r="AA77" s="155">
        <f>SUM('PremProvMethod2 - From --&gt;: &lt;-- PremProvMethod2 - To'!AA114)</f>
        <v>0</v>
      </c>
      <c r="AB77" s="155">
        <f>SUM('PremProvMethod2 - From --&gt;: &lt;-- PremProvMethod2 - To'!AB114)</f>
        <v>0</v>
      </c>
      <c r="AC77" s="141"/>
    </row>
    <row r="78" spans="1:29" s="177" customFormat="1" ht="13.8" thickBot="1" x14ac:dyDescent="0.3">
      <c r="A78" s="141"/>
      <c r="B78" s="145">
        <f t="shared" si="7"/>
        <v>44561</v>
      </c>
      <c r="C78" s="141"/>
      <c r="D78" s="165">
        <f t="shared" si="6"/>
        <v>65536.907760378614</v>
      </c>
      <c r="E78" s="155">
        <f>SUM('PremProvMethod2 - From --&gt;: &lt;-- PremProvMethod2 - To'!E115)</f>
        <v>12069.092712221785</v>
      </c>
      <c r="F78" s="155">
        <f>SUM('PremProvMethod2 - From --&gt;: &lt;-- PremProvMethod2 - To'!F115)</f>
        <v>0</v>
      </c>
      <c r="G78" s="155">
        <f>SUM('PremProvMethod2 - From --&gt;: &lt;-- PremProvMethod2 - To'!G115)</f>
        <v>0</v>
      </c>
      <c r="H78" s="155">
        <f>SUM('PremProvMethod2 - From --&gt;: &lt;-- PremProvMethod2 - To'!H115)</f>
        <v>2062.2692793345841</v>
      </c>
      <c r="I78" s="155">
        <f>SUM('PremProvMethod2 - From --&gt;: &lt;-- PremProvMethod2 - To'!I115)</f>
        <v>0</v>
      </c>
      <c r="J78" s="155">
        <f>SUM('PremProvMethod2 - From --&gt;: &lt;-- PremProvMethod2 - To'!J115)</f>
        <v>0</v>
      </c>
      <c r="K78" s="155">
        <f>SUM('PremProvMethod2 - From --&gt;: &lt;-- PremProvMethod2 - To'!K115)</f>
        <v>0</v>
      </c>
      <c r="L78" s="155">
        <f>SUM('PremProvMethod2 - From --&gt;: &lt;-- PremProvMethod2 - To'!L115)</f>
        <v>0</v>
      </c>
      <c r="M78" s="155">
        <f>SUM('PremProvMethod2 - From --&gt;: &lt;-- PremProvMethod2 - To'!M115)</f>
        <v>0</v>
      </c>
      <c r="N78" s="155">
        <f>SUM('PremProvMethod2 - From --&gt;: &lt;-- PremProvMethod2 - To'!N115)</f>
        <v>0</v>
      </c>
      <c r="O78" s="155">
        <f>SUM('PremProvMethod2 - From --&gt;: &lt;-- PremProvMethod2 - To'!O115)</f>
        <v>0</v>
      </c>
      <c r="P78" s="155">
        <f>SUM('PremProvMethod2 - From --&gt;: &lt;-- PremProvMethod2 - To'!P115)</f>
        <v>51405.545768822252</v>
      </c>
      <c r="Q78" s="155">
        <f>SUM('PremProvMethod2 - From --&gt;: &lt;-- PremProvMethod2 - To'!Q115)</f>
        <v>0</v>
      </c>
      <c r="R78" s="155">
        <f>SUM('PremProvMethod2 - From --&gt;: &lt;-- PremProvMethod2 - To'!R115)</f>
        <v>0</v>
      </c>
      <c r="S78" s="155">
        <f>SUM('PremProvMethod2 - From --&gt;: &lt;-- PremProvMethod2 - To'!S115)</f>
        <v>0</v>
      </c>
      <c r="T78" s="155">
        <f>SUM('PremProvMethod2 - From --&gt;: &lt;-- PremProvMethod2 - To'!T115)</f>
        <v>0</v>
      </c>
      <c r="U78" s="155">
        <f>SUM('PremProvMethod2 - From --&gt;: &lt;-- PremProvMethod2 - To'!U115)</f>
        <v>0</v>
      </c>
      <c r="V78" s="155">
        <f>SUM('PremProvMethod2 - From --&gt;: &lt;-- PremProvMethod2 - To'!V115)</f>
        <v>0</v>
      </c>
      <c r="W78" s="155">
        <f>SUM('PremProvMethod2 - From --&gt;: &lt;-- PremProvMethod2 - To'!W115)</f>
        <v>0</v>
      </c>
      <c r="X78" s="155">
        <f>SUM('PremProvMethod2 - From --&gt;: &lt;-- PremProvMethod2 - To'!X115)</f>
        <v>0</v>
      </c>
      <c r="Y78" s="155">
        <f>SUM('PremProvMethod2 - From --&gt;: &lt;-- PremProvMethod2 - To'!Y115)</f>
        <v>0</v>
      </c>
      <c r="Z78" s="155">
        <f>SUM('PremProvMethod2 - From --&gt;: &lt;-- PremProvMethod2 - To'!Z115)</f>
        <v>0</v>
      </c>
      <c r="AA78" s="155">
        <f>SUM('PremProvMethod2 - From --&gt;: &lt;-- PremProvMethod2 - To'!AA115)</f>
        <v>0</v>
      </c>
      <c r="AB78" s="155">
        <f>SUM('PremProvMethod2 - From --&gt;: &lt;-- PremProvMethod2 - To'!AB115)</f>
        <v>0</v>
      </c>
      <c r="AC78" s="141"/>
    </row>
    <row r="79" spans="1:29" s="177" customFormat="1" ht="13.8" thickBot="1" x14ac:dyDescent="0.3">
      <c r="A79" s="141"/>
      <c r="B79" s="145">
        <f t="shared" si="7"/>
        <v>44926</v>
      </c>
      <c r="C79" s="141"/>
      <c r="D79" s="165">
        <f t="shared" si="6"/>
        <v>53943.360503555668</v>
      </c>
      <c r="E79" s="155">
        <f>SUM('PremProvMethod2 - From --&gt;: &lt;-- PremProvMethod2 - To'!E116)</f>
        <v>988.05966150401571</v>
      </c>
      <c r="F79" s="155">
        <f>SUM('PremProvMethod2 - From --&gt;: &lt;-- PremProvMethod2 - To'!F116)</f>
        <v>0</v>
      </c>
      <c r="G79" s="155">
        <f>SUM('PremProvMethod2 - From --&gt;: &lt;-- PremProvMethod2 - To'!G116)</f>
        <v>0</v>
      </c>
      <c r="H79" s="155">
        <f>SUM('PremProvMethod2 - From --&gt;: &lt;-- PremProvMethod2 - To'!H116)</f>
        <v>1160.4638243876245</v>
      </c>
      <c r="I79" s="155">
        <f>SUM('PremProvMethod2 - From --&gt;: &lt;-- PremProvMethod2 - To'!I116)</f>
        <v>0</v>
      </c>
      <c r="J79" s="155">
        <f>SUM('PremProvMethod2 - From --&gt;: &lt;-- PremProvMethod2 - To'!J116)</f>
        <v>0</v>
      </c>
      <c r="K79" s="155">
        <f>SUM('PremProvMethod2 - From --&gt;: &lt;-- PremProvMethod2 - To'!K116)</f>
        <v>0</v>
      </c>
      <c r="L79" s="155">
        <f>SUM('PremProvMethod2 - From --&gt;: &lt;-- PremProvMethod2 - To'!L116)</f>
        <v>0</v>
      </c>
      <c r="M79" s="155">
        <f>SUM('PremProvMethod2 - From --&gt;: &lt;-- PremProvMethod2 - To'!M116)</f>
        <v>0</v>
      </c>
      <c r="N79" s="155">
        <f>SUM('PremProvMethod2 - From --&gt;: &lt;-- PremProvMethod2 - To'!N116)</f>
        <v>0</v>
      </c>
      <c r="O79" s="155">
        <f>SUM('PremProvMethod2 - From --&gt;: &lt;-- PremProvMethod2 - To'!O116)</f>
        <v>0</v>
      </c>
      <c r="P79" s="155">
        <f>SUM('PremProvMethod2 - From --&gt;: &lt;-- PremProvMethod2 - To'!P116)</f>
        <v>51794.837017664031</v>
      </c>
      <c r="Q79" s="155">
        <f>SUM('PremProvMethod2 - From --&gt;: &lt;-- PremProvMethod2 - To'!Q116)</f>
        <v>0</v>
      </c>
      <c r="R79" s="155">
        <f>SUM('PremProvMethod2 - From --&gt;: &lt;-- PremProvMethod2 - To'!R116)</f>
        <v>0</v>
      </c>
      <c r="S79" s="155">
        <f>SUM('PremProvMethod2 - From --&gt;: &lt;-- PremProvMethod2 - To'!S116)</f>
        <v>0</v>
      </c>
      <c r="T79" s="155">
        <f>SUM('PremProvMethod2 - From --&gt;: &lt;-- PremProvMethod2 - To'!T116)</f>
        <v>0</v>
      </c>
      <c r="U79" s="155">
        <f>SUM('PremProvMethod2 - From --&gt;: &lt;-- PremProvMethod2 - To'!U116)</f>
        <v>0</v>
      </c>
      <c r="V79" s="155">
        <f>SUM('PremProvMethod2 - From --&gt;: &lt;-- PremProvMethod2 - To'!V116)</f>
        <v>0</v>
      </c>
      <c r="W79" s="155">
        <f>SUM('PremProvMethod2 - From --&gt;: &lt;-- PremProvMethod2 - To'!W116)</f>
        <v>0</v>
      </c>
      <c r="X79" s="155">
        <f>SUM('PremProvMethod2 - From --&gt;: &lt;-- PremProvMethod2 - To'!X116)</f>
        <v>0</v>
      </c>
      <c r="Y79" s="155">
        <f>SUM('PremProvMethod2 - From --&gt;: &lt;-- PremProvMethod2 - To'!Y116)</f>
        <v>0</v>
      </c>
      <c r="Z79" s="155">
        <f>SUM('PremProvMethod2 - From --&gt;: &lt;-- PremProvMethod2 - To'!Z116)</f>
        <v>0</v>
      </c>
      <c r="AA79" s="155">
        <f>SUM('PremProvMethod2 - From --&gt;: &lt;-- PremProvMethod2 - To'!AA116)</f>
        <v>0</v>
      </c>
      <c r="AB79" s="155">
        <f>SUM('PremProvMethod2 - From --&gt;: &lt;-- PremProvMethod2 - To'!AB116)</f>
        <v>0</v>
      </c>
      <c r="AC79" s="141"/>
    </row>
    <row r="80" spans="1:29" s="177" customFormat="1" ht="13.8" thickBot="1" x14ac:dyDescent="0.3">
      <c r="A80" s="141"/>
      <c r="B80" s="145">
        <f t="shared" si="7"/>
        <v>45291</v>
      </c>
      <c r="C80" s="141"/>
      <c r="D80" s="165">
        <f t="shared" si="6"/>
        <v>52312.774540653882</v>
      </c>
      <c r="E80" s="155">
        <f>SUM('PremProvMethod2 - From --&gt;: &lt;-- PremProvMethod2 - To'!E117)</f>
        <v>7.4876090577978953</v>
      </c>
      <c r="F80" s="155">
        <f>SUM('PremProvMethod2 - From --&gt;: &lt;-- PremProvMethod2 - To'!F117)</f>
        <v>0</v>
      </c>
      <c r="G80" s="155">
        <f>SUM('PremProvMethod2 - From --&gt;: &lt;-- PremProvMethod2 - To'!G117)</f>
        <v>0</v>
      </c>
      <c r="H80" s="155">
        <f>SUM('PremProvMethod2 - From --&gt;: &lt;-- PremProvMethod2 - To'!H117)</f>
        <v>489.9567305358745</v>
      </c>
      <c r="I80" s="155">
        <f>SUM('PremProvMethod2 - From --&gt;: &lt;-- PremProvMethod2 - To'!I117)</f>
        <v>0</v>
      </c>
      <c r="J80" s="155">
        <f>SUM('PremProvMethod2 - From --&gt;: &lt;-- PremProvMethod2 - To'!J117)</f>
        <v>0</v>
      </c>
      <c r="K80" s="155">
        <f>SUM('PremProvMethod2 - From --&gt;: &lt;-- PremProvMethod2 - To'!K117)</f>
        <v>0</v>
      </c>
      <c r="L80" s="155">
        <f>SUM('PremProvMethod2 - From --&gt;: &lt;-- PremProvMethod2 - To'!L117)</f>
        <v>0</v>
      </c>
      <c r="M80" s="155">
        <f>SUM('PremProvMethod2 - From --&gt;: &lt;-- PremProvMethod2 - To'!M117)</f>
        <v>0</v>
      </c>
      <c r="N80" s="155">
        <f>SUM('PremProvMethod2 - From --&gt;: &lt;-- PremProvMethod2 - To'!N117)</f>
        <v>0</v>
      </c>
      <c r="O80" s="155">
        <f>SUM('PremProvMethod2 - From --&gt;: &lt;-- PremProvMethod2 - To'!O117)</f>
        <v>0</v>
      </c>
      <c r="P80" s="155">
        <f>SUM('PremProvMethod2 - From --&gt;: &lt;-- PremProvMethod2 - To'!P117)</f>
        <v>51815.330201060206</v>
      </c>
      <c r="Q80" s="155">
        <f>SUM('PremProvMethod2 - From --&gt;: &lt;-- PremProvMethod2 - To'!Q117)</f>
        <v>0</v>
      </c>
      <c r="R80" s="155">
        <f>SUM('PremProvMethod2 - From --&gt;: &lt;-- PremProvMethod2 - To'!R117)</f>
        <v>0</v>
      </c>
      <c r="S80" s="155">
        <f>SUM('PremProvMethod2 - From --&gt;: &lt;-- PremProvMethod2 - To'!S117)</f>
        <v>0</v>
      </c>
      <c r="T80" s="155">
        <f>SUM('PremProvMethod2 - From --&gt;: &lt;-- PremProvMethod2 - To'!T117)</f>
        <v>0</v>
      </c>
      <c r="U80" s="155">
        <f>SUM('PremProvMethod2 - From --&gt;: &lt;-- PremProvMethod2 - To'!U117)</f>
        <v>0</v>
      </c>
      <c r="V80" s="155">
        <f>SUM('PremProvMethod2 - From --&gt;: &lt;-- PremProvMethod2 - To'!V117)</f>
        <v>0</v>
      </c>
      <c r="W80" s="155">
        <f>SUM('PremProvMethod2 - From --&gt;: &lt;-- PremProvMethod2 - To'!W117)</f>
        <v>0</v>
      </c>
      <c r="X80" s="155">
        <f>SUM('PremProvMethod2 - From --&gt;: &lt;-- PremProvMethod2 - To'!X117)</f>
        <v>0</v>
      </c>
      <c r="Y80" s="155">
        <f>SUM('PremProvMethod2 - From --&gt;: &lt;-- PremProvMethod2 - To'!Y117)</f>
        <v>0</v>
      </c>
      <c r="Z80" s="155">
        <f>SUM('PremProvMethod2 - From --&gt;: &lt;-- PremProvMethod2 - To'!Z117)</f>
        <v>0</v>
      </c>
      <c r="AA80" s="155">
        <f>SUM('PremProvMethod2 - From --&gt;: &lt;-- PremProvMethod2 - To'!AA117)</f>
        <v>0</v>
      </c>
      <c r="AB80" s="155">
        <f>SUM('PremProvMethod2 - From --&gt;: &lt;-- PremProvMethod2 - To'!AB117)</f>
        <v>0</v>
      </c>
      <c r="AC80" s="141"/>
    </row>
    <row r="81" spans="1:29" s="177" customFormat="1" ht="13.8" thickBot="1" x14ac:dyDescent="0.3">
      <c r="A81" s="141"/>
      <c r="B81" s="145">
        <f t="shared" si="7"/>
        <v>45657</v>
      </c>
      <c r="C81" s="141"/>
      <c r="D81" s="165">
        <f t="shared" si="6"/>
        <v>51470.866244926481</v>
      </c>
      <c r="E81" s="155">
        <f>SUM('PremProvMethod2 - From --&gt;: &lt;-- PremProvMethod2 - To'!E118)</f>
        <v>0</v>
      </c>
      <c r="F81" s="155">
        <f>SUM('PremProvMethod2 - From --&gt;: &lt;-- PremProvMethod2 - To'!F118)</f>
        <v>0</v>
      </c>
      <c r="G81" s="155">
        <f>SUM('PremProvMethod2 - From --&gt;: &lt;-- PremProvMethod2 - To'!G118)</f>
        <v>0</v>
      </c>
      <c r="H81" s="155">
        <f>SUM('PremProvMethod2 - From --&gt;: &lt;-- PremProvMethod2 - To'!H118)</f>
        <v>134.440908277114</v>
      </c>
      <c r="I81" s="155">
        <f>SUM('PremProvMethod2 - From --&gt;: &lt;-- PremProvMethod2 - To'!I118)</f>
        <v>0</v>
      </c>
      <c r="J81" s="155">
        <f>SUM('PremProvMethod2 - From --&gt;: &lt;-- PremProvMethod2 - To'!J118)</f>
        <v>0</v>
      </c>
      <c r="K81" s="155">
        <f>SUM('PremProvMethod2 - From --&gt;: &lt;-- PremProvMethod2 - To'!K118)</f>
        <v>0</v>
      </c>
      <c r="L81" s="155">
        <f>SUM('PremProvMethod2 - From --&gt;: &lt;-- PremProvMethod2 - To'!L118)</f>
        <v>0</v>
      </c>
      <c r="M81" s="155">
        <f>SUM('PremProvMethod2 - From --&gt;: &lt;-- PremProvMethod2 - To'!M118)</f>
        <v>0</v>
      </c>
      <c r="N81" s="155">
        <f>SUM('PremProvMethod2 - From --&gt;: &lt;-- PremProvMethod2 - To'!N118)</f>
        <v>0</v>
      </c>
      <c r="O81" s="155">
        <f>SUM('PremProvMethod2 - From --&gt;: &lt;-- PremProvMethod2 - To'!O118)</f>
        <v>0</v>
      </c>
      <c r="P81" s="155">
        <f>SUM('PremProvMethod2 - From --&gt;: &lt;-- PremProvMethod2 - To'!P118)</f>
        <v>51336.425336649365</v>
      </c>
      <c r="Q81" s="155">
        <f>SUM('PremProvMethod2 - From --&gt;: &lt;-- PremProvMethod2 - To'!Q118)</f>
        <v>0</v>
      </c>
      <c r="R81" s="155">
        <f>SUM('PremProvMethod2 - From --&gt;: &lt;-- PremProvMethod2 - To'!R118)</f>
        <v>0</v>
      </c>
      <c r="S81" s="155">
        <f>SUM('PremProvMethod2 - From --&gt;: &lt;-- PremProvMethod2 - To'!S118)</f>
        <v>0</v>
      </c>
      <c r="T81" s="155">
        <f>SUM('PremProvMethod2 - From --&gt;: &lt;-- PremProvMethod2 - To'!T118)</f>
        <v>0</v>
      </c>
      <c r="U81" s="155">
        <f>SUM('PremProvMethod2 - From --&gt;: &lt;-- PremProvMethod2 - To'!U118)</f>
        <v>0</v>
      </c>
      <c r="V81" s="155">
        <f>SUM('PremProvMethod2 - From --&gt;: &lt;-- PremProvMethod2 - To'!V118)</f>
        <v>0</v>
      </c>
      <c r="W81" s="155">
        <f>SUM('PremProvMethod2 - From --&gt;: &lt;-- PremProvMethod2 - To'!W118)</f>
        <v>0</v>
      </c>
      <c r="X81" s="155">
        <f>SUM('PremProvMethod2 - From --&gt;: &lt;-- PremProvMethod2 - To'!X118)</f>
        <v>0</v>
      </c>
      <c r="Y81" s="155">
        <f>SUM('PremProvMethod2 - From --&gt;: &lt;-- PremProvMethod2 - To'!Y118)</f>
        <v>0</v>
      </c>
      <c r="Z81" s="155">
        <f>SUM('PremProvMethod2 - From --&gt;: &lt;-- PremProvMethod2 - To'!Z118)</f>
        <v>0</v>
      </c>
      <c r="AA81" s="155">
        <f>SUM('PremProvMethod2 - From --&gt;: &lt;-- PremProvMethod2 - To'!AA118)</f>
        <v>0</v>
      </c>
      <c r="AB81" s="155">
        <f>SUM('PremProvMethod2 - From --&gt;: &lt;-- PremProvMethod2 - To'!AB118)</f>
        <v>0</v>
      </c>
      <c r="AC81" s="141"/>
    </row>
    <row r="82" spans="1:29" s="177" customFormat="1" ht="13.8" thickBot="1" x14ac:dyDescent="0.3">
      <c r="A82" s="141"/>
      <c r="B82" s="145">
        <f t="shared" si="7"/>
        <v>46022</v>
      </c>
      <c r="C82" s="141"/>
      <c r="D82" s="165">
        <f t="shared" si="6"/>
        <v>50224.313842020529</v>
      </c>
      <c r="E82" s="155">
        <f>SUM('PremProvMethod2 - From --&gt;: &lt;-- PremProvMethod2 - To'!E119)</f>
        <v>0</v>
      </c>
      <c r="F82" s="155">
        <f>SUM('PremProvMethod2 - From --&gt;: &lt;-- PremProvMethod2 - To'!F119)</f>
        <v>0</v>
      </c>
      <c r="G82" s="155">
        <f>SUM('PremProvMethod2 - From --&gt;: &lt;-- PremProvMethod2 - To'!G119)</f>
        <v>0</v>
      </c>
      <c r="H82" s="155">
        <f>SUM('PremProvMethod2 - From --&gt;: &lt;-- PremProvMethod2 - To'!H119)</f>
        <v>19.326667431054155</v>
      </c>
      <c r="I82" s="155">
        <f>SUM('PremProvMethod2 - From --&gt;: &lt;-- PremProvMethod2 - To'!I119)</f>
        <v>0</v>
      </c>
      <c r="J82" s="155">
        <f>SUM('PremProvMethod2 - From --&gt;: &lt;-- PremProvMethod2 - To'!J119)</f>
        <v>0</v>
      </c>
      <c r="K82" s="155">
        <f>SUM('PremProvMethod2 - From --&gt;: &lt;-- PremProvMethod2 - To'!K119)</f>
        <v>0</v>
      </c>
      <c r="L82" s="155">
        <f>SUM('PremProvMethod2 - From --&gt;: &lt;-- PremProvMethod2 - To'!L119)</f>
        <v>0</v>
      </c>
      <c r="M82" s="155">
        <f>SUM('PremProvMethod2 - From --&gt;: &lt;-- PremProvMethod2 - To'!M119)</f>
        <v>0</v>
      </c>
      <c r="N82" s="155">
        <f>SUM('PremProvMethod2 - From --&gt;: &lt;-- PremProvMethod2 - To'!N119)</f>
        <v>0</v>
      </c>
      <c r="O82" s="155">
        <f>SUM('PremProvMethod2 - From --&gt;: &lt;-- PremProvMethod2 - To'!O119)</f>
        <v>0</v>
      </c>
      <c r="P82" s="155">
        <f>SUM('PremProvMethod2 - From --&gt;: &lt;-- PremProvMethod2 - To'!P119)</f>
        <v>50204.987174589478</v>
      </c>
      <c r="Q82" s="155">
        <f>SUM('PremProvMethod2 - From --&gt;: &lt;-- PremProvMethod2 - To'!Q119)</f>
        <v>0</v>
      </c>
      <c r="R82" s="155">
        <f>SUM('PremProvMethod2 - From --&gt;: &lt;-- PremProvMethod2 - To'!R119)</f>
        <v>0</v>
      </c>
      <c r="S82" s="155">
        <f>SUM('PremProvMethod2 - From --&gt;: &lt;-- PremProvMethod2 - To'!S119)</f>
        <v>0</v>
      </c>
      <c r="T82" s="155">
        <f>SUM('PremProvMethod2 - From --&gt;: &lt;-- PremProvMethod2 - To'!T119)</f>
        <v>0</v>
      </c>
      <c r="U82" s="155">
        <f>SUM('PremProvMethod2 - From --&gt;: &lt;-- PremProvMethod2 - To'!U119)</f>
        <v>0</v>
      </c>
      <c r="V82" s="155">
        <f>SUM('PremProvMethod2 - From --&gt;: &lt;-- PremProvMethod2 - To'!V119)</f>
        <v>0</v>
      </c>
      <c r="W82" s="155">
        <f>SUM('PremProvMethod2 - From --&gt;: &lt;-- PremProvMethod2 - To'!W119)</f>
        <v>0</v>
      </c>
      <c r="X82" s="155">
        <f>SUM('PremProvMethod2 - From --&gt;: &lt;-- PremProvMethod2 - To'!X119)</f>
        <v>0</v>
      </c>
      <c r="Y82" s="155">
        <f>SUM('PremProvMethod2 - From --&gt;: &lt;-- PremProvMethod2 - To'!Y119)</f>
        <v>0</v>
      </c>
      <c r="Z82" s="155">
        <f>SUM('PremProvMethod2 - From --&gt;: &lt;-- PremProvMethod2 - To'!Z119)</f>
        <v>0</v>
      </c>
      <c r="AA82" s="155">
        <f>SUM('PremProvMethod2 - From --&gt;: &lt;-- PremProvMethod2 - To'!AA119)</f>
        <v>0</v>
      </c>
      <c r="AB82" s="155">
        <f>SUM('PremProvMethod2 - From --&gt;: &lt;-- PremProvMethod2 - To'!AB119)</f>
        <v>0</v>
      </c>
      <c r="AC82" s="141"/>
    </row>
    <row r="83" spans="1:29" s="177" customFormat="1" ht="13.8" thickBot="1" x14ac:dyDescent="0.3">
      <c r="A83" s="141"/>
      <c r="B83" s="145">
        <f t="shared" si="7"/>
        <v>46387</v>
      </c>
      <c r="C83" s="141"/>
      <c r="D83" s="165">
        <f t="shared" si="6"/>
        <v>48256.146156654628</v>
      </c>
      <c r="E83" s="155">
        <f>SUM('PremProvMethod2 - From --&gt;: &lt;-- PremProvMethod2 - To'!E120)</f>
        <v>0</v>
      </c>
      <c r="F83" s="155">
        <f>SUM('PremProvMethod2 - From --&gt;: &lt;-- PremProvMethod2 - To'!F120)</f>
        <v>0</v>
      </c>
      <c r="G83" s="155">
        <f>SUM('PremProvMethod2 - From --&gt;: &lt;-- PremProvMethod2 - To'!G120)</f>
        <v>0</v>
      </c>
      <c r="H83" s="155">
        <f>SUM('PremProvMethod2 - From --&gt;: &lt;-- PremProvMethod2 - To'!H120)</f>
        <v>1.0535011460117678</v>
      </c>
      <c r="I83" s="155">
        <f>SUM('PremProvMethod2 - From --&gt;: &lt;-- PremProvMethod2 - To'!I120)</f>
        <v>0</v>
      </c>
      <c r="J83" s="155">
        <f>SUM('PremProvMethod2 - From --&gt;: &lt;-- PremProvMethod2 - To'!J120)</f>
        <v>0</v>
      </c>
      <c r="K83" s="155">
        <f>SUM('PremProvMethod2 - From --&gt;: &lt;-- PremProvMethod2 - To'!K120)</f>
        <v>0</v>
      </c>
      <c r="L83" s="155">
        <f>SUM('PremProvMethod2 - From --&gt;: &lt;-- PremProvMethod2 - To'!L120)</f>
        <v>0</v>
      </c>
      <c r="M83" s="155">
        <f>SUM('PremProvMethod2 - From --&gt;: &lt;-- PremProvMethod2 - To'!M120)</f>
        <v>0</v>
      </c>
      <c r="N83" s="155">
        <f>SUM('PremProvMethod2 - From --&gt;: &lt;-- PremProvMethod2 - To'!N120)</f>
        <v>0</v>
      </c>
      <c r="O83" s="155">
        <f>SUM('PremProvMethod2 - From --&gt;: &lt;-- PremProvMethod2 - To'!O120)</f>
        <v>0</v>
      </c>
      <c r="P83" s="155">
        <f>SUM('PremProvMethod2 - From --&gt;: &lt;-- PremProvMethod2 - To'!P120)</f>
        <v>48255.092655508619</v>
      </c>
      <c r="Q83" s="155">
        <f>SUM('PremProvMethod2 - From --&gt;: &lt;-- PremProvMethod2 - To'!Q120)</f>
        <v>0</v>
      </c>
      <c r="R83" s="155">
        <f>SUM('PremProvMethod2 - From --&gt;: &lt;-- PremProvMethod2 - To'!R120)</f>
        <v>0</v>
      </c>
      <c r="S83" s="155">
        <f>SUM('PremProvMethod2 - From --&gt;: &lt;-- PremProvMethod2 - To'!S120)</f>
        <v>0</v>
      </c>
      <c r="T83" s="155">
        <f>SUM('PremProvMethod2 - From --&gt;: &lt;-- PremProvMethod2 - To'!T120)</f>
        <v>0</v>
      </c>
      <c r="U83" s="155">
        <f>SUM('PremProvMethod2 - From --&gt;: &lt;-- PremProvMethod2 - To'!U120)</f>
        <v>0</v>
      </c>
      <c r="V83" s="155">
        <f>SUM('PremProvMethod2 - From --&gt;: &lt;-- PremProvMethod2 - To'!V120)</f>
        <v>0</v>
      </c>
      <c r="W83" s="155">
        <f>SUM('PremProvMethod2 - From --&gt;: &lt;-- PremProvMethod2 - To'!W120)</f>
        <v>0</v>
      </c>
      <c r="X83" s="155">
        <f>SUM('PremProvMethod2 - From --&gt;: &lt;-- PremProvMethod2 - To'!X120)</f>
        <v>0</v>
      </c>
      <c r="Y83" s="155">
        <f>SUM('PremProvMethod2 - From --&gt;: &lt;-- PremProvMethod2 - To'!Y120)</f>
        <v>0</v>
      </c>
      <c r="Z83" s="155">
        <f>SUM('PremProvMethod2 - From --&gt;: &lt;-- PremProvMethod2 - To'!Z120)</f>
        <v>0</v>
      </c>
      <c r="AA83" s="155">
        <f>SUM('PremProvMethod2 - From --&gt;: &lt;-- PremProvMethod2 - To'!AA120)</f>
        <v>0</v>
      </c>
      <c r="AB83" s="155">
        <f>SUM('PremProvMethod2 - From --&gt;: &lt;-- PremProvMethod2 - To'!AB120)</f>
        <v>0</v>
      </c>
      <c r="AC83" s="141"/>
    </row>
    <row r="84" spans="1:29" s="177" customFormat="1" ht="13.8" thickBot="1" x14ac:dyDescent="0.3">
      <c r="A84" s="141"/>
      <c r="B84" s="145">
        <f t="shared" si="7"/>
        <v>46752</v>
      </c>
      <c r="C84" s="141"/>
      <c r="D84" s="165">
        <f t="shared" si="6"/>
        <v>45328.255501433297</v>
      </c>
      <c r="E84" s="155">
        <f>SUM('PremProvMethod2 - From --&gt;: &lt;-- PremProvMethod2 - To'!E121)</f>
        <v>0</v>
      </c>
      <c r="F84" s="155">
        <f>SUM('PremProvMethod2 - From --&gt;: &lt;-- PremProvMethod2 - To'!F121)</f>
        <v>0</v>
      </c>
      <c r="G84" s="155">
        <f>SUM('PremProvMethod2 - From --&gt;: &lt;-- PremProvMethod2 - To'!G121)</f>
        <v>0</v>
      </c>
      <c r="H84" s="155">
        <f>SUM('PremProvMethod2 - From --&gt;: &lt;-- PremProvMethod2 - To'!H121)</f>
        <v>0</v>
      </c>
      <c r="I84" s="155">
        <f>SUM('PremProvMethod2 - From --&gt;: &lt;-- PremProvMethod2 - To'!I121)</f>
        <v>0</v>
      </c>
      <c r="J84" s="155">
        <f>SUM('PremProvMethod2 - From --&gt;: &lt;-- PremProvMethod2 - To'!J121)</f>
        <v>0</v>
      </c>
      <c r="K84" s="155">
        <f>SUM('PremProvMethod2 - From --&gt;: &lt;-- PremProvMethod2 - To'!K121)</f>
        <v>0</v>
      </c>
      <c r="L84" s="155">
        <f>SUM('PremProvMethod2 - From --&gt;: &lt;-- PremProvMethod2 - To'!L121)</f>
        <v>0</v>
      </c>
      <c r="M84" s="155">
        <f>SUM('PremProvMethod2 - From --&gt;: &lt;-- PremProvMethod2 - To'!M121)</f>
        <v>0</v>
      </c>
      <c r="N84" s="155">
        <f>SUM('PremProvMethod2 - From --&gt;: &lt;-- PremProvMethod2 - To'!N121)</f>
        <v>0</v>
      </c>
      <c r="O84" s="155">
        <f>SUM('PremProvMethod2 - From --&gt;: &lt;-- PremProvMethod2 - To'!O121)</f>
        <v>0</v>
      </c>
      <c r="P84" s="155">
        <f>SUM('PremProvMethod2 - From --&gt;: &lt;-- PremProvMethod2 - To'!P121)</f>
        <v>45328.255501433297</v>
      </c>
      <c r="Q84" s="155">
        <f>SUM('PremProvMethod2 - From --&gt;: &lt;-- PremProvMethod2 - To'!Q121)</f>
        <v>0</v>
      </c>
      <c r="R84" s="155">
        <f>SUM('PremProvMethod2 - From --&gt;: &lt;-- PremProvMethod2 - To'!R121)</f>
        <v>0</v>
      </c>
      <c r="S84" s="155">
        <f>SUM('PremProvMethod2 - From --&gt;: &lt;-- PremProvMethod2 - To'!S121)</f>
        <v>0</v>
      </c>
      <c r="T84" s="155">
        <f>SUM('PremProvMethod2 - From --&gt;: &lt;-- PremProvMethod2 - To'!T121)</f>
        <v>0</v>
      </c>
      <c r="U84" s="155">
        <f>SUM('PremProvMethod2 - From --&gt;: &lt;-- PremProvMethod2 - To'!U121)</f>
        <v>0</v>
      </c>
      <c r="V84" s="155">
        <f>SUM('PremProvMethod2 - From --&gt;: &lt;-- PremProvMethod2 - To'!V121)</f>
        <v>0</v>
      </c>
      <c r="W84" s="155">
        <f>SUM('PremProvMethod2 - From --&gt;: &lt;-- PremProvMethod2 - To'!W121)</f>
        <v>0</v>
      </c>
      <c r="X84" s="155">
        <f>SUM('PremProvMethod2 - From --&gt;: &lt;-- PremProvMethod2 - To'!X121)</f>
        <v>0</v>
      </c>
      <c r="Y84" s="155">
        <f>SUM('PremProvMethod2 - From --&gt;: &lt;-- PremProvMethod2 - To'!Y121)</f>
        <v>0</v>
      </c>
      <c r="Z84" s="155">
        <f>SUM('PremProvMethod2 - From --&gt;: &lt;-- PremProvMethod2 - To'!Z121)</f>
        <v>0</v>
      </c>
      <c r="AA84" s="155">
        <f>SUM('PremProvMethod2 - From --&gt;: &lt;-- PremProvMethod2 - To'!AA121)</f>
        <v>0</v>
      </c>
      <c r="AB84" s="155">
        <f>SUM('PremProvMethod2 - From --&gt;: &lt;-- PremProvMethod2 - To'!AB121)</f>
        <v>0</v>
      </c>
      <c r="AC84" s="141"/>
    </row>
    <row r="85" spans="1:29" s="177" customFormat="1" ht="13.8" thickBot="1" x14ac:dyDescent="0.3">
      <c r="A85" s="141"/>
      <c r="B85" s="145">
        <f t="shared" si="7"/>
        <v>47118</v>
      </c>
      <c r="C85" s="141"/>
      <c r="D85" s="165">
        <f t="shared" si="6"/>
        <v>41304.101023298383</v>
      </c>
      <c r="E85" s="155">
        <f>SUM('PremProvMethod2 - From --&gt;: &lt;-- PremProvMethod2 - To'!E122)</f>
        <v>0</v>
      </c>
      <c r="F85" s="155">
        <f>SUM('PremProvMethod2 - From --&gt;: &lt;-- PremProvMethod2 - To'!F122)</f>
        <v>0</v>
      </c>
      <c r="G85" s="155">
        <f>SUM('PremProvMethod2 - From --&gt;: &lt;-- PremProvMethod2 - To'!G122)</f>
        <v>0</v>
      </c>
      <c r="H85" s="155">
        <f>SUM('PremProvMethod2 - From --&gt;: &lt;-- PremProvMethod2 - To'!H122)</f>
        <v>0</v>
      </c>
      <c r="I85" s="155">
        <f>SUM('PremProvMethod2 - From --&gt;: &lt;-- PremProvMethod2 - To'!I122)</f>
        <v>0</v>
      </c>
      <c r="J85" s="155">
        <f>SUM('PremProvMethod2 - From --&gt;: &lt;-- PremProvMethod2 - To'!J122)</f>
        <v>0</v>
      </c>
      <c r="K85" s="155">
        <f>SUM('PremProvMethod2 - From --&gt;: &lt;-- PremProvMethod2 - To'!K122)</f>
        <v>0</v>
      </c>
      <c r="L85" s="155">
        <f>SUM('PremProvMethod2 - From --&gt;: &lt;-- PremProvMethod2 - To'!L122)</f>
        <v>0</v>
      </c>
      <c r="M85" s="155">
        <f>SUM('PremProvMethod2 - From --&gt;: &lt;-- PremProvMethod2 - To'!M122)</f>
        <v>0</v>
      </c>
      <c r="N85" s="155">
        <f>SUM('PremProvMethod2 - From --&gt;: &lt;-- PremProvMethod2 - To'!N122)</f>
        <v>0</v>
      </c>
      <c r="O85" s="155">
        <f>SUM('PremProvMethod2 - From --&gt;: &lt;-- PremProvMethod2 - To'!O122)</f>
        <v>0</v>
      </c>
      <c r="P85" s="155">
        <f>SUM('PremProvMethod2 - From --&gt;: &lt;-- PremProvMethod2 - To'!P122)</f>
        <v>41304.101023298383</v>
      </c>
      <c r="Q85" s="155">
        <f>SUM('PremProvMethod2 - From --&gt;: &lt;-- PremProvMethod2 - To'!Q122)</f>
        <v>0</v>
      </c>
      <c r="R85" s="155">
        <f>SUM('PremProvMethod2 - From --&gt;: &lt;-- PremProvMethod2 - To'!R122)</f>
        <v>0</v>
      </c>
      <c r="S85" s="155">
        <f>SUM('PremProvMethod2 - From --&gt;: &lt;-- PremProvMethod2 - To'!S122)</f>
        <v>0</v>
      </c>
      <c r="T85" s="155">
        <f>SUM('PremProvMethod2 - From --&gt;: &lt;-- PremProvMethod2 - To'!T122)</f>
        <v>0</v>
      </c>
      <c r="U85" s="155">
        <f>SUM('PremProvMethod2 - From --&gt;: &lt;-- PremProvMethod2 - To'!U122)</f>
        <v>0</v>
      </c>
      <c r="V85" s="155">
        <f>SUM('PremProvMethod2 - From --&gt;: &lt;-- PremProvMethod2 - To'!V122)</f>
        <v>0</v>
      </c>
      <c r="W85" s="155">
        <f>SUM('PremProvMethod2 - From --&gt;: &lt;-- PremProvMethod2 - To'!W122)</f>
        <v>0</v>
      </c>
      <c r="X85" s="155">
        <f>SUM('PremProvMethod2 - From --&gt;: &lt;-- PremProvMethod2 - To'!X122)</f>
        <v>0</v>
      </c>
      <c r="Y85" s="155">
        <f>SUM('PremProvMethod2 - From --&gt;: &lt;-- PremProvMethod2 - To'!Y122)</f>
        <v>0</v>
      </c>
      <c r="Z85" s="155">
        <f>SUM('PremProvMethod2 - From --&gt;: &lt;-- PremProvMethod2 - To'!Z122)</f>
        <v>0</v>
      </c>
      <c r="AA85" s="155">
        <f>SUM('PremProvMethod2 - From --&gt;: &lt;-- PremProvMethod2 - To'!AA122)</f>
        <v>0</v>
      </c>
      <c r="AB85" s="155">
        <f>SUM('PremProvMethod2 - From --&gt;: &lt;-- PremProvMethod2 - To'!AB122)</f>
        <v>0</v>
      </c>
      <c r="AC85" s="141"/>
    </row>
    <row r="86" spans="1:29" s="177" customFormat="1" ht="13.8" thickBot="1" x14ac:dyDescent="0.3">
      <c r="A86" s="141"/>
      <c r="B86" s="145">
        <f t="shared" si="7"/>
        <v>47483</v>
      </c>
      <c r="C86" s="141"/>
      <c r="D86" s="165">
        <f t="shared" si="6"/>
        <v>36150.722062828907</v>
      </c>
      <c r="E86" s="155">
        <f>SUM('PremProvMethod2 - From --&gt;: &lt;-- PremProvMethod2 - To'!E123)</f>
        <v>0</v>
      </c>
      <c r="F86" s="155">
        <f>SUM('PremProvMethod2 - From --&gt;: &lt;-- PremProvMethod2 - To'!F123)</f>
        <v>0</v>
      </c>
      <c r="G86" s="155">
        <f>SUM('PremProvMethod2 - From --&gt;: &lt;-- PremProvMethod2 - To'!G123)</f>
        <v>0</v>
      </c>
      <c r="H86" s="155">
        <f>SUM('PremProvMethod2 - From --&gt;: &lt;-- PremProvMethod2 - To'!H123)</f>
        <v>0</v>
      </c>
      <c r="I86" s="155">
        <f>SUM('PremProvMethod2 - From --&gt;: &lt;-- PremProvMethod2 - To'!I123)</f>
        <v>0</v>
      </c>
      <c r="J86" s="155">
        <f>SUM('PremProvMethod2 - From --&gt;: &lt;-- PremProvMethod2 - To'!J123)</f>
        <v>0</v>
      </c>
      <c r="K86" s="155">
        <f>SUM('PremProvMethod2 - From --&gt;: &lt;-- PremProvMethod2 - To'!K123)</f>
        <v>0</v>
      </c>
      <c r="L86" s="155">
        <f>SUM('PremProvMethod2 - From --&gt;: &lt;-- PremProvMethod2 - To'!L123)</f>
        <v>0</v>
      </c>
      <c r="M86" s="155">
        <f>SUM('PremProvMethod2 - From --&gt;: &lt;-- PremProvMethod2 - To'!M123)</f>
        <v>0</v>
      </c>
      <c r="N86" s="155">
        <f>SUM('PremProvMethod2 - From --&gt;: &lt;-- PremProvMethod2 - To'!N123)</f>
        <v>0</v>
      </c>
      <c r="O86" s="155">
        <f>SUM('PremProvMethod2 - From --&gt;: &lt;-- PremProvMethod2 - To'!O123)</f>
        <v>0</v>
      </c>
      <c r="P86" s="155">
        <f>SUM('PremProvMethod2 - From --&gt;: &lt;-- PremProvMethod2 - To'!P123)</f>
        <v>36150.722062828907</v>
      </c>
      <c r="Q86" s="155">
        <f>SUM('PremProvMethod2 - From --&gt;: &lt;-- PremProvMethod2 - To'!Q123)</f>
        <v>0</v>
      </c>
      <c r="R86" s="155">
        <f>SUM('PremProvMethod2 - From --&gt;: &lt;-- PremProvMethod2 - To'!R123)</f>
        <v>0</v>
      </c>
      <c r="S86" s="155">
        <f>SUM('PremProvMethod2 - From --&gt;: &lt;-- PremProvMethod2 - To'!S123)</f>
        <v>0</v>
      </c>
      <c r="T86" s="155">
        <f>SUM('PremProvMethod2 - From --&gt;: &lt;-- PremProvMethod2 - To'!T123)</f>
        <v>0</v>
      </c>
      <c r="U86" s="155">
        <f>SUM('PremProvMethod2 - From --&gt;: &lt;-- PremProvMethod2 - To'!U123)</f>
        <v>0</v>
      </c>
      <c r="V86" s="155">
        <f>SUM('PremProvMethod2 - From --&gt;: &lt;-- PremProvMethod2 - To'!V123)</f>
        <v>0</v>
      </c>
      <c r="W86" s="155">
        <f>SUM('PremProvMethod2 - From --&gt;: &lt;-- PremProvMethod2 - To'!W123)</f>
        <v>0</v>
      </c>
      <c r="X86" s="155">
        <f>SUM('PremProvMethod2 - From --&gt;: &lt;-- PremProvMethod2 - To'!X123)</f>
        <v>0</v>
      </c>
      <c r="Y86" s="155">
        <f>SUM('PremProvMethod2 - From --&gt;: &lt;-- PremProvMethod2 - To'!Y123)</f>
        <v>0</v>
      </c>
      <c r="Z86" s="155">
        <f>SUM('PremProvMethod2 - From --&gt;: &lt;-- PremProvMethod2 - To'!Z123)</f>
        <v>0</v>
      </c>
      <c r="AA86" s="155">
        <f>SUM('PremProvMethod2 - From --&gt;: &lt;-- PremProvMethod2 - To'!AA123)</f>
        <v>0</v>
      </c>
      <c r="AB86" s="155">
        <f>SUM('PremProvMethod2 - From --&gt;: &lt;-- PremProvMethod2 - To'!AB123)</f>
        <v>0</v>
      </c>
      <c r="AC86" s="141"/>
    </row>
    <row r="87" spans="1:29" s="177" customFormat="1" ht="13.8" thickBot="1" x14ac:dyDescent="0.3">
      <c r="A87" s="141"/>
      <c r="B87" s="145">
        <f t="shared" si="7"/>
        <v>47848</v>
      </c>
      <c r="C87" s="141"/>
      <c r="D87" s="165">
        <f t="shared" si="6"/>
        <v>29992.086743291518</v>
      </c>
      <c r="E87" s="155">
        <f>SUM('PremProvMethod2 - From --&gt;: &lt;-- PremProvMethod2 - To'!E124)</f>
        <v>0</v>
      </c>
      <c r="F87" s="155">
        <f>SUM('PremProvMethod2 - From --&gt;: &lt;-- PremProvMethod2 - To'!F124)</f>
        <v>0</v>
      </c>
      <c r="G87" s="155">
        <f>SUM('PremProvMethod2 - From --&gt;: &lt;-- PremProvMethod2 - To'!G124)</f>
        <v>0</v>
      </c>
      <c r="H87" s="155">
        <f>SUM('PremProvMethod2 - From --&gt;: &lt;-- PremProvMethod2 - To'!H124)</f>
        <v>0</v>
      </c>
      <c r="I87" s="155">
        <f>SUM('PremProvMethod2 - From --&gt;: &lt;-- PremProvMethod2 - To'!I124)</f>
        <v>0</v>
      </c>
      <c r="J87" s="155">
        <f>SUM('PremProvMethod2 - From --&gt;: &lt;-- PremProvMethod2 - To'!J124)</f>
        <v>0</v>
      </c>
      <c r="K87" s="155">
        <f>SUM('PremProvMethod2 - From --&gt;: &lt;-- PremProvMethod2 - To'!K124)</f>
        <v>0</v>
      </c>
      <c r="L87" s="155">
        <f>SUM('PremProvMethod2 - From --&gt;: &lt;-- PremProvMethod2 - To'!L124)</f>
        <v>0</v>
      </c>
      <c r="M87" s="155">
        <f>SUM('PremProvMethod2 - From --&gt;: &lt;-- PremProvMethod2 - To'!M124)</f>
        <v>0</v>
      </c>
      <c r="N87" s="155">
        <f>SUM('PremProvMethod2 - From --&gt;: &lt;-- PremProvMethod2 - To'!N124)</f>
        <v>0</v>
      </c>
      <c r="O87" s="155">
        <f>SUM('PremProvMethod2 - From --&gt;: &lt;-- PremProvMethod2 - To'!O124)</f>
        <v>0</v>
      </c>
      <c r="P87" s="155">
        <f>SUM('PremProvMethod2 - From --&gt;: &lt;-- PremProvMethod2 - To'!P124)</f>
        <v>29992.086743291518</v>
      </c>
      <c r="Q87" s="155">
        <f>SUM('PremProvMethod2 - From --&gt;: &lt;-- PremProvMethod2 - To'!Q124)</f>
        <v>0</v>
      </c>
      <c r="R87" s="155">
        <f>SUM('PremProvMethod2 - From --&gt;: &lt;-- PremProvMethod2 - To'!R124)</f>
        <v>0</v>
      </c>
      <c r="S87" s="155">
        <f>SUM('PremProvMethod2 - From --&gt;: &lt;-- PremProvMethod2 - To'!S124)</f>
        <v>0</v>
      </c>
      <c r="T87" s="155">
        <f>SUM('PremProvMethod2 - From --&gt;: &lt;-- PremProvMethod2 - To'!T124)</f>
        <v>0</v>
      </c>
      <c r="U87" s="155">
        <f>SUM('PremProvMethod2 - From --&gt;: &lt;-- PremProvMethod2 - To'!U124)</f>
        <v>0</v>
      </c>
      <c r="V87" s="155">
        <f>SUM('PremProvMethod2 - From --&gt;: &lt;-- PremProvMethod2 - To'!V124)</f>
        <v>0</v>
      </c>
      <c r="W87" s="155">
        <f>SUM('PremProvMethod2 - From --&gt;: &lt;-- PremProvMethod2 - To'!W124)</f>
        <v>0</v>
      </c>
      <c r="X87" s="155">
        <f>SUM('PremProvMethod2 - From --&gt;: &lt;-- PremProvMethod2 - To'!X124)</f>
        <v>0</v>
      </c>
      <c r="Y87" s="155">
        <f>SUM('PremProvMethod2 - From --&gt;: &lt;-- PremProvMethod2 - To'!Y124)</f>
        <v>0</v>
      </c>
      <c r="Z87" s="155">
        <f>SUM('PremProvMethod2 - From --&gt;: &lt;-- PremProvMethod2 - To'!Z124)</f>
        <v>0</v>
      </c>
      <c r="AA87" s="155">
        <f>SUM('PremProvMethod2 - From --&gt;: &lt;-- PremProvMethod2 - To'!AA124)</f>
        <v>0</v>
      </c>
      <c r="AB87" s="155">
        <f>SUM('PremProvMethod2 - From --&gt;: &lt;-- PremProvMethod2 - To'!AB124)</f>
        <v>0</v>
      </c>
      <c r="AC87" s="141"/>
    </row>
    <row r="88" spans="1:29" s="177" customFormat="1" ht="13.8" thickBot="1" x14ac:dyDescent="0.3">
      <c r="A88" s="141"/>
      <c r="B88" s="145">
        <f t="shared" si="7"/>
        <v>48213</v>
      </c>
      <c r="C88" s="141"/>
      <c r="D88" s="165">
        <f t="shared" si="6"/>
        <v>23169.975929924047</v>
      </c>
      <c r="E88" s="155">
        <f>SUM('PremProvMethod2 - From --&gt;: &lt;-- PremProvMethod2 - To'!E125)</f>
        <v>0</v>
      </c>
      <c r="F88" s="155">
        <f>SUM('PremProvMethod2 - From --&gt;: &lt;-- PremProvMethod2 - To'!F125)</f>
        <v>0</v>
      </c>
      <c r="G88" s="155">
        <f>SUM('PremProvMethod2 - From --&gt;: &lt;-- PremProvMethod2 - To'!G125)</f>
        <v>0</v>
      </c>
      <c r="H88" s="155">
        <f>SUM('PremProvMethod2 - From --&gt;: &lt;-- PremProvMethod2 - To'!H125)</f>
        <v>0</v>
      </c>
      <c r="I88" s="155">
        <f>SUM('PremProvMethod2 - From --&gt;: &lt;-- PremProvMethod2 - To'!I125)</f>
        <v>0</v>
      </c>
      <c r="J88" s="155">
        <f>SUM('PremProvMethod2 - From --&gt;: &lt;-- PremProvMethod2 - To'!J125)</f>
        <v>0</v>
      </c>
      <c r="K88" s="155">
        <f>SUM('PremProvMethod2 - From --&gt;: &lt;-- PremProvMethod2 - To'!K125)</f>
        <v>0</v>
      </c>
      <c r="L88" s="155">
        <f>SUM('PremProvMethod2 - From --&gt;: &lt;-- PremProvMethod2 - To'!L125)</f>
        <v>0</v>
      </c>
      <c r="M88" s="155">
        <f>SUM('PremProvMethod2 - From --&gt;: &lt;-- PremProvMethod2 - To'!M125)</f>
        <v>0</v>
      </c>
      <c r="N88" s="155">
        <f>SUM('PremProvMethod2 - From --&gt;: &lt;-- PremProvMethod2 - To'!N125)</f>
        <v>0</v>
      </c>
      <c r="O88" s="155">
        <f>SUM('PremProvMethod2 - From --&gt;: &lt;-- PremProvMethod2 - To'!O125)</f>
        <v>0</v>
      </c>
      <c r="P88" s="155">
        <f>SUM('PremProvMethod2 - From --&gt;: &lt;-- PremProvMethod2 - To'!P125)</f>
        <v>23169.975929924047</v>
      </c>
      <c r="Q88" s="155">
        <f>SUM('PremProvMethod2 - From --&gt;: &lt;-- PremProvMethod2 - To'!Q125)</f>
        <v>0</v>
      </c>
      <c r="R88" s="155">
        <f>SUM('PremProvMethod2 - From --&gt;: &lt;-- PremProvMethod2 - To'!R125)</f>
        <v>0</v>
      </c>
      <c r="S88" s="155">
        <f>SUM('PremProvMethod2 - From --&gt;: &lt;-- PremProvMethod2 - To'!S125)</f>
        <v>0</v>
      </c>
      <c r="T88" s="155">
        <f>SUM('PremProvMethod2 - From --&gt;: &lt;-- PremProvMethod2 - To'!T125)</f>
        <v>0</v>
      </c>
      <c r="U88" s="155">
        <f>SUM('PremProvMethod2 - From --&gt;: &lt;-- PremProvMethod2 - To'!U125)</f>
        <v>0</v>
      </c>
      <c r="V88" s="155">
        <f>SUM('PremProvMethod2 - From --&gt;: &lt;-- PremProvMethod2 - To'!V125)</f>
        <v>0</v>
      </c>
      <c r="W88" s="155">
        <f>SUM('PremProvMethod2 - From --&gt;: &lt;-- PremProvMethod2 - To'!W125)</f>
        <v>0</v>
      </c>
      <c r="X88" s="155">
        <f>SUM('PremProvMethod2 - From --&gt;: &lt;-- PremProvMethod2 - To'!X125)</f>
        <v>0</v>
      </c>
      <c r="Y88" s="155">
        <f>SUM('PremProvMethod2 - From --&gt;: &lt;-- PremProvMethod2 - To'!Y125)</f>
        <v>0</v>
      </c>
      <c r="Z88" s="155">
        <f>SUM('PremProvMethod2 - From --&gt;: &lt;-- PremProvMethod2 - To'!Z125)</f>
        <v>0</v>
      </c>
      <c r="AA88" s="155">
        <f>SUM('PremProvMethod2 - From --&gt;: &lt;-- PremProvMethod2 - To'!AA125)</f>
        <v>0</v>
      </c>
      <c r="AB88" s="155">
        <f>SUM('PremProvMethod2 - From --&gt;: &lt;-- PremProvMethod2 - To'!AB125)</f>
        <v>0</v>
      </c>
      <c r="AC88" s="141"/>
    </row>
    <row r="89" spans="1:29" s="177" customFormat="1" ht="13.8" thickBot="1" x14ac:dyDescent="0.3">
      <c r="A89" s="141"/>
      <c r="B89" s="145">
        <f t="shared" si="7"/>
        <v>48579</v>
      </c>
      <c r="C89" s="141"/>
      <c r="D89" s="165">
        <f t="shared" si="6"/>
        <v>16271.559104724192</v>
      </c>
      <c r="E89" s="155">
        <f>SUM('PremProvMethod2 - From --&gt;: &lt;-- PremProvMethod2 - To'!E126)</f>
        <v>0</v>
      </c>
      <c r="F89" s="155">
        <f>SUM('PremProvMethod2 - From --&gt;: &lt;-- PremProvMethod2 - To'!F126)</f>
        <v>0</v>
      </c>
      <c r="G89" s="155">
        <f>SUM('PremProvMethod2 - From --&gt;: &lt;-- PremProvMethod2 - To'!G126)</f>
        <v>0</v>
      </c>
      <c r="H89" s="155">
        <f>SUM('PremProvMethod2 - From --&gt;: &lt;-- PremProvMethod2 - To'!H126)</f>
        <v>0</v>
      </c>
      <c r="I89" s="155">
        <f>SUM('PremProvMethod2 - From --&gt;: &lt;-- PremProvMethod2 - To'!I126)</f>
        <v>0</v>
      </c>
      <c r="J89" s="155">
        <f>SUM('PremProvMethod2 - From --&gt;: &lt;-- PremProvMethod2 - To'!J126)</f>
        <v>0</v>
      </c>
      <c r="K89" s="155">
        <f>SUM('PremProvMethod2 - From --&gt;: &lt;-- PremProvMethod2 - To'!K126)</f>
        <v>0</v>
      </c>
      <c r="L89" s="155">
        <f>SUM('PremProvMethod2 - From --&gt;: &lt;-- PremProvMethod2 - To'!L126)</f>
        <v>0</v>
      </c>
      <c r="M89" s="155">
        <f>SUM('PremProvMethod2 - From --&gt;: &lt;-- PremProvMethod2 - To'!M126)</f>
        <v>0</v>
      </c>
      <c r="N89" s="155">
        <f>SUM('PremProvMethod2 - From --&gt;: &lt;-- PremProvMethod2 - To'!N126)</f>
        <v>0</v>
      </c>
      <c r="O89" s="155">
        <f>SUM('PremProvMethod2 - From --&gt;: &lt;-- PremProvMethod2 - To'!O126)</f>
        <v>0</v>
      </c>
      <c r="P89" s="155">
        <f>SUM('PremProvMethod2 - From --&gt;: &lt;-- PremProvMethod2 - To'!P126)</f>
        <v>16271.559104724192</v>
      </c>
      <c r="Q89" s="155">
        <f>SUM('PremProvMethod2 - From --&gt;: &lt;-- PremProvMethod2 - To'!Q126)</f>
        <v>0</v>
      </c>
      <c r="R89" s="155">
        <f>SUM('PremProvMethod2 - From --&gt;: &lt;-- PremProvMethod2 - To'!R126)</f>
        <v>0</v>
      </c>
      <c r="S89" s="155">
        <f>SUM('PremProvMethod2 - From --&gt;: &lt;-- PremProvMethod2 - To'!S126)</f>
        <v>0</v>
      </c>
      <c r="T89" s="155">
        <f>SUM('PremProvMethod2 - From --&gt;: &lt;-- PremProvMethod2 - To'!T126)</f>
        <v>0</v>
      </c>
      <c r="U89" s="155">
        <f>SUM('PremProvMethod2 - From --&gt;: &lt;-- PremProvMethod2 - To'!U126)</f>
        <v>0</v>
      </c>
      <c r="V89" s="155">
        <f>SUM('PremProvMethod2 - From --&gt;: &lt;-- PremProvMethod2 - To'!V126)</f>
        <v>0</v>
      </c>
      <c r="W89" s="155">
        <f>SUM('PremProvMethod2 - From --&gt;: &lt;-- PremProvMethod2 - To'!W126)</f>
        <v>0</v>
      </c>
      <c r="X89" s="155">
        <f>SUM('PremProvMethod2 - From --&gt;: &lt;-- PremProvMethod2 - To'!X126)</f>
        <v>0</v>
      </c>
      <c r="Y89" s="155">
        <f>SUM('PremProvMethod2 - From --&gt;: &lt;-- PremProvMethod2 - To'!Y126)</f>
        <v>0</v>
      </c>
      <c r="Z89" s="155">
        <f>SUM('PremProvMethod2 - From --&gt;: &lt;-- PremProvMethod2 - To'!Z126)</f>
        <v>0</v>
      </c>
      <c r="AA89" s="155">
        <f>SUM('PremProvMethod2 - From --&gt;: &lt;-- PremProvMethod2 - To'!AA126)</f>
        <v>0</v>
      </c>
      <c r="AB89" s="155">
        <f>SUM('PremProvMethod2 - From --&gt;: &lt;-- PremProvMethod2 - To'!AB126)</f>
        <v>0</v>
      </c>
      <c r="AC89" s="141"/>
    </row>
    <row r="90" spans="1:29" s="177" customFormat="1" ht="13.8" thickBot="1" x14ac:dyDescent="0.3">
      <c r="A90" s="141"/>
      <c r="B90" s="145">
        <f t="shared" si="7"/>
        <v>48944</v>
      </c>
      <c r="C90" s="141"/>
      <c r="D90" s="165">
        <f t="shared" si="6"/>
        <v>10055.792408099103</v>
      </c>
      <c r="E90" s="155">
        <f>SUM('PremProvMethod2 - From --&gt;: &lt;-- PremProvMethod2 - To'!E127)</f>
        <v>0</v>
      </c>
      <c r="F90" s="155">
        <f>SUM('PremProvMethod2 - From --&gt;: &lt;-- PremProvMethod2 - To'!F127)</f>
        <v>0</v>
      </c>
      <c r="G90" s="155">
        <f>SUM('PremProvMethod2 - From --&gt;: &lt;-- PremProvMethod2 - To'!G127)</f>
        <v>0</v>
      </c>
      <c r="H90" s="155">
        <f>SUM('PremProvMethod2 - From --&gt;: &lt;-- PremProvMethod2 - To'!H127)</f>
        <v>0</v>
      </c>
      <c r="I90" s="155">
        <f>SUM('PremProvMethod2 - From --&gt;: &lt;-- PremProvMethod2 - To'!I127)</f>
        <v>0</v>
      </c>
      <c r="J90" s="155">
        <f>SUM('PremProvMethod2 - From --&gt;: &lt;-- PremProvMethod2 - To'!J127)</f>
        <v>0</v>
      </c>
      <c r="K90" s="155">
        <f>SUM('PremProvMethod2 - From --&gt;: &lt;-- PremProvMethod2 - To'!K127)</f>
        <v>0</v>
      </c>
      <c r="L90" s="155">
        <f>SUM('PremProvMethod2 - From --&gt;: &lt;-- PremProvMethod2 - To'!L127)</f>
        <v>0</v>
      </c>
      <c r="M90" s="155">
        <f>SUM('PremProvMethod2 - From --&gt;: &lt;-- PremProvMethod2 - To'!M127)</f>
        <v>0</v>
      </c>
      <c r="N90" s="155">
        <f>SUM('PremProvMethod2 - From --&gt;: &lt;-- PremProvMethod2 - To'!N127)</f>
        <v>0</v>
      </c>
      <c r="O90" s="155">
        <f>SUM('PremProvMethod2 - From --&gt;: &lt;-- PremProvMethod2 - To'!O127)</f>
        <v>0</v>
      </c>
      <c r="P90" s="155">
        <f>SUM('PremProvMethod2 - From --&gt;: &lt;-- PremProvMethod2 - To'!P127)</f>
        <v>10055.792408099103</v>
      </c>
      <c r="Q90" s="155">
        <f>SUM('PremProvMethod2 - From --&gt;: &lt;-- PremProvMethod2 - To'!Q127)</f>
        <v>0</v>
      </c>
      <c r="R90" s="155">
        <f>SUM('PremProvMethod2 - From --&gt;: &lt;-- PremProvMethod2 - To'!R127)</f>
        <v>0</v>
      </c>
      <c r="S90" s="155">
        <f>SUM('PremProvMethod2 - From --&gt;: &lt;-- PremProvMethod2 - To'!S127)</f>
        <v>0</v>
      </c>
      <c r="T90" s="155">
        <f>SUM('PremProvMethod2 - From --&gt;: &lt;-- PremProvMethod2 - To'!T127)</f>
        <v>0</v>
      </c>
      <c r="U90" s="155">
        <f>SUM('PremProvMethod2 - From --&gt;: &lt;-- PremProvMethod2 - To'!U127)</f>
        <v>0</v>
      </c>
      <c r="V90" s="155">
        <f>SUM('PremProvMethod2 - From --&gt;: &lt;-- PremProvMethod2 - To'!V127)</f>
        <v>0</v>
      </c>
      <c r="W90" s="155">
        <f>SUM('PremProvMethod2 - From --&gt;: &lt;-- PremProvMethod2 - To'!W127)</f>
        <v>0</v>
      </c>
      <c r="X90" s="155">
        <f>SUM('PremProvMethod2 - From --&gt;: &lt;-- PremProvMethod2 - To'!X127)</f>
        <v>0</v>
      </c>
      <c r="Y90" s="155">
        <f>SUM('PremProvMethod2 - From --&gt;: &lt;-- PremProvMethod2 - To'!Y127)</f>
        <v>0</v>
      </c>
      <c r="Z90" s="155">
        <f>SUM('PremProvMethod2 - From --&gt;: &lt;-- PremProvMethod2 - To'!Z127)</f>
        <v>0</v>
      </c>
      <c r="AA90" s="155">
        <f>SUM('PremProvMethod2 - From --&gt;: &lt;-- PremProvMethod2 - To'!AA127)</f>
        <v>0</v>
      </c>
      <c r="AB90" s="155">
        <f>SUM('PremProvMethod2 - From --&gt;: &lt;-- PremProvMethod2 - To'!AB127)</f>
        <v>0</v>
      </c>
      <c r="AC90" s="141"/>
    </row>
    <row r="91" spans="1:29" s="177" customFormat="1" ht="13.8" thickBot="1" x14ac:dyDescent="0.3">
      <c r="A91" s="141"/>
      <c r="B91" s="145">
        <f t="shared" si="7"/>
        <v>49309</v>
      </c>
      <c r="C91" s="141"/>
      <c r="D91" s="165">
        <f t="shared" si="6"/>
        <v>5233.8152347746327</v>
      </c>
      <c r="E91" s="155">
        <f>SUM('PremProvMethod2 - From --&gt;: &lt;-- PremProvMethod2 - To'!E128)</f>
        <v>0</v>
      </c>
      <c r="F91" s="155">
        <f>SUM('PremProvMethod2 - From --&gt;: &lt;-- PremProvMethod2 - To'!F128)</f>
        <v>0</v>
      </c>
      <c r="G91" s="155">
        <f>SUM('PremProvMethod2 - From --&gt;: &lt;-- PremProvMethod2 - To'!G128)</f>
        <v>0</v>
      </c>
      <c r="H91" s="155">
        <f>SUM('PremProvMethod2 - From --&gt;: &lt;-- PremProvMethod2 - To'!H128)</f>
        <v>0</v>
      </c>
      <c r="I91" s="155">
        <f>SUM('PremProvMethod2 - From --&gt;: &lt;-- PremProvMethod2 - To'!I128)</f>
        <v>0</v>
      </c>
      <c r="J91" s="155">
        <f>SUM('PremProvMethod2 - From --&gt;: &lt;-- PremProvMethod2 - To'!J128)</f>
        <v>0</v>
      </c>
      <c r="K91" s="155">
        <f>SUM('PremProvMethod2 - From --&gt;: &lt;-- PremProvMethod2 - To'!K128)</f>
        <v>0</v>
      </c>
      <c r="L91" s="155">
        <f>SUM('PremProvMethod2 - From --&gt;: &lt;-- PremProvMethod2 - To'!L128)</f>
        <v>0</v>
      </c>
      <c r="M91" s="155">
        <f>SUM('PremProvMethod2 - From --&gt;: &lt;-- PremProvMethod2 - To'!M128)</f>
        <v>0</v>
      </c>
      <c r="N91" s="155">
        <f>SUM('PremProvMethod2 - From --&gt;: &lt;-- PremProvMethod2 - To'!N128)</f>
        <v>0</v>
      </c>
      <c r="O91" s="155">
        <f>SUM('PremProvMethod2 - From --&gt;: &lt;-- PremProvMethod2 - To'!O128)</f>
        <v>0</v>
      </c>
      <c r="P91" s="155">
        <f>SUM('PremProvMethod2 - From --&gt;: &lt;-- PremProvMethod2 - To'!P128)</f>
        <v>5233.8152347746327</v>
      </c>
      <c r="Q91" s="155">
        <f>SUM('PremProvMethod2 - From --&gt;: &lt;-- PremProvMethod2 - To'!Q128)</f>
        <v>0</v>
      </c>
      <c r="R91" s="155">
        <f>SUM('PremProvMethod2 - From --&gt;: &lt;-- PremProvMethod2 - To'!R128)</f>
        <v>0</v>
      </c>
      <c r="S91" s="155">
        <f>SUM('PremProvMethod2 - From --&gt;: &lt;-- PremProvMethod2 - To'!S128)</f>
        <v>0</v>
      </c>
      <c r="T91" s="155">
        <f>SUM('PremProvMethod2 - From --&gt;: &lt;-- PremProvMethod2 - To'!T128)</f>
        <v>0</v>
      </c>
      <c r="U91" s="155">
        <f>SUM('PremProvMethod2 - From --&gt;: &lt;-- PremProvMethod2 - To'!U128)</f>
        <v>0</v>
      </c>
      <c r="V91" s="155">
        <f>SUM('PremProvMethod2 - From --&gt;: &lt;-- PremProvMethod2 - To'!V128)</f>
        <v>0</v>
      </c>
      <c r="W91" s="155">
        <f>SUM('PremProvMethod2 - From --&gt;: &lt;-- PremProvMethod2 - To'!W128)</f>
        <v>0</v>
      </c>
      <c r="X91" s="155">
        <f>SUM('PremProvMethod2 - From --&gt;: &lt;-- PremProvMethod2 - To'!X128)</f>
        <v>0</v>
      </c>
      <c r="Y91" s="155">
        <f>SUM('PremProvMethod2 - From --&gt;: &lt;-- PremProvMethod2 - To'!Y128)</f>
        <v>0</v>
      </c>
      <c r="Z91" s="155">
        <f>SUM('PremProvMethod2 - From --&gt;: &lt;-- PremProvMethod2 - To'!Z128)</f>
        <v>0</v>
      </c>
      <c r="AA91" s="155">
        <f>SUM('PremProvMethod2 - From --&gt;: &lt;-- PremProvMethod2 - To'!AA128)</f>
        <v>0</v>
      </c>
      <c r="AB91" s="155">
        <f>SUM('PremProvMethod2 - From --&gt;: &lt;-- PremProvMethod2 - To'!AB128)</f>
        <v>0</v>
      </c>
      <c r="AC91" s="141"/>
    </row>
    <row r="92" spans="1:29" s="177" customFormat="1" ht="13.8" thickBot="1" x14ac:dyDescent="0.3">
      <c r="A92" s="141"/>
      <c r="B92" s="145">
        <f t="shared" si="7"/>
        <v>49674</v>
      </c>
      <c r="C92" s="141"/>
      <c r="D92" s="165">
        <f t="shared" si="6"/>
        <v>2162.286249953424</v>
      </c>
      <c r="E92" s="155">
        <f>SUM('PremProvMethod2 - From --&gt;: &lt;-- PremProvMethod2 - To'!E129)</f>
        <v>0</v>
      </c>
      <c r="F92" s="155">
        <f>SUM('PremProvMethod2 - From --&gt;: &lt;-- PremProvMethod2 - To'!F129)</f>
        <v>0</v>
      </c>
      <c r="G92" s="155">
        <f>SUM('PremProvMethod2 - From --&gt;: &lt;-- PremProvMethod2 - To'!G129)</f>
        <v>0</v>
      </c>
      <c r="H92" s="155">
        <f>SUM('PremProvMethod2 - From --&gt;: &lt;-- PremProvMethod2 - To'!H129)</f>
        <v>0</v>
      </c>
      <c r="I92" s="155">
        <f>SUM('PremProvMethod2 - From --&gt;: &lt;-- PremProvMethod2 - To'!I129)</f>
        <v>0</v>
      </c>
      <c r="J92" s="155">
        <f>SUM('PremProvMethod2 - From --&gt;: &lt;-- PremProvMethod2 - To'!J129)</f>
        <v>0</v>
      </c>
      <c r="K92" s="155">
        <f>SUM('PremProvMethod2 - From --&gt;: &lt;-- PremProvMethod2 - To'!K129)</f>
        <v>0</v>
      </c>
      <c r="L92" s="155">
        <f>SUM('PremProvMethod2 - From --&gt;: &lt;-- PremProvMethod2 - To'!L129)</f>
        <v>0</v>
      </c>
      <c r="M92" s="155">
        <f>SUM('PremProvMethod2 - From --&gt;: &lt;-- PremProvMethod2 - To'!M129)</f>
        <v>0</v>
      </c>
      <c r="N92" s="155">
        <f>SUM('PremProvMethod2 - From --&gt;: &lt;-- PremProvMethod2 - To'!N129)</f>
        <v>0</v>
      </c>
      <c r="O92" s="155">
        <f>SUM('PremProvMethod2 - From --&gt;: &lt;-- PremProvMethod2 - To'!O129)</f>
        <v>0</v>
      </c>
      <c r="P92" s="155">
        <f>SUM('PremProvMethod2 - From --&gt;: &lt;-- PremProvMethod2 - To'!P129)</f>
        <v>2162.286249953424</v>
      </c>
      <c r="Q92" s="155">
        <f>SUM('PremProvMethod2 - From --&gt;: &lt;-- PremProvMethod2 - To'!Q129)</f>
        <v>0</v>
      </c>
      <c r="R92" s="155">
        <f>SUM('PremProvMethod2 - From --&gt;: &lt;-- PremProvMethod2 - To'!R129)</f>
        <v>0</v>
      </c>
      <c r="S92" s="155">
        <f>SUM('PremProvMethod2 - From --&gt;: &lt;-- PremProvMethod2 - To'!S129)</f>
        <v>0</v>
      </c>
      <c r="T92" s="155">
        <f>SUM('PremProvMethod2 - From --&gt;: &lt;-- PremProvMethod2 - To'!T129)</f>
        <v>0</v>
      </c>
      <c r="U92" s="155">
        <f>SUM('PremProvMethod2 - From --&gt;: &lt;-- PremProvMethod2 - To'!U129)</f>
        <v>0</v>
      </c>
      <c r="V92" s="155">
        <f>SUM('PremProvMethod2 - From --&gt;: &lt;-- PremProvMethod2 - To'!V129)</f>
        <v>0</v>
      </c>
      <c r="W92" s="155">
        <f>SUM('PremProvMethod2 - From --&gt;: &lt;-- PremProvMethod2 - To'!W129)</f>
        <v>0</v>
      </c>
      <c r="X92" s="155">
        <f>SUM('PremProvMethod2 - From --&gt;: &lt;-- PremProvMethod2 - To'!X129)</f>
        <v>0</v>
      </c>
      <c r="Y92" s="155">
        <f>SUM('PremProvMethod2 - From --&gt;: &lt;-- PremProvMethod2 - To'!Y129)</f>
        <v>0</v>
      </c>
      <c r="Z92" s="155">
        <f>SUM('PremProvMethod2 - From --&gt;: &lt;-- PremProvMethod2 - To'!Z129)</f>
        <v>0</v>
      </c>
      <c r="AA92" s="155">
        <f>SUM('PremProvMethod2 - From --&gt;: &lt;-- PremProvMethod2 - To'!AA129)</f>
        <v>0</v>
      </c>
      <c r="AB92" s="155">
        <f>SUM('PremProvMethod2 - From --&gt;: &lt;-- PremProvMethod2 - To'!AB129)</f>
        <v>0</v>
      </c>
      <c r="AC92" s="141"/>
    </row>
    <row r="93" spans="1:29" s="177" customFormat="1" ht="13.8" thickBot="1" x14ac:dyDescent="0.3">
      <c r="A93" s="141"/>
      <c r="B93" s="145">
        <f t="shared" si="7"/>
        <v>50040</v>
      </c>
      <c r="C93" s="141"/>
      <c r="D93" s="165">
        <f t="shared" si="6"/>
        <v>655.24097825874594</v>
      </c>
      <c r="E93" s="155">
        <f>SUM('PremProvMethod2 - From --&gt;: &lt;-- PremProvMethod2 - To'!E130)</f>
        <v>0</v>
      </c>
      <c r="F93" s="155">
        <f>SUM('PremProvMethod2 - From --&gt;: &lt;-- PremProvMethod2 - To'!F130)</f>
        <v>0</v>
      </c>
      <c r="G93" s="155">
        <f>SUM('PremProvMethod2 - From --&gt;: &lt;-- PremProvMethod2 - To'!G130)</f>
        <v>0</v>
      </c>
      <c r="H93" s="155">
        <f>SUM('PremProvMethod2 - From --&gt;: &lt;-- PremProvMethod2 - To'!H130)</f>
        <v>0</v>
      </c>
      <c r="I93" s="155">
        <f>SUM('PremProvMethod2 - From --&gt;: &lt;-- PremProvMethod2 - To'!I130)</f>
        <v>0</v>
      </c>
      <c r="J93" s="155">
        <f>SUM('PremProvMethod2 - From --&gt;: &lt;-- PremProvMethod2 - To'!J130)</f>
        <v>0</v>
      </c>
      <c r="K93" s="155">
        <f>SUM('PremProvMethod2 - From --&gt;: &lt;-- PremProvMethod2 - To'!K130)</f>
        <v>0</v>
      </c>
      <c r="L93" s="155">
        <f>SUM('PremProvMethod2 - From --&gt;: &lt;-- PremProvMethod2 - To'!L130)</f>
        <v>0</v>
      </c>
      <c r="M93" s="155">
        <f>SUM('PremProvMethod2 - From --&gt;: &lt;-- PremProvMethod2 - To'!M130)</f>
        <v>0</v>
      </c>
      <c r="N93" s="155">
        <f>SUM('PremProvMethod2 - From --&gt;: &lt;-- PremProvMethod2 - To'!N130)</f>
        <v>0</v>
      </c>
      <c r="O93" s="155">
        <f>SUM('PremProvMethod2 - From --&gt;: &lt;-- PremProvMethod2 - To'!O130)</f>
        <v>0</v>
      </c>
      <c r="P93" s="155">
        <f>SUM('PremProvMethod2 - From --&gt;: &lt;-- PremProvMethod2 - To'!P130)</f>
        <v>655.24097825874594</v>
      </c>
      <c r="Q93" s="155">
        <f>SUM('PremProvMethod2 - From --&gt;: &lt;-- PremProvMethod2 - To'!Q130)</f>
        <v>0</v>
      </c>
      <c r="R93" s="155">
        <f>SUM('PremProvMethod2 - From --&gt;: &lt;-- PremProvMethod2 - To'!R130)</f>
        <v>0</v>
      </c>
      <c r="S93" s="155">
        <f>SUM('PremProvMethod2 - From --&gt;: &lt;-- PremProvMethod2 - To'!S130)</f>
        <v>0</v>
      </c>
      <c r="T93" s="155">
        <f>SUM('PremProvMethod2 - From --&gt;: &lt;-- PremProvMethod2 - To'!T130)</f>
        <v>0</v>
      </c>
      <c r="U93" s="155">
        <f>SUM('PremProvMethod2 - From --&gt;: &lt;-- PremProvMethod2 - To'!U130)</f>
        <v>0</v>
      </c>
      <c r="V93" s="155">
        <f>SUM('PremProvMethod2 - From --&gt;: &lt;-- PremProvMethod2 - To'!V130)</f>
        <v>0</v>
      </c>
      <c r="W93" s="155">
        <f>SUM('PremProvMethod2 - From --&gt;: &lt;-- PremProvMethod2 - To'!W130)</f>
        <v>0</v>
      </c>
      <c r="X93" s="155">
        <f>SUM('PremProvMethod2 - From --&gt;: &lt;-- PremProvMethod2 - To'!X130)</f>
        <v>0</v>
      </c>
      <c r="Y93" s="155">
        <f>SUM('PremProvMethod2 - From --&gt;: &lt;-- PremProvMethod2 - To'!Y130)</f>
        <v>0</v>
      </c>
      <c r="Z93" s="155">
        <f>SUM('PremProvMethod2 - From --&gt;: &lt;-- PremProvMethod2 - To'!Z130)</f>
        <v>0</v>
      </c>
      <c r="AA93" s="155">
        <f>SUM('PremProvMethod2 - From --&gt;: &lt;-- PremProvMethod2 - To'!AA130)</f>
        <v>0</v>
      </c>
      <c r="AB93" s="155">
        <f>SUM('PremProvMethod2 - From --&gt;: &lt;-- PremProvMethod2 - To'!AB130)</f>
        <v>0</v>
      </c>
      <c r="AC93" s="141"/>
    </row>
    <row r="94" spans="1:29" s="177" customFormat="1" ht="13.8" thickBot="1" x14ac:dyDescent="0.3">
      <c r="A94" s="141"/>
      <c r="B94" s="145">
        <f t="shared" si="7"/>
        <v>50405</v>
      </c>
      <c r="C94" s="141"/>
      <c r="D94" s="165">
        <f t="shared" si="6"/>
        <v>0</v>
      </c>
      <c r="E94" s="155">
        <f>SUM('PremProvMethod2 - From --&gt;: &lt;-- PremProvMethod2 - To'!E131)</f>
        <v>0</v>
      </c>
      <c r="F94" s="155">
        <f>SUM('PremProvMethod2 - From --&gt;: &lt;-- PremProvMethod2 - To'!F131)</f>
        <v>0</v>
      </c>
      <c r="G94" s="155">
        <f>SUM('PremProvMethod2 - From --&gt;: &lt;-- PremProvMethod2 - To'!G131)</f>
        <v>0</v>
      </c>
      <c r="H94" s="155">
        <f>SUM('PremProvMethod2 - From --&gt;: &lt;-- PremProvMethod2 - To'!H131)</f>
        <v>0</v>
      </c>
      <c r="I94" s="155">
        <f>SUM('PremProvMethod2 - From --&gt;: &lt;-- PremProvMethod2 - To'!I131)</f>
        <v>0</v>
      </c>
      <c r="J94" s="155">
        <f>SUM('PremProvMethod2 - From --&gt;: &lt;-- PremProvMethod2 - To'!J131)</f>
        <v>0</v>
      </c>
      <c r="K94" s="155">
        <f>SUM('PremProvMethod2 - From --&gt;: &lt;-- PremProvMethod2 - To'!K131)</f>
        <v>0</v>
      </c>
      <c r="L94" s="155">
        <f>SUM('PremProvMethod2 - From --&gt;: &lt;-- PremProvMethod2 - To'!L131)</f>
        <v>0</v>
      </c>
      <c r="M94" s="155">
        <f>SUM('PremProvMethod2 - From --&gt;: &lt;-- PremProvMethod2 - To'!M131)</f>
        <v>0</v>
      </c>
      <c r="N94" s="155">
        <f>SUM('PremProvMethod2 - From --&gt;: &lt;-- PremProvMethod2 - To'!N131)</f>
        <v>0</v>
      </c>
      <c r="O94" s="155">
        <f>SUM('PremProvMethod2 - From --&gt;: &lt;-- PremProvMethod2 - To'!O131)</f>
        <v>0</v>
      </c>
      <c r="P94" s="155">
        <f>SUM('PremProvMethod2 - From --&gt;: &lt;-- PremProvMethod2 - To'!P131)</f>
        <v>0</v>
      </c>
      <c r="Q94" s="155">
        <f>SUM('PremProvMethod2 - From --&gt;: &lt;-- PremProvMethod2 - To'!Q131)</f>
        <v>0</v>
      </c>
      <c r="R94" s="155">
        <f>SUM('PremProvMethod2 - From --&gt;: &lt;-- PremProvMethod2 - To'!R131)</f>
        <v>0</v>
      </c>
      <c r="S94" s="155">
        <f>SUM('PremProvMethod2 - From --&gt;: &lt;-- PremProvMethod2 - To'!S131)</f>
        <v>0</v>
      </c>
      <c r="T94" s="155">
        <f>SUM('PremProvMethod2 - From --&gt;: &lt;-- PremProvMethod2 - To'!T131)</f>
        <v>0</v>
      </c>
      <c r="U94" s="155">
        <f>SUM('PremProvMethod2 - From --&gt;: &lt;-- PremProvMethod2 - To'!U131)</f>
        <v>0</v>
      </c>
      <c r="V94" s="155">
        <f>SUM('PremProvMethod2 - From --&gt;: &lt;-- PremProvMethod2 - To'!V131)</f>
        <v>0</v>
      </c>
      <c r="W94" s="155">
        <f>SUM('PremProvMethod2 - From --&gt;: &lt;-- PremProvMethod2 - To'!W131)</f>
        <v>0</v>
      </c>
      <c r="X94" s="155">
        <f>SUM('PremProvMethod2 - From --&gt;: &lt;-- PremProvMethod2 - To'!X131)</f>
        <v>0</v>
      </c>
      <c r="Y94" s="155">
        <f>SUM('PremProvMethod2 - From --&gt;: &lt;-- PremProvMethod2 - To'!Y131)</f>
        <v>0</v>
      </c>
      <c r="Z94" s="155">
        <f>SUM('PremProvMethod2 - From --&gt;: &lt;-- PremProvMethod2 - To'!Z131)</f>
        <v>0</v>
      </c>
      <c r="AA94" s="155">
        <f>SUM('PremProvMethod2 - From --&gt;: &lt;-- PremProvMethod2 - To'!AA131)</f>
        <v>0</v>
      </c>
      <c r="AB94" s="155">
        <f>SUM('PremProvMethod2 - From --&gt;: &lt;-- PremProvMethod2 - To'!AB131)</f>
        <v>0</v>
      </c>
      <c r="AC94" s="141"/>
    </row>
    <row r="95" spans="1:29" s="177" customFormat="1" ht="13.8" thickBot="1" x14ac:dyDescent="0.3">
      <c r="A95" s="141"/>
      <c r="B95" s="145">
        <f t="shared" si="7"/>
        <v>50770</v>
      </c>
      <c r="C95" s="141"/>
      <c r="D95" s="165">
        <f t="shared" si="6"/>
        <v>0</v>
      </c>
      <c r="E95" s="155">
        <f>SUM('PremProvMethod2 - From --&gt;: &lt;-- PremProvMethod2 - To'!E132)</f>
        <v>0</v>
      </c>
      <c r="F95" s="155">
        <f>SUM('PremProvMethod2 - From --&gt;: &lt;-- PremProvMethod2 - To'!F132)</f>
        <v>0</v>
      </c>
      <c r="G95" s="155">
        <f>SUM('PremProvMethod2 - From --&gt;: &lt;-- PremProvMethod2 - To'!G132)</f>
        <v>0</v>
      </c>
      <c r="H95" s="155">
        <f>SUM('PremProvMethod2 - From --&gt;: &lt;-- PremProvMethod2 - To'!H132)</f>
        <v>0</v>
      </c>
      <c r="I95" s="155">
        <f>SUM('PremProvMethod2 - From --&gt;: &lt;-- PremProvMethod2 - To'!I132)</f>
        <v>0</v>
      </c>
      <c r="J95" s="155">
        <f>SUM('PremProvMethod2 - From --&gt;: &lt;-- PremProvMethod2 - To'!J132)</f>
        <v>0</v>
      </c>
      <c r="K95" s="155">
        <f>SUM('PremProvMethod2 - From --&gt;: &lt;-- PremProvMethod2 - To'!K132)</f>
        <v>0</v>
      </c>
      <c r="L95" s="155">
        <f>SUM('PremProvMethod2 - From --&gt;: &lt;-- PremProvMethod2 - To'!L132)</f>
        <v>0</v>
      </c>
      <c r="M95" s="155">
        <f>SUM('PremProvMethod2 - From --&gt;: &lt;-- PremProvMethod2 - To'!M132)</f>
        <v>0</v>
      </c>
      <c r="N95" s="155">
        <f>SUM('PremProvMethod2 - From --&gt;: &lt;-- PremProvMethod2 - To'!N132)</f>
        <v>0</v>
      </c>
      <c r="O95" s="155">
        <f>SUM('PremProvMethod2 - From --&gt;: &lt;-- PremProvMethod2 - To'!O132)</f>
        <v>0</v>
      </c>
      <c r="P95" s="155">
        <f>SUM('PremProvMethod2 - From --&gt;: &lt;-- PremProvMethod2 - To'!P132)</f>
        <v>0</v>
      </c>
      <c r="Q95" s="155">
        <f>SUM('PremProvMethod2 - From --&gt;: &lt;-- PremProvMethod2 - To'!Q132)</f>
        <v>0</v>
      </c>
      <c r="R95" s="155">
        <f>SUM('PremProvMethod2 - From --&gt;: &lt;-- PremProvMethod2 - To'!R132)</f>
        <v>0</v>
      </c>
      <c r="S95" s="155">
        <f>SUM('PremProvMethod2 - From --&gt;: &lt;-- PremProvMethod2 - To'!S132)</f>
        <v>0</v>
      </c>
      <c r="T95" s="155">
        <f>SUM('PremProvMethod2 - From --&gt;: &lt;-- PremProvMethod2 - To'!T132)</f>
        <v>0</v>
      </c>
      <c r="U95" s="155">
        <f>SUM('PremProvMethod2 - From --&gt;: &lt;-- PremProvMethod2 - To'!U132)</f>
        <v>0</v>
      </c>
      <c r="V95" s="155">
        <f>SUM('PremProvMethod2 - From --&gt;: &lt;-- PremProvMethod2 - To'!V132)</f>
        <v>0</v>
      </c>
      <c r="W95" s="155">
        <f>SUM('PremProvMethod2 - From --&gt;: &lt;-- PremProvMethod2 - To'!W132)</f>
        <v>0</v>
      </c>
      <c r="X95" s="155">
        <f>SUM('PremProvMethod2 - From --&gt;: &lt;-- PremProvMethod2 - To'!X132)</f>
        <v>0</v>
      </c>
      <c r="Y95" s="155">
        <f>SUM('PremProvMethod2 - From --&gt;: &lt;-- PremProvMethod2 - To'!Y132)</f>
        <v>0</v>
      </c>
      <c r="Z95" s="155">
        <f>SUM('PremProvMethod2 - From --&gt;: &lt;-- PremProvMethod2 - To'!Z132)</f>
        <v>0</v>
      </c>
      <c r="AA95" s="155">
        <f>SUM('PremProvMethod2 - From --&gt;: &lt;-- PremProvMethod2 - To'!AA132)</f>
        <v>0</v>
      </c>
      <c r="AB95" s="155">
        <f>SUM('PremProvMethod2 - From --&gt;: &lt;-- PremProvMethod2 - To'!AB132)</f>
        <v>0</v>
      </c>
      <c r="AC95" s="141"/>
    </row>
    <row r="96" spans="1:29" s="177" customFormat="1" ht="13.8" thickBot="1" x14ac:dyDescent="0.3">
      <c r="A96" s="141"/>
      <c r="B96" s="145">
        <f t="shared" si="7"/>
        <v>51135</v>
      </c>
      <c r="C96" s="141"/>
      <c r="D96" s="165">
        <f t="shared" si="6"/>
        <v>0</v>
      </c>
      <c r="E96" s="155">
        <f>SUM('PremProvMethod2 - From --&gt;: &lt;-- PremProvMethod2 - To'!E133)</f>
        <v>0</v>
      </c>
      <c r="F96" s="155">
        <f>SUM('PremProvMethod2 - From --&gt;: &lt;-- PremProvMethod2 - To'!F133)</f>
        <v>0</v>
      </c>
      <c r="G96" s="155">
        <f>SUM('PremProvMethod2 - From --&gt;: &lt;-- PremProvMethod2 - To'!G133)</f>
        <v>0</v>
      </c>
      <c r="H96" s="155">
        <f>SUM('PremProvMethod2 - From --&gt;: &lt;-- PremProvMethod2 - To'!H133)</f>
        <v>0</v>
      </c>
      <c r="I96" s="155">
        <f>SUM('PremProvMethod2 - From --&gt;: &lt;-- PremProvMethod2 - To'!I133)</f>
        <v>0</v>
      </c>
      <c r="J96" s="155">
        <f>SUM('PremProvMethod2 - From --&gt;: &lt;-- PremProvMethod2 - To'!J133)</f>
        <v>0</v>
      </c>
      <c r="K96" s="155">
        <f>SUM('PremProvMethod2 - From --&gt;: &lt;-- PremProvMethod2 - To'!K133)</f>
        <v>0</v>
      </c>
      <c r="L96" s="155">
        <f>SUM('PremProvMethod2 - From --&gt;: &lt;-- PremProvMethod2 - To'!L133)</f>
        <v>0</v>
      </c>
      <c r="M96" s="155">
        <f>SUM('PremProvMethod2 - From --&gt;: &lt;-- PremProvMethod2 - To'!M133)</f>
        <v>0</v>
      </c>
      <c r="N96" s="155">
        <f>SUM('PremProvMethod2 - From --&gt;: &lt;-- PremProvMethod2 - To'!N133)</f>
        <v>0</v>
      </c>
      <c r="O96" s="155">
        <f>SUM('PremProvMethod2 - From --&gt;: &lt;-- PremProvMethod2 - To'!O133)</f>
        <v>0</v>
      </c>
      <c r="P96" s="155">
        <f>SUM('PremProvMethod2 - From --&gt;: &lt;-- PremProvMethod2 - To'!P133)</f>
        <v>0</v>
      </c>
      <c r="Q96" s="155">
        <f>SUM('PremProvMethod2 - From --&gt;: &lt;-- PremProvMethod2 - To'!Q133)</f>
        <v>0</v>
      </c>
      <c r="R96" s="155">
        <f>SUM('PremProvMethod2 - From --&gt;: &lt;-- PremProvMethod2 - To'!R133)</f>
        <v>0</v>
      </c>
      <c r="S96" s="155">
        <f>SUM('PremProvMethod2 - From --&gt;: &lt;-- PremProvMethod2 - To'!S133)</f>
        <v>0</v>
      </c>
      <c r="T96" s="155">
        <f>SUM('PremProvMethod2 - From --&gt;: &lt;-- PremProvMethod2 - To'!T133)</f>
        <v>0</v>
      </c>
      <c r="U96" s="155">
        <f>SUM('PremProvMethod2 - From --&gt;: &lt;-- PremProvMethod2 - To'!U133)</f>
        <v>0</v>
      </c>
      <c r="V96" s="155">
        <f>SUM('PremProvMethod2 - From --&gt;: &lt;-- PremProvMethod2 - To'!V133)</f>
        <v>0</v>
      </c>
      <c r="W96" s="155">
        <f>SUM('PremProvMethod2 - From --&gt;: &lt;-- PremProvMethod2 - To'!W133)</f>
        <v>0</v>
      </c>
      <c r="X96" s="155">
        <f>SUM('PremProvMethod2 - From --&gt;: &lt;-- PremProvMethod2 - To'!X133)</f>
        <v>0</v>
      </c>
      <c r="Y96" s="155">
        <f>SUM('PremProvMethod2 - From --&gt;: &lt;-- PremProvMethod2 - To'!Y133)</f>
        <v>0</v>
      </c>
      <c r="Z96" s="155">
        <f>SUM('PremProvMethod2 - From --&gt;: &lt;-- PremProvMethod2 - To'!Z133)</f>
        <v>0</v>
      </c>
      <c r="AA96" s="155">
        <f>SUM('PremProvMethod2 - From --&gt;: &lt;-- PremProvMethod2 - To'!AA133)</f>
        <v>0</v>
      </c>
      <c r="AB96" s="155">
        <f>SUM('PremProvMethod2 - From --&gt;: &lt;-- PremProvMethod2 - To'!AB133)</f>
        <v>0</v>
      </c>
      <c r="AC96" s="141"/>
    </row>
    <row r="97" spans="1:29" s="177" customFormat="1" ht="13.8" thickBot="1" x14ac:dyDescent="0.3">
      <c r="A97" s="141"/>
      <c r="B97" s="141"/>
      <c r="C97" s="141"/>
      <c r="D97" s="163"/>
      <c r="E97" s="155">
        <f>SUM('PremProvMethod2 - From --&gt;: &lt;-- PremProvMethod2 - To'!E134)</f>
        <v>0</v>
      </c>
      <c r="F97" s="155">
        <f>SUM('PremProvMethod2 - From --&gt;: &lt;-- PremProvMethod2 - To'!F134)</f>
        <v>0</v>
      </c>
      <c r="G97" s="155">
        <f>SUM('PremProvMethod2 - From --&gt;: &lt;-- PremProvMethod2 - To'!G134)</f>
        <v>0</v>
      </c>
      <c r="H97" s="155">
        <f>SUM('PremProvMethod2 - From --&gt;: &lt;-- PremProvMethod2 - To'!H134)</f>
        <v>0</v>
      </c>
      <c r="I97" s="155">
        <f>SUM('PremProvMethod2 - From --&gt;: &lt;-- PremProvMethod2 - To'!I134)</f>
        <v>0</v>
      </c>
      <c r="J97" s="155">
        <f>SUM('PremProvMethod2 - From --&gt;: &lt;-- PremProvMethod2 - To'!J134)</f>
        <v>0</v>
      </c>
      <c r="K97" s="155">
        <f>SUM('PremProvMethod2 - From --&gt;: &lt;-- PremProvMethod2 - To'!K134)</f>
        <v>0</v>
      </c>
      <c r="L97" s="155">
        <f>SUM('PremProvMethod2 - From --&gt;: &lt;-- PremProvMethod2 - To'!L134)</f>
        <v>0</v>
      </c>
      <c r="M97" s="155">
        <f>SUM('PremProvMethod2 - From --&gt;: &lt;-- PremProvMethod2 - To'!M134)</f>
        <v>0</v>
      </c>
      <c r="N97" s="155">
        <f>SUM('PremProvMethod2 - From --&gt;: &lt;-- PremProvMethod2 - To'!N134)</f>
        <v>0</v>
      </c>
      <c r="O97" s="155">
        <f>SUM('PremProvMethod2 - From --&gt;: &lt;-- PremProvMethod2 - To'!O134)</f>
        <v>0</v>
      </c>
      <c r="P97" s="155">
        <f>SUM('PremProvMethod2 - From --&gt;: &lt;-- PremProvMethod2 - To'!P134)</f>
        <v>0</v>
      </c>
      <c r="Q97" s="155">
        <f>SUM('PremProvMethod2 - From --&gt;: &lt;-- PremProvMethod2 - To'!Q134)</f>
        <v>0</v>
      </c>
      <c r="R97" s="155">
        <f>SUM('PremProvMethod2 - From --&gt;: &lt;-- PremProvMethod2 - To'!R134)</f>
        <v>0</v>
      </c>
      <c r="S97" s="155">
        <f>SUM('PremProvMethod2 - From --&gt;: &lt;-- PremProvMethod2 - To'!S134)</f>
        <v>0</v>
      </c>
      <c r="T97" s="155">
        <f>SUM('PremProvMethod2 - From --&gt;: &lt;-- PremProvMethod2 - To'!T134)</f>
        <v>0</v>
      </c>
      <c r="U97" s="155">
        <f>SUM('PremProvMethod2 - From --&gt;: &lt;-- PremProvMethod2 - To'!U134)</f>
        <v>0</v>
      </c>
      <c r="V97" s="155">
        <f>SUM('PremProvMethod2 - From --&gt;: &lt;-- PremProvMethod2 - To'!V134)</f>
        <v>0</v>
      </c>
      <c r="W97" s="155">
        <f>SUM('PremProvMethod2 - From --&gt;: &lt;-- PremProvMethod2 - To'!W134)</f>
        <v>0</v>
      </c>
      <c r="X97" s="155">
        <f>SUM('PremProvMethod2 - From --&gt;: &lt;-- PremProvMethod2 - To'!X134)</f>
        <v>0</v>
      </c>
      <c r="Y97" s="155">
        <f>SUM('PremProvMethod2 - From --&gt;: &lt;-- PremProvMethod2 - To'!Y134)</f>
        <v>0</v>
      </c>
      <c r="Z97" s="155">
        <f>SUM('PremProvMethod2 - From --&gt;: &lt;-- PremProvMethod2 - To'!Z134)</f>
        <v>0</v>
      </c>
      <c r="AA97" s="155">
        <f>SUM('PremProvMethod2 - From --&gt;: &lt;-- PremProvMethod2 - To'!AA134)</f>
        <v>0</v>
      </c>
      <c r="AB97" s="155">
        <f>SUM('PremProvMethod2 - From --&gt;: &lt;-- PremProvMethod2 - To'!AB134)</f>
        <v>0</v>
      </c>
      <c r="AC97" s="141"/>
    </row>
    <row r="98" spans="1:29" s="177" customFormat="1" x14ac:dyDescent="0.25">
      <c r="A98" s="141"/>
      <c r="B98" s="141"/>
      <c r="C98" s="141"/>
      <c r="D98" s="141"/>
      <c r="E98" s="178"/>
      <c r="F98" s="175"/>
      <c r="G98" s="175"/>
      <c r="H98" s="175"/>
      <c r="I98" s="175"/>
      <c r="J98" s="175"/>
      <c r="K98" s="175"/>
      <c r="L98" s="175"/>
      <c r="M98" s="175"/>
      <c r="N98" s="175"/>
      <c r="O98" s="175"/>
      <c r="P98" s="175"/>
      <c r="Q98" s="175"/>
      <c r="R98" s="175"/>
      <c r="S98" s="175"/>
      <c r="T98" s="175"/>
      <c r="U98" s="175"/>
      <c r="V98" s="175"/>
      <c r="W98" s="175"/>
      <c r="X98" s="175"/>
      <c r="Y98" s="175"/>
      <c r="Z98" s="175"/>
      <c r="AA98" s="175"/>
      <c r="AB98" s="176"/>
      <c r="AC98" s="141"/>
    </row>
    <row r="99" spans="1:29" s="177" customFormat="1" ht="13.8" thickBot="1" x14ac:dyDescent="0.3">
      <c r="A99" s="141"/>
      <c r="B99" s="141"/>
      <c r="C99" s="141"/>
      <c r="D99" s="141"/>
      <c r="E99" s="178"/>
      <c r="F99" s="175"/>
      <c r="G99" s="175"/>
      <c r="H99" s="175"/>
      <c r="I99" s="175"/>
      <c r="J99" s="175"/>
      <c r="K99" s="175"/>
      <c r="L99" s="175"/>
      <c r="M99" s="175"/>
      <c r="N99" s="175"/>
      <c r="O99" s="175"/>
      <c r="P99" s="175"/>
      <c r="Q99" s="175"/>
      <c r="R99" s="175"/>
      <c r="S99" s="175"/>
      <c r="T99" s="175"/>
      <c r="U99" s="175"/>
      <c r="V99" s="175"/>
      <c r="W99" s="175"/>
      <c r="X99" s="175"/>
      <c r="Y99" s="175"/>
      <c r="Z99" s="175"/>
      <c r="AA99" s="175"/>
      <c r="AB99" s="176"/>
      <c r="AC99" s="141"/>
    </row>
    <row r="100" spans="1:29" s="177" customFormat="1" ht="57" customHeight="1" thickBot="1" x14ac:dyDescent="0.3">
      <c r="A100" s="403" t="s">
        <v>164</v>
      </c>
      <c r="B100" s="404"/>
      <c r="C100" s="405"/>
      <c r="D100" s="164" t="s">
        <v>146</v>
      </c>
      <c r="E100" s="136" t="s">
        <v>0</v>
      </c>
      <c r="F100" s="136" t="s">
        <v>1</v>
      </c>
      <c r="G100" s="136" t="s">
        <v>2</v>
      </c>
      <c r="H100" s="136" t="s">
        <v>3</v>
      </c>
      <c r="I100" s="136" t="s">
        <v>4</v>
      </c>
      <c r="J100" s="136" t="s">
        <v>5</v>
      </c>
      <c r="K100" s="136" t="s">
        <v>6</v>
      </c>
      <c r="L100" s="136" t="s">
        <v>7</v>
      </c>
      <c r="M100" s="136" t="s">
        <v>8</v>
      </c>
      <c r="N100" s="136" t="s">
        <v>9</v>
      </c>
      <c r="O100" s="136" t="s">
        <v>10</v>
      </c>
      <c r="P100" s="136" t="s">
        <v>11</v>
      </c>
      <c r="Q100" s="136" t="s">
        <v>12</v>
      </c>
      <c r="R100" s="136" t="s">
        <v>13</v>
      </c>
      <c r="S100" s="136" t="s">
        <v>14</v>
      </c>
      <c r="T100" s="136" t="s">
        <v>15</v>
      </c>
      <c r="U100" s="136" t="s">
        <v>16</v>
      </c>
      <c r="V100" s="136" t="s">
        <v>17</v>
      </c>
      <c r="W100" s="136" t="s">
        <v>18</v>
      </c>
      <c r="X100" s="136" t="s">
        <v>19</v>
      </c>
      <c r="Y100" s="136" t="s">
        <v>20</v>
      </c>
      <c r="Z100" s="136" t="s">
        <v>21</v>
      </c>
      <c r="AA100" s="136" t="s">
        <v>22</v>
      </c>
      <c r="AB100" s="136" t="s">
        <v>30</v>
      </c>
      <c r="AC100" s="141"/>
    </row>
    <row r="101" spans="1:29" s="177" customFormat="1" x14ac:dyDescent="0.25">
      <c r="A101" s="141"/>
      <c r="B101" s="145">
        <f>+Summary!$C$6</f>
        <v>43830</v>
      </c>
      <c r="C101" s="141"/>
      <c r="D101" s="173">
        <f>SUM(E101:AB101)</f>
        <v>241000</v>
      </c>
      <c r="E101" s="198">
        <f>+E15+E16</f>
        <v>160000</v>
      </c>
      <c r="F101" s="198">
        <f t="shared" ref="F101:AB101" si="8">+F15+F16</f>
        <v>0</v>
      </c>
      <c r="G101" s="198">
        <f t="shared" si="8"/>
        <v>0</v>
      </c>
      <c r="H101" s="198">
        <f t="shared" si="8"/>
        <v>6000</v>
      </c>
      <c r="I101" s="198">
        <f t="shared" si="8"/>
        <v>0</v>
      </c>
      <c r="J101" s="198">
        <f t="shared" si="8"/>
        <v>0</v>
      </c>
      <c r="K101" s="198">
        <f t="shared" si="8"/>
        <v>0</v>
      </c>
      <c r="L101" s="198">
        <f t="shared" si="8"/>
        <v>0</v>
      </c>
      <c r="M101" s="198">
        <f t="shared" si="8"/>
        <v>0</v>
      </c>
      <c r="N101" s="198">
        <f t="shared" si="8"/>
        <v>0</v>
      </c>
      <c r="O101" s="198">
        <f t="shared" si="8"/>
        <v>0</v>
      </c>
      <c r="P101" s="198">
        <f t="shared" si="8"/>
        <v>75000</v>
      </c>
      <c r="Q101" s="198">
        <f t="shared" si="8"/>
        <v>0</v>
      </c>
      <c r="R101" s="198">
        <f t="shared" si="8"/>
        <v>0</v>
      </c>
      <c r="S101" s="198">
        <f t="shared" si="8"/>
        <v>0</v>
      </c>
      <c r="T101" s="198">
        <f t="shared" si="8"/>
        <v>0</v>
      </c>
      <c r="U101" s="198">
        <f t="shared" si="8"/>
        <v>0</v>
      </c>
      <c r="V101" s="198">
        <f t="shared" si="8"/>
        <v>0</v>
      </c>
      <c r="W101" s="198">
        <f t="shared" si="8"/>
        <v>0</v>
      </c>
      <c r="X101" s="198">
        <f t="shared" si="8"/>
        <v>0</v>
      </c>
      <c r="Y101" s="198">
        <f t="shared" si="8"/>
        <v>0</v>
      </c>
      <c r="Z101" s="198">
        <f t="shared" si="8"/>
        <v>0</v>
      </c>
      <c r="AA101" s="198">
        <f t="shared" si="8"/>
        <v>0</v>
      </c>
      <c r="AB101" s="198">
        <f t="shared" si="8"/>
        <v>0</v>
      </c>
      <c r="AC101" s="141"/>
    </row>
    <row r="102" spans="1:29" s="177" customFormat="1" x14ac:dyDescent="0.25">
      <c r="A102" s="141"/>
      <c r="B102" s="141"/>
      <c r="C102" s="141"/>
      <c r="D102" s="142"/>
      <c r="E102" s="175"/>
      <c r="F102" s="175"/>
      <c r="G102" s="175"/>
      <c r="H102" s="175"/>
      <c r="I102" s="175"/>
      <c r="J102" s="175"/>
      <c r="K102" s="175"/>
      <c r="L102" s="175"/>
      <c r="M102" s="175"/>
      <c r="N102" s="175"/>
      <c r="O102" s="175"/>
      <c r="P102" s="175"/>
      <c r="Q102" s="175"/>
      <c r="R102" s="175"/>
      <c r="S102" s="175"/>
      <c r="T102" s="175"/>
      <c r="U102" s="175"/>
      <c r="V102" s="175"/>
      <c r="W102" s="175"/>
      <c r="X102" s="175"/>
      <c r="Y102" s="175"/>
      <c r="Z102" s="175"/>
      <c r="AA102" s="175"/>
      <c r="AB102" s="175"/>
      <c r="AC102" s="141"/>
    </row>
    <row r="103" spans="1:29" s="177" customFormat="1" x14ac:dyDescent="0.25">
      <c r="A103" s="141"/>
      <c r="B103" s="141"/>
      <c r="C103" s="141"/>
      <c r="D103" s="142"/>
      <c r="E103" s="175"/>
      <c r="F103" s="175"/>
      <c r="G103" s="175"/>
      <c r="H103" s="175"/>
      <c r="I103" s="175"/>
      <c r="J103" s="175"/>
      <c r="K103" s="175"/>
      <c r="L103" s="175"/>
      <c r="M103" s="175"/>
      <c r="N103" s="175"/>
      <c r="O103" s="175"/>
      <c r="P103" s="175"/>
      <c r="Q103" s="175"/>
      <c r="R103" s="175"/>
      <c r="S103" s="175"/>
      <c r="T103" s="175"/>
      <c r="U103" s="175"/>
      <c r="V103" s="175"/>
      <c r="W103" s="175"/>
      <c r="X103" s="175"/>
      <c r="Y103" s="175"/>
      <c r="Z103" s="175"/>
      <c r="AA103" s="175"/>
      <c r="AB103" s="175"/>
      <c r="AC103" s="141"/>
    </row>
    <row r="104" spans="1:29" s="177" customFormat="1" x14ac:dyDescent="0.25">
      <c r="A104" s="141"/>
      <c r="B104" s="141"/>
      <c r="C104" s="141"/>
      <c r="D104" s="142"/>
      <c r="E104" s="175"/>
      <c r="F104" s="175"/>
      <c r="G104" s="175"/>
      <c r="H104" s="175"/>
      <c r="I104" s="175"/>
      <c r="J104" s="175"/>
      <c r="K104" s="175"/>
      <c r="L104" s="175"/>
      <c r="M104" s="175"/>
      <c r="N104" s="175"/>
      <c r="O104" s="175"/>
      <c r="P104" s="175"/>
      <c r="Q104" s="175"/>
      <c r="R104" s="175"/>
      <c r="S104" s="175"/>
      <c r="T104" s="175"/>
      <c r="U104" s="175"/>
      <c r="V104" s="175"/>
      <c r="W104" s="175"/>
      <c r="X104" s="175"/>
      <c r="Y104" s="175"/>
      <c r="Z104" s="175"/>
      <c r="AA104" s="175"/>
      <c r="AB104" s="175"/>
      <c r="AC104" s="141"/>
    </row>
    <row r="105" spans="1:29" s="177" customFormat="1" x14ac:dyDescent="0.25">
      <c r="A105" s="141"/>
      <c r="B105" s="141"/>
      <c r="C105" s="141"/>
      <c r="D105" s="142"/>
      <c r="E105" s="175"/>
      <c r="F105" s="175"/>
      <c r="G105" s="175"/>
      <c r="H105" s="175"/>
      <c r="I105" s="175"/>
      <c r="J105" s="175"/>
      <c r="K105" s="175"/>
      <c r="L105" s="175"/>
      <c r="M105" s="175"/>
      <c r="N105" s="175"/>
      <c r="O105" s="175"/>
      <c r="P105" s="175"/>
      <c r="Q105" s="175"/>
      <c r="R105" s="175"/>
      <c r="S105" s="175"/>
      <c r="T105" s="175"/>
      <c r="U105" s="175"/>
      <c r="V105" s="175"/>
      <c r="W105" s="175"/>
      <c r="X105" s="175"/>
      <c r="Y105" s="175"/>
      <c r="Z105" s="175"/>
      <c r="AA105" s="175"/>
      <c r="AB105" s="175"/>
      <c r="AC105" s="141"/>
    </row>
  </sheetData>
  <mergeCells count="16">
    <mergeCell ref="E67:AB67"/>
    <mergeCell ref="A100:C100"/>
    <mergeCell ref="A14:C14"/>
    <mergeCell ref="A7:C7"/>
    <mergeCell ref="A8:C8"/>
    <mergeCell ref="A9:C9"/>
    <mergeCell ref="A10:C10"/>
    <mergeCell ref="A75:C75"/>
    <mergeCell ref="E18:AB18"/>
    <mergeCell ref="A19:C19"/>
    <mergeCell ref="A44:C44"/>
    <mergeCell ref="E44:AB44"/>
    <mergeCell ref="A74:C74"/>
    <mergeCell ref="E74:AB74"/>
    <mergeCell ref="A67:C67"/>
    <mergeCell ref="A11:C11"/>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BB49"/>
  <sheetViews>
    <sheetView workbookViewId="0">
      <selection activeCell="C44" sqref="C44:L45"/>
    </sheetView>
  </sheetViews>
  <sheetFormatPr defaultColWidth="8.77734375" defaultRowHeight="13.2" x14ac:dyDescent="0.25"/>
  <cols>
    <col min="1" max="1" width="22.44140625" style="141" customWidth="1"/>
    <col min="2" max="2" width="14.44140625" style="141" customWidth="1"/>
    <col min="3" max="3" width="8.77734375" style="141"/>
    <col min="4" max="4" width="15.77734375" style="141" customWidth="1"/>
    <col min="5" max="28" width="20.21875" style="141" customWidth="1"/>
    <col min="29" max="29" width="17.88671875" style="141" customWidth="1"/>
    <col min="30" max="30" width="20" style="141" customWidth="1"/>
    <col min="31" max="31" width="12.109375" style="141" customWidth="1"/>
    <col min="32" max="32" width="26.44140625" style="141" customWidth="1"/>
    <col min="33" max="33" width="13.44140625" style="141" customWidth="1"/>
    <col min="34" max="34" width="15.21875" style="141" customWidth="1"/>
    <col min="35" max="16384" width="8.77734375" style="141"/>
  </cols>
  <sheetData>
    <row r="1" spans="1:28" s="234" customFormat="1" x14ac:dyDescent="0.25">
      <c r="A1" s="120"/>
      <c r="B1" s="120"/>
      <c r="C1" s="120"/>
      <c r="D1" s="120"/>
      <c r="E1" s="107"/>
      <c r="F1" s="107"/>
      <c r="G1" s="107"/>
      <c r="H1" s="107"/>
      <c r="I1" s="135"/>
      <c r="J1" s="135"/>
      <c r="K1" s="135"/>
      <c r="L1" s="135"/>
      <c r="M1" s="135"/>
      <c r="N1" s="135"/>
      <c r="O1" s="135"/>
      <c r="P1" s="135"/>
      <c r="Q1" s="135"/>
      <c r="R1" s="135"/>
      <c r="S1" s="135"/>
      <c r="T1" s="135"/>
      <c r="U1" s="135"/>
      <c r="V1" s="135"/>
      <c r="W1" s="135"/>
      <c r="X1" s="135"/>
      <c r="Y1" s="135"/>
      <c r="Z1" s="135"/>
      <c r="AA1" s="135"/>
      <c r="AB1" s="135"/>
    </row>
    <row r="2" spans="1:28" s="234" customFormat="1" x14ac:dyDescent="0.25">
      <c r="A2" s="120"/>
      <c r="B2" s="120"/>
      <c r="C2" s="120"/>
      <c r="D2" s="120"/>
      <c r="E2" s="107"/>
      <c r="F2" s="107"/>
      <c r="G2" s="107"/>
      <c r="H2" s="107"/>
      <c r="I2" s="135"/>
      <c r="J2" s="135"/>
      <c r="K2" s="135"/>
      <c r="L2" s="135"/>
      <c r="M2" s="135"/>
      <c r="N2" s="135"/>
      <c r="O2" s="135"/>
      <c r="P2" s="135"/>
      <c r="Q2" s="135"/>
      <c r="R2" s="135"/>
      <c r="S2" s="135"/>
      <c r="T2" s="135"/>
      <c r="U2" s="135"/>
      <c r="V2" s="135"/>
      <c r="W2" s="135"/>
      <c r="X2" s="135"/>
      <c r="Y2" s="135"/>
      <c r="Z2" s="135"/>
      <c r="AA2" s="135"/>
      <c r="AB2" s="135"/>
    </row>
    <row r="3" spans="1:28" s="234" customFormat="1" x14ac:dyDescent="0.25">
      <c r="A3" s="119" t="s">
        <v>174</v>
      </c>
      <c r="B3" s="119"/>
      <c r="C3" s="120"/>
      <c r="D3" s="120"/>
      <c r="E3" s="107"/>
      <c r="F3" s="107"/>
      <c r="G3" s="107"/>
      <c r="H3" s="107"/>
      <c r="I3" s="135"/>
      <c r="J3" s="135"/>
      <c r="K3" s="135"/>
      <c r="L3" s="135"/>
      <c r="M3" s="135"/>
      <c r="N3" s="135"/>
      <c r="O3" s="135"/>
      <c r="P3" s="135"/>
      <c r="Q3" s="135"/>
      <c r="R3" s="135"/>
      <c r="S3" s="135"/>
      <c r="T3" s="135"/>
      <c r="U3" s="135"/>
      <c r="V3" s="135"/>
      <c r="W3" s="135"/>
      <c r="X3" s="135"/>
      <c r="Y3" s="135"/>
      <c r="Z3" s="135"/>
      <c r="AA3" s="135"/>
      <c r="AB3" s="135"/>
    </row>
    <row r="4" spans="1:28" x14ac:dyDescent="0.25">
      <c r="A4" s="117"/>
      <c r="B4" s="117"/>
      <c r="C4" s="117"/>
      <c r="D4" s="117"/>
      <c r="E4" s="117"/>
      <c r="F4" s="117"/>
      <c r="G4" s="153"/>
      <c r="H4" s="153"/>
      <c r="I4" s="146"/>
      <c r="J4" s="146"/>
      <c r="K4" s="146"/>
      <c r="L4" s="146"/>
      <c r="M4" s="146"/>
      <c r="N4" s="146"/>
      <c r="O4" s="146"/>
      <c r="P4" s="146"/>
      <c r="Q4" s="146"/>
      <c r="R4" s="146"/>
      <c r="S4" s="146"/>
      <c r="T4" s="146"/>
      <c r="U4" s="146"/>
      <c r="V4" s="146"/>
      <c r="W4" s="146"/>
      <c r="X4" s="146"/>
      <c r="Y4" s="146"/>
      <c r="Z4" s="146"/>
      <c r="AA4" s="146"/>
      <c r="AB4" s="146"/>
    </row>
    <row r="5" spans="1:28" x14ac:dyDescent="0.25">
      <c r="A5" s="149" t="s">
        <v>145</v>
      </c>
      <c r="B5" s="117"/>
      <c r="C5" s="117"/>
      <c r="D5" s="117"/>
      <c r="E5" s="117"/>
      <c r="F5" s="117"/>
      <c r="G5" s="117"/>
      <c r="H5" s="117"/>
      <c r="I5" s="146"/>
      <c r="J5" s="223" t="s">
        <v>141</v>
      </c>
      <c r="K5" s="146"/>
      <c r="L5" s="146"/>
      <c r="M5" s="146"/>
      <c r="N5" s="146"/>
      <c r="O5" s="146"/>
      <c r="P5" s="146"/>
      <c r="Q5" s="146"/>
      <c r="R5" s="146"/>
      <c r="S5" s="146"/>
      <c r="T5" s="146"/>
      <c r="U5" s="146"/>
      <c r="V5" s="146"/>
      <c r="W5" s="146"/>
      <c r="X5" s="146"/>
      <c r="Y5" s="146"/>
      <c r="Z5" s="146"/>
      <c r="AA5" s="146"/>
      <c r="AB5" s="146"/>
    </row>
    <row r="6" spans="1:28" x14ac:dyDescent="0.25">
      <c r="A6" s="152"/>
      <c r="B6" s="117"/>
      <c r="C6" s="117"/>
      <c r="D6" s="117"/>
      <c r="E6" s="117"/>
      <c r="F6" s="117"/>
      <c r="G6" s="117"/>
      <c r="H6" s="117"/>
      <c r="I6" s="146"/>
      <c r="J6" s="146"/>
      <c r="K6" s="146"/>
      <c r="L6" s="146"/>
      <c r="M6" s="146"/>
      <c r="N6" s="146"/>
      <c r="O6" s="146"/>
      <c r="P6" s="146"/>
      <c r="Q6" s="146"/>
      <c r="R6" s="146"/>
      <c r="S6" s="146"/>
      <c r="T6" s="146"/>
      <c r="U6" s="146"/>
      <c r="V6" s="146"/>
      <c r="W6" s="146"/>
      <c r="X6" s="146"/>
      <c r="Y6" s="146"/>
      <c r="Z6" s="146"/>
      <c r="AA6" s="146"/>
      <c r="AB6" s="146"/>
    </row>
    <row r="7" spans="1:28" ht="13.8" thickBot="1" x14ac:dyDescent="0.3">
      <c r="A7" s="149"/>
      <c r="C7" s="149"/>
      <c r="D7" s="149"/>
      <c r="E7" s="149"/>
      <c r="F7" s="149"/>
      <c r="G7" s="149"/>
      <c r="H7" s="149"/>
      <c r="I7" s="149"/>
      <c r="J7" s="149"/>
      <c r="K7" s="149"/>
      <c r="L7" s="149"/>
      <c r="M7" s="149"/>
      <c r="N7" s="149"/>
      <c r="O7" s="149"/>
      <c r="P7" s="149"/>
      <c r="Q7" s="149"/>
      <c r="R7" s="149"/>
      <c r="S7" s="149"/>
      <c r="T7" s="149"/>
      <c r="U7" s="149"/>
      <c r="V7" s="149"/>
      <c r="W7" s="149"/>
      <c r="X7" s="149"/>
      <c r="Y7" s="149"/>
      <c r="Z7" s="149"/>
      <c r="AA7" s="149"/>
      <c r="AB7" s="149"/>
    </row>
    <row r="8" spans="1:28" ht="15" thickBot="1" x14ac:dyDescent="0.35">
      <c r="A8" s="408" t="s">
        <v>147</v>
      </c>
      <c r="B8" s="401"/>
      <c r="C8" s="401"/>
      <c r="D8" s="173">
        <f t="shared" ref="D8:D11" si="0">SUM(E8:AB8)</f>
        <v>175209.69015083578</v>
      </c>
      <c r="E8" s="155">
        <f>+'PremProvMethod2 - Total'!E7+PremProvMethod1!E7</f>
        <v>93622.040947017507</v>
      </c>
      <c r="F8" s="155">
        <f>+'PremProvMethod2 - Total'!F7+PremProvMethod1!F7</f>
        <v>0</v>
      </c>
      <c r="G8" s="155">
        <f>+'PremProvMethod2 - Total'!G7+PremProvMethod1!G7</f>
        <v>0</v>
      </c>
      <c r="H8" s="155">
        <f>+'PremProvMethod2 - Total'!H7+PremProvMethod1!H7</f>
        <v>3993.40692374949</v>
      </c>
      <c r="I8" s="155">
        <f>+'PremProvMethod2 - Total'!I7+PremProvMethod1!I7</f>
        <v>0</v>
      </c>
      <c r="J8" s="155">
        <f>+'PremProvMethod2 - Total'!J7+PremProvMethod1!J7</f>
        <v>0</v>
      </c>
      <c r="K8" s="155">
        <f>+'PremProvMethod2 - Total'!K7+PremProvMethod1!K7</f>
        <v>0</v>
      </c>
      <c r="L8" s="155">
        <f>+'PremProvMethod2 - Total'!L7+PremProvMethod1!L7</f>
        <v>0</v>
      </c>
      <c r="M8" s="155">
        <f>+'PremProvMethod2 - Total'!M7+PremProvMethod1!M7</f>
        <v>0</v>
      </c>
      <c r="N8" s="155">
        <f>+'PremProvMethod2 - Total'!N7+PremProvMethod1!N7</f>
        <v>27165.730080000001</v>
      </c>
      <c r="O8" s="155">
        <f>+'PremProvMethod2 - Total'!O7+PremProvMethod1!O7</f>
        <v>0</v>
      </c>
      <c r="P8" s="155">
        <f>+'PremProvMethod2 - Total'!P7+PremProvMethod1!P7</f>
        <v>50428.512200068813</v>
      </c>
      <c r="Q8" s="155">
        <f>+'PremProvMethod2 - Total'!Q7+PremProvMethod1!Q7</f>
        <v>0</v>
      </c>
      <c r="R8" s="155">
        <f>+'PremProvMethod2 - Total'!R7+PremProvMethod1!R7</f>
        <v>0</v>
      </c>
      <c r="S8" s="155">
        <f>+'PremProvMethod2 - Total'!S7+PremProvMethod1!S7</f>
        <v>0</v>
      </c>
      <c r="T8" s="155">
        <f>+'PremProvMethod2 - Total'!T7+PremProvMethod1!T7</f>
        <v>0</v>
      </c>
      <c r="U8" s="155">
        <f>+'PremProvMethod2 - Total'!U7+PremProvMethod1!U7</f>
        <v>0</v>
      </c>
      <c r="V8" s="155">
        <f>+'PremProvMethod2 - Total'!V7+PremProvMethod1!V7</f>
        <v>0</v>
      </c>
      <c r="W8" s="155">
        <f>+'PremProvMethod2 - Total'!W7+PremProvMethod1!W7</f>
        <v>0</v>
      </c>
      <c r="X8" s="155">
        <f>+'PremProvMethod2 - Total'!X7+PremProvMethod1!X7</f>
        <v>0</v>
      </c>
      <c r="Y8" s="155">
        <f>+'PremProvMethod2 - Total'!Y7+PremProvMethod1!Y7</f>
        <v>0</v>
      </c>
      <c r="Z8" s="155">
        <f>+'PremProvMethod2 - Total'!Z7+PremProvMethod1!Z7</f>
        <v>0</v>
      </c>
      <c r="AA8" s="155">
        <f>+'PremProvMethod2 - Total'!AA7+PremProvMethod1!AA7</f>
        <v>0</v>
      </c>
      <c r="AB8" s="155">
        <f>+'PremProvMethod2 - Total'!AB7+PremProvMethod1!AB7</f>
        <v>0</v>
      </c>
    </row>
    <row r="9" spans="1:28" ht="15" thickBot="1" x14ac:dyDescent="0.35">
      <c r="A9" s="409"/>
      <c r="B9" s="409"/>
      <c r="C9" s="409"/>
      <c r="D9" s="173">
        <f t="shared" si="0"/>
        <v>0</v>
      </c>
      <c r="E9" s="155"/>
      <c r="F9" s="155"/>
      <c r="G9" s="155"/>
      <c r="H9" s="155"/>
      <c r="I9" s="155"/>
      <c r="J9" s="155"/>
      <c r="K9" s="155"/>
      <c r="L9" s="155"/>
      <c r="M9" s="155"/>
      <c r="N9" s="155"/>
      <c r="O9" s="155"/>
      <c r="P9" s="155"/>
      <c r="Q9" s="155"/>
      <c r="R9" s="155"/>
      <c r="S9" s="155"/>
      <c r="T9" s="155"/>
      <c r="U9" s="155"/>
      <c r="V9" s="155"/>
      <c r="W9" s="155"/>
      <c r="X9" s="155"/>
      <c r="Y9" s="155"/>
      <c r="Z9" s="155"/>
      <c r="AA9" s="155"/>
      <c r="AB9" s="155"/>
    </row>
    <row r="10" spans="1:28" ht="15" thickBot="1" x14ac:dyDescent="0.35">
      <c r="A10" s="409" t="s">
        <v>149</v>
      </c>
      <c r="B10" s="409"/>
      <c r="C10" s="409"/>
      <c r="D10" s="173">
        <f t="shared" si="0"/>
        <v>114306.71318545687</v>
      </c>
      <c r="E10" s="155">
        <f>+'PremProvMethod2 - Total'!E9+PremProvMethod1!E9</f>
        <v>102170.62570435683</v>
      </c>
      <c r="F10" s="155">
        <f>+'PremProvMethod2 - Total'!F9+PremProvMethod1!F9</f>
        <v>0</v>
      </c>
      <c r="G10" s="155">
        <f>+'PremProvMethod2 - Total'!G9+PremProvMethod1!G9</f>
        <v>0</v>
      </c>
      <c r="H10" s="155">
        <f>+'PremProvMethod2 - Total'!H9+PremProvMethod1!H9</f>
        <v>720.35740110003769</v>
      </c>
      <c r="I10" s="155">
        <f>+'PremProvMethod2 - Total'!I9+PremProvMethod1!I9</f>
        <v>0</v>
      </c>
      <c r="J10" s="155">
        <f>+'PremProvMethod2 - Total'!J9+PremProvMethod1!J9</f>
        <v>0</v>
      </c>
      <c r="K10" s="155">
        <f>+'PremProvMethod2 - Total'!K9+PremProvMethod1!K9</f>
        <v>0</v>
      </c>
      <c r="L10" s="155">
        <f>+'PremProvMethod2 - Total'!L9+PremProvMethod1!L9</f>
        <v>0</v>
      </c>
      <c r="M10" s="155">
        <f>+'PremProvMethod2 - Total'!M9+PremProvMethod1!M9</f>
        <v>0</v>
      </c>
      <c r="N10" s="155">
        <f>+'PremProvMethod2 - Total'!N9+PremProvMethod1!N9</f>
        <v>11415.730080000001</v>
      </c>
      <c r="O10" s="155">
        <f>+'PremProvMethod2 - Total'!O9+PremProvMethod1!O9</f>
        <v>0</v>
      </c>
      <c r="P10" s="155">
        <f>+'PremProvMethod2 - Total'!P9+PremProvMethod1!P9</f>
        <v>0</v>
      </c>
      <c r="Q10" s="155">
        <f>+'PremProvMethod2 - Total'!Q9+PremProvMethod1!Q9</f>
        <v>0</v>
      </c>
      <c r="R10" s="155">
        <f>+'PremProvMethod2 - Total'!R9+PremProvMethod1!R9</f>
        <v>0</v>
      </c>
      <c r="S10" s="155">
        <f>+'PremProvMethod2 - Total'!S9+PremProvMethod1!S9</f>
        <v>0</v>
      </c>
      <c r="T10" s="155">
        <f>+'PremProvMethod2 - Total'!T9+PremProvMethod1!T9</f>
        <v>0</v>
      </c>
      <c r="U10" s="155">
        <f>+'PremProvMethod2 - Total'!U9+PremProvMethod1!U9</f>
        <v>0</v>
      </c>
      <c r="V10" s="155">
        <f>+'PremProvMethod2 - Total'!V9+PremProvMethod1!V9</f>
        <v>0</v>
      </c>
      <c r="W10" s="155">
        <f>+'PremProvMethod2 - Total'!W9+PremProvMethod1!W9</f>
        <v>0</v>
      </c>
      <c r="X10" s="155">
        <f>+'PremProvMethod2 - Total'!X9+PremProvMethod1!X9</f>
        <v>0</v>
      </c>
      <c r="Y10" s="155">
        <f>+'PremProvMethod2 - Total'!Y9+PremProvMethod1!Y9</f>
        <v>0</v>
      </c>
      <c r="Z10" s="155">
        <f>+'PremProvMethod2 - Total'!Z9+PremProvMethod1!Z9</f>
        <v>0</v>
      </c>
      <c r="AA10" s="155">
        <f>+'PremProvMethod2 - Total'!AA9+PremProvMethod1!AA9</f>
        <v>0</v>
      </c>
      <c r="AB10" s="155">
        <f>+'PremProvMethod2 - Total'!AB9+PremProvMethod1!AB9</f>
        <v>0</v>
      </c>
    </row>
    <row r="11" spans="1:28" ht="15" thickBot="1" x14ac:dyDescent="0.35">
      <c r="A11" s="401" t="s">
        <v>213</v>
      </c>
      <c r="B11" s="401"/>
      <c r="C11" s="401"/>
      <c r="D11" s="173">
        <f t="shared" si="0"/>
        <v>60902.976965378941</v>
      </c>
      <c r="E11" s="155">
        <f t="shared" ref="E11:AB11" si="1">+E8-E10</f>
        <v>-8548.5847573393257</v>
      </c>
      <c r="F11" s="155">
        <f t="shared" si="1"/>
        <v>0</v>
      </c>
      <c r="G11" s="155">
        <f t="shared" si="1"/>
        <v>0</v>
      </c>
      <c r="H11" s="155">
        <f t="shared" si="1"/>
        <v>3273.0495226494522</v>
      </c>
      <c r="I11" s="155">
        <f t="shared" si="1"/>
        <v>0</v>
      </c>
      <c r="J11" s="155">
        <f t="shared" si="1"/>
        <v>0</v>
      </c>
      <c r="K11" s="155">
        <f t="shared" si="1"/>
        <v>0</v>
      </c>
      <c r="L11" s="155">
        <f t="shared" si="1"/>
        <v>0</v>
      </c>
      <c r="M11" s="155">
        <f t="shared" si="1"/>
        <v>0</v>
      </c>
      <c r="N11" s="155">
        <f t="shared" si="1"/>
        <v>15750</v>
      </c>
      <c r="O11" s="155">
        <f t="shared" si="1"/>
        <v>0</v>
      </c>
      <c r="P11" s="155">
        <f t="shared" si="1"/>
        <v>50428.512200068813</v>
      </c>
      <c r="Q11" s="155">
        <f t="shared" si="1"/>
        <v>0</v>
      </c>
      <c r="R11" s="155">
        <f t="shared" si="1"/>
        <v>0</v>
      </c>
      <c r="S11" s="155">
        <f t="shared" si="1"/>
        <v>0</v>
      </c>
      <c r="T11" s="155">
        <f t="shared" si="1"/>
        <v>0</v>
      </c>
      <c r="U11" s="155">
        <f t="shared" si="1"/>
        <v>0</v>
      </c>
      <c r="V11" s="155">
        <f t="shared" si="1"/>
        <v>0</v>
      </c>
      <c r="W11" s="155">
        <f t="shared" si="1"/>
        <v>0</v>
      </c>
      <c r="X11" s="155">
        <f t="shared" si="1"/>
        <v>0</v>
      </c>
      <c r="Y11" s="155">
        <f t="shared" si="1"/>
        <v>0</v>
      </c>
      <c r="Z11" s="155">
        <f t="shared" si="1"/>
        <v>0</v>
      </c>
      <c r="AA11" s="155">
        <f t="shared" si="1"/>
        <v>0</v>
      </c>
      <c r="AB11" s="155">
        <f t="shared" si="1"/>
        <v>0</v>
      </c>
    </row>
    <row r="12" spans="1:28" ht="15" thickBot="1" x14ac:dyDescent="0.35">
      <c r="A12" s="401" t="s">
        <v>212</v>
      </c>
      <c r="B12" s="401"/>
      <c r="C12" s="401"/>
      <c r="D12" s="173">
        <f t="shared" ref="D12" si="2">SUM(E12:AB12)</f>
        <v>-35345.88774412543</v>
      </c>
      <c r="E12" s="155">
        <f>+'PremProvMethod2 - Total'!E11+PremProvMethod1!E11</f>
        <v>-35345.88774412543</v>
      </c>
      <c r="F12" s="155">
        <f>+'PremProvMethod2 - Total'!F11+PremProvMethod1!F11</f>
        <v>0</v>
      </c>
      <c r="G12" s="155">
        <f>+'PremProvMethod2 - Total'!G11+PremProvMethod1!G11</f>
        <v>0</v>
      </c>
      <c r="H12" s="155">
        <f>+'PremProvMethod2 - Total'!H11+PremProvMethod1!H11</f>
        <v>0</v>
      </c>
      <c r="I12" s="155">
        <f>+'PremProvMethod2 - Total'!I11+PremProvMethod1!I11</f>
        <v>0</v>
      </c>
      <c r="J12" s="155">
        <f>+'PremProvMethod2 - Total'!J11+PremProvMethod1!J11</f>
        <v>0</v>
      </c>
      <c r="K12" s="155">
        <f>+'PremProvMethod2 - Total'!K11+PremProvMethod1!K11</f>
        <v>0</v>
      </c>
      <c r="L12" s="155">
        <f>+'PremProvMethod2 - Total'!L11+PremProvMethod1!L11</f>
        <v>0</v>
      </c>
      <c r="M12" s="155">
        <f>+'PremProvMethod2 - Total'!M11+PremProvMethod1!M11</f>
        <v>0</v>
      </c>
      <c r="N12" s="155">
        <f>+'PremProvMethod2 - Total'!N11+PremProvMethod1!N11</f>
        <v>0</v>
      </c>
      <c r="O12" s="155">
        <f>+'PremProvMethod2 - Total'!O11+PremProvMethod1!O11</f>
        <v>0</v>
      </c>
      <c r="P12" s="155">
        <f>+'PremProvMethod2 - Total'!P11+PremProvMethod1!P11</f>
        <v>0</v>
      </c>
      <c r="Q12" s="155">
        <f>+'PremProvMethod2 - Total'!Q11+PremProvMethod1!Q11</f>
        <v>0</v>
      </c>
      <c r="R12" s="155">
        <f>+'PremProvMethod2 - Total'!R11+PremProvMethod1!R11</f>
        <v>0</v>
      </c>
      <c r="S12" s="155">
        <f>+'PremProvMethod2 - Total'!S11+PremProvMethod1!S11</f>
        <v>0</v>
      </c>
      <c r="T12" s="155">
        <f>+'PremProvMethod2 - Total'!T11+PremProvMethod1!T11</f>
        <v>0</v>
      </c>
      <c r="U12" s="155">
        <f>+'PremProvMethod2 - Total'!U11+PremProvMethod1!U11</f>
        <v>0</v>
      </c>
      <c r="V12" s="155">
        <f>+'PremProvMethod2 - Total'!V11+PremProvMethod1!V11</f>
        <v>0</v>
      </c>
      <c r="W12" s="155">
        <f>+'PremProvMethod2 - Total'!W11+PremProvMethod1!W11</f>
        <v>0</v>
      </c>
      <c r="X12" s="155">
        <f>+'PremProvMethod2 - Total'!X11+PremProvMethod1!X11</f>
        <v>0</v>
      </c>
      <c r="Y12" s="155">
        <f>+'PremProvMethod2 - Total'!Y11+PremProvMethod1!Y11</f>
        <v>0</v>
      </c>
      <c r="Z12" s="155">
        <f>+'PremProvMethod2 - Total'!Z11+PremProvMethod1!Z11</f>
        <v>0</v>
      </c>
      <c r="AA12" s="155">
        <f>+'PremProvMethod2 - Total'!AA11+PremProvMethod1!AA11</f>
        <v>0</v>
      </c>
      <c r="AB12" s="155">
        <f>+'PremProvMethod2 - Total'!AB11+PremProvMethod1!AB11</f>
        <v>0</v>
      </c>
    </row>
    <row r="13" spans="1:28" x14ac:dyDescent="0.25">
      <c r="A13" s="152"/>
      <c r="B13" s="152"/>
      <c r="C13" s="152"/>
      <c r="D13" s="152"/>
      <c r="E13" s="152"/>
      <c r="F13" s="152"/>
      <c r="G13" s="153"/>
      <c r="H13" s="153"/>
      <c r="I13" s="146"/>
      <c r="J13" s="146"/>
      <c r="K13" s="146"/>
      <c r="L13" s="146"/>
      <c r="M13" s="146"/>
      <c r="N13" s="146"/>
      <c r="O13" s="146"/>
      <c r="P13" s="146"/>
      <c r="Q13" s="146"/>
      <c r="R13" s="146"/>
      <c r="S13" s="146"/>
      <c r="T13" s="146"/>
      <c r="U13" s="146"/>
      <c r="V13" s="146"/>
      <c r="W13" s="146"/>
      <c r="X13" s="146"/>
      <c r="Y13" s="146"/>
      <c r="Z13" s="146"/>
      <c r="AA13" s="146"/>
      <c r="AB13" s="146"/>
    </row>
    <row r="15" spans="1:28" ht="38.25" customHeight="1" thickBot="1" x14ac:dyDescent="0.3">
      <c r="A15" s="402" t="s">
        <v>37</v>
      </c>
      <c r="B15" s="402"/>
      <c r="C15" s="402"/>
      <c r="D15" s="164" t="s">
        <v>146</v>
      </c>
      <c r="E15" s="133" t="s">
        <v>0</v>
      </c>
      <c r="F15" s="132" t="s">
        <v>1</v>
      </c>
      <c r="G15" s="132" t="s">
        <v>2</v>
      </c>
      <c r="H15" s="132" t="s">
        <v>3</v>
      </c>
      <c r="I15" s="132" t="s">
        <v>4</v>
      </c>
      <c r="J15" s="132" t="s">
        <v>5</v>
      </c>
      <c r="K15" s="132" t="s">
        <v>6</v>
      </c>
      <c r="L15" s="132" t="s">
        <v>7</v>
      </c>
      <c r="M15" s="132" t="s">
        <v>8</v>
      </c>
      <c r="N15" s="132" t="s">
        <v>9</v>
      </c>
      <c r="O15" s="132" t="s">
        <v>10</v>
      </c>
      <c r="P15" s="132" t="s">
        <v>11</v>
      </c>
      <c r="Q15" s="132" t="s">
        <v>12</v>
      </c>
      <c r="R15" s="132" t="s">
        <v>13</v>
      </c>
      <c r="S15" s="132" t="s">
        <v>14</v>
      </c>
      <c r="T15" s="132" t="s">
        <v>15</v>
      </c>
      <c r="U15" s="132" t="s">
        <v>16</v>
      </c>
      <c r="V15" s="132" t="s">
        <v>17</v>
      </c>
      <c r="W15" s="132" t="s">
        <v>18</v>
      </c>
      <c r="X15" s="132" t="s">
        <v>19</v>
      </c>
      <c r="Y15" s="132" t="s">
        <v>20</v>
      </c>
      <c r="Z15" s="132" t="s">
        <v>21</v>
      </c>
      <c r="AA15" s="132" t="s">
        <v>22</v>
      </c>
      <c r="AB15" s="131" t="s">
        <v>30</v>
      </c>
    </row>
    <row r="16" spans="1:28" ht="13.8" thickBot="1" x14ac:dyDescent="0.3">
      <c r="A16" s="141" t="s">
        <v>47</v>
      </c>
      <c r="B16" s="65"/>
      <c r="D16" s="173">
        <f>SUM(E16:AB16)</f>
        <v>166000</v>
      </c>
      <c r="E16" s="155">
        <f>+'PremProvMethod2 - Total'!E15+PremProvMethod1!E17</f>
        <v>60000</v>
      </c>
      <c r="F16" s="155">
        <f>+'PremProvMethod2 - Total'!F15+PremProvMethod1!F17</f>
        <v>0</v>
      </c>
      <c r="G16" s="155">
        <f>+'PremProvMethod2 - Total'!G15+PremProvMethod1!G17</f>
        <v>0</v>
      </c>
      <c r="H16" s="155">
        <f>+'PremProvMethod2 - Total'!H15+PremProvMethod1!H17</f>
        <v>6000</v>
      </c>
      <c r="I16" s="155">
        <f>+'PremProvMethod2 - Total'!I15+PremProvMethod1!I17</f>
        <v>0</v>
      </c>
      <c r="J16" s="155">
        <f>+'PremProvMethod2 - Total'!J15+PremProvMethod1!J17</f>
        <v>0</v>
      </c>
      <c r="K16" s="155">
        <f>+'PremProvMethod2 - Total'!K15+PremProvMethod1!K17</f>
        <v>0</v>
      </c>
      <c r="L16" s="155">
        <f>+'PremProvMethod2 - Total'!L15+PremProvMethod1!L17</f>
        <v>0</v>
      </c>
      <c r="M16" s="155">
        <f>+'PremProvMethod2 - Total'!M15+PremProvMethod1!M17</f>
        <v>0</v>
      </c>
      <c r="N16" s="155">
        <f>+'PremProvMethod2 - Total'!N15+PremProvMethod1!N17</f>
        <v>25000</v>
      </c>
      <c r="O16" s="155">
        <f>+'PremProvMethod2 - Total'!O15+PremProvMethod1!O17</f>
        <v>0</v>
      </c>
      <c r="P16" s="155">
        <f>+'PremProvMethod2 - Total'!P15+PremProvMethod1!P17</f>
        <v>75000</v>
      </c>
      <c r="Q16" s="155">
        <f>+'PremProvMethod2 - Total'!Q15+PremProvMethod1!Q17</f>
        <v>0</v>
      </c>
      <c r="R16" s="155">
        <f>+'PremProvMethod2 - Total'!R15+PremProvMethod1!R17</f>
        <v>0</v>
      </c>
      <c r="S16" s="155">
        <f>+'PremProvMethod2 - Total'!S15+PremProvMethod1!S17</f>
        <v>0</v>
      </c>
      <c r="T16" s="155">
        <f>+'PremProvMethod2 - Total'!T15+PremProvMethod1!T17</f>
        <v>0</v>
      </c>
      <c r="U16" s="155">
        <f>+'PremProvMethod2 - Total'!U15+PremProvMethod1!U17</f>
        <v>0</v>
      </c>
      <c r="V16" s="155">
        <f>+'PremProvMethod2 - Total'!V15+PremProvMethod1!V17</f>
        <v>0</v>
      </c>
      <c r="W16" s="155">
        <f>+'PremProvMethod2 - Total'!W15+PremProvMethod1!W17</f>
        <v>0</v>
      </c>
      <c r="X16" s="155">
        <f>+'PremProvMethod2 - Total'!X15+PremProvMethod1!X17</f>
        <v>0</v>
      </c>
      <c r="Y16" s="155">
        <f>+'PremProvMethod2 - Total'!Y15+PremProvMethod1!Y17</f>
        <v>0</v>
      </c>
      <c r="Z16" s="155">
        <f>+'PremProvMethod2 - Total'!Z15+PremProvMethod1!Z17</f>
        <v>0</v>
      </c>
      <c r="AA16" s="155">
        <f>+'PremProvMethod2 - Total'!AA15+PremProvMethod1!AA17</f>
        <v>0</v>
      </c>
      <c r="AB16" s="155">
        <f>+'PremProvMethod2 - Total'!AB15+PremProvMethod1!AB17</f>
        <v>0</v>
      </c>
    </row>
    <row r="17" spans="1:34" ht="13.8" thickBot="1" x14ac:dyDescent="0.3">
      <c r="A17" s="152" t="s">
        <v>112</v>
      </c>
      <c r="B17" s="152"/>
      <c r="C17" s="152"/>
      <c r="D17" s="173">
        <f>SUM(E17:AB17)</f>
        <v>105165.73007999999</v>
      </c>
      <c r="E17" s="155">
        <f>+'PremProvMethod2 - Total'!E16+PremProvMethod1!E22</f>
        <v>100000</v>
      </c>
      <c r="F17" s="155">
        <f>+'PremProvMethod2 - Total'!F16+PremProvMethod1!F22</f>
        <v>0</v>
      </c>
      <c r="G17" s="155">
        <f>+'PremProvMethod2 - Total'!G16+PremProvMethod1!G22</f>
        <v>0</v>
      </c>
      <c r="H17" s="155">
        <f>+'PremProvMethod2 - Total'!H16+PremProvMethod1!H22</f>
        <v>0</v>
      </c>
      <c r="I17" s="155">
        <f>+'PremProvMethod2 - Total'!I16+PremProvMethod1!I22</f>
        <v>0</v>
      </c>
      <c r="J17" s="155">
        <f>+'PremProvMethod2 - Total'!J16+PremProvMethod1!J22</f>
        <v>0</v>
      </c>
      <c r="K17" s="155">
        <f>+'PremProvMethod2 - Total'!K16+PremProvMethod1!K22</f>
        <v>0</v>
      </c>
      <c r="L17" s="155">
        <f>+'PremProvMethod2 - Total'!L16+PremProvMethod1!L22</f>
        <v>0</v>
      </c>
      <c r="M17" s="155">
        <f>+'PremProvMethod2 - Total'!M16+PremProvMethod1!M22</f>
        <v>0</v>
      </c>
      <c r="N17" s="155">
        <f>+'PremProvMethod2 - Total'!N16+PremProvMethod1!N22</f>
        <v>5165.7300800000003</v>
      </c>
      <c r="O17" s="155">
        <f>+'PremProvMethod2 - Total'!O16+PremProvMethod1!O22</f>
        <v>0</v>
      </c>
      <c r="P17" s="155">
        <f>+'PremProvMethod2 - Total'!P16+PremProvMethod1!P22</f>
        <v>0</v>
      </c>
      <c r="Q17" s="155">
        <f>+'PremProvMethod2 - Total'!Q16+PremProvMethod1!Q22</f>
        <v>0</v>
      </c>
      <c r="R17" s="155">
        <f>+'PremProvMethod2 - Total'!R16+PremProvMethod1!R22</f>
        <v>0</v>
      </c>
      <c r="S17" s="155">
        <f>+'PremProvMethod2 - Total'!S16+PremProvMethod1!S22</f>
        <v>0</v>
      </c>
      <c r="T17" s="155">
        <f>+'PremProvMethod2 - Total'!T16+PremProvMethod1!T22</f>
        <v>0</v>
      </c>
      <c r="U17" s="155">
        <f>+'PremProvMethod2 - Total'!U16+PremProvMethod1!U22</f>
        <v>0</v>
      </c>
      <c r="V17" s="155">
        <f>+'PremProvMethod2 - Total'!V16+PremProvMethod1!V22</f>
        <v>0</v>
      </c>
      <c r="W17" s="155">
        <f>+'PremProvMethod2 - Total'!W16+PremProvMethod1!W22</f>
        <v>0</v>
      </c>
      <c r="X17" s="155">
        <f>+'PremProvMethod2 - Total'!X16+PremProvMethod1!X22</f>
        <v>0</v>
      </c>
      <c r="Y17" s="155">
        <f>+'PremProvMethod2 - Total'!Y16+PremProvMethod1!Y22</f>
        <v>0</v>
      </c>
      <c r="Z17" s="155">
        <f>+'PremProvMethod2 - Total'!Z16+PremProvMethod1!Z22</f>
        <v>0</v>
      </c>
      <c r="AA17" s="155">
        <f>+'PremProvMethod2 - Total'!AA16+PremProvMethod1!AA22</f>
        <v>0</v>
      </c>
      <c r="AB17" s="155">
        <f>+'PremProvMethod2 - Total'!AB16+PremProvMethod1!AB22</f>
        <v>0</v>
      </c>
    </row>
    <row r="18" spans="1:34" ht="13.8" thickBot="1" x14ac:dyDescent="0.3">
      <c r="A18" s="152" t="s">
        <v>36</v>
      </c>
      <c r="B18" s="152"/>
      <c r="C18" s="152"/>
      <c r="D18" s="173">
        <f t="shared" ref="D18:D19" si="3">SUM(E18:AB18)</f>
        <v>3000</v>
      </c>
      <c r="E18" s="155">
        <f>+PremProvMethod1!E18</f>
        <v>0</v>
      </c>
      <c r="F18" s="155">
        <f>+PremProvMethod1!F18</f>
        <v>0</v>
      </c>
      <c r="G18" s="155">
        <f>+PremProvMethod1!G18</f>
        <v>0</v>
      </c>
      <c r="H18" s="155">
        <f>+PremProvMethod1!H18</f>
        <v>0</v>
      </c>
      <c r="I18" s="155">
        <f>+PremProvMethod1!I18</f>
        <v>0</v>
      </c>
      <c r="J18" s="155">
        <f>+PremProvMethod1!J18</f>
        <v>0</v>
      </c>
      <c r="K18" s="155">
        <f>+PremProvMethod1!K18</f>
        <v>0</v>
      </c>
      <c r="L18" s="155">
        <f>+PremProvMethod1!L18</f>
        <v>0</v>
      </c>
      <c r="M18" s="155">
        <f>+PremProvMethod1!M18</f>
        <v>0</v>
      </c>
      <c r="N18" s="155">
        <f>+PremProvMethod1!N18</f>
        <v>3000</v>
      </c>
      <c r="O18" s="155">
        <f>+PremProvMethod1!O18</f>
        <v>0</v>
      </c>
      <c r="P18" s="155">
        <f>+PremProvMethod1!P18</f>
        <v>0</v>
      </c>
      <c r="Q18" s="155">
        <f>+PremProvMethod1!Q18</f>
        <v>0</v>
      </c>
      <c r="R18" s="155">
        <f>+PremProvMethod1!R18</f>
        <v>0</v>
      </c>
      <c r="S18" s="155">
        <f>+PremProvMethod1!S18</f>
        <v>0</v>
      </c>
      <c r="T18" s="155">
        <f>+PremProvMethod1!T18</f>
        <v>0</v>
      </c>
      <c r="U18" s="155">
        <f>+PremProvMethod1!U18</f>
        <v>0</v>
      </c>
      <c r="V18" s="155">
        <f>+PremProvMethod1!V18</f>
        <v>0</v>
      </c>
      <c r="W18" s="155">
        <f>+PremProvMethod1!W18</f>
        <v>0</v>
      </c>
      <c r="X18" s="155">
        <f>+PremProvMethod1!X18</f>
        <v>0</v>
      </c>
      <c r="Y18" s="155">
        <f>+PremProvMethod1!Y18</f>
        <v>0</v>
      </c>
      <c r="Z18" s="155">
        <f>+PremProvMethod1!Z18</f>
        <v>0</v>
      </c>
      <c r="AA18" s="155">
        <f>+PremProvMethod1!AA18</f>
        <v>0</v>
      </c>
      <c r="AB18" s="155">
        <f>+PremProvMethod1!AB18</f>
        <v>0</v>
      </c>
    </row>
    <row r="19" spans="1:34" ht="13.8" thickBot="1" x14ac:dyDescent="0.3">
      <c r="A19" s="152" t="s">
        <v>133</v>
      </c>
      <c r="B19" s="152"/>
      <c r="C19" s="152"/>
      <c r="D19" s="173">
        <f t="shared" si="3"/>
        <v>115135.73008000001</v>
      </c>
      <c r="E19" s="155">
        <f>+'PremProvMethod2 - Total'!E8+PremProvMethod1!E9</f>
        <v>103000</v>
      </c>
      <c r="F19" s="155">
        <f>+'PremProvMethod2 - Total'!F8+PremProvMethod1!F9</f>
        <v>0</v>
      </c>
      <c r="G19" s="155">
        <f>+'PremProvMethod2 - Total'!G8+PremProvMethod1!G9</f>
        <v>0</v>
      </c>
      <c r="H19" s="155">
        <f>+'PremProvMethod2 - Total'!H8+PremProvMethod1!H9</f>
        <v>720</v>
      </c>
      <c r="I19" s="155">
        <f>+'PremProvMethod2 - Total'!I8+PremProvMethod1!I9</f>
        <v>0</v>
      </c>
      <c r="J19" s="155">
        <f>+'PremProvMethod2 - Total'!J8+PremProvMethod1!J9</f>
        <v>0</v>
      </c>
      <c r="K19" s="155">
        <f>+'PremProvMethod2 - Total'!K8+PremProvMethod1!K9</f>
        <v>0</v>
      </c>
      <c r="L19" s="155">
        <f>+'PremProvMethod2 - Total'!L8+PremProvMethod1!L9</f>
        <v>0</v>
      </c>
      <c r="M19" s="155">
        <f>+'PremProvMethod2 - Total'!M8+PremProvMethod1!M9</f>
        <v>0</v>
      </c>
      <c r="N19" s="155">
        <f>+'PremProvMethod2 - Total'!N8+PremProvMethod1!N9</f>
        <v>11415.730080000001</v>
      </c>
      <c r="O19" s="155">
        <f>+'PremProvMethod2 - Total'!O8+PremProvMethod1!O9</f>
        <v>0</v>
      </c>
      <c r="P19" s="155">
        <f>+'PremProvMethod2 - Total'!P8+PremProvMethod1!P9</f>
        <v>0</v>
      </c>
      <c r="Q19" s="155">
        <f>+'PremProvMethod2 - Total'!Q8+PremProvMethod1!Q9</f>
        <v>0</v>
      </c>
      <c r="R19" s="155">
        <f>+'PremProvMethod2 - Total'!R8+PremProvMethod1!R9</f>
        <v>0</v>
      </c>
      <c r="S19" s="155">
        <f>+'PremProvMethod2 - Total'!S8+PremProvMethod1!S9</f>
        <v>0</v>
      </c>
      <c r="T19" s="155">
        <f>+'PremProvMethod2 - Total'!T8+PremProvMethod1!T9</f>
        <v>0</v>
      </c>
      <c r="U19" s="155">
        <f>+'PremProvMethod2 - Total'!U8+PremProvMethod1!U9</f>
        <v>0</v>
      </c>
      <c r="V19" s="155">
        <f>+'PremProvMethod2 - Total'!V8+PremProvMethod1!V9</f>
        <v>0</v>
      </c>
      <c r="W19" s="155">
        <f>+'PremProvMethod2 - Total'!W8+PremProvMethod1!W9</f>
        <v>0</v>
      </c>
      <c r="X19" s="155">
        <f>+'PremProvMethod2 - Total'!X8+PremProvMethod1!X9</f>
        <v>0</v>
      </c>
      <c r="Y19" s="155">
        <f>+'PremProvMethod2 - Total'!Y8+PremProvMethod1!Y9</f>
        <v>0</v>
      </c>
      <c r="Z19" s="155">
        <f>+'PremProvMethod2 - Total'!Z8+PremProvMethod1!Z9</f>
        <v>0</v>
      </c>
      <c r="AA19" s="155">
        <f>+'PremProvMethod2 - Total'!AA8+PremProvMethod1!AA9</f>
        <v>0</v>
      </c>
      <c r="AB19" s="155">
        <f>+'PremProvMethod2 - Total'!AB8+PremProvMethod1!AB9</f>
        <v>0</v>
      </c>
    </row>
    <row r="21" spans="1:34" ht="39" customHeight="1" x14ac:dyDescent="0.25">
      <c r="A21" s="426" t="s">
        <v>193</v>
      </c>
      <c r="B21" s="427"/>
      <c r="C21" s="428"/>
      <c r="E21" s="413" t="str">
        <f>"Cumulative Discounted Residual Payout of"&amp;$H$4&amp;" Loss and LAE to be incurred after "&amp;MONTH(Summary!$C$6)&amp;"/"&amp;DAY(Summary!$C$6)&amp;"/"&amp;YEAR(Summary!$C$6)&amp;" related to UPR and Premium Bound (including BBNI Premium) subsequent to "&amp;MONTH(Summary!$C$6)&amp;"/"&amp;DAY(Summary!$C$6)&amp;"/"&amp;YEAR(Summary!$C$6)</f>
        <v>Cumulative Discounted Residual Payout of Loss and LAE to be incurred after 12/31/2019 related to UPR and Premium Bound (including BBNI Premium) subsequent to 12/31/2019</v>
      </c>
      <c r="F21" s="414"/>
      <c r="G21" s="414"/>
      <c r="H21" s="414"/>
      <c r="I21" s="414"/>
      <c r="J21" s="414"/>
      <c r="K21" s="414"/>
      <c r="L21" s="414"/>
      <c r="M21" s="414"/>
      <c r="N21" s="414"/>
      <c r="O21" s="414"/>
      <c r="P21" s="414"/>
      <c r="Q21" s="414"/>
      <c r="R21" s="414"/>
      <c r="S21" s="414"/>
      <c r="T21" s="414"/>
      <c r="U21" s="414"/>
      <c r="V21" s="414"/>
      <c r="W21" s="414"/>
      <c r="X21" s="414"/>
      <c r="Y21" s="414"/>
      <c r="Z21" s="414"/>
      <c r="AA21" s="414"/>
      <c r="AB21" s="415"/>
    </row>
    <row r="22" spans="1:34" ht="80.099999999999994" customHeight="1" thickBot="1" x14ac:dyDescent="0.3">
      <c r="A22" s="423" t="s">
        <v>131</v>
      </c>
      <c r="B22" s="424"/>
      <c r="C22" s="425"/>
      <c r="D22" s="189" t="s">
        <v>146</v>
      </c>
      <c r="E22" s="137" t="s">
        <v>0</v>
      </c>
      <c r="F22" s="137" t="s">
        <v>1</v>
      </c>
      <c r="G22" s="137" t="s">
        <v>2</v>
      </c>
      <c r="H22" s="137" t="s">
        <v>3</v>
      </c>
      <c r="I22" s="137" t="s">
        <v>4</v>
      </c>
      <c r="J22" s="137" t="s">
        <v>5</v>
      </c>
      <c r="K22" s="137" t="s">
        <v>6</v>
      </c>
      <c r="L22" s="137" t="s">
        <v>7</v>
      </c>
      <c r="M22" s="137" t="s">
        <v>8</v>
      </c>
      <c r="N22" s="137" t="s">
        <v>9</v>
      </c>
      <c r="O22" s="137" t="s">
        <v>10</v>
      </c>
      <c r="P22" s="137" t="s">
        <v>11</v>
      </c>
      <c r="Q22" s="137" t="s">
        <v>12</v>
      </c>
      <c r="R22" s="137" t="s">
        <v>13</v>
      </c>
      <c r="S22" s="137" t="s">
        <v>14</v>
      </c>
      <c r="T22" s="137" t="s">
        <v>15</v>
      </c>
      <c r="U22" s="137" t="s">
        <v>16</v>
      </c>
      <c r="V22" s="137" t="s">
        <v>17</v>
      </c>
      <c r="W22" s="137" t="s">
        <v>18</v>
      </c>
      <c r="X22" s="137" t="s">
        <v>19</v>
      </c>
      <c r="Y22" s="137" t="s">
        <v>20</v>
      </c>
      <c r="Z22" s="137" t="s">
        <v>21</v>
      </c>
      <c r="AA22" s="137" t="s">
        <v>22</v>
      </c>
      <c r="AB22" s="137" t="s">
        <v>30</v>
      </c>
      <c r="AD22" s="202" t="s">
        <v>186</v>
      </c>
      <c r="AE22" s="202" t="s">
        <v>121</v>
      </c>
      <c r="AF22" s="202" t="s">
        <v>185</v>
      </c>
    </row>
    <row r="23" spans="1:34" ht="13.8" thickBot="1" x14ac:dyDescent="0.3">
      <c r="B23" s="145">
        <f>+Summary!$C$6</f>
        <v>43830</v>
      </c>
      <c r="D23" s="170">
        <f t="shared" ref="D23:D43" si="4">SUM(E23:AB23)</f>
        <v>164846.66782292578</v>
      </c>
      <c r="E23" s="203">
        <f>+'PremProvMethod2 - Total'!E76+PremProvMethod1!E52</f>
        <v>83345.461507239481</v>
      </c>
      <c r="F23" s="203">
        <f>+'PremProvMethod2 - Total'!F76+PremProvMethod1!F52</f>
        <v>0</v>
      </c>
      <c r="G23" s="203">
        <f>+'PremProvMethod2 - Total'!G76+PremProvMethod1!G52</f>
        <v>0</v>
      </c>
      <c r="H23" s="203">
        <f>+'PremProvMethod2 - Total'!H76+PremProvMethod1!H52</f>
        <v>3906.9640356174855</v>
      </c>
      <c r="I23" s="203">
        <f>+'PremProvMethod2 - Total'!I76+PremProvMethod1!I52</f>
        <v>0</v>
      </c>
      <c r="J23" s="203">
        <f>+'PremProvMethod2 - Total'!J76+PremProvMethod1!J52</f>
        <v>0</v>
      </c>
      <c r="K23" s="203">
        <f>+'PremProvMethod2 - Total'!K76+PremProvMethod1!K52</f>
        <v>0</v>
      </c>
      <c r="L23" s="203">
        <f>+'PremProvMethod2 - Total'!L76+PremProvMethod1!L52</f>
        <v>0</v>
      </c>
      <c r="M23" s="203">
        <f>+'PremProvMethod2 - Total'!M76+PremProvMethod1!M52</f>
        <v>0</v>
      </c>
      <c r="N23" s="203">
        <f>+'PremProvMethod2 - Total'!N76+PremProvMethod1!N52</f>
        <v>27165.730080000001</v>
      </c>
      <c r="O23" s="203">
        <f>+'PremProvMethod2 - Total'!O76+PremProvMethod1!O52</f>
        <v>0</v>
      </c>
      <c r="P23" s="203">
        <f>+'PremProvMethod2 - Total'!P76+PremProvMethod1!P52</f>
        <v>50428.512200068813</v>
      </c>
      <c r="Q23" s="203">
        <f>+'PremProvMethod2 - Total'!Q76+PremProvMethod1!Q52</f>
        <v>0</v>
      </c>
      <c r="R23" s="203">
        <f>+'PremProvMethod2 - Total'!R76+PremProvMethod1!R52</f>
        <v>0</v>
      </c>
      <c r="S23" s="203">
        <f>+'PremProvMethod2 - Total'!S76+PremProvMethod1!S52</f>
        <v>0</v>
      </c>
      <c r="T23" s="203">
        <f>+'PremProvMethod2 - Total'!T76+PremProvMethod1!T52</f>
        <v>0</v>
      </c>
      <c r="U23" s="203">
        <f>+'PremProvMethod2 - Total'!U76+PremProvMethod1!U52</f>
        <v>0</v>
      </c>
      <c r="V23" s="203">
        <f>+'PremProvMethod2 - Total'!V76+PremProvMethod1!V52</f>
        <v>0</v>
      </c>
      <c r="W23" s="203">
        <f>+'PremProvMethod2 - Total'!W76+PremProvMethod1!W52</f>
        <v>0</v>
      </c>
      <c r="X23" s="203">
        <f>+'PremProvMethod2 - Total'!X76+PremProvMethod1!X52</f>
        <v>0</v>
      </c>
      <c r="Y23" s="203">
        <f>+'PremProvMethod2 - Total'!Y76+PremProvMethod1!Y52</f>
        <v>0</v>
      </c>
      <c r="Z23" s="203">
        <f>+'PremProvMethod2 - Total'!Z76+PremProvMethod1!Z52</f>
        <v>0</v>
      </c>
      <c r="AA23" s="203">
        <f>+'PremProvMethod2 - Total'!AA76+PremProvMethod1!AA52</f>
        <v>0</v>
      </c>
      <c r="AB23" s="203">
        <f>+'PremProvMethod2 - Total'!AB76+PremProvMethod1!AB52</f>
        <v>0</v>
      </c>
      <c r="AD23" s="170"/>
      <c r="AE23" s="204"/>
      <c r="AF23" s="205"/>
    </row>
    <row r="24" spans="1:34" ht="13.8" thickBot="1" x14ac:dyDescent="0.3">
      <c r="B24" s="145">
        <f t="shared" ref="B24:B43" si="5">EDATE(B23,12)</f>
        <v>44196</v>
      </c>
      <c r="D24" s="165">
        <f t="shared" si="4"/>
        <v>117094.30791848848</v>
      </c>
      <c r="E24" s="155">
        <f>+'PremProvMethod2 - Total'!E77+PremProvMethod1!E53</f>
        <v>43424.947192853884</v>
      </c>
      <c r="F24" s="155">
        <f>+'PremProvMethod2 - Total'!F77+PremProvMethod1!F53</f>
        <v>0</v>
      </c>
      <c r="G24" s="155">
        <f>+'PremProvMethod2 - Total'!G77+PremProvMethod1!G53</f>
        <v>0</v>
      </c>
      <c r="H24" s="155">
        <f>+'PremProvMethod2 - Total'!H77+PremProvMethod1!H53</f>
        <v>3025.9789796982477</v>
      </c>
      <c r="I24" s="155">
        <f>+'PremProvMethod2 - Total'!I77+PremProvMethod1!I53</f>
        <v>0</v>
      </c>
      <c r="J24" s="155">
        <f>+'PremProvMethod2 - Total'!J77+PremProvMethod1!J53</f>
        <v>0</v>
      </c>
      <c r="K24" s="155">
        <f>+'PremProvMethod2 - Total'!K77+PremProvMethod1!K53</f>
        <v>0</v>
      </c>
      <c r="L24" s="155">
        <f>+'PremProvMethod2 - Total'!L77+PremProvMethod1!L53</f>
        <v>0</v>
      </c>
      <c r="M24" s="155">
        <f>+'PremProvMethod2 - Total'!M77+PremProvMethod1!M53</f>
        <v>0</v>
      </c>
      <c r="N24" s="155">
        <f>+'PremProvMethod2 - Total'!N77+PremProvMethod1!N53</f>
        <v>19404.092914285717</v>
      </c>
      <c r="O24" s="155">
        <f>+'PremProvMethod2 - Total'!O77+PremProvMethod1!O53</f>
        <v>0</v>
      </c>
      <c r="P24" s="155">
        <f>+'PremProvMethod2 - Total'!P77+PremProvMethod1!P53</f>
        <v>51239.288831650621</v>
      </c>
      <c r="Q24" s="155">
        <f>+'PremProvMethod2 - Total'!Q77+PremProvMethod1!Q53</f>
        <v>0</v>
      </c>
      <c r="R24" s="155">
        <f>+'PremProvMethod2 - Total'!R77+PremProvMethod1!R53</f>
        <v>0</v>
      </c>
      <c r="S24" s="155">
        <f>+'PremProvMethod2 - Total'!S77+PremProvMethod1!S53</f>
        <v>0</v>
      </c>
      <c r="T24" s="155">
        <f>+'PremProvMethod2 - Total'!T77+PremProvMethod1!T53</f>
        <v>0</v>
      </c>
      <c r="U24" s="155">
        <f>+'PremProvMethod2 - Total'!U77+PremProvMethod1!U53</f>
        <v>0</v>
      </c>
      <c r="V24" s="155">
        <f>+'PremProvMethod2 - Total'!V77+PremProvMethod1!V53</f>
        <v>0</v>
      </c>
      <c r="W24" s="155">
        <f>+'PremProvMethod2 - Total'!W77+PremProvMethod1!W53</f>
        <v>0</v>
      </c>
      <c r="X24" s="155">
        <f>+'PremProvMethod2 - Total'!X77+PremProvMethod1!X53</f>
        <v>0</v>
      </c>
      <c r="Y24" s="155">
        <f>+'PremProvMethod2 - Total'!Y77+PremProvMethod1!Y53</f>
        <v>0</v>
      </c>
      <c r="Z24" s="155">
        <f>+'PremProvMethod2 - Total'!Z77+PremProvMethod1!Z53</f>
        <v>0</v>
      </c>
      <c r="AA24" s="155">
        <f>+'PremProvMethod2 - Total'!AA77+PremProvMethod1!AA53</f>
        <v>0</v>
      </c>
      <c r="AB24" s="155">
        <f>+'PremProvMethod2 - Total'!AB77+PremProvMethod1!AB53</f>
        <v>0</v>
      </c>
      <c r="AD24" s="165">
        <f>+MMULT(E24:AB24,'Yield Curves &amp; Factor Charges'!$I$114:$I$137)</f>
        <v>50657.436934355326</v>
      </c>
      <c r="AE24" s="211">
        <f>IF(Summary!$C$7="Class 4/3B",IF(D24=0,1,MIN(MAX(E24:AB24)/D24*0.4+0.6,1)),((IF(D24=0,0,(E24/D24)^2+(F24/D24)^2+(G24/D24)^2+(H24/D24)^2+(I24/D24)^2+(J24/D24)^2+(K24/D24)^2+(L24/D24)^2+(M24/D24)^2+(N24/D24)^2+(O24/D24)^2+(P24/D24)^2+(Q24/D24)^2+(R24/D24)^2+(S24/D24)^2+(T24/D24)^2+(U24/D24)^2+(V24/D24)^2+(W24/D24)^2+(X24/D24)^2+(Y24/D24)^2+(Z24/D24)^2+(AA24/D24)^2+(AB24/D24)^2)*40%)+60%)-((Summary!$L$6+Summary!$L$7)*40%))</f>
        <v>0.39525868712569445</v>
      </c>
      <c r="AF24" s="172">
        <f t="shared" ref="AF24:AF43" si="6">AD24*AE24</f>
        <v>20022.792015825951</v>
      </c>
      <c r="AH24" s="116">
        <f t="array" ref="AH24">+SQRT(MMULT(E24:AB24,MMULT('Correlation Matrix'!$C$43:$Z$66,TRANSPOSE(E24:AB24))))*(1-'Loss Reserves - Draft'!$AD$9)</f>
        <v>54973.822519530644</v>
      </c>
    </row>
    <row r="25" spans="1:34" ht="13.8" thickBot="1" x14ac:dyDescent="0.3">
      <c r="B25" s="145">
        <f t="shared" si="5"/>
        <v>44561</v>
      </c>
      <c r="D25" s="165">
        <f t="shared" si="4"/>
        <v>79632.122984555157</v>
      </c>
      <c r="E25" s="155">
        <f>+'PremProvMethod2 - Total'!E78+PremProvMethod1!E54</f>
        <v>12069.092712221785</v>
      </c>
      <c r="F25" s="155">
        <f>+'PremProvMethod2 - Total'!F78+PremProvMethod1!F54</f>
        <v>0</v>
      </c>
      <c r="G25" s="155">
        <f>+'PremProvMethod2 - Total'!G78+PremProvMethod1!G54</f>
        <v>0</v>
      </c>
      <c r="H25" s="155">
        <f>+'PremProvMethod2 - Total'!H78+PremProvMethod1!H54</f>
        <v>2062.2692793345841</v>
      </c>
      <c r="I25" s="155">
        <f>+'PremProvMethod2 - Total'!I78+PremProvMethod1!I54</f>
        <v>0</v>
      </c>
      <c r="J25" s="155">
        <f>+'PremProvMethod2 - Total'!J78+PremProvMethod1!J54</f>
        <v>0</v>
      </c>
      <c r="K25" s="155">
        <f>+'PremProvMethod2 - Total'!K78+PremProvMethod1!K54</f>
        <v>0</v>
      </c>
      <c r="L25" s="155">
        <f>+'PremProvMethod2 - Total'!L78+PremProvMethod1!L54</f>
        <v>0</v>
      </c>
      <c r="M25" s="155">
        <f>+'PremProvMethod2 - Total'!M78+PremProvMethod1!M54</f>
        <v>0</v>
      </c>
      <c r="N25" s="155">
        <f>+'PremProvMethod2 - Total'!N78+PremProvMethod1!N54</f>
        <v>14095.215224176533</v>
      </c>
      <c r="O25" s="155">
        <f>+'PremProvMethod2 - Total'!O78+PremProvMethod1!O54</f>
        <v>0</v>
      </c>
      <c r="P25" s="155">
        <f>+'PremProvMethod2 - Total'!P78+PremProvMethod1!P54</f>
        <v>51405.545768822252</v>
      </c>
      <c r="Q25" s="155">
        <f>+'PremProvMethod2 - Total'!Q78+PremProvMethod1!Q54</f>
        <v>0</v>
      </c>
      <c r="R25" s="155">
        <f>+'PremProvMethod2 - Total'!R78+PremProvMethod1!R54</f>
        <v>0</v>
      </c>
      <c r="S25" s="155">
        <f>+'PremProvMethod2 - Total'!S78+PremProvMethod1!S54</f>
        <v>0</v>
      </c>
      <c r="T25" s="155">
        <f>+'PremProvMethod2 - Total'!T78+PremProvMethod1!T54</f>
        <v>0</v>
      </c>
      <c r="U25" s="155">
        <f>+'PremProvMethod2 - Total'!U78+PremProvMethod1!U54</f>
        <v>0</v>
      </c>
      <c r="V25" s="155">
        <f>+'PremProvMethod2 - Total'!V78+PremProvMethod1!V54</f>
        <v>0</v>
      </c>
      <c r="W25" s="155">
        <f>+'PremProvMethod2 - Total'!W78+PremProvMethod1!W54</f>
        <v>0</v>
      </c>
      <c r="X25" s="155">
        <f>+'PremProvMethod2 - Total'!X78+PremProvMethod1!X54</f>
        <v>0</v>
      </c>
      <c r="Y25" s="155">
        <f>+'PremProvMethod2 - Total'!Y78+PremProvMethod1!Y54</f>
        <v>0</v>
      </c>
      <c r="Z25" s="155">
        <f>+'PremProvMethod2 - Total'!Z78+PremProvMethod1!Z54</f>
        <v>0</v>
      </c>
      <c r="AA25" s="155">
        <f>+'PremProvMethod2 - Total'!AA78+PremProvMethod1!AA54</f>
        <v>0</v>
      </c>
      <c r="AB25" s="155">
        <f>+'PremProvMethod2 - Total'!AB78+PremProvMethod1!AB54</f>
        <v>0</v>
      </c>
      <c r="AC25" s="142"/>
      <c r="AD25" s="165">
        <f>+MMULT(E25:AB25,'Yield Curves &amp; Factor Charges'!$I$114:$I$137)</f>
        <v>33870.225039177159</v>
      </c>
      <c r="AE25" s="211">
        <f>IF(Summary!$C$7="Class 4/3B",IF(D25=0,1,MIN(MAX(E25:AB25)/D25*0.4+0.6,1)),((IF(D25=0,0,(E25/D25)^2+(F25/D25)^2+(G25/D25)^2+(H25/D25)^2+(I25/D25)^2+(J25/D25)^2+(K25/D25)^2+(L25/D25)^2+(M25/D25)^2+(N25/D25)^2+(O25/D25)^2+(P25/D25)^2+(Q25/D25)^2+(R25/D25)^2+(S25/D25)^2+(T25/D25)^2+(U25/D25)^2+(V25/D25)^2+(W25/D25)^2+(X25/D25)^2+(Y25/D25)^2+(Z25/D25)^2+(AA25/D25)^2+(AB25/D25)^2)*40%)+60%)-((Summary!$L$6+Summary!$L$7)*40%))</f>
        <v>0.44107632621398973</v>
      </c>
      <c r="AF25" s="172">
        <f t="shared" si="6"/>
        <v>14939.354428321349</v>
      </c>
      <c r="AH25" s="116">
        <f t="array" ref="AH25">+SQRT(MMULT(E25:AB25,MMULT('Correlation Matrix'!$C$43:$Z$66,TRANSPOSE(E25:AB25))))*(1-'Loss Reserves - Draft'!$AD$9)</f>
        <v>40368.009222340734</v>
      </c>
    </row>
    <row r="26" spans="1:34" ht="13.8" thickBot="1" x14ac:dyDescent="0.3">
      <c r="B26" s="145">
        <f t="shared" si="5"/>
        <v>44926</v>
      </c>
      <c r="D26" s="165">
        <f t="shared" si="4"/>
        <v>61500.710322241241</v>
      </c>
      <c r="E26" s="155">
        <f>+'PremProvMethod2 - Total'!E79+PremProvMethod1!E55</f>
        <v>988.05966150401571</v>
      </c>
      <c r="F26" s="155">
        <f>+'PremProvMethod2 - Total'!F79+PremProvMethod1!F55</f>
        <v>0</v>
      </c>
      <c r="G26" s="155">
        <f>+'PremProvMethod2 - Total'!G79+PremProvMethod1!G55</f>
        <v>0</v>
      </c>
      <c r="H26" s="155">
        <f>+'PremProvMethod2 - Total'!H79+PremProvMethod1!H55</f>
        <v>1160.4638243876245</v>
      </c>
      <c r="I26" s="155">
        <f>+'PremProvMethod2 - Total'!I79+PremProvMethod1!I55</f>
        <v>0</v>
      </c>
      <c r="J26" s="155">
        <f>+'PremProvMethod2 - Total'!J79+PremProvMethod1!J55</f>
        <v>0</v>
      </c>
      <c r="K26" s="155">
        <f>+'PremProvMethod2 - Total'!K79+PremProvMethod1!K55</f>
        <v>0</v>
      </c>
      <c r="L26" s="155">
        <f>+'PremProvMethod2 - Total'!L79+PremProvMethod1!L55</f>
        <v>0</v>
      </c>
      <c r="M26" s="155">
        <f>+'PremProvMethod2 - Total'!M79+PremProvMethod1!M55</f>
        <v>0</v>
      </c>
      <c r="N26" s="155">
        <f>+'PremProvMethod2 - Total'!N79+PremProvMethod1!N55</f>
        <v>7557.3498186855695</v>
      </c>
      <c r="O26" s="155">
        <f>+'PremProvMethod2 - Total'!O79+PremProvMethod1!O55</f>
        <v>0</v>
      </c>
      <c r="P26" s="155">
        <f>+'PremProvMethod2 - Total'!P79+PremProvMethod1!P55</f>
        <v>51794.837017664031</v>
      </c>
      <c r="Q26" s="155">
        <f>+'PremProvMethod2 - Total'!Q79+PremProvMethod1!Q55</f>
        <v>0</v>
      </c>
      <c r="R26" s="155">
        <f>+'PremProvMethod2 - Total'!R79+PremProvMethod1!R55</f>
        <v>0</v>
      </c>
      <c r="S26" s="155">
        <f>+'PremProvMethod2 - Total'!S79+PremProvMethod1!S55</f>
        <v>0</v>
      </c>
      <c r="T26" s="155">
        <f>+'PremProvMethod2 - Total'!T79+PremProvMethod1!T55</f>
        <v>0</v>
      </c>
      <c r="U26" s="155">
        <f>+'PremProvMethod2 - Total'!U79+PremProvMethod1!U55</f>
        <v>0</v>
      </c>
      <c r="V26" s="155">
        <f>+'PremProvMethod2 - Total'!V79+PremProvMethod1!V55</f>
        <v>0</v>
      </c>
      <c r="W26" s="155">
        <f>+'PremProvMethod2 - Total'!W79+PremProvMethod1!W55</f>
        <v>0</v>
      </c>
      <c r="X26" s="155">
        <f>+'PremProvMethod2 - Total'!X79+PremProvMethod1!X55</f>
        <v>0</v>
      </c>
      <c r="Y26" s="155">
        <f>+'PremProvMethod2 - Total'!Y79+PremProvMethod1!Y55</f>
        <v>0</v>
      </c>
      <c r="Z26" s="155">
        <f>+'PremProvMethod2 - Total'!Z79+PremProvMethod1!Z55</f>
        <v>0</v>
      </c>
      <c r="AA26" s="155">
        <f>+'PremProvMethod2 - Total'!AA79+PremProvMethod1!AA55</f>
        <v>0</v>
      </c>
      <c r="AB26" s="155">
        <f>+'PremProvMethod2 - Total'!AB79+PremProvMethod1!AB55</f>
        <v>0</v>
      </c>
      <c r="AC26" s="142"/>
      <c r="AD26" s="165">
        <f>+MMULT(E26:AB26,'Yield Curves &amp; Factor Charges'!$I$114:$I$137)</f>
        <v>26069.960166557179</v>
      </c>
      <c r="AE26" s="211">
        <f>IF(Summary!$C$7="Class 4/3B",IF(D26=0,1,MIN(MAX(E26:AB26)/D26*0.4+0.6,1)),((IF(D26=0,0,(E26/D26)^2+(F26/D26)^2+(G26/D26)^2+(H26/D26)^2+(I26/D26)^2+(J26/D26)^2+(K26/D26)^2+(L26/D26)^2+(M26/D26)^2+(N26/D26)^2+(O26/D26)^2+(P26/D26)^2+(Q26/D26)^2+(R26/D26)^2+(S26/D26)^2+(T26/D26)^2+(U26/D26)^2+(V26/D26)^2+(W26/D26)^2+(X26/D26)^2+(Y26/D26)^2+(Z26/D26)^2+(AA26/D26)^2+(AB26/D26)^2)*40%)+60%)-((Summary!$L$6+Summary!$L$7)*40%))</f>
        <v>0.54239439741136641</v>
      </c>
      <c r="AF26" s="172">
        <f t="shared" si="6"/>
        <v>14140.200335078107</v>
      </c>
      <c r="AH26" s="116">
        <f t="array" ref="AH26">+SQRT(MMULT(E26:AB26,MMULT('Correlation Matrix'!$C$43:$Z$66,TRANSPOSE(E26:AB26))))*(1-'Loss Reserves - Draft'!$AD$9)</f>
        <v>35746.463272426467</v>
      </c>
    </row>
    <row r="27" spans="1:34" ht="13.8" thickBot="1" x14ac:dyDescent="0.3">
      <c r="B27" s="145">
        <f t="shared" si="5"/>
        <v>45291</v>
      </c>
      <c r="D27" s="165">
        <f t="shared" si="4"/>
        <v>54554.075941953502</v>
      </c>
      <c r="E27" s="155">
        <f>+'PremProvMethod2 - Total'!E80+PremProvMethod1!E56</f>
        <v>7.4876090577978953</v>
      </c>
      <c r="F27" s="155">
        <f>+'PremProvMethod2 - Total'!F80+PremProvMethod1!F56</f>
        <v>0</v>
      </c>
      <c r="G27" s="155">
        <f>+'PremProvMethod2 - Total'!G80+PremProvMethod1!G56</f>
        <v>0</v>
      </c>
      <c r="H27" s="155">
        <f>+'PremProvMethod2 - Total'!H80+PremProvMethod1!H56</f>
        <v>489.9567305358745</v>
      </c>
      <c r="I27" s="155">
        <f>+'PremProvMethod2 - Total'!I80+PremProvMethod1!I56</f>
        <v>0</v>
      </c>
      <c r="J27" s="155">
        <f>+'PremProvMethod2 - Total'!J80+PremProvMethod1!J56</f>
        <v>0</v>
      </c>
      <c r="K27" s="155">
        <f>+'PremProvMethod2 - Total'!K80+PremProvMethod1!K56</f>
        <v>0</v>
      </c>
      <c r="L27" s="155">
        <f>+'PremProvMethod2 - Total'!L80+PremProvMethod1!L56</f>
        <v>0</v>
      </c>
      <c r="M27" s="155">
        <f>+'PremProvMethod2 - Total'!M80+PremProvMethod1!M56</f>
        <v>0</v>
      </c>
      <c r="N27" s="155">
        <f>+'PremProvMethod2 - Total'!N80+PremProvMethod1!N56</f>
        <v>2241.3014012996246</v>
      </c>
      <c r="O27" s="155">
        <f>+'PremProvMethod2 - Total'!O80+PremProvMethod1!O56</f>
        <v>0</v>
      </c>
      <c r="P27" s="155">
        <f>+'PremProvMethod2 - Total'!P80+PremProvMethod1!P56</f>
        <v>51815.330201060206</v>
      </c>
      <c r="Q27" s="155">
        <f>+'PremProvMethod2 - Total'!Q80+PremProvMethod1!Q56</f>
        <v>0</v>
      </c>
      <c r="R27" s="155">
        <f>+'PremProvMethod2 - Total'!R80+PremProvMethod1!R56</f>
        <v>0</v>
      </c>
      <c r="S27" s="155">
        <f>+'PremProvMethod2 - Total'!S80+PremProvMethod1!S56</f>
        <v>0</v>
      </c>
      <c r="T27" s="155">
        <f>+'PremProvMethod2 - Total'!T80+PremProvMethod1!T56</f>
        <v>0</v>
      </c>
      <c r="U27" s="155">
        <f>+'PremProvMethod2 - Total'!U80+PremProvMethod1!U56</f>
        <v>0</v>
      </c>
      <c r="V27" s="155">
        <f>+'PremProvMethod2 - Total'!V80+PremProvMethod1!V56</f>
        <v>0</v>
      </c>
      <c r="W27" s="155">
        <f>+'PremProvMethod2 - Total'!W80+PremProvMethod1!W56</f>
        <v>0</v>
      </c>
      <c r="X27" s="155">
        <f>+'PremProvMethod2 - Total'!X80+PremProvMethod1!X56</f>
        <v>0</v>
      </c>
      <c r="Y27" s="155">
        <f>+'PremProvMethod2 - Total'!Y80+PremProvMethod1!Y56</f>
        <v>0</v>
      </c>
      <c r="Z27" s="155">
        <f>+'PremProvMethod2 - Total'!Z80+PremProvMethod1!Z56</f>
        <v>0</v>
      </c>
      <c r="AA27" s="155">
        <f>+'PremProvMethod2 - Total'!AA80+PremProvMethod1!AA56</f>
        <v>0</v>
      </c>
      <c r="AB27" s="155">
        <f>+'PremProvMethod2 - Total'!AB80+PremProvMethod1!AB56</f>
        <v>0</v>
      </c>
      <c r="AC27" s="142"/>
      <c r="AD27" s="165">
        <f>+MMULT(E27:AB27,'Yield Curves &amp; Factor Charges'!$I$114:$I$137)</f>
        <v>23325.073147076626</v>
      </c>
      <c r="AE27" s="211">
        <f>IF(Summary!$C$7="Class 4/3B",IF(D27=0,1,MIN(MAX(E27:AB27)/D27*0.4+0.6,1)),((IF(D27=0,0,(E27/D27)^2+(F27/D27)^2+(G27/D27)^2+(H27/D27)^2+(I27/D27)^2+(J27/D27)^2+(K27/D27)^2+(L27/D27)^2+(M27/D27)^2+(N27/D27)^2+(O27/D27)^2+(P27/D27)^2+(Q27/D27)^2+(R27/D27)^2+(S27/D27)^2+(T27/D27)^2+(U27/D27)^2+(V27/D27)^2+(W27/D27)^2+(X27/D27)^2+(Y27/D27)^2+(Z27/D27)^2+(AA27/D27)^2+(AB27/D27)^2)*40%)+60%)-((Summary!$L$6+Summary!$L$7)*40%))</f>
        <v>0.61395362043635016</v>
      </c>
      <c r="AF27" s="172">
        <f t="shared" si="6"/>
        <v>14320.513105590386</v>
      </c>
      <c r="AH27" s="116">
        <f t="array" ref="AH27">+SQRT(MMULT(E27:AB27,MMULT('Correlation Matrix'!$C$43:$Z$66,TRANSPOSE(E27:AB27))))*(1-'Loss Reserves - Draft'!$AD$9)</f>
        <v>34284.26117458006</v>
      </c>
    </row>
    <row r="28" spans="1:34" ht="13.8" thickBot="1" x14ac:dyDescent="0.3">
      <c r="B28" s="145">
        <f t="shared" si="5"/>
        <v>45657</v>
      </c>
      <c r="D28" s="165">
        <f t="shared" si="4"/>
        <v>51470.866244926481</v>
      </c>
      <c r="E28" s="155">
        <f>+'PremProvMethod2 - Total'!E81+PremProvMethod1!E57</f>
        <v>0</v>
      </c>
      <c r="F28" s="155">
        <f>+'PremProvMethod2 - Total'!F81+PremProvMethod1!F57</f>
        <v>0</v>
      </c>
      <c r="G28" s="155">
        <f>+'PremProvMethod2 - Total'!G81+PremProvMethod1!G57</f>
        <v>0</v>
      </c>
      <c r="H28" s="155">
        <f>+'PremProvMethod2 - Total'!H81+PremProvMethod1!H57</f>
        <v>134.440908277114</v>
      </c>
      <c r="I28" s="155">
        <f>+'PremProvMethod2 - Total'!I81+PremProvMethod1!I57</f>
        <v>0</v>
      </c>
      <c r="J28" s="155">
        <f>+'PremProvMethod2 - Total'!J81+PremProvMethod1!J57</f>
        <v>0</v>
      </c>
      <c r="K28" s="155">
        <f>+'PremProvMethod2 - Total'!K81+PremProvMethod1!K57</f>
        <v>0</v>
      </c>
      <c r="L28" s="155">
        <f>+'PremProvMethod2 - Total'!L81+PremProvMethod1!L57</f>
        <v>0</v>
      </c>
      <c r="M28" s="155">
        <f>+'PremProvMethod2 - Total'!M81+PremProvMethod1!M57</f>
        <v>0</v>
      </c>
      <c r="N28" s="155">
        <f>+'PremProvMethod2 - Total'!N81+PremProvMethod1!N57</f>
        <v>0</v>
      </c>
      <c r="O28" s="155">
        <f>+'PremProvMethod2 - Total'!O81+PremProvMethod1!O57</f>
        <v>0</v>
      </c>
      <c r="P28" s="155">
        <f>+'PremProvMethod2 - Total'!P81+PremProvMethod1!P57</f>
        <v>51336.425336649365</v>
      </c>
      <c r="Q28" s="155">
        <f>+'PremProvMethod2 - Total'!Q81+PremProvMethod1!Q57</f>
        <v>0</v>
      </c>
      <c r="R28" s="155">
        <f>+'PremProvMethod2 - Total'!R81+PremProvMethod1!R57</f>
        <v>0</v>
      </c>
      <c r="S28" s="155">
        <f>+'PremProvMethod2 - Total'!S81+PremProvMethod1!S57</f>
        <v>0</v>
      </c>
      <c r="T28" s="155">
        <f>+'PremProvMethod2 - Total'!T81+PremProvMethod1!T57</f>
        <v>0</v>
      </c>
      <c r="U28" s="155">
        <f>+'PremProvMethod2 - Total'!U81+PremProvMethod1!U57</f>
        <v>0</v>
      </c>
      <c r="V28" s="155">
        <f>+'PremProvMethod2 - Total'!V81+PremProvMethod1!V57</f>
        <v>0</v>
      </c>
      <c r="W28" s="155">
        <f>+'PremProvMethod2 - Total'!W81+PremProvMethod1!W57</f>
        <v>0</v>
      </c>
      <c r="X28" s="155">
        <f>+'PremProvMethod2 - Total'!X81+PremProvMethod1!X57</f>
        <v>0</v>
      </c>
      <c r="Y28" s="155">
        <f>+'PremProvMethod2 - Total'!Y81+PremProvMethod1!Y57</f>
        <v>0</v>
      </c>
      <c r="Z28" s="155">
        <f>+'PremProvMethod2 - Total'!Z81+PremProvMethod1!Z57</f>
        <v>0</v>
      </c>
      <c r="AA28" s="155">
        <f>+'PremProvMethod2 - Total'!AA81+PremProvMethod1!AA57</f>
        <v>0</v>
      </c>
      <c r="AB28" s="155">
        <f>+'PremProvMethod2 - Total'!AB81+PremProvMethod1!AB57</f>
        <v>0</v>
      </c>
      <c r="AC28" s="142"/>
      <c r="AD28" s="165">
        <f>+MMULT(E28:AB28,'Yield Curves &amp; Factor Charges'!$I$114:$I$137)</f>
        <v>22123.837331561845</v>
      </c>
      <c r="AE28" s="211">
        <f>IF(Summary!$C$7="Class 4/3B",IF(D28=0,1,MIN(MAX(E28:AB28)/D28*0.4+0.6,1)),((IF(D28=0,0,(E28/D28)^2+(F28/D28)^2+(G28/D28)^2+(H28/D28)^2+(I28/D28)^2+(J28/D28)^2+(K28/D28)^2+(L28/D28)^2+(M28/D28)^2+(N28/D28)^2+(O28/D28)^2+(P28/D28)^2+(Q28/D28)^2+(R28/D28)^2+(S28/D28)^2+(T28/D28)^2+(U28/D28)^2+(V28/D28)^2+(W28/D28)^2+(X28/D28)^2+(Y28/D28)^2+(Z28/D28)^2+(AA28/D28)^2+(AB28/D28)^2)*40%)+60%)-((Summary!$L$6+Summary!$L$7)*40%))</f>
        <v>0.65031587340949171</v>
      </c>
      <c r="AF28" s="172">
        <f t="shared" si="6"/>
        <v>14387.482597444159</v>
      </c>
      <c r="AH28" s="116">
        <f t="array" ref="AH28">+SQRT(MMULT(E28:AB28,MMULT('Correlation Matrix'!$C$43:$Z$66,TRANSPOSE(E28:AB28))))*(1-'Loss Reserves - Draft'!$AD$9)</f>
        <v>33513.918800599138</v>
      </c>
    </row>
    <row r="29" spans="1:34" ht="13.8" thickBot="1" x14ac:dyDescent="0.3">
      <c r="B29" s="145">
        <f t="shared" si="5"/>
        <v>46022</v>
      </c>
      <c r="D29" s="165">
        <f t="shared" si="4"/>
        <v>50224.313842020529</v>
      </c>
      <c r="E29" s="155">
        <f>+'PremProvMethod2 - Total'!E82+PremProvMethod1!E58</f>
        <v>0</v>
      </c>
      <c r="F29" s="155">
        <f>+'PremProvMethod2 - Total'!F82+PremProvMethod1!F58</f>
        <v>0</v>
      </c>
      <c r="G29" s="155">
        <f>+'PremProvMethod2 - Total'!G82+PremProvMethod1!G58</f>
        <v>0</v>
      </c>
      <c r="H29" s="155">
        <f>+'PremProvMethod2 - Total'!H82+PremProvMethod1!H58</f>
        <v>19.326667431054155</v>
      </c>
      <c r="I29" s="155">
        <f>+'PremProvMethod2 - Total'!I82+PremProvMethod1!I58</f>
        <v>0</v>
      </c>
      <c r="J29" s="155">
        <f>+'PremProvMethod2 - Total'!J82+PremProvMethod1!J58</f>
        <v>0</v>
      </c>
      <c r="K29" s="155">
        <f>+'PremProvMethod2 - Total'!K82+PremProvMethod1!K58</f>
        <v>0</v>
      </c>
      <c r="L29" s="155">
        <f>+'PremProvMethod2 - Total'!L82+PremProvMethod1!L58</f>
        <v>0</v>
      </c>
      <c r="M29" s="155">
        <f>+'PremProvMethod2 - Total'!M82+PremProvMethod1!M58</f>
        <v>0</v>
      </c>
      <c r="N29" s="155">
        <f>+'PremProvMethod2 - Total'!N82+PremProvMethod1!N58</f>
        <v>0</v>
      </c>
      <c r="O29" s="155">
        <f>+'PremProvMethod2 - Total'!O82+PremProvMethod1!O58</f>
        <v>0</v>
      </c>
      <c r="P29" s="155">
        <f>+'PremProvMethod2 - Total'!P82+PremProvMethod1!P58</f>
        <v>50204.987174589478</v>
      </c>
      <c r="Q29" s="155">
        <f>+'PremProvMethod2 - Total'!Q82+PremProvMethod1!Q58</f>
        <v>0</v>
      </c>
      <c r="R29" s="155">
        <f>+'PremProvMethod2 - Total'!R82+PremProvMethod1!R58</f>
        <v>0</v>
      </c>
      <c r="S29" s="155">
        <f>+'PremProvMethod2 - Total'!S82+PremProvMethod1!S58</f>
        <v>0</v>
      </c>
      <c r="T29" s="155">
        <f>+'PremProvMethod2 - Total'!T82+PremProvMethod1!T58</f>
        <v>0</v>
      </c>
      <c r="U29" s="155">
        <f>+'PremProvMethod2 - Total'!U82+PremProvMethod1!U58</f>
        <v>0</v>
      </c>
      <c r="V29" s="155">
        <f>+'PremProvMethod2 - Total'!V82+PremProvMethod1!V58</f>
        <v>0</v>
      </c>
      <c r="W29" s="155">
        <f>+'PremProvMethod2 - Total'!W82+PremProvMethod1!W58</f>
        <v>0</v>
      </c>
      <c r="X29" s="155">
        <f>+'PremProvMethod2 - Total'!X82+PremProvMethod1!X58</f>
        <v>0</v>
      </c>
      <c r="Y29" s="155">
        <f>+'PremProvMethod2 - Total'!Y82+PremProvMethod1!Y58</f>
        <v>0</v>
      </c>
      <c r="Z29" s="155">
        <f>+'PremProvMethod2 - Total'!Z82+PremProvMethod1!Z58</f>
        <v>0</v>
      </c>
      <c r="AA29" s="155">
        <f>+'PremProvMethod2 - Total'!AA82+PremProvMethod1!AA58</f>
        <v>0</v>
      </c>
      <c r="AB29" s="155">
        <f>+'PremProvMethod2 - Total'!AB82+PremProvMethod1!AB58</f>
        <v>0</v>
      </c>
      <c r="AC29" s="142"/>
      <c r="AD29" s="165">
        <f>+MMULT(E29:AB29,'Yield Curves &amp; Factor Charges'!$I$114:$I$137)</f>
        <v>21602.964276948816</v>
      </c>
      <c r="AE29" s="211">
        <f>IF(Summary!$C$7="Class 4/3B",IF(D29=0,1,MIN(MAX(E29:AB29)/D29*0.4+0.6,1)),((IF(D29=0,0,(E29/D29)^2+(F29/D29)^2+(G29/D29)^2+(H29/D29)^2+(I29/D29)^2+(J29/D29)^2+(K29/D29)^2+(L29/D29)^2+(M29/D29)^2+(N29/D29)^2+(O29/D29)^2+(P29/D29)^2+(Q29/D29)^2+(R29/D29)^2+(S29/D29)^2+(T29/D29)^2+(U29/D29)^2+(V29/D29)^2+(W29/D29)^2+(X29/D29)^2+(Y29/D29)^2+(Z29/D29)^2+(AA29/D29)^2+(AB29/D29)^2)*40%)+60%)-((Summary!$L$6+Summary!$L$7)*40%))</f>
        <v>0.6520922728628219</v>
      </c>
      <c r="AF29" s="172">
        <f t="shared" si="6"/>
        <v>14087.126075929902</v>
      </c>
      <c r="AH29" s="116">
        <f t="array" ref="AH29">+SQRT(MMULT(E29:AB29,MMULT('Correlation Matrix'!$C$43:$Z$66,TRANSPOSE(E29:AB29))))*(1-'Loss Reserves - Draft'!$AD$9)</f>
        <v>32756.888087155512</v>
      </c>
    </row>
    <row r="30" spans="1:34" ht="13.8" thickBot="1" x14ac:dyDescent="0.3">
      <c r="B30" s="145">
        <f t="shared" si="5"/>
        <v>46387</v>
      </c>
      <c r="D30" s="165">
        <f t="shared" si="4"/>
        <v>48256.146156654628</v>
      </c>
      <c r="E30" s="155">
        <f>+'PremProvMethod2 - Total'!E83+PremProvMethod1!E59</f>
        <v>0</v>
      </c>
      <c r="F30" s="155">
        <f>+'PremProvMethod2 - Total'!F83+PremProvMethod1!F59</f>
        <v>0</v>
      </c>
      <c r="G30" s="155">
        <f>+'PremProvMethod2 - Total'!G83+PremProvMethod1!G59</f>
        <v>0</v>
      </c>
      <c r="H30" s="155">
        <f>+'PremProvMethod2 - Total'!H83+PremProvMethod1!H59</f>
        <v>1.0535011460117678</v>
      </c>
      <c r="I30" s="155">
        <f>+'PremProvMethod2 - Total'!I83+PremProvMethod1!I59</f>
        <v>0</v>
      </c>
      <c r="J30" s="155">
        <f>+'PremProvMethod2 - Total'!J83+PremProvMethod1!J59</f>
        <v>0</v>
      </c>
      <c r="K30" s="155">
        <f>+'PremProvMethod2 - Total'!K83+PremProvMethod1!K59</f>
        <v>0</v>
      </c>
      <c r="L30" s="155">
        <f>+'PremProvMethod2 - Total'!L83+PremProvMethod1!L59</f>
        <v>0</v>
      </c>
      <c r="M30" s="155">
        <f>+'PremProvMethod2 - Total'!M83+PremProvMethod1!M59</f>
        <v>0</v>
      </c>
      <c r="N30" s="155">
        <f>+'PremProvMethod2 - Total'!N83+PremProvMethod1!N59</f>
        <v>0</v>
      </c>
      <c r="O30" s="155">
        <f>+'PremProvMethod2 - Total'!O83+PremProvMethod1!O59</f>
        <v>0</v>
      </c>
      <c r="P30" s="155">
        <f>+'PremProvMethod2 - Total'!P83+PremProvMethod1!P59</f>
        <v>48255.092655508619</v>
      </c>
      <c r="Q30" s="155">
        <f>+'PremProvMethod2 - Total'!Q83+PremProvMethod1!Q59</f>
        <v>0</v>
      </c>
      <c r="R30" s="155">
        <f>+'PremProvMethod2 - Total'!R83+PremProvMethod1!R59</f>
        <v>0</v>
      </c>
      <c r="S30" s="155">
        <f>+'PremProvMethod2 - Total'!S83+PremProvMethod1!S59</f>
        <v>0</v>
      </c>
      <c r="T30" s="155">
        <f>+'PremProvMethod2 - Total'!T83+PremProvMethod1!T59</f>
        <v>0</v>
      </c>
      <c r="U30" s="155">
        <f>+'PremProvMethod2 - Total'!U83+PremProvMethod1!U59</f>
        <v>0</v>
      </c>
      <c r="V30" s="155">
        <f>+'PremProvMethod2 - Total'!V83+PremProvMethod1!V59</f>
        <v>0</v>
      </c>
      <c r="W30" s="155">
        <f>+'PremProvMethod2 - Total'!W83+PremProvMethod1!W59</f>
        <v>0</v>
      </c>
      <c r="X30" s="155">
        <f>+'PremProvMethod2 - Total'!X83+PremProvMethod1!X59</f>
        <v>0</v>
      </c>
      <c r="Y30" s="155">
        <f>+'PremProvMethod2 - Total'!Y83+PremProvMethod1!Y59</f>
        <v>0</v>
      </c>
      <c r="Z30" s="155">
        <f>+'PremProvMethod2 - Total'!Z83+PremProvMethod1!Z59</f>
        <v>0</v>
      </c>
      <c r="AA30" s="155">
        <f>+'PremProvMethod2 - Total'!AA83+PremProvMethod1!AA59</f>
        <v>0</v>
      </c>
      <c r="AB30" s="155">
        <f>+'PremProvMethod2 - Total'!AB83+PremProvMethod1!AB59</f>
        <v>0</v>
      </c>
      <c r="AC30" s="142"/>
      <c r="AD30" s="165">
        <f>+MMULT(E30:AB30,'Yield Curves &amp; Factor Charges'!$I$114:$I$137)</f>
        <v>20758.73580245662</v>
      </c>
      <c r="AE30" s="211">
        <f>IF(Summary!$C$7="Class 4/3B",IF(D30=0,1,MIN(MAX(E30:AB30)/D30*0.4+0.6,1)),((IF(D30=0,0,(E30/D30)^2+(F30/D30)^2+(G30/D30)^2+(H30/D30)^2+(I30/D30)^2+(J30/D30)^2+(K30/D30)^2+(L30/D30)^2+(M30/D30)^2+(N30/D30)^2+(O30/D30)^2+(P30/D30)^2+(Q30/D30)^2+(R30/D30)^2+(S30/D30)^2+(T30/D30)^2+(U30/D30)^2+(V30/D30)^2+(W30/D30)^2+(X30/D30)^2+(Y30/D30)^2+(Z30/D30)^2+(AA30/D30)^2+(AB30/D30)^2)*40%)+60%)-((Summary!$L$6+Summary!$L$7)*40%))</f>
        <v>0.65238253522951217</v>
      </c>
      <c r="AF30" s="172">
        <f t="shared" si="6"/>
        <v>13542.636690966292</v>
      </c>
      <c r="AH30" s="116">
        <f t="array" ref="AH30">+SQRT(MMULT(E30:AB30,MMULT('Correlation Matrix'!$C$43:$Z$66,TRANSPOSE(E30:AB30))))*(1-'Loss Reserves - Draft'!$AD$9)</f>
        <v>31481.794281524373</v>
      </c>
    </row>
    <row r="31" spans="1:34" ht="13.8" thickBot="1" x14ac:dyDescent="0.3">
      <c r="B31" s="145">
        <f t="shared" si="5"/>
        <v>46752</v>
      </c>
      <c r="D31" s="165">
        <f t="shared" si="4"/>
        <v>45328.255501433297</v>
      </c>
      <c r="E31" s="155">
        <f>+'PremProvMethod2 - Total'!E84+PremProvMethod1!E60</f>
        <v>0</v>
      </c>
      <c r="F31" s="155">
        <f>+'PremProvMethod2 - Total'!F84+PremProvMethod1!F60</f>
        <v>0</v>
      </c>
      <c r="G31" s="155">
        <f>+'PremProvMethod2 - Total'!G84+PremProvMethod1!G60</f>
        <v>0</v>
      </c>
      <c r="H31" s="155">
        <f>+'PremProvMethod2 - Total'!H84+PremProvMethod1!H60</f>
        <v>0</v>
      </c>
      <c r="I31" s="155">
        <f>+'PremProvMethod2 - Total'!I84+PremProvMethod1!I60</f>
        <v>0</v>
      </c>
      <c r="J31" s="155">
        <f>+'PremProvMethod2 - Total'!J84+PremProvMethod1!J60</f>
        <v>0</v>
      </c>
      <c r="K31" s="155">
        <f>+'PremProvMethod2 - Total'!K84+PremProvMethod1!K60</f>
        <v>0</v>
      </c>
      <c r="L31" s="155">
        <f>+'PremProvMethod2 - Total'!L84+PremProvMethod1!L60</f>
        <v>0</v>
      </c>
      <c r="M31" s="155">
        <f>+'PremProvMethod2 - Total'!M84+PremProvMethod1!M60</f>
        <v>0</v>
      </c>
      <c r="N31" s="155">
        <f>+'PremProvMethod2 - Total'!N84+PremProvMethod1!N60</f>
        <v>0</v>
      </c>
      <c r="O31" s="155">
        <f>+'PremProvMethod2 - Total'!O84+PremProvMethod1!O60</f>
        <v>0</v>
      </c>
      <c r="P31" s="155">
        <f>+'PremProvMethod2 - Total'!P84+PremProvMethod1!P60</f>
        <v>45328.255501433297</v>
      </c>
      <c r="Q31" s="155">
        <f>+'PremProvMethod2 - Total'!Q84+PremProvMethod1!Q60</f>
        <v>0</v>
      </c>
      <c r="R31" s="155">
        <f>+'PremProvMethod2 - Total'!R84+PremProvMethod1!R60</f>
        <v>0</v>
      </c>
      <c r="S31" s="155">
        <f>+'PremProvMethod2 - Total'!S84+PremProvMethod1!S60</f>
        <v>0</v>
      </c>
      <c r="T31" s="155">
        <f>+'PremProvMethod2 - Total'!T84+PremProvMethod1!T60</f>
        <v>0</v>
      </c>
      <c r="U31" s="155">
        <f>+'PremProvMethod2 - Total'!U84+PremProvMethod1!U60</f>
        <v>0</v>
      </c>
      <c r="V31" s="155">
        <f>+'PremProvMethod2 - Total'!V84+PremProvMethod1!V60</f>
        <v>0</v>
      </c>
      <c r="W31" s="155">
        <f>+'PremProvMethod2 - Total'!W84+PremProvMethod1!W60</f>
        <v>0</v>
      </c>
      <c r="X31" s="155">
        <f>+'PremProvMethod2 - Total'!X84+PremProvMethod1!X60</f>
        <v>0</v>
      </c>
      <c r="Y31" s="155">
        <f>+'PremProvMethod2 - Total'!Y84+PremProvMethod1!Y60</f>
        <v>0</v>
      </c>
      <c r="Z31" s="155">
        <f>+'PremProvMethod2 - Total'!Z84+PremProvMethod1!Z60</f>
        <v>0</v>
      </c>
      <c r="AA31" s="155">
        <f>+'PremProvMethod2 - Total'!AA84+PremProvMethod1!AA60</f>
        <v>0</v>
      </c>
      <c r="AB31" s="155">
        <f>+'PremProvMethod2 - Total'!AB84+PremProvMethod1!AB60</f>
        <v>0</v>
      </c>
      <c r="AC31" s="142"/>
      <c r="AD31" s="165">
        <f>+MMULT(E31:AB31,'Yield Curves &amp; Factor Charges'!$I$114:$I$137)</f>
        <v>19499.353581385254</v>
      </c>
      <c r="AE31" s="211">
        <f>IF(Summary!$C$7="Class 4/3B",IF(D31=0,1,MIN(MAX(E31:AB31)/D31*0.4+0.6,1)),((IF(D31=0,0,(E31/D31)^2+(F31/D31)^2+(G31/D31)^2+(H31/D31)^2+(I31/D31)^2+(J31/D31)^2+(K31/D31)^2+(L31/D31)^2+(M31/D31)^2+(N31/D31)^2+(O31/D31)^2+(P31/D31)^2+(Q31/D31)^2+(R31/D31)^2+(S31/D31)^2+(T31/D31)^2+(U31/D31)^2+(V31/D31)^2+(W31/D31)^2+(X31/D31)^2+(Y31/D31)^2+(Z31/D31)^2+(AA31/D31)^2+(AB31/D31)^2)*40%)+60%)-((Summary!$L$6+Summary!$L$7)*40%))</f>
        <v>0.65239999999999998</v>
      </c>
      <c r="AF31" s="172">
        <f t="shared" si="6"/>
        <v>12721.37827649574</v>
      </c>
      <c r="AH31" s="116">
        <f t="array" ref="AH31">+SQRT(MMULT(E31:AB31,MMULT('Correlation Matrix'!$C$43:$Z$66,TRANSPOSE(E31:AB31))))*(1-'Loss Reserves - Draft'!$AD$9)</f>
        <v>29572.153889135083</v>
      </c>
    </row>
    <row r="32" spans="1:34" ht="13.8" thickBot="1" x14ac:dyDescent="0.3">
      <c r="B32" s="145">
        <f t="shared" si="5"/>
        <v>47118</v>
      </c>
      <c r="D32" s="165">
        <f t="shared" si="4"/>
        <v>41304.101023298383</v>
      </c>
      <c r="E32" s="155">
        <f>+'PremProvMethod2 - Total'!E85+PremProvMethod1!E61</f>
        <v>0</v>
      </c>
      <c r="F32" s="155">
        <f>+'PremProvMethod2 - Total'!F85+PremProvMethod1!F61</f>
        <v>0</v>
      </c>
      <c r="G32" s="155">
        <f>+'PremProvMethod2 - Total'!G85+PremProvMethod1!G61</f>
        <v>0</v>
      </c>
      <c r="H32" s="155">
        <f>+'PremProvMethod2 - Total'!H85+PremProvMethod1!H61</f>
        <v>0</v>
      </c>
      <c r="I32" s="155">
        <f>+'PremProvMethod2 - Total'!I85+PremProvMethod1!I61</f>
        <v>0</v>
      </c>
      <c r="J32" s="155">
        <f>+'PremProvMethod2 - Total'!J85+PremProvMethod1!J61</f>
        <v>0</v>
      </c>
      <c r="K32" s="155">
        <f>+'PremProvMethod2 - Total'!K85+PremProvMethod1!K61</f>
        <v>0</v>
      </c>
      <c r="L32" s="155">
        <f>+'PremProvMethod2 - Total'!L85+PremProvMethod1!L61</f>
        <v>0</v>
      </c>
      <c r="M32" s="155">
        <f>+'PremProvMethod2 - Total'!M85+PremProvMethod1!M61</f>
        <v>0</v>
      </c>
      <c r="N32" s="155">
        <f>+'PremProvMethod2 - Total'!N85+PremProvMethod1!N61</f>
        <v>0</v>
      </c>
      <c r="O32" s="155">
        <f>+'PremProvMethod2 - Total'!O85+PremProvMethod1!O61</f>
        <v>0</v>
      </c>
      <c r="P32" s="155">
        <f>+'PremProvMethod2 - Total'!P85+PremProvMethod1!P61</f>
        <v>41304.101023298383</v>
      </c>
      <c r="Q32" s="155">
        <f>+'PremProvMethod2 - Total'!Q85+PremProvMethod1!Q61</f>
        <v>0</v>
      </c>
      <c r="R32" s="155">
        <f>+'PremProvMethod2 - Total'!R85+PremProvMethod1!R61</f>
        <v>0</v>
      </c>
      <c r="S32" s="155">
        <f>+'PremProvMethod2 - Total'!S85+PremProvMethod1!S61</f>
        <v>0</v>
      </c>
      <c r="T32" s="155">
        <f>+'PremProvMethod2 - Total'!T85+PremProvMethod1!T61</f>
        <v>0</v>
      </c>
      <c r="U32" s="155">
        <f>+'PremProvMethod2 - Total'!U85+PremProvMethod1!U61</f>
        <v>0</v>
      </c>
      <c r="V32" s="155">
        <f>+'PremProvMethod2 - Total'!V85+PremProvMethod1!V61</f>
        <v>0</v>
      </c>
      <c r="W32" s="155">
        <f>+'PremProvMethod2 - Total'!W85+PremProvMethod1!W61</f>
        <v>0</v>
      </c>
      <c r="X32" s="155">
        <f>+'PremProvMethod2 - Total'!X85+PremProvMethod1!X61</f>
        <v>0</v>
      </c>
      <c r="Y32" s="155">
        <f>+'PremProvMethod2 - Total'!Y85+PremProvMethod1!Y61</f>
        <v>0</v>
      </c>
      <c r="Z32" s="155">
        <f>+'PremProvMethod2 - Total'!Z85+PremProvMethod1!Z61</f>
        <v>0</v>
      </c>
      <c r="AA32" s="155">
        <f>+'PremProvMethod2 - Total'!AA85+PremProvMethod1!AA61</f>
        <v>0</v>
      </c>
      <c r="AB32" s="155">
        <f>+'PremProvMethod2 - Total'!AB85+PremProvMethod1!AB61</f>
        <v>0</v>
      </c>
      <c r="AC32" s="142"/>
      <c r="AD32" s="165">
        <f>+MMULT(E32:AB32,'Yield Curves &amp; Factor Charges'!$I$114:$I$137)</f>
        <v>17768.238845836113</v>
      </c>
      <c r="AE32" s="211">
        <f>IF(Summary!$C$7="Class 4/3B",IF(D32=0,1,MIN(MAX(E32:AB32)/D32*0.4+0.6,1)),((IF(D32=0,0,(E32/D32)^2+(F32/D32)^2+(G32/D32)^2+(H32/D32)^2+(I32/D32)^2+(J32/D32)^2+(K32/D32)^2+(L32/D32)^2+(M32/D32)^2+(N32/D32)^2+(O32/D32)^2+(P32/D32)^2+(Q32/D32)^2+(R32/D32)^2+(S32/D32)^2+(T32/D32)^2+(U32/D32)^2+(V32/D32)^2+(W32/D32)^2+(X32/D32)^2+(Y32/D32)^2+(Z32/D32)^2+(AA32/D32)^2+(AB32/D32)^2)*40%)+60%)-((Summary!$L$6+Summary!$L$7)*40%))</f>
        <v>0.65239999999999998</v>
      </c>
      <c r="AF32" s="172">
        <f t="shared" si="6"/>
        <v>11591.99902302348</v>
      </c>
      <c r="AH32" s="116">
        <f t="array" ref="AH32">+SQRT(MMULT(E32:AB32,MMULT('Correlation Matrix'!$C$43:$Z$66,TRANSPOSE(E32:AB32))))*(1-'Loss Reserves - Draft'!$AD$9)</f>
        <v>26946.795507599865</v>
      </c>
    </row>
    <row r="33" spans="1:54" ht="13.8" thickBot="1" x14ac:dyDescent="0.3">
      <c r="B33" s="145">
        <f t="shared" si="5"/>
        <v>47483</v>
      </c>
      <c r="D33" s="165">
        <f t="shared" si="4"/>
        <v>36150.722062828907</v>
      </c>
      <c r="E33" s="155">
        <f>+'PremProvMethod2 - Total'!E86+PremProvMethod1!E62</f>
        <v>0</v>
      </c>
      <c r="F33" s="155">
        <f>+'PremProvMethod2 - Total'!F86+PremProvMethod1!F62</f>
        <v>0</v>
      </c>
      <c r="G33" s="155">
        <f>+'PremProvMethod2 - Total'!G86+PremProvMethod1!G62</f>
        <v>0</v>
      </c>
      <c r="H33" s="155">
        <f>+'PremProvMethod2 - Total'!H86+PremProvMethod1!H62</f>
        <v>0</v>
      </c>
      <c r="I33" s="155">
        <f>+'PremProvMethod2 - Total'!I86+PremProvMethod1!I62</f>
        <v>0</v>
      </c>
      <c r="J33" s="155">
        <f>+'PremProvMethod2 - Total'!J86+PremProvMethod1!J62</f>
        <v>0</v>
      </c>
      <c r="K33" s="155">
        <f>+'PremProvMethod2 - Total'!K86+PremProvMethod1!K62</f>
        <v>0</v>
      </c>
      <c r="L33" s="155">
        <f>+'PremProvMethod2 - Total'!L86+PremProvMethod1!L62</f>
        <v>0</v>
      </c>
      <c r="M33" s="155">
        <f>+'PremProvMethod2 - Total'!M86+PremProvMethod1!M62</f>
        <v>0</v>
      </c>
      <c r="N33" s="155">
        <f>+'PremProvMethod2 - Total'!N86+PremProvMethod1!N62</f>
        <v>0</v>
      </c>
      <c r="O33" s="155">
        <f>+'PremProvMethod2 - Total'!O86+PremProvMethod1!O62</f>
        <v>0</v>
      </c>
      <c r="P33" s="155">
        <f>+'PremProvMethod2 - Total'!P86+PremProvMethod1!P62</f>
        <v>36150.722062828907</v>
      </c>
      <c r="Q33" s="155">
        <f>+'PremProvMethod2 - Total'!Q86+PremProvMethod1!Q62</f>
        <v>0</v>
      </c>
      <c r="R33" s="155">
        <f>+'PremProvMethod2 - Total'!R86+PremProvMethod1!R62</f>
        <v>0</v>
      </c>
      <c r="S33" s="155">
        <f>+'PremProvMethod2 - Total'!S86+PremProvMethod1!S62</f>
        <v>0</v>
      </c>
      <c r="T33" s="155">
        <f>+'PremProvMethod2 - Total'!T86+PremProvMethod1!T62</f>
        <v>0</v>
      </c>
      <c r="U33" s="155">
        <f>+'PremProvMethod2 - Total'!U86+PremProvMethod1!U62</f>
        <v>0</v>
      </c>
      <c r="V33" s="155">
        <f>+'PremProvMethod2 - Total'!V86+PremProvMethod1!V62</f>
        <v>0</v>
      </c>
      <c r="W33" s="155">
        <f>+'PremProvMethod2 - Total'!W86+PremProvMethod1!W62</f>
        <v>0</v>
      </c>
      <c r="X33" s="155">
        <f>+'PremProvMethod2 - Total'!X86+PremProvMethod1!X62</f>
        <v>0</v>
      </c>
      <c r="Y33" s="155">
        <f>+'PremProvMethod2 - Total'!Y86+PremProvMethod1!Y62</f>
        <v>0</v>
      </c>
      <c r="Z33" s="155">
        <f>+'PremProvMethod2 - Total'!Z86+PremProvMethod1!Z62</f>
        <v>0</v>
      </c>
      <c r="AA33" s="155">
        <f>+'PremProvMethod2 - Total'!AA86+PremProvMethod1!AA62</f>
        <v>0</v>
      </c>
      <c r="AB33" s="155">
        <f>+'PremProvMethod2 - Total'!AB86+PremProvMethod1!AB62</f>
        <v>0</v>
      </c>
      <c r="AC33" s="142"/>
      <c r="AD33" s="165">
        <f>+MMULT(E33:AB33,'Yield Curves &amp; Factor Charges'!$I$114:$I$137)</f>
        <v>15551.353210652371</v>
      </c>
      <c r="AE33" s="211">
        <f>IF(Summary!$C$7="Class 4/3B",IF(D33=0,1,MIN(MAX(E33:AB33)/D33*0.4+0.6,1)),((IF(D33=0,0,(E33/D33)^2+(F33/D33)^2+(G33/D33)^2+(H33/D33)^2+(I33/D33)^2+(J33/D33)^2+(K33/D33)^2+(L33/D33)^2+(M33/D33)^2+(N33/D33)^2+(O33/D33)^2+(P33/D33)^2+(Q33/D33)^2+(R33/D33)^2+(S33/D33)^2+(T33/D33)^2+(U33/D33)^2+(V33/D33)^2+(W33/D33)^2+(X33/D33)^2+(Y33/D33)^2+(Z33/D33)^2+(AA33/D33)^2+(AB33/D33)^2)*40%)+60%)-((Summary!$L$6+Summary!$L$7)*40%))</f>
        <v>0.65239999999999998</v>
      </c>
      <c r="AF33" s="172">
        <f t="shared" si="6"/>
        <v>10145.702834629607</v>
      </c>
      <c r="AH33" s="116">
        <f t="array" ref="AH33">+SQRT(MMULT(E33:AB33,MMULT('Correlation Matrix'!$C$43:$Z$66,TRANSPOSE(E33:AB33))))*(1-'Loss Reserves - Draft'!$AD$9)</f>
        <v>23584.731073789579</v>
      </c>
    </row>
    <row r="34" spans="1:54" ht="13.8" thickBot="1" x14ac:dyDescent="0.3">
      <c r="B34" s="145">
        <f t="shared" si="5"/>
        <v>47848</v>
      </c>
      <c r="D34" s="165">
        <f t="shared" si="4"/>
        <v>29992.086743291518</v>
      </c>
      <c r="E34" s="155">
        <f>+'PremProvMethod2 - Total'!E87+PremProvMethod1!E63</f>
        <v>0</v>
      </c>
      <c r="F34" s="155">
        <f>+'PremProvMethod2 - Total'!F87+PremProvMethod1!F63</f>
        <v>0</v>
      </c>
      <c r="G34" s="155">
        <f>+'PremProvMethod2 - Total'!G87+PremProvMethod1!G63</f>
        <v>0</v>
      </c>
      <c r="H34" s="155">
        <f>+'PremProvMethod2 - Total'!H87+PremProvMethod1!H63</f>
        <v>0</v>
      </c>
      <c r="I34" s="155">
        <f>+'PremProvMethod2 - Total'!I87+PremProvMethod1!I63</f>
        <v>0</v>
      </c>
      <c r="J34" s="155">
        <f>+'PremProvMethod2 - Total'!J87+PremProvMethod1!J63</f>
        <v>0</v>
      </c>
      <c r="K34" s="155">
        <f>+'PremProvMethod2 - Total'!K87+PremProvMethod1!K63</f>
        <v>0</v>
      </c>
      <c r="L34" s="155">
        <f>+'PremProvMethod2 - Total'!L87+PremProvMethod1!L63</f>
        <v>0</v>
      </c>
      <c r="M34" s="155">
        <f>+'PremProvMethod2 - Total'!M87+PremProvMethod1!M63</f>
        <v>0</v>
      </c>
      <c r="N34" s="155">
        <f>+'PremProvMethod2 - Total'!N87+PremProvMethod1!N63</f>
        <v>0</v>
      </c>
      <c r="O34" s="155">
        <f>+'PremProvMethod2 - Total'!O87+PremProvMethod1!O63</f>
        <v>0</v>
      </c>
      <c r="P34" s="155">
        <f>+'PremProvMethod2 - Total'!P87+PremProvMethod1!P63</f>
        <v>29992.086743291518</v>
      </c>
      <c r="Q34" s="155">
        <f>+'PremProvMethod2 - Total'!Q87+PremProvMethod1!Q63</f>
        <v>0</v>
      </c>
      <c r="R34" s="155">
        <f>+'PremProvMethod2 - Total'!R87+PremProvMethod1!R63</f>
        <v>0</v>
      </c>
      <c r="S34" s="155">
        <f>+'PremProvMethod2 - Total'!S87+PremProvMethod1!S63</f>
        <v>0</v>
      </c>
      <c r="T34" s="155">
        <f>+'PremProvMethod2 - Total'!T87+PremProvMethod1!T63</f>
        <v>0</v>
      </c>
      <c r="U34" s="155">
        <f>+'PremProvMethod2 - Total'!U87+PremProvMethod1!U63</f>
        <v>0</v>
      </c>
      <c r="V34" s="155">
        <f>+'PremProvMethod2 - Total'!V87+PremProvMethod1!V63</f>
        <v>0</v>
      </c>
      <c r="W34" s="155">
        <f>+'PremProvMethod2 - Total'!W87+PremProvMethod1!W63</f>
        <v>0</v>
      </c>
      <c r="X34" s="155">
        <f>+'PremProvMethod2 - Total'!X87+PremProvMethod1!X63</f>
        <v>0</v>
      </c>
      <c r="Y34" s="155">
        <f>+'PremProvMethod2 - Total'!Y87+PremProvMethod1!Y63</f>
        <v>0</v>
      </c>
      <c r="Z34" s="155">
        <f>+'PremProvMethod2 - Total'!Z87+PremProvMethod1!Z63</f>
        <v>0</v>
      </c>
      <c r="AA34" s="155">
        <f>+'PremProvMethod2 - Total'!AA87+PremProvMethod1!AA63</f>
        <v>0</v>
      </c>
      <c r="AB34" s="155">
        <f>+'PremProvMethod2 - Total'!AB87+PremProvMethod1!AB63</f>
        <v>0</v>
      </c>
      <c r="AC34" s="142"/>
      <c r="AD34" s="165">
        <f>+MMULT(E34:AB34,'Yield Curves &amp; Factor Charges'!$I$114:$I$137)</f>
        <v>12902.025405158736</v>
      </c>
      <c r="AE34" s="211">
        <f>IF(Summary!$C$7="Class 4/3B",IF(D34=0,1,MIN(MAX(E34:AB34)/D34*0.4+0.6,1)),((IF(D34=0,0,(E34/D34)^2+(F34/D34)^2+(G34/D34)^2+(H34/D34)^2+(I34/D34)^2+(J34/D34)^2+(K34/D34)^2+(L34/D34)^2+(M34/D34)^2+(N34/D34)^2+(O34/D34)^2+(P34/D34)^2+(Q34/D34)^2+(R34/D34)^2+(S34/D34)^2+(T34/D34)^2+(U34/D34)^2+(V34/D34)^2+(W34/D34)^2+(X34/D34)^2+(Y34/D34)^2+(Z34/D34)^2+(AA34/D34)^2+(AB34/D34)^2)*40%)+60%)-((Summary!$L$6+Summary!$L$7)*40%))</f>
        <v>0.65239999999999998</v>
      </c>
      <c r="AF34" s="172">
        <f t="shared" si="6"/>
        <v>8417.2813743255592</v>
      </c>
      <c r="AH34" s="116">
        <f t="array" ref="AH34">+SQRT(MMULT(E34:AB34,MMULT('Correlation Matrix'!$C$43:$Z$66,TRANSPOSE(E34:AB34))))*(1-'Loss Reserves - Draft'!$AD$9)</f>
        <v>19566.837391323385</v>
      </c>
    </row>
    <row r="35" spans="1:54" ht="13.8" thickBot="1" x14ac:dyDescent="0.3">
      <c r="B35" s="145">
        <f t="shared" si="5"/>
        <v>48213</v>
      </c>
      <c r="D35" s="165">
        <f t="shared" si="4"/>
        <v>23169.975929924047</v>
      </c>
      <c r="E35" s="155">
        <f>+'PremProvMethod2 - Total'!E88+PremProvMethod1!E64</f>
        <v>0</v>
      </c>
      <c r="F35" s="155">
        <f>+'PremProvMethod2 - Total'!F88+PremProvMethod1!F64</f>
        <v>0</v>
      </c>
      <c r="G35" s="155">
        <f>+'PremProvMethod2 - Total'!G88+PremProvMethod1!G64</f>
        <v>0</v>
      </c>
      <c r="H35" s="155">
        <f>+'PremProvMethod2 - Total'!H88+PremProvMethod1!H64</f>
        <v>0</v>
      </c>
      <c r="I35" s="155">
        <f>+'PremProvMethod2 - Total'!I88+PremProvMethod1!I64</f>
        <v>0</v>
      </c>
      <c r="J35" s="155">
        <f>+'PremProvMethod2 - Total'!J88+PremProvMethod1!J64</f>
        <v>0</v>
      </c>
      <c r="K35" s="155">
        <f>+'PremProvMethod2 - Total'!K88+PremProvMethod1!K64</f>
        <v>0</v>
      </c>
      <c r="L35" s="155">
        <f>+'PremProvMethod2 - Total'!L88+PremProvMethod1!L64</f>
        <v>0</v>
      </c>
      <c r="M35" s="155">
        <f>+'PremProvMethod2 - Total'!M88+PremProvMethod1!M64</f>
        <v>0</v>
      </c>
      <c r="N35" s="155">
        <f>+'PremProvMethod2 - Total'!N88+PremProvMethod1!N64</f>
        <v>0</v>
      </c>
      <c r="O35" s="155">
        <f>+'PremProvMethod2 - Total'!O88+PremProvMethod1!O64</f>
        <v>0</v>
      </c>
      <c r="P35" s="155">
        <f>+'PremProvMethod2 - Total'!P88+PremProvMethod1!P64</f>
        <v>23169.975929924047</v>
      </c>
      <c r="Q35" s="155">
        <f>+'PremProvMethod2 - Total'!Q88+PremProvMethod1!Q64</f>
        <v>0</v>
      </c>
      <c r="R35" s="155">
        <f>+'PremProvMethod2 - Total'!R88+PremProvMethod1!R64</f>
        <v>0</v>
      </c>
      <c r="S35" s="155">
        <f>+'PremProvMethod2 - Total'!S88+PremProvMethod1!S64</f>
        <v>0</v>
      </c>
      <c r="T35" s="155">
        <f>+'PremProvMethod2 - Total'!T88+PremProvMethod1!T64</f>
        <v>0</v>
      </c>
      <c r="U35" s="155">
        <f>+'PremProvMethod2 - Total'!U88+PremProvMethod1!U64</f>
        <v>0</v>
      </c>
      <c r="V35" s="155">
        <f>+'PremProvMethod2 - Total'!V88+PremProvMethod1!V64</f>
        <v>0</v>
      </c>
      <c r="W35" s="155">
        <f>+'PremProvMethod2 - Total'!W88+PremProvMethod1!W64</f>
        <v>0</v>
      </c>
      <c r="X35" s="155">
        <f>+'PremProvMethod2 - Total'!X88+PremProvMethod1!X64</f>
        <v>0</v>
      </c>
      <c r="Y35" s="155">
        <f>+'PremProvMethod2 - Total'!Y88+PremProvMethod1!Y64</f>
        <v>0</v>
      </c>
      <c r="Z35" s="155">
        <f>+'PremProvMethod2 - Total'!Z88+PremProvMethod1!Z64</f>
        <v>0</v>
      </c>
      <c r="AA35" s="155">
        <f>+'PremProvMethod2 - Total'!AA88+PremProvMethod1!AA64</f>
        <v>0</v>
      </c>
      <c r="AB35" s="155">
        <f>+'PremProvMethod2 - Total'!AB88+PremProvMethod1!AB64</f>
        <v>0</v>
      </c>
      <c r="AC35" s="142"/>
      <c r="AD35" s="165">
        <f>+MMULT(E35:AB35,'Yield Curves &amp; Factor Charges'!$I$114:$I$137)</f>
        <v>9967.2830584774765</v>
      </c>
      <c r="AE35" s="211">
        <f>IF(Summary!$C$7="Class 4/3B",IF(D35=0,1,MIN(MAX(E35:AB35)/D35*0.4+0.6,1)),((IF(D35=0,0,(E35/D35)^2+(F35/D35)^2+(G35/D35)^2+(H35/D35)^2+(I35/D35)^2+(J35/D35)^2+(K35/D35)^2+(L35/D35)^2+(M35/D35)^2+(N35/D35)^2+(O35/D35)^2+(P35/D35)^2+(Q35/D35)^2+(R35/D35)^2+(S35/D35)^2+(T35/D35)^2+(U35/D35)^2+(V35/D35)^2+(W35/D35)^2+(X35/D35)^2+(Y35/D35)^2+(Z35/D35)^2+(AA35/D35)^2+(AB35/D35)^2)*40%)+60%)-((Summary!$L$6+Summary!$L$7)*40%))</f>
        <v>0.65239999999999998</v>
      </c>
      <c r="AF35" s="172">
        <f t="shared" si="6"/>
        <v>6502.6554673507053</v>
      </c>
      <c r="AH35" s="116">
        <f t="array" ref="AH35">+SQRT(MMULT(E35:AB35,MMULT('Correlation Matrix'!$C$43:$Z$66,TRANSPOSE(E35:AB35))))*(1-'Loss Reserves - Draft'!$AD$9)</f>
        <v>15116.092296682447</v>
      </c>
    </row>
    <row r="36" spans="1:54" ht="13.8" thickBot="1" x14ac:dyDescent="0.3">
      <c r="B36" s="145">
        <f t="shared" si="5"/>
        <v>48579</v>
      </c>
      <c r="D36" s="165">
        <f t="shared" si="4"/>
        <v>16271.559104724192</v>
      </c>
      <c r="E36" s="155">
        <f>+'PremProvMethod2 - Total'!E89+PremProvMethod1!E65</f>
        <v>0</v>
      </c>
      <c r="F36" s="155">
        <f>+'PremProvMethod2 - Total'!F89+PremProvMethod1!F65</f>
        <v>0</v>
      </c>
      <c r="G36" s="155">
        <f>+'PremProvMethod2 - Total'!G89+PremProvMethod1!G65</f>
        <v>0</v>
      </c>
      <c r="H36" s="155">
        <f>+'PremProvMethod2 - Total'!H89+PremProvMethod1!H65</f>
        <v>0</v>
      </c>
      <c r="I36" s="155">
        <f>+'PremProvMethod2 - Total'!I89+PremProvMethod1!I65</f>
        <v>0</v>
      </c>
      <c r="J36" s="155">
        <f>+'PremProvMethod2 - Total'!J89+PremProvMethod1!J65</f>
        <v>0</v>
      </c>
      <c r="K36" s="155">
        <f>+'PremProvMethod2 - Total'!K89+PremProvMethod1!K65</f>
        <v>0</v>
      </c>
      <c r="L36" s="155">
        <f>+'PremProvMethod2 - Total'!L89+PremProvMethod1!L65</f>
        <v>0</v>
      </c>
      <c r="M36" s="155">
        <f>+'PremProvMethod2 - Total'!M89+PremProvMethod1!M65</f>
        <v>0</v>
      </c>
      <c r="N36" s="155">
        <f>+'PremProvMethod2 - Total'!N89+PremProvMethod1!N65</f>
        <v>0</v>
      </c>
      <c r="O36" s="155">
        <f>+'PremProvMethod2 - Total'!O89+PremProvMethod1!O65</f>
        <v>0</v>
      </c>
      <c r="P36" s="155">
        <f>+'PremProvMethod2 - Total'!P89+PremProvMethod1!P65</f>
        <v>16271.559104724192</v>
      </c>
      <c r="Q36" s="155">
        <f>+'PremProvMethod2 - Total'!Q89+PremProvMethod1!Q65</f>
        <v>0</v>
      </c>
      <c r="R36" s="155">
        <f>+'PremProvMethod2 - Total'!R89+PremProvMethod1!R65</f>
        <v>0</v>
      </c>
      <c r="S36" s="155">
        <f>+'PremProvMethod2 - Total'!S89+PremProvMethod1!S65</f>
        <v>0</v>
      </c>
      <c r="T36" s="155">
        <f>+'PremProvMethod2 - Total'!T89+PremProvMethod1!T65</f>
        <v>0</v>
      </c>
      <c r="U36" s="155">
        <f>+'PremProvMethod2 - Total'!U89+PremProvMethod1!U65</f>
        <v>0</v>
      </c>
      <c r="V36" s="155">
        <f>+'PremProvMethod2 - Total'!V89+PremProvMethod1!V65</f>
        <v>0</v>
      </c>
      <c r="W36" s="155">
        <f>+'PremProvMethod2 - Total'!W89+PremProvMethod1!W65</f>
        <v>0</v>
      </c>
      <c r="X36" s="155">
        <f>+'PremProvMethod2 - Total'!X89+PremProvMethod1!X65</f>
        <v>0</v>
      </c>
      <c r="Y36" s="155">
        <f>+'PremProvMethod2 - Total'!Y89+PremProvMethod1!Y65</f>
        <v>0</v>
      </c>
      <c r="Z36" s="155">
        <f>+'PremProvMethod2 - Total'!Z89+PremProvMethod1!Z65</f>
        <v>0</v>
      </c>
      <c r="AA36" s="155">
        <f>+'PremProvMethod2 - Total'!AA89+PremProvMethod1!AA65</f>
        <v>0</v>
      </c>
      <c r="AB36" s="155">
        <f>+'PremProvMethod2 - Total'!AB89+PremProvMethod1!AB65</f>
        <v>0</v>
      </c>
      <c r="AC36" s="142"/>
      <c r="AD36" s="165">
        <f>+MMULT(E36:AB36,'Yield Curves &amp; Factor Charges'!$I$114:$I$137)</f>
        <v>6999.7153164959727</v>
      </c>
      <c r="AE36" s="211">
        <f>IF(Summary!$C$7="Class 4/3B",IF(D36=0,1,MIN(MAX(E36:AB36)/D36*0.4+0.6,1)),((IF(D36=0,0,(E36/D36)^2+(F36/D36)^2+(G36/D36)^2+(H36/D36)^2+(I36/D36)^2+(J36/D36)^2+(K36/D36)^2+(L36/D36)^2+(M36/D36)^2+(N36/D36)^2+(O36/D36)^2+(P36/D36)^2+(Q36/D36)^2+(R36/D36)^2+(S36/D36)^2+(T36/D36)^2+(U36/D36)^2+(V36/D36)^2+(W36/D36)^2+(X36/D36)^2+(Y36/D36)^2+(Z36/D36)^2+(AA36/D36)^2+(AB36/D36)^2)*40%)+60%)-((Summary!$L$6+Summary!$L$7)*40%))</f>
        <v>0.65239999999999998</v>
      </c>
      <c r="AF36" s="172">
        <f t="shared" si="6"/>
        <v>4566.6142724819729</v>
      </c>
      <c r="AH36" s="116">
        <f t="array" ref="AH36">+SQRT(MMULT(E36:AB36,MMULT('Correlation Matrix'!$C$43:$Z$66,TRANSPOSE(E36:AB36))))*(1-'Loss Reserves - Draft'!$AD$9)</f>
        <v>10615.565159922062</v>
      </c>
    </row>
    <row r="37" spans="1:54" ht="13.8" thickBot="1" x14ac:dyDescent="0.3">
      <c r="B37" s="145">
        <f t="shared" si="5"/>
        <v>48944</v>
      </c>
      <c r="D37" s="165">
        <f t="shared" si="4"/>
        <v>10055.792408099103</v>
      </c>
      <c r="E37" s="155">
        <f>+'PremProvMethod2 - Total'!E90+PremProvMethod1!E66</f>
        <v>0</v>
      </c>
      <c r="F37" s="155">
        <f>+'PremProvMethod2 - Total'!F90+PremProvMethod1!F66</f>
        <v>0</v>
      </c>
      <c r="G37" s="155">
        <f>+'PremProvMethod2 - Total'!G90+PremProvMethod1!G66</f>
        <v>0</v>
      </c>
      <c r="H37" s="155">
        <f>+'PremProvMethod2 - Total'!H90+PremProvMethod1!H66</f>
        <v>0</v>
      </c>
      <c r="I37" s="155">
        <f>+'PremProvMethod2 - Total'!I90+PremProvMethod1!I66</f>
        <v>0</v>
      </c>
      <c r="J37" s="155">
        <f>+'PremProvMethod2 - Total'!J90+PremProvMethod1!J66</f>
        <v>0</v>
      </c>
      <c r="K37" s="155">
        <f>+'PremProvMethod2 - Total'!K90+PremProvMethod1!K66</f>
        <v>0</v>
      </c>
      <c r="L37" s="155">
        <f>+'PremProvMethod2 - Total'!L90+PremProvMethod1!L66</f>
        <v>0</v>
      </c>
      <c r="M37" s="155">
        <f>+'PremProvMethod2 - Total'!M90+PremProvMethod1!M66</f>
        <v>0</v>
      </c>
      <c r="N37" s="155">
        <f>+'PremProvMethod2 - Total'!N90+PremProvMethod1!N66</f>
        <v>0</v>
      </c>
      <c r="O37" s="155">
        <f>+'PremProvMethod2 - Total'!O90+PremProvMethod1!O66</f>
        <v>0</v>
      </c>
      <c r="P37" s="155">
        <f>+'PremProvMethod2 - Total'!P90+PremProvMethod1!P66</f>
        <v>10055.792408099103</v>
      </c>
      <c r="Q37" s="155">
        <f>+'PremProvMethod2 - Total'!Q90+PremProvMethod1!Q66</f>
        <v>0</v>
      </c>
      <c r="R37" s="155">
        <f>+'PremProvMethod2 - Total'!R90+PremProvMethod1!R66</f>
        <v>0</v>
      </c>
      <c r="S37" s="155">
        <f>+'PremProvMethod2 - Total'!S90+PremProvMethod1!S66</f>
        <v>0</v>
      </c>
      <c r="T37" s="155">
        <f>+'PremProvMethod2 - Total'!T90+PremProvMethod1!T66</f>
        <v>0</v>
      </c>
      <c r="U37" s="155">
        <f>+'PremProvMethod2 - Total'!U90+PremProvMethod1!U66</f>
        <v>0</v>
      </c>
      <c r="V37" s="155">
        <f>+'PremProvMethod2 - Total'!V90+PremProvMethod1!V66</f>
        <v>0</v>
      </c>
      <c r="W37" s="155">
        <f>+'PremProvMethod2 - Total'!W90+PremProvMethod1!W66</f>
        <v>0</v>
      </c>
      <c r="X37" s="155">
        <f>+'PremProvMethod2 - Total'!X90+PremProvMethod1!X66</f>
        <v>0</v>
      </c>
      <c r="Y37" s="155">
        <f>+'PremProvMethod2 - Total'!Y90+PremProvMethod1!Y66</f>
        <v>0</v>
      </c>
      <c r="Z37" s="155">
        <f>+'PremProvMethod2 - Total'!Z90+PremProvMethod1!Z66</f>
        <v>0</v>
      </c>
      <c r="AA37" s="155">
        <f>+'PremProvMethod2 - Total'!AA90+PremProvMethod1!AA66</f>
        <v>0</v>
      </c>
      <c r="AB37" s="155">
        <f>+'PremProvMethod2 - Total'!AB90+PremProvMethod1!AB66</f>
        <v>0</v>
      </c>
      <c r="AC37" s="142"/>
      <c r="AD37" s="165">
        <f>+MMULT(E37:AB37,'Yield Curves &amp; Factor Charges'!$I$114:$I$137)</f>
        <v>4325.8106789557278</v>
      </c>
      <c r="AE37" s="211">
        <f>IF(Summary!$C$7="Class 4/3B",IF(D37=0,1,MIN(MAX(E37:AB37)/D37*0.4+0.6,1)),((IF(D37=0,0,(E37/D37)^2+(F37/D37)^2+(G37/D37)^2+(H37/D37)^2+(I37/D37)^2+(J37/D37)^2+(K37/D37)^2+(L37/D37)^2+(M37/D37)^2+(N37/D37)^2+(O37/D37)^2+(P37/D37)^2+(Q37/D37)^2+(R37/D37)^2+(S37/D37)^2+(T37/D37)^2+(U37/D37)^2+(V37/D37)^2+(W37/D37)^2+(X37/D37)^2+(Y37/D37)^2+(Z37/D37)^2+(AA37/D37)^2+(AB37/D37)^2)*40%)+60%)-((Summary!$L$6+Summary!$L$7)*40%))</f>
        <v>0.65239999999999998</v>
      </c>
      <c r="AF37" s="172">
        <f t="shared" si="6"/>
        <v>2822.1588869507168</v>
      </c>
      <c r="AH37" s="116">
        <f t="array" ref="AH37">+SQRT(MMULT(E37:AB37,MMULT('Correlation Matrix'!$C$43:$Z$66,TRANSPOSE(E37:AB37))))*(1-'Loss Reserves - Draft'!$AD$9)</f>
        <v>6560.398967043855</v>
      </c>
    </row>
    <row r="38" spans="1:54" ht="13.8" thickBot="1" x14ac:dyDescent="0.3">
      <c r="B38" s="145">
        <f t="shared" si="5"/>
        <v>49309</v>
      </c>
      <c r="D38" s="165">
        <f t="shared" si="4"/>
        <v>5233.8152347746327</v>
      </c>
      <c r="E38" s="155">
        <f>+'PremProvMethod2 - Total'!E91+PremProvMethod1!E67</f>
        <v>0</v>
      </c>
      <c r="F38" s="155">
        <f>+'PremProvMethod2 - Total'!F91+PremProvMethod1!F67</f>
        <v>0</v>
      </c>
      <c r="G38" s="155">
        <f>+'PremProvMethod2 - Total'!G91+PremProvMethod1!G67</f>
        <v>0</v>
      </c>
      <c r="H38" s="155">
        <f>+'PremProvMethod2 - Total'!H91+PremProvMethod1!H67</f>
        <v>0</v>
      </c>
      <c r="I38" s="155">
        <f>+'PremProvMethod2 - Total'!I91+PremProvMethod1!I67</f>
        <v>0</v>
      </c>
      <c r="J38" s="155">
        <f>+'PremProvMethod2 - Total'!J91+PremProvMethod1!J67</f>
        <v>0</v>
      </c>
      <c r="K38" s="155">
        <f>+'PremProvMethod2 - Total'!K91+PremProvMethod1!K67</f>
        <v>0</v>
      </c>
      <c r="L38" s="155">
        <f>+'PremProvMethod2 - Total'!L91+PremProvMethod1!L67</f>
        <v>0</v>
      </c>
      <c r="M38" s="155">
        <f>+'PremProvMethod2 - Total'!M91+PremProvMethod1!M67</f>
        <v>0</v>
      </c>
      <c r="N38" s="155">
        <f>+'PremProvMethod2 - Total'!N91+PremProvMethod1!N67</f>
        <v>0</v>
      </c>
      <c r="O38" s="155">
        <f>+'PremProvMethod2 - Total'!O91+PremProvMethod1!O67</f>
        <v>0</v>
      </c>
      <c r="P38" s="155">
        <f>+'PremProvMethod2 - Total'!P91+PremProvMethod1!P67</f>
        <v>5233.8152347746327</v>
      </c>
      <c r="Q38" s="155">
        <f>+'PremProvMethod2 - Total'!Q91+PremProvMethod1!Q67</f>
        <v>0</v>
      </c>
      <c r="R38" s="155">
        <f>+'PremProvMethod2 - Total'!R91+PremProvMethod1!R67</f>
        <v>0</v>
      </c>
      <c r="S38" s="155">
        <f>+'PremProvMethod2 - Total'!S91+PremProvMethod1!S67</f>
        <v>0</v>
      </c>
      <c r="T38" s="155">
        <f>+'PremProvMethod2 - Total'!T91+PremProvMethod1!T67</f>
        <v>0</v>
      </c>
      <c r="U38" s="155">
        <f>+'PremProvMethod2 - Total'!U91+PremProvMethod1!U67</f>
        <v>0</v>
      </c>
      <c r="V38" s="155">
        <f>+'PremProvMethod2 - Total'!V91+PremProvMethod1!V67</f>
        <v>0</v>
      </c>
      <c r="W38" s="155">
        <f>+'PremProvMethod2 - Total'!W91+PremProvMethod1!W67</f>
        <v>0</v>
      </c>
      <c r="X38" s="155">
        <f>+'PremProvMethod2 - Total'!X91+PremProvMethod1!X67</f>
        <v>0</v>
      </c>
      <c r="Y38" s="155">
        <f>+'PremProvMethod2 - Total'!Y91+PremProvMethod1!Y67</f>
        <v>0</v>
      </c>
      <c r="Z38" s="155">
        <f>+'PremProvMethod2 - Total'!Z91+PremProvMethod1!Z67</f>
        <v>0</v>
      </c>
      <c r="AA38" s="155">
        <f>+'PremProvMethod2 - Total'!AA91+PremProvMethod1!AA67</f>
        <v>0</v>
      </c>
      <c r="AB38" s="155">
        <f>+'PremProvMethod2 - Total'!AB91+PremProvMethod1!AB67</f>
        <v>0</v>
      </c>
      <c r="AC38" s="142"/>
      <c r="AD38" s="165">
        <f>+MMULT(E38:AB38,'Yield Curves &amp; Factor Charges'!$I$114:$I$137)</f>
        <v>2251.4877908611415</v>
      </c>
      <c r="AE38" s="211">
        <f>IF(Summary!$C$7="Class 4/3B",IF(D38=0,1,MIN(MAX(E38:AB38)/D38*0.4+0.6,1)),((IF(D38=0,0,(E38/D38)^2+(F38/D38)^2+(G38/D38)^2+(H38/D38)^2+(I38/D38)^2+(J38/D38)^2+(K38/D38)^2+(L38/D38)^2+(M38/D38)^2+(N38/D38)^2+(O38/D38)^2+(P38/D38)^2+(Q38/D38)^2+(R38/D38)^2+(S38/D38)^2+(T38/D38)^2+(U38/D38)^2+(V38/D38)^2+(W38/D38)^2+(X38/D38)^2+(Y38/D38)^2+(Z38/D38)^2+(AA38/D38)^2+(AB38/D38)^2)*40%)+60%)-((Summary!$L$6+Summary!$L$7)*40%))</f>
        <v>0.65239999999999998</v>
      </c>
      <c r="AF38" s="172">
        <f t="shared" si="6"/>
        <v>1468.8706347578086</v>
      </c>
      <c r="AH38" s="116">
        <f t="array" ref="AH38">+SQRT(MMULT(E38:AB38,MMULT('Correlation Matrix'!$C$43:$Z$66,TRANSPOSE(E38:AB38))))*(1-'Loss Reserves - Draft'!$AD$9)</f>
        <v>3414.5410591669702</v>
      </c>
    </row>
    <row r="39" spans="1:54" ht="13.8" thickBot="1" x14ac:dyDescent="0.3">
      <c r="B39" s="145">
        <f t="shared" si="5"/>
        <v>49674</v>
      </c>
      <c r="D39" s="165">
        <f t="shared" si="4"/>
        <v>2162.286249953424</v>
      </c>
      <c r="E39" s="155">
        <f>+'PremProvMethod2 - Total'!E92+PremProvMethod1!E68</f>
        <v>0</v>
      </c>
      <c r="F39" s="155">
        <f>+'PremProvMethod2 - Total'!F92+PremProvMethod1!F68</f>
        <v>0</v>
      </c>
      <c r="G39" s="155">
        <f>+'PremProvMethod2 - Total'!G92+PremProvMethod1!G68</f>
        <v>0</v>
      </c>
      <c r="H39" s="155">
        <f>+'PremProvMethod2 - Total'!H92+PremProvMethod1!H68</f>
        <v>0</v>
      </c>
      <c r="I39" s="155">
        <f>+'PremProvMethod2 - Total'!I92+PremProvMethod1!I68</f>
        <v>0</v>
      </c>
      <c r="J39" s="155">
        <f>+'PremProvMethod2 - Total'!J92+PremProvMethod1!J68</f>
        <v>0</v>
      </c>
      <c r="K39" s="155">
        <f>+'PremProvMethod2 - Total'!K92+PremProvMethod1!K68</f>
        <v>0</v>
      </c>
      <c r="L39" s="155">
        <f>+'PremProvMethod2 - Total'!L92+PremProvMethod1!L68</f>
        <v>0</v>
      </c>
      <c r="M39" s="155">
        <f>+'PremProvMethod2 - Total'!M92+PremProvMethod1!M68</f>
        <v>0</v>
      </c>
      <c r="N39" s="155">
        <f>+'PremProvMethod2 - Total'!N92+PremProvMethod1!N68</f>
        <v>0</v>
      </c>
      <c r="O39" s="155">
        <f>+'PremProvMethod2 - Total'!O92+PremProvMethod1!O68</f>
        <v>0</v>
      </c>
      <c r="P39" s="155">
        <f>+'PremProvMethod2 - Total'!P92+PremProvMethod1!P68</f>
        <v>2162.286249953424</v>
      </c>
      <c r="Q39" s="155">
        <f>+'PremProvMethod2 - Total'!Q92+PremProvMethod1!Q68</f>
        <v>0</v>
      </c>
      <c r="R39" s="155">
        <f>+'PremProvMethod2 - Total'!R92+PremProvMethod1!R68</f>
        <v>0</v>
      </c>
      <c r="S39" s="155">
        <f>+'PremProvMethod2 - Total'!S92+PremProvMethod1!S68</f>
        <v>0</v>
      </c>
      <c r="T39" s="155">
        <f>+'PremProvMethod2 - Total'!T92+PremProvMethod1!T68</f>
        <v>0</v>
      </c>
      <c r="U39" s="155">
        <f>+'PremProvMethod2 - Total'!U92+PremProvMethod1!U68</f>
        <v>0</v>
      </c>
      <c r="V39" s="155">
        <f>+'PremProvMethod2 - Total'!V92+PremProvMethod1!V68</f>
        <v>0</v>
      </c>
      <c r="W39" s="155">
        <f>+'PremProvMethod2 - Total'!W92+PremProvMethod1!W68</f>
        <v>0</v>
      </c>
      <c r="X39" s="155">
        <f>+'PremProvMethod2 - Total'!X92+PremProvMethod1!X68</f>
        <v>0</v>
      </c>
      <c r="Y39" s="155">
        <f>+'PremProvMethod2 - Total'!Y92+PremProvMethod1!Y68</f>
        <v>0</v>
      </c>
      <c r="Z39" s="155">
        <f>+'PremProvMethod2 - Total'!Z92+PremProvMethod1!Z68</f>
        <v>0</v>
      </c>
      <c r="AA39" s="155">
        <f>+'PremProvMethod2 - Total'!AA92+PremProvMethod1!AA68</f>
        <v>0</v>
      </c>
      <c r="AB39" s="155">
        <f>+'PremProvMethod2 - Total'!AB92+PremProvMethod1!AB68</f>
        <v>0</v>
      </c>
      <c r="AC39" s="142"/>
      <c r="AD39" s="165">
        <f>+MMULT(E39:AB39,'Yield Curves &amp; Factor Charges'!$I$114:$I$137)</f>
        <v>930.17442797188983</v>
      </c>
      <c r="AE39" s="211">
        <f>IF(Summary!$C$7="Class 4/3B",IF(D39=0,1,MIN(MAX(E39:AB39)/D39*0.4+0.6,1)),((IF(D39=0,0,(E39/D39)^2+(F39/D39)^2+(G39/D39)^2+(H39/D39)^2+(I39/D39)^2+(J39/D39)^2+(K39/D39)^2+(L39/D39)^2+(M39/D39)^2+(N39/D39)^2+(O39/D39)^2+(P39/D39)^2+(Q39/D39)^2+(R39/D39)^2+(S39/D39)^2+(T39/D39)^2+(U39/D39)^2+(V39/D39)^2+(W39/D39)^2+(X39/D39)^2+(Y39/D39)^2+(Z39/D39)^2+(AA39/D39)^2+(AB39/D39)^2)*40%)+60%)-((Summary!$L$6+Summary!$L$7)*40%))</f>
        <v>0.65239999999999998</v>
      </c>
      <c r="AF39" s="172">
        <f t="shared" si="6"/>
        <v>606.84579680886088</v>
      </c>
      <c r="AH39" s="116">
        <f t="array" ref="AH39">+SQRT(MMULT(E39:AB39,MMULT('Correlation Matrix'!$C$43:$Z$66,TRANSPOSE(E39:AB39))))*(1-'Loss Reserves - Draft'!$AD$9)</f>
        <v>1410.6755494696138</v>
      </c>
    </row>
    <row r="40" spans="1:54" ht="13.8" thickBot="1" x14ac:dyDescent="0.3">
      <c r="B40" s="145">
        <f t="shared" si="5"/>
        <v>50040</v>
      </c>
      <c r="D40" s="165">
        <f t="shared" si="4"/>
        <v>655.24097825874594</v>
      </c>
      <c r="E40" s="155">
        <f>+'PremProvMethod2 - Total'!E93+PremProvMethod1!E69</f>
        <v>0</v>
      </c>
      <c r="F40" s="155">
        <f>+'PremProvMethod2 - Total'!F93+PremProvMethod1!F69</f>
        <v>0</v>
      </c>
      <c r="G40" s="155">
        <f>+'PremProvMethod2 - Total'!G93+PremProvMethod1!G69</f>
        <v>0</v>
      </c>
      <c r="H40" s="155">
        <f>+'PremProvMethod2 - Total'!H93+PremProvMethod1!H69</f>
        <v>0</v>
      </c>
      <c r="I40" s="155">
        <f>+'PremProvMethod2 - Total'!I93+PremProvMethod1!I69</f>
        <v>0</v>
      </c>
      <c r="J40" s="155">
        <f>+'PremProvMethod2 - Total'!J93+PremProvMethod1!J69</f>
        <v>0</v>
      </c>
      <c r="K40" s="155">
        <f>+'PremProvMethod2 - Total'!K93+PremProvMethod1!K69</f>
        <v>0</v>
      </c>
      <c r="L40" s="155">
        <f>+'PremProvMethod2 - Total'!L93+PremProvMethod1!L69</f>
        <v>0</v>
      </c>
      <c r="M40" s="155">
        <f>+'PremProvMethod2 - Total'!M93+PremProvMethod1!M69</f>
        <v>0</v>
      </c>
      <c r="N40" s="155">
        <f>+'PremProvMethod2 - Total'!N93+PremProvMethod1!N69</f>
        <v>0</v>
      </c>
      <c r="O40" s="155">
        <f>+'PremProvMethod2 - Total'!O93+PremProvMethod1!O69</f>
        <v>0</v>
      </c>
      <c r="P40" s="155">
        <f>+'PremProvMethod2 - Total'!P93+PremProvMethod1!P69</f>
        <v>655.24097825874594</v>
      </c>
      <c r="Q40" s="155">
        <f>+'PremProvMethod2 - Total'!Q93+PremProvMethod1!Q69</f>
        <v>0</v>
      </c>
      <c r="R40" s="155">
        <f>+'PremProvMethod2 - Total'!R93+PremProvMethod1!R69</f>
        <v>0</v>
      </c>
      <c r="S40" s="155">
        <f>+'PremProvMethod2 - Total'!S93+PremProvMethod1!S69</f>
        <v>0</v>
      </c>
      <c r="T40" s="155">
        <f>+'PremProvMethod2 - Total'!T93+PremProvMethod1!T69</f>
        <v>0</v>
      </c>
      <c r="U40" s="155">
        <f>+'PremProvMethod2 - Total'!U93+PremProvMethod1!U69</f>
        <v>0</v>
      </c>
      <c r="V40" s="155">
        <f>+'PremProvMethod2 - Total'!V93+PremProvMethod1!V69</f>
        <v>0</v>
      </c>
      <c r="W40" s="155">
        <f>+'PremProvMethod2 - Total'!W93+PremProvMethod1!W69</f>
        <v>0</v>
      </c>
      <c r="X40" s="155">
        <f>+'PremProvMethod2 - Total'!X93+PremProvMethod1!X69</f>
        <v>0</v>
      </c>
      <c r="Y40" s="155">
        <f>+'PremProvMethod2 - Total'!Y93+PremProvMethod1!Y69</f>
        <v>0</v>
      </c>
      <c r="Z40" s="155">
        <f>+'PremProvMethod2 - Total'!Z93+PremProvMethod1!Z69</f>
        <v>0</v>
      </c>
      <c r="AA40" s="155">
        <f>+'PremProvMethod2 - Total'!AA93+PremProvMethod1!AA69</f>
        <v>0</v>
      </c>
      <c r="AB40" s="155">
        <f>+'PremProvMethod2 - Total'!AB93+PremProvMethod1!AB69</f>
        <v>0</v>
      </c>
      <c r="AC40" s="142"/>
      <c r="AD40" s="165">
        <f>+MMULT(E40:AB40,'Yield Curves &amp; Factor Charges'!$I$114:$I$137)</f>
        <v>281.87220917151882</v>
      </c>
      <c r="AE40" s="211">
        <f>IF(Summary!$C$7="Class 4/3B",IF(D40=0,1,MIN(MAX(E40:AB40)/D40*0.4+0.6,1)),((IF(D40=0,0,(E40/D40)^2+(F40/D40)^2+(G40/D40)^2+(H40/D40)^2+(I40/D40)^2+(J40/D40)^2+(K40/D40)^2+(L40/D40)^2+(M40/D40)^2+(N40/D40)^2+(O40/D40)^2+(P40/D40)^2+(Q40/D40)^2+(R40/D40)^2+(S40/D40)^2+(T40/D40)^2+(U40/D40)^2+(V40/D40)^2+(W40/D40)^2+(X40/D40)^2+(Y40/D40)^2+(Z40/D40)^2+(AA40/D40)^2+(AB40/D40)^2)*40%)+60%)-((Summary!$L$6+Summary!$L$7)*40%))</f>
        <v>0.65239999999999998</v>
      </c>
      <c r="AF40" s="172">
        <f t="shared" si="6"/>
        <v>183.89342926349886</v>
      </c>
      <c r="AH40" s="116">
        <f t="array" ref="AH40">+SQRT(MMULT(E40:AB40,MMULT('Correlation Matrix'!$C$43:$Z$66,TRANSPOSE(E40:AB40))))*(1-'Loss Reserves - Draft'!$AD$9)</f>
        <v>427.47921421600586</v>
      </c>
    </row>
    <row r="41" spans="1:54" ht="13.8" thickBot="1" x14ac:dyDescent="0.3">
      <c r="B41" s="145">
        <f t="shared" si="5"/>
        <v>50405</v>
      </c>
      <c r="D41" s="165">
        <f t="shared" si="4"/>
        <v>0</v>
      </c>
      <c r="E41" s="155">
        <f>+'PremProvMethod2 - Total'!E94+PremProvMethod1!E70</f>
        <v>0</v>
      </c>
      <c r="F41" s="155">
        <f>+'PremProvMethod2 - Total'!F94+PremProvMethod1!F70</f>
        <v>0</v>
      </c>
      <c r="G41" s="155">
        <f>+'PremProvMethod2 - Total'!G94+PremProvMethod1!G70</f>
        <v>0</v>
      </c>
      <c r="H41" s="155">
        <f>+'PremProvMethod2 - Total'!H94+PremProvMethod1!H70</f>
        <v>0</v>
      </c>
      <c r="I41" s="155">
        <f>+'PremProvMethod2 - Total'!I94+PremProvMethod1!I70</f>
        <v>0</v>
      </c>
      <c r="J41" s="155">
        <f>+'PremProvMethod2 - Total'!J94+PremProvMethod1!J70</f>
        <v>0</v>
      </c>
      <c r="K41" s="155">
        <f>+'PremProvMethod2 - Total'!K94+PremProvMethod1!K70</f>
        <v>0</v>
      </c>
      <c r="L41" s="155">
        <f>+'PremProvMethod2 - Total'!L94+PremProvMethod1!L70</f>
        <v>0</v>
      </c>
      <c r="M41" s="155">
        <f>+'PremProvMethod2 - Total'!M94+PremProvMethod1!M70</f>
        <v>0</v>
      </c>
      <c r="N41" s="155">
        <f>+'PremProvMethod2 - Total'!N94+PremProvMethod1!N70</f>
        <v>0</v>
      </c>
      <c r="O41" s="155">
        <f>+'PremProvMethod2 - Total'!O94+PremProvMethod1!O70</f>
        <v>0</v>
      </c>
      <c r="P41" s="155">
        <f>+'PremProvMethod2 - Total'!P94+PremProvMethod1!P70</f>
        <v>0</v>
      </c>
      <c r="Q41" s="155">
        <f>+'PremProvMethod2 - Total'!Q94+PremProvMethod1!Q70</f>
        <v>0</v>
      </c>
      <c r="R41" s="155">
        <f>+'PremProvMethod2 - Total'!R94+PremProvMethod1!R70</f>
        <v>0</v>
      </c>
      <c r="S41" s="155">
        <f>+'PremProvMethod2 - Total'!S94+PremProvMethod1!S70</f>
        <v>0</v>
      </c>
      <c r="T41" s="155">
        <f>+'PremProvMethod2 - Total'!T94+PremProvMethod1!T70</f>
        <v>0</v>
      </c>
      <c r="U41" s="155">
        <f>+'PremProvMethod2 - Total'!U94+PremProvMethod1!U70</f>
        <v>0</v>
      </c>
      <c r="V41" s="155">
        <f>+'PremProvMethod2 - Total'!V94+PremProvMethod1!V70</f>
        <v>0</v>
      </c>
      <c r="W41" s="155">
        <f>+'PremProvMethod2 - Total'!W94+PremProvMethod1!W70</f>
        <v>0</v>
      </c>
      <c r="X41" s="155">
        <f>+'PremProvMethod2 - Total'!X94+PremProvMethod1!X70</f>
        <v>0</v>
      </c>
      <c r="Y41" s="155">
        <f>+'PremProvMethod2 - Total'!Y94+PremProvMethod1!Y70</f>
        <v>0</v>
      </c>
      <c r="Z41" s="155">
        <f>+'PremProvMethod2 - Total'!Z94+PremProvMethod1!Z70</f>
        <v>0</v>
      </c>
      <c r="AA41" s="155">
        <f>+'PremProvMethod2 - Total'!AA94+PremProvMethod1!AA70</f>
        <v>0</v>
      </c>
      <c r="AB41" s="155">
        <f>+'PremProvMethod2 - Total'!AB94+PremProvMethod1!AB70</f>
        <v>0</v>
      </c>
      <c r="AC41" s="142"/>
      <c r="AD41" s="165">
        <f>+MMULT(E41:AB41,'Yield Curves &amp; Factor Charges'!$I$114:$I$137)</f>
        <v>0</v>
      </c>
      <c r="AE41" s="211">
        <f>IF(Summary!$C$7="Class 4/3B",IF(D41=0,1,MIN(MAX(E41:AB41)/D41*0.4+0.6,1)),((IF(D41=0,0,(E41/D41)^2+(F41/D41)^2+(G41/D41)^2+(H41/D41)^2+(I41/D41)^2+(J41/D41)^2+(K41/D41)^2+(L41/D41)^2+(M41/D41)^2+(N41/D41)^2+(O41/D41)^2+(P41/D41)^2+(Q41/D41)^2+(R41/D41)^2+(S41/D41)^2+(T41/D41)^2+(U41/D41)^2+(V41/D41)^2+(W41/D41)^2+(X41/D41)^2+(Y41/D41)^2+(Z41/D41)^2+(AA41/D41)^2+(AB41/D41)^2)*40%)+60%)-((Summary!$L$6+Summary!$L$7)*40%))</f>
        <v>0.25239999999999996</v>
      </c>
      <c r="AF41" s="172">
        <f t="shared" si="6"/>
        <v>0</v>
      </c>
      <c r="AH41" s="116">
        <f t="array" ref="AH41">+SQRT(MMULT(E41:AB41,MMULT('Correlation Matrix'!$C$43:$Z$66,TRANSPOSE(E41:AB41))))*(1-'Loss Reserves - Draft'!$AD$9)</f>
        <v>0</v>
      </c>
    </row>
    <row r="42" spans="1:54" ht="13.8" thickBot="1" x14ac:dyDescent="0.3">
      <c r="B42" s="145">
        <f t="shared" si="5"/>
        <v>50770</v>
      </c>
      <c r="D42" s="165">
        <f t="shared" si="4"/>
        <v>0</v>
      </c>
      <c r="E42" s="155">
        <f>+'PremProvMethod2 - Total'!E95+PremProvMethod1!E71</f>
        <v>0</v>
      </c>
      <c r="F42" s="155">
        <f>+'PremProvMethod2 - Total'!F95+PremProvMethod1!F71</f>
        <v>0</v>
      </c>
      <c r="G42" s="155">
        <f>+'PremProvMethod2 - Total'!G95+PremProvMethod1!G71</f>
        <v>0</v>
      </c>
      <c r="H42" s="155">
        <f>+'PremProvMethod2 - Total'!H95+PremProvMethod1!H71</f>
        <v>0</v>
      </c>
      <c r="I42" s="155">
        <f>+'PremProvMethod2 - Total'!I95+PremProvMethod1!I71</f>
        <v>0</v>
      </c>
      <c r="J42" s="155">
        <f>+'PremProvMethod2 - Total'!J95+PremProvMethod1!J71</f>
        <v>0</v>
      </c>
      <c r="K42" s="155">
        <f>+'PremProvMethod2 - Total'!K95+PremProvMethod1!K71</f>
        <v>0</v>
      </c>
      <c r="L42" s="155">
        <f>+'PremProvMethod2 - Total'!L95+PremProvMethod1!L71</f>
        <v>0</v>
      </c>
      <c r="M42" s="155">
        <f>+'PremProvMethod2 - Total'!M95+PremProvMethod1!M71</f>
        <v>0</v>
      </c>
      <c r="N42" s="155">
        <f>+'PremProvMethod2 - Total'!N95+PremProvMethod1!N71</f>
        <v>0</v>
      </c>
      <c r="O42" s="155">
        <f>+'PremProvMethod2 - Total'!O95+PremProvMethod1!O71</f>
        <v>0</v>
      </c>
      <c r="P42" s="155">
        <f>+'PremProvMethod2 - Total'!P95+PremProvMethod1!P71</f>
        <v>0</v>
      </c>
      <c r="Q42" s="155">
        <f>+'PremProvMethod2 - Total'!Q95+PremProvMethod1!Q71</f>
        <v>0</v>
      </c>
      <c r="R42" s="155">
        <f>+'PremProvMethod2 - Total'!R95+PremProvMethod1!R71</f>
        <v>0</v>
      </c>
      <c r="S42" s="155">
        <f>+'PremProvMethod2 - Total'!S95+PremProvMethod1!S71</f>
        <v>0</v>
      </c>
      <c r="T42" s="155">
        <f>+'PremProvMethod2 - Total'!T95+PremProvMethod1!T71</f>
        <v>0</v>
      </c>
      <c r="U42" s="155">
        <f>+'PremProvMethod2 - Total'!U95+PremProvMethod1!U71</f>
        <v>0</v>
      </c>
      <c r="V42" s="155">
        <f>+'PremProvMethod2 - Total'!V95+PremProvMethod1!V71</f>
        <v>0</v>
      </c>
      <c r="W42" s="155">
        <f>+'PremProvMethod2 - Total'!W95+PremProvMethod1!W71</f>
        <v>0</v>
      </c>
      <c r="X42" s="155">
        <f>+'PremProvMethod2 - Total'!X95+PremProvMethod1!X71</f>
        <v>0</v>
      </c>
      <c r="Y42" s="155">
        <f>+'PremProvMethod2 - Total'!Y95+PremProvMethod1!Y71</f>
        <v>0</v>
      </c>
      <c r="Z42" s="155">
        <f>+'PremProvMethod2 - Total'!Z95+PremProvMethod1!Z71</f>
        <v>0</v>
      </c>
      <c r="AA42" s="155">
        <f>+'PremProvMethod2 - Total'!AA95+PremProvMethod1!AA71</f>
        <v>0</v>
      </c>
      <c r="AB42" s="155">
        <f>+'PremProvMethod2 - Total'!AB95+PremProvMethod1!AB71</f>
        <v>0</v>
      </c>
      <c r="AD42" s="165">
        <f>+MMULT(E42:AB42,'Yield Curves &amp; Factor Charges'!$I$114:$I$137)</f>
        <v>0</v>
      </c>
      <c r="AE42" s="211">
        <f>IF(Summary!$C$7="Class 4/3B",IF(D42=0,1,MIN(MAX(E42:AB42)/D42*0.4+0.6,1)),((IF(D42=0,0,(E42/D42)^2+(F42/D42)^2+(G42/D42)^2+(H42/D42)^2+(I42/D42)^2+(J42/D42)^2+(K42/D42)^2+(L42/D42)^2+(M42/D42)^2+(N42/D42)^2+(O42/D42)^2+(P42/D42)^2+(Q42/D42)^2+(R42/D42)^2+(S42/D42)^2+(T42/D42)^2+(U42/D42)^2+(V42/D42)^2+(W42/D42)^2+(X42/D42)^2+(Y42/D42)^2+(Z42/D42)^2+(AA42/D42)^2+(AB42/D42)^2)*40%)+60%)-((Summary!$L$6+Summary!$L$7)*40%))</f>
        <v>0.25239999999999996</v>
      </c>
      <c r="AF42" s="172">
        <f t="shared" si="6"/>
        <v>0</v>
      </c>
      <c r="AH42" s="116">
        <f t="array" ref="AH42">+SQRT(MMULT(E42:AB42,MMULT('Correlation Matrix'!$C$43:$Z$66,TRANSPOSE(E42:AB42))))*(1-'Loss Reserves - Draft'!$AD$9)</f>
        <v>0</v>
      </c>
    </row>
    <row r="43" spans="1:54" x14ac:dyDescent="0.25">
      <c r="B43" s="145">
        <f t="shared" si="5"/>
        <v>51135</v>
      </c>
      <c r="D43" s="206">
        <f t="shared" si="4"/>
        <v>0</v>
      </c>
      <c r="E43" s="198">
        <f>+'PremProvMethod2 - Total'!E96+PremProvMethod1!E72</f>
        <v>0</v>
      </c>
      <c r="F43" s="198">
        <f>+'PremProvMethod2 - Total'!F96+PremProvMethod1!F72</f>
        <v>0</v>
      </c>
      <c r="G43" s="198">
        <f>+'PremProvMethod2 - Total'!G96+PremProvMethod1!G72</f>
        <v>0</v>
      </c>
      <c r="H43" s="198">
        <f>+'PremProvMethod2 - Total'!H96+PremProvMethod1!H72</f>
        <v>0</v>
      </c>
      <c r="I43" s="198">
        <f>+'PremProvMethod2 - Total'!I96+PremProvMethod1!I72</f>
        <v>0</v>
      </c>
      <c r="J43" s="198">
        <f>+'PremProvMethod2 - Total'!J96+PremProvMethod1!J72</f>
        <v>0</v>
      </c>
      <c r="K43" s="198">
        <f>+'PremProvMethod2 - Total'!K96+PremProvMethod1!K72</f>
        <v>0</v>
      </c>
      <c r="L43" s="198">
        <f>+'PremProvMethod2 - Total'!L96+PremProvMethod1!L72</f>
        <v>0</v>
      </c>
      <c r="M43" s="198">
        <f>+'PremProvMethod2 - Total'!M96+PremProvMethod1!M72</f>
        <v>0</v>
      </c>
      <c r="N43" s="198">
        <f>+'PremProvMethod2 - Total'!N96+PremProvMethod1!N72</f>
        <v>0</v>
      </c>
      <c r="O43" s="198">
        <f>+'PremProvMethod2 - Total'!O96+PremProvMethod1!O72</f>
        <v>0</v>
      </c>
      <c r="P43" s="198">
        <f>+'PremProvMethod2 - Total'!P96+PremProvMethod1!P72</f>
        <v>0</v>
      </c>
      <c r="Q43" s="198">
        <f>+'PremProvMethod2 - Total'!Q96+PremProvMethod1!Q72</f>
        <v>0</v>
      </c>
      <c r="R43" s="198">
        <f>+'PremProvMethod2 - Total'!R96+PremProvMethod1!R72</f>
        <v>0</v>
      </c>
      <c r="S43" s="198">
        <f>+'PremProvMethod2 - Total'!S96+PremProvMethod1!S72</f>
        <v>0</v>
      </c>
      <c r="T43" s="198">
        <f>+'PremProvMethod2 - Total'!T96+PremProvMethod1!T72</f>
        <v>0</v>
      </c>
      <c r="U43" s="198">
        <f>+'PremProvMethod2 - Total'!U96+PremProvMethod1!U72</f>
        <v>0</v>
      </c>
      <c r="V43" s="198">
        <f>+'PremProvMethod2 - Total'!V96+PremProvMethod1!V72</f>
        <v>0</v>
      </c>
      <c r="W43" s="198">
        <f>+'PremProvMethod2 - Total'!W96+PremProvMethod1!W72</f>
        <v>0</v>
      </c>
      <c r="X43" s="198">
        <f>+'PremProvMethod2 - Total'!X96+PremProvMethod1!X72</f>
        <v>0</v>
      </c>
      <c r="Y43" s="198">
        <f>+'PremProvMethod2 - Total'!Y96+PremProvMethod1!Y72</f>
        <v>0</v>
      </c>
      <c r="Z43" s="198">
        <f>+'PremProvMethod2 - Total'!Z96+PremProvMethod1!Z72</f>
        <v>0</v>
      </c>
      <c r="AA43" s="198">
        <f>+'PremProvMethod2 - Total'!AA96+PremProvMethod1!AA72</f>
        <v>0</v>
      </c>
      <c r="AB43" s="198">
        <f>+'PremProvMethod2 - Total'!AB96+PremProvMethod1!AB72</f>
        <v>0</v>
      </c>
      <c r="AD43" s="206">
        <f>+MMULT(E43:AB43,'Yield Curves &amp; Factor Charges'!$I$114:$I$137)</f>
        <v>0</v>
      </c>
      <c r="AE43" s="212">
        <f>IF(Summary!$C$7="Class 4/3B",IF(D43=0,1,MIN(MAX(E43:AB43)/D43*0.4+0.6,1)),((IF(D43=0,0,(E43/D43)^2+(F43/D43)^2+(G43/D43)^2+(H43/D43)^2+(I43/D43)^2+(J43/D43)^2+(K43/D43)^2+(L43/D43)^2+(M43/D43)^2+(N43/D43)^2+(O43/D43)^2+(P43/D43)^2+(Q43/D43)^2+(R43/D43)^2+(S43/D43)^2+(T43/D43)^2+(U43/D43)^2+(V43/D43)^2+(W43/D43)^2+(X43/D43)^2+(Y43/D43)^2+(Z43/D43)^2+(AA43/D43)^2+(AB43/D43)^2)*40%)+60%)-((Summary!$L$6+Summary!$L$7)*40%))</f>
        <v>0.25239999999999996</v>
      </c>
      <c r="AF43" s="207">
        <f t="shared" si="6"/>
        <v>0</v>
      </c>
      <c r="AH43" s="116">
        <f t="array" ref="AH43">+SQRT(MMULT(E43:AB43,MMULT('Correlation Matrix'!$C$43:$Z$66,TRANSPOSE(E43:AB43))))*(1-'Loss Reserves - Draft'!$AD$9)</f>
        <v>0</v>
      </c>
    </row>
    <row r="44" spans="1:54" x14ac:dyDescent="0.25">
      <c r="B44" s="142"/>
      <c r="C44" s="142"/>
      <c r="D44" s="142"/>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D44" s="174"/>
      <c r="AE44" s="171"/>
      <c r="AF44" s="174"/>
      <c r="AG44" s="142"/>
      <c r="AH44" s="142"/>
      <c r="AI44" s="142"/>
      <c r="AJ44" s="142"/>
      <c r="AK44" s="142"/>
      <c r="AL44" s="142"/>
      <c r="AM44" s="142"/>
      <c r="AN44" s="142"/>
      <c r="AO44" s="142"/>
      <c r="AP44" s="142"/>
      <c r="AQ44" s="142"/>
      <c r="AR44" s="142"/>
      <c r="AS44" s="142"/>
      <c r="AT44" s="142"/>
      <c r="AU44" s="142"/>
      <c r="AV44" s="142"/>
      <c r="AW44" s="142"/>
      <c r="AX44" s="142"/>
      <c r="AY44" s="142"/>
      <c r="AZ44" s="142"/>
      <c r="BA44" s="142"/>
      <c r="BB44" s="142"/>
    </row>
    <row r="45" spans="1:54" ht="13.8" thickBot="1" x14ac:dyDescent="0.3">
      <c r="B45" s="142"/>
      <c r="C45" s="142"/>
      <c r="D45" s="142"/>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D45" s="174"/>
      <c r="AE45" s="171"/>
      <c r="AF45" s="174"/>
      <c r="AG45" s="142"/>
      <c r="AH45" s="142"/>
      <c r="AI45" s="142"/>
      <c r="AJ45" s="142"/>
      <c r="AK45" s="142"/>
      <c r="AL45" s="142"/>
      <c r="AM45" s="142"/>
      <c r="AN45" s="142"/>
      <c r="AO45" s="142"/>
      <c r="AP45" s="142"/>
      <c r="AQ45" s="142"/>
      <c r="AR45" s="142"/>
      <c r="AS45" s="142"/>
      <c r="AT45" s="142"/>
      <c r="AU45" s="142"/>
      <c r="AV45" s="142"/>
      <c r="AW45" s="142"/>
      <c r="AX45" s="142"/>
      <c r="AY45" s="142"/>
      <c r="AZ45" s="142"/>
      <c r="BA45" s="142"/>
      <c r="BB45" s="142"/>
    </row>
    <row r="46" spans="1:54" ht="95.4" customHeight="1" thickBot="1" x14ac:dyDescent="0.3">
      <c r="A46" s="403" t="s">
        <v>181</v>
      </c>
      <c r="B46" s="404"/>
      <c r="C46" s="404"/>
      <c r="D46" s="164" t="s">
        <v>146</v>
      </c>
      <c r="E46" s="136" t="s">
        <v>0</v>
      </c>
      <c r="F46" s="136" t="s">
        <v>1</v>
      </c>
      <c r="G46" s="136" t="s">
        <v>2</v>
      </c>
      <c r="H46" s="136" t="s">
        <v>3</v>
      </c>
      <c r="I46" s="136" t="s">
        <v>4</v>
      </c>
      <c r="J46" s="136" t="s">
        <v>5</v>
      </c>
      <c r="K46" s="136" t="s">
        <v>6</v>
      </c>
      <c r="L46" s="136" t="s">
        <v>7</v>
      </c>
      <c r="M46" s="136" t="s">
        <v>8</v>
      </c>
      <c r="N46" s="136" t="s">
        <v>9</v>
      </c>
      <c r="O46" s="136" t="s">
        <v>10</v>
      </c>
      <c r="P46" s="136" t="s">
        <v>11</v>
      </c>
      <c r="Q46" s="136" t="s">
        <v>12</v>
      </c>
      <c r="R46" s="136" t="s">
        <v>13</v>
      </c>
      <c r="S46" s="136" t="s">
        <v>14</v>
      </c>
      <c r="T46" s="136" t="s">
        <v>15</v>
      </c>
      <c r="U46" s="136" t="s">
        <v>16</v>
      </c>
      <c r="V46" s="136" t="s">
        <v>17</v>
      </c>
      <c r="W46" s="136" t="s">
        <v>18</v>
      </c>
      <c r="X46" s="136" t="s">
        <v>19</v>
      </c>
      <c r="Y46" s="136" t="s">
        <v>20</v>
      </c>
      <c r="Z46" s="136" t="s">
        <v>21</v>
      </c>
      <c r="AA46" s="136" t="s">
        <v>22</v>
      </c>
      <c r="AB46" s="136" t="s">
        <v>30</v>
      </c>
      <c r="AD46" s="242" t="s">
        <v>160</v>
      </c>
      <c r="AE46" s="242" t="s">
        <v>121</v>
      </c>
      <c r="AF46" s="242" t="s">
        <v>182</v>
      </c>
      <c r="AG46" s="142"/>
      <c r="AH46" s="142"/>
      <c r="AI46" s="142"/>
    </row>
    <row r="47" spans="1:54" x14ac:dyDescent="0.25">
      <c r="B47" s="145">
        <f>+Summary!$C$6</f>
        <v>43830</v>
      </c>
      <c r="D47" s="206">
        <f>SUM(E47:AB47)</f>
        <v>271165.73008000001</v>
      </c>
      <c r="E47" s="208">
        <f>+'PremProvMethod2 - Total'!E101+PremProvMethod1!E78</f>
        <v>160000</v>
      </c>
      <c r="F47" s="208">
        <f>+'PremProvMethod2 - Total'!F101+PremProvMethod1!F78</f>
        <v>0</v>
      </c>
      <c r="G47" s="208">
        <f>+'PremProvMethod2 - Total'!G101+PremProvMethod1!G78</f>
        <v>0</v>
      </c>
      <c r="H47" s="208">
        <f>+'PremProvMethod2 - Total'!H101+PremProvMethod1!H78</f>
        <v>6000</v>
      </c>
      <c r="I47" s="208">
        <f>+'PremProvMethod2 - Total'!I101+PremProvMethod1!I78</f>
        <v>0</v>
      </c>
      <c r="J47" s="208">
        <f>+'PremProvMethod2 - Total'!J101+PremProvMethod1!J78</f>
        <v>0</v>
      </c>
      <c r="K47" s="208">
        <f>+'PremProvMethod2 - Total'!K101+PremProvMethod1!K78</f>
        <v>0</v>
      </c>
      <c r="L47" s="208">
        <f>+'PremProvMethod2 - Total'!L101+PremProvMethod1!L78</f>
        <v>0</v>
      </c>
      <c r="M47" s="208">
        <f>+'PremProvMethod2 - Total'!M101+PremProvMethod1!M78</f>
        <v>0</v>
      </c>
      <c r="N47" s="208">
        <f>+'PremProvMethod2 - Total'!N101+PremProvMethod1!N78</f>
        <v>30165.730080000001</v>
      </c>
      <c r="O47" s="208">
        <f>+'PremProvMethod2 - Total'!O101+PremProvMethod1!O78</f>
        <v>0</v>
      </c>
      <c r="P47" s="208">
        <f>+'PremProvMethod2 - Total'!P101+PremProvMethod1!P78</f>
        <v>75000</v>
      </c>
      <c r="Q47" s="208">
        <f>+'PremProvMethod2 - Total'!Q101+PremProvMethod1!Q78</f>
        <v>0</v>
      </c>
      <c r="R47" s="208">
        <f>+'PremProvMethod2 - Total'!R101+PremProvMethod1!R78</f>
        <v>0</v>
      </c>
      <c r="S47" s="208">
        <f>+'PremProvMethod2 - Total'!S101+PremProvMethod1!S78</f>
        <v>0</v>
      </c>
      <c r="T47" s="208">
        <f>+'PremProvMethod2 - Total'!T101+PremProvMethod1!T78</f>
        <v>0</v>
      </c>
      <c r="U47" s="208">
        <f>+'PremProvMethod2 - Total'!U101+PremProvMethod1!U78</f>
        <v>0</v>
      </c>
      <c r="V47" s="208">
        <f>+'PremProvMethod2 - Total'!V101+PremProvMethod1!V78</f>
        <v>0</v>
      </c>
      <c r="W47" s="208">
        <f>+'PremProvMethod2 - Total'!W101+PremProvMethod1!W78</f>
        <v>0</v>
      </c>
      <c r="X47" s="208">
        <f>+'PremProvMethod2 - Total'!X101+PremProvMethod1!X78</f>
        <v>0</v>
      </c>
      <c r="Y47" s="208">
        <f>+'PremProvMethod2 - Total'!Y101+PremProvMethod1!Y78</f>
        <v>0</v>
      </c>
      <c r="Z47" s="208">
        <f>+'PremProvMethod2 - Total'!Z101+PremProvMethod1!Z78</f>
        <v>0</v>
      </c>
      <c r="AA47" s="208">
        <f>+'PremProvMethod2 - Total'!AA101+PremProvMethod1!AA78</f>
        <v>0</v>
      </c>
      <c r="AB47" s="208">
        <f>+'PremProvMethod2 - Total'!AB101+PremProvMethod1!AB78</f>
        <v>0</v>
      </c>
      <c r="AD47" s="173">
        <f>+MMULT(E47:AB47,'Yield Curves &amp; Factor Charges'!$J$114:$J$137)</f>
        <v>52451.833809422606</v>
      </c>
      <c r="AE47" s="246">
        <f>IF(Summary!$C$7="Class 4/3B",IF(D48=0,1,MIN((MAX(F47:AB47)/D48*0.4+0.6)*IF(OR(Summary!$D$35=0,Summary!$D$34=""),0,Summary!$D$35/Summary!$D$34),1)),((IF(D48=0,0,+(F47/D48)^2+(G47/D48)^2+(H47/D48)^2+(I47/D48)^2+(J47/D48)^2+(K47/D48)^2+(L47/D48)^2+(M47/D48)^2+(N47/D48)^2+(O47/D48)^2+(P47/D48)^2+(Q47/D48)^2+(R47/D48)^2+(S47/D48)^2+(T47/D48)^2+(U47/D48)^2+(V47/D48)^2+(W47/D48)^2+(X47/D48)^2+(Y47/D48)^2+(Z47/D48)^2+(AA47/D48)^2+(AB47/D48)^2)*40%)+60%)-((Summary!$L$6+Summary!$L$7)*40%))</f>
        <v>0.46509031313321292</v>
      </c>
      <c r="AF47" s="247">
        <f>IFERROR(AD47*AE47,0)</f>
        <v>24394.839810835605</v>
      </c>
      <c r="AG47" s="142"/>
      <c r="AH47" s="142"/>
      <c r="AI47" s="142"/>
    </row>
    <row r="48" spans="1:54" x14ac:dyDescent="0.25">
      <c r="C48" s="55" t="s">
        <v>187</v>
      </c>
      <c r="D48" s="206">
        <f>+D47-E47</f>
        <v>111165.73008000001</v>
      </c>
      <c r="AE48" s="296" t="str">
        <f>IF(OR(Summary!$D$35=0,Summary!$D$34=""),"For Class 4/3B, with the Concentration Adjustment as 0.0% in AE47, return to enter Values in 'Summary' Cells D33 and/or D34","")</f>
        <v/>
      </c>
      <c r="AG48" s="142"/>
      <c r="AH48" s="142"/>
      <c r="AI48" s="142"/>
    </row>
    <row r="49" spans="34:35" x14ac:dyDescent="0.25">
      <c r="AH49" s="142"/>
      <c r="AI49" s="142"/>
    </row>
  </sheetData>
  <mergeCells count="10">
    <mergeCell ref="E21:AB21"/>
    <mergeCell ref="A15:C15"/>
    <mergeCell ref="A22:C22"/>
    <mergeCell ref="A46:C46"/>
    <mergeCell ref="A8:C8"/>
    <mergeCell ref="A9:C9"/>
    <mergeCell ref="A10:C10"/>
    <mergeCell ref="A11:C11"/>
    <mergeCell ref="A21:C21"/>
    <mergeCell ref="A12:C12"/>
  </mergeCells>
  <pageMargins left="0.7" right="0.7" top="0.75" bottom="0.75" header="0.3" footer="0.3"/>
  <pageSetup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9" tint="0.39997558519241921"/>
  </sheetPr>
  <dimension ref="A1:AH38"/>
  <sheetViews>
    <sheetView zoomScale="78" zoomScaleNormal="78" workbookViewId="0">
      <selection activeCell="C44" sqref="C44:L45"/>
    </sheetView>
  </sheetViews>
  <sheetFormatPr defaultColWidth="9.109375" defaultRowHeight="13.2" x14ac:dyDescent="0.25"/>
  <cols>
    <col min="1" max="1" width="6" style="6" customWidth="1"/>
    <col min="2" max="2" width="12.77734375" style="6" customWidth="1"/>
    <col min="3" max="7" width="13.77734375" style="6" customWidth="1"/>
    <col min="8" max="11" width="16.21875" style="6" customWidth="1"/>
    <col min="12" max="14" width="13.77734375" style="6" customWidth="1"/>
    <col min="15" max="16" width="13.77734375" style="49" customWidth="1"/>
    <col min="17" max="17" width="13.77734375" style="6" customWidth="1"/>
    <col min="18" max="24" width="10.77734375" style="6" customWidth="1"/>
    <col min="25" max="16384" width="9.109375" style="6"/>
  </cols>
  <sheetData>
    <row r="1" spans="1:33" x14ac:dyDescent="0.25">
      <c r="A1" s="11"/>
      <c r="B1" s="11"/>
      <c r="C1" s="11"/>
      <c r="D1" s="11"/>
      <c r="E1" s="11"/>
      <c r="F1" s="11"/>
      <c r="G1" s="11"/>
      <c r="H1" s="11"/>
      <c r="I1" s="11"/>
      <c r="J1" s="11"/>
      <c r="K1" s="11"/>
      <c r="L1" s="11"/>
      <c r="M1" s="11"/>
      <c r="N1" s="11"/>
      <c r="O1" s="11"/>
      <c r="P1" s="11"/>
      <c r="Q1" s="11"/>
    </row>
    <row r="2" spans="1:33" x14ac:dyDescent="0.25">
      <c r="A2" s="11"/>
      <c r="B2" s="11"/>
      <c r="C2" s="11"/>
      <c r="D2" s="11"/>
      <c r="E2" s="11"/>
      <c r="F2" s="11"/>
      <c r="G2" s="11"/>
      <c r="H2" s="11"/>
      <c r="I2" s="11"/>
      <c r="J2" s="11"/>
      <c r="K2" s="11"/>
      <c r="L2" s="11"/>
      <c r="M2" s="11"/>
      <c r="N2" s="11"/>
      <c r="O2" s="11"/>
      <c r="P2" s="11"/>
      <c r="Q2" s="11"/>
    </row>
    <row r="3" spans="1:33" x14ac:dyDescent="0.25">
      <c r="A3" s="10" t="str">
        <f>Project</f>
        <v>Bermuda Economic Balance Sheet Simplification Calculations Template</v>
      </c>
      <c r="B3" s="11"/>
      <c r="C3" s="11"/>
      <c r="D3" s="11"/>
      <c r="E3" s="11"/>
      <c r="F3" s="11"/>
      <c r="G3" s="11"/>
      <c r="H3" s="11"/>
      <c r="I3" s="11"/>
      <c r="J3" s="11"/>
      <c r="K3" s="11"/>
      <c r="L3" s="11"/>
      <c r="M3" s="11"/>
      <c r="N3" s="11"/>
      <c r="O3" s="11"/>
      <c r="P3" s="11"/>
      <c r="Q3" s="11"/>
    </row>
    <row r="5" spans="1:33" x14ac:dyDescent="0.25">
      <c r="G5" s="153" t="s">
        <v>51</v>
      </c>
      <c r="H5" s="109" t="s">
        <v>52</v>
      </c>
      <c r="O5" s="160"/>
      <c r="P5" s="160"/>
    </row>
    <row r="6" spans="1:33" x14ac:dyDescent="0.25">
      <c r="G6" s="153" t="s">
        <v>101</v>
      </c>
      <c r="H6" s="151">
        <f>HLOOKUP($H$5,'Yield Curves &amp; Factor Charges'!$C$6:$J$7,2,FALSE)</f>
        <v>1</v>
      </c>
      <c r="O6" s="160"/>
      <c r="P6" s="160"/>
    </row>
    <row r="7" spans="1:33" ht="25.5" customHeight="1" x14ac:dyDescent="0.25">
      <c r="C7" s="196"/>
      <c r="D7" s="429" t="s">
        <v>122</v>
      </c>
      <c r="E7" s="429"/>
      <c r="F7" s="429"/>
      <c r="H7" s="430" t="s">
        <v>43</v>
      </c>
      <c r="I7" s="430"/>
      <c r="N7" s="197">
        <v>0.06</v>
      </c>
      <c r="P7" s="159"/>
    </row>
    <row r="8" spans="1:33" ht="39.6" x14ac:dyDescent="0.25">
      <c r="C8" s="222" t="s">
        <v>183</v>
      </c>
      <c r="D8" s="222" t="s">
        <v>123</v>
      </c>
      <c r="E8" s="222" t="s">
        <v>190</v>
      </c>
      <c r="F8" s="222" t="s">
        <v>189</v>
      </c>
      <c r="G8" s="221" t="s">
        <v>124</v>
      </c>
      <c r="H8" s="220" t="s">
        <v>102</v>
      </c>
      <c r="I8" s="220" t="s">
        <v>184</v>
      </c>
      <c r="J8" s="220" t="s">
        <v>125</v>
      </c>
      <c r="K8" s="220" t="s">
        <v>161</v>
      </c>
      <c r="L8" s="220" t="s">
        <v>42</v>
      </c>
      <c r="M8" s="221" t="s">
        <v>126</v>
      </c>
      <c r="N8" s="220" t="s">
        <v>127</v>
      </c>
      <c r="O8" s="48" t="s">
        <v>55</v>
      </c>
      <c r="P8" s="159" t="s">
        <v>162</v>
      </c>
      <c r="Q8" s="3" t="s">
        <v>27</v>
      </c>
    </row>
    <row r="9" spans="1:33" ht="12.75" customHeight="1" x14ac:dyDescent="0.25">
      <c r="B9" s="216">
        <f>+Summary!$C$6</f>
        <v>43830</v>
      </c>
      <c r="C9" s="217">
        <f>+'PremProv - Total'!AF47</f>
        <v>24394.839810835605</v>
      </c>
      <c r="D9" s="218">
        <f>+'PremProv - Total'!E47</f>
        <v>160000</v>
      </c>
      <c r="E9" s="219">
        <f>CatRiskFactor</f>
        <v>2</v>
      </c>
      <c r="F9" s="217">
        <f>+D9*E9</f>
        <v>320000</v>
      </c>
      <c r="G9" s="127">
        <f>+'Loss Reserves - Total'!AF16</f>
        <v>128428.81731916584</v>
      </c>
      <c r="H9" s="127">
        <f>'Loss Reserves - Total'!D16</f>
        <v>671681.83515208762</v>
      </c>
      <c r="I9" s="217">
        <f>H9*CreditRiskFactor</f>
        <v>9711.0626768976526</v>
      </c>
      <c r="J9" s="78">
        <f>SUM(C9,F9,G9,I9)</f>
        <v>482534.71980689914</v>
      </c>
      <c r="K9" s="78">
        <f>SQRT(C9^2+F9^2+(G9+0.5*I9)^2+(0.5*I9)^2)</f>
        <v>347539.06541719823</v>
      </c>
      <c r="L9" s="125">
        <f t="shared" ref="L9:L30" si="0">K9*OpRiskFactor</f>
        <v>34753.906541719822</v>
      </c>
      <c r="M9" s="125">
        <f>SUM(K9:L9)</f>
        <v>382292.97195891803</v>
      </c>
      <c r="N9" s="125">
        <f>M9*$N$7</f>
        <v>22937.578317535081</v>
      </c>
      <c r="O9" s="128">
        <v>0</v>
      </c>
      <c r="P9" s="195">
        <f>HLOOKUP($H$5,'Yield Curves &amp; Factor Charges'!$L$76:$S$107,O9+3,FALSE)</f>
        <v>0.9834302397611745</v>
      </c>
      <c r="Q9" s="2">
        <f>SUMPRODUCT(N9:N30,P9:P30)</f>
        <v>124545.70233286337</v>
      </c>
      <c r="R9" s="66"/>
      <c r="T9" s="66"/>
      <c r="U9" s="66"/>
      <c r="V9" s="66"/>
      <c r="W9" s="66"/>
      <c r="X9" s="66"/>
      <c r="Y9" s="66"/>
      <c r="Z9" s="66"/>
      <c r="AA9" s="66"/>
      <c r="AB9" s="66"/>
      <c r="AC9" s="66"/>
      <c r="AD9" s="66"/>
      <c r="AE9" s="66"/>
      <c r="AF9" s="66"/>
      <c r="AG9" s="66"/>
    </row>
    <row r="10" spans="1:33" x14ac:dyDescent="0.25">
      <c r="B10" s="216">
        <f t="shared" ref="B10:B30" si="1">EDATE(B9,12)</f>
        <v>44196</v>
      </c>
      <c r="G10" s="127">
        <f>'Loss Reserves - Total'!AF17+'PremProv - Total'!AF24</f>
        <v>145088.26258060714</v>
      </c>
      <c r="H10" s="127">
        <f>'Loss Reserves - Total'!D17+'PremProv - Total'!D24</f>
        <v>710520.36032477766</v>
      </c>
      <c r="I10" s="127">
        <f>H10*CreditRiskFactor</f>
        <v>10272.583522767871</v>
      </c>
      <c r="J10" s="78">
        <f>SUM(C10,F10,G10,I10)</f>
        <v>155360.84610337502</v>
      </c>
      <c r="K10" s="78">
        <f t="shared" ref="K10:K30" si="2">SQRT(C10^2+F10^2+(G10+0.5*I10)^2+(0.5*I10)^2)</f>
        <v>150312.33555602777</v>
      </c>
      <c r="L10" s="125">
        <f t="shared" si="0"/>
        <v>15031.233555602777</v>
      </c>
      <c r="M10" s="125">
        <f t="shared" ref="M10:M30" si="3">SUM(K10:L10)</f>
        <v>165343.56911163055</v>
      </c>
      <c r="N10" s="125">
        <f t="shared" ref="N10:N30" si="4">M10*$N$7</f>
        <v>9920.6141466978333</v>
      </c>
      <c r="O10" s="129">
        <f>O9+1</f>
        <v>1</v>
      </c>
      <c r="P10" s="195">
        <f>HLOOKUP($H$5,'Yield Curves &amp; Factor Charges'!$L$76:$S$107,O10+3,FALSE)</f>
        <v>0.9687431164086352</v>
      </c>
    </row>
    <row r="11" spans="1:33" x14ac:dyDescent="0.25">
      <c r="B11" s="216">
        <f t="shared" si="1"/>
        <v>44561</v>
      </c>
      <c r="G11" s="127">
        <f>'Loss Reserves - Total'!AF18+'PremProv - Total'!AF25</f>
        <v>141301.89815085582</v>
      </c>
      <c r="H11" s="127">
        <f>'Loss Reserves - Total'!D18+'PremProv - Total'!D25</f>
        <v>636655.57761281915</v>
      </c>
      <c r="I11" s="127">
        <f t="shared" ref="I11:I30" si="5">H11*CreditRiskFactor</f>
        <v>9204.6589534383493</v>
      </c>
      <c r="J11" s="78">
        <f t="shared" ref="J11:J30" si="6">SUM(C11,F11,G11,I11)</f>
        <v>150506.55710429416</v>
      </c>
      <c r="K11" s="78">
        <f t="shared" si="2"/>
        <v>145976.79636233801</v>
      </c>
      <c r="L11" s="125">
        <f t="shared" si="0"/>
        <v>14597.679636233801</v>
      </c>
      <c r="M11" s="125">
        <f t="shared" si="3"/>
        <v>160574.47599857181</v>
      </c>
      <c r="N11" s="125">
        <f t="shared" si="4"/>
        <v>9634.4685599143086</v>
      </c>
      <c r="O11" s="129">
        <f t="shared" ref="O11:O30" si="7">O10+1</f>
        <v>2</v>
      </c>
      <c r="P11" s="195">
        <f>HLOOKUP($H$5,'Yield Curves &amp; Factor Charges'!$L$76:$S$107,O11+3,FALSE)</f>
        <v>0.95370149617399724</v>
      </c>
    </row>
    <row r="12" spans="1:33" s="3" customFormat="1" x14ac:dyDescent="0.25">
      <c r="B12" s="216">
        <f t="shared" si="1"/>
        <v>44926</v>
      </c>
      <c r="G12" s="127">
        <f>'Loss Reserves - Total'!AF19+'PremProv - Total'!AF26</f>
        <v>141643.93149902616</v>
      </c>
      <c r="H12" s="127">
        <f>'Loss Reserves - Total'!D19+'PremProv - Total'!D26</f>
        <v>574549.87134577811</v>
      </c>
      <c r="I12" s="127">
        <f t="shared" si="5"/>
        <v>8306.7451278907683</v>
      </c>
      <c r="J12" s="78">
        <f t="shared" si="6"/>
        <v>149950.67662691692</v>
      </c>
      <c r="K12" s="78">
        <f t="shared" si="2"/>
        <v>145856.45126522693</v>
      </c>
      <c r="L12" s="125">
        <f t="shared" si="0"/>
        <v>14585.645126522693</v>
      </c>
      <c r="M12" s="125">
        <f t="shared" si="3"/>
        <v>160442.09639174963</v>
      </c>
      <c r="N12" s="125">
        <f t="shared" si="4"/>
        <v>9626.5257835049779</v>
      </c>
      <c r="O12" s="129">
        <f t="shared" si="7"/>
        <v>3</v>
      </c>
      <c r="P12" s="195">
        <f>HLOOKUP($H$5,'Yield Curves &amp; Factor Charges'!$L$76:$S$107,O12+3,FALSE)</f>
        <v>0.93817499895281942</v>
      </c>
      <c r="Q12" s="78"/>
      <c r="R12" s="78"/>
      <c r="S12" s="78"/>
      <c r="T12" s="78"/>
      <c r="U12" s="78"/>
      <c r="V12" s="78"/>
      <c r="W12" s="78"/>
      <c r="X12" s="78"/>
      <c r="Y12" s="78"/>
      <c r="Z12" s="78"/>
      <c r="AA12" s="78"/>
      <c r="AB12" s="78"/>
      <c r="AC12" s="78"/>
      <c r="AD12" s="78"/>
      <c r="AE12" s="78"/>
      <c r="AF12" s="78"/>
      <c r="AG12" s="78"/>
    </row>
    <row r="13" spans="1:33" x14ac:dyDescent="0.25">
      <c r="B13" s="216">
        <f t="shared" si="1"/>
        <v>45291</v>
      </c>
      <c r="G13" s="127">
        <f>'Loss Reserves - Total'!AF20+'PremProv - Total'!AF27</f>
        <v>144515.18247979754</v>
      </c>
      <c r="H13" s="127">
        <f>'Loss Reserves - Total'!D20+'PremProv - Total'!D27</f>
        <v>539604.15431888716</v>
      </c>
      <c r="I13" s="127">
        <f t="shared" si="5"/>
        <v>7801.5058455742728</v>
      </c>
      <c r="J13" s="78">
        <f t="shared" si="6"/>
        <v>152316.68832537183</v>
      </c>
      <c r="K13" s="78">
        <f t="shared" si="2"/>
        <v>148467.18746843969</v>
      </c>
      <c r="L13" s="125">
        <f t="shared" si="0"/>
        <v>14846.71874684397</v>
      </c>
      <c r="M13" s="125">
        <f t="shared" si="3"/>
        <v>163313.90621528367</v>
      </c>
      <c r="N13" s="125">
        <f t="shared" si="4"/>
        <v>9798.8343729170192</v>
      </c>
      <c r="O13" s="129">
        <f t="shared" si="7"/>
        <v>4</v>
      </c>
      <c r="P13" s="195">
        <f>HLOOKUP($H$5,'Yield Curves &amp; Factor Charges'!$L$76:$S$107,O13+3,FALSE)</f>
        <v>0.92206391527002296</v>
      </c>
    </row>
    <row r="14" spans="1:33" x14ac:dyDescent="0.25">
      <c r="B14" s="216">
        <f t="shared" si="1"/>
        <v>45657</v>
      </c>
      <c r="G14" s="127">
        <f>'Loss Reserves - Total'!AF21+'PremProv - Total'!AF28</f>
        <v>145814.09045404068</v>
      </c>
      <c r="H14" s="127">
        <f>'Loss Reserves - Total'!D21+'PremProv - Total'!D28</f>
        <v>523118.39040203206</v>
      </c>
      <c r="I14" s="127">
        <f t="shared" si="5"/>
        <v>7563.1574515956445</v>
      </c>
      <c r="J14" s="78">
        <f t="shared" si="6"/>
        <v>153377.24790563632</v>
      </c>
      <c r="K14" s="78">
        <f t="shared" si="2"/>
        <v>149643.45817650395</v>
      </c>
      <c r="L14" s="125">
        <f t="shared" si="0"/>
        <v>14964.345817650395</v>
      </c>
      <c r="M14" s="125">
        <f t="shared" si="3"/>
        <v>164607.80399415435</v>
      </c>
      <c r="N14" s="125">
        <f t="shared" si="4"/>
        <v>9876.4682396492608</v>
      </c>
      <c r="O14" s="129">
        <f t="shared" si="7"/>
        <v>5</v>
      </c>
      <c r="P14" s="195">
        <f>HLOOKUP($H$5,'Yield Curves &amp; Factor Charges'!$L$76:$S$107,O14+3,FALSE)</f>
        <v>0.90545167136828431</v>
      </c>
    </row>
    <row r="15" spans="1:33" x14ac:dyDescent="0.25">
      <c r="B15" s="216">
        <f t="shared" si="1"/>
        <v>46022</v>
      </c>
      <c r="G15" s="127">
        <f>'Loss Reserves - Total'!AF22+'PremProv - Total'!AF29</f>
        <v>144532.50460927366</v>
      </c>
      <c r="H15" s="127">
        <f>'Loss Reserves - Total'!D22+'PremProv - Total'!D29</f>
        <v>515573.70824665489</v>
      </c>
      <c r="I15" s="127">
        <f t="shared" si="5"/>
        <v>7454.0777095901913</v>
      </c>
      <c r="J15" s="78">
        <f t="shared" si="6"/>
        <v>151986.58231886386</v>
      </c>
      <c r="K15" s="78">
        <f t="shared" si="2"/>
        <v>148306.38235355634</v>
      </c>
      <c r="L15" s="125">
        <f t="shared" si="0"/>
        <v>14830.638235355635</v>
      </c>
      <c r="M15" s="125">
        <f t="shared" si="3"/>
        <v>163137.02058891198</v>
      </c>
      <c r="N15" s="125">
        <f t="shared" si="4"/>
        <v>9788.2212353347186</v>
      </c>
      <c r="O15" s="129">
        <f t="shared" si="7"/>
        <v>6</v>
      </c>
      <c r="P15" s="195">
        <f>HLOOKUP($H$5,'Yield Curves &amp; Factor Charges'!$L$76:$S$107,O15+3,FALSE)</f>
        <v>0.88852293584523379</v>
      </c>
    </row>
    <row r="16" spans="1:33" x14ac:dyDescent="0.25">
      <c r="B16" s="216">
        <f t="shared" si="1"/>
        <v>46387</v>
      </c>
      <c r="G16" s="127">
        <f>'Loss Reserves - Total'!AF23+'PremProv - Total'!AF30</f>
        <v>141157.45214181294</v>
      </c>
      <c r="H16" s="127">
        <f>'Loss Reserves - Total'!D23+'PremProv - Total'!D30</f>
        <v>503036.36189037538</v>
      </c>
      <c r="I16" s="127">
        <f t="shared" si="5"/>
        <v>7272.8148707042228</v>
      </c>
      <c r="J16" s="78">
        <f t="shared" si="6"/>
        <v>148430.26701251717</v>
      </c>
      <c r="K16" s="78">
        <f t="shared" si="2"/>
        <v>144839.51543100271</v>
      </c>
      <c r="L16" s="125">
        <f t="shared" si="0"/>
        <v>14483.951543100273</v>
      </c>
      <c r="M16" s="125">
        <f t="shared" si="3"/>
        <v>159323.46697410298</v>
      </c>
      <c r="N16" s="125">
        <f t="shared" si="4"/>
        <v>9559.4080184461782</v>
      </c>
      <c r="O16" s="129">
        <f t="shared" si="7"/>
        <v>7</v>
      </c>
      <c r="P16" s="195">
        <f>HLOOKUP($H$5,'Yield Curves &amp; Factor Charges'!$L$76:$S$107,O16+3,FALSE)</f>
        <v>0.8713990829328917</v>
      </c>
    </row>
    <row r="17" spans="2:34" x14ac:dyDescent="0.25">
      <c r="B17" s="216">
        <f t="shared" si="1"/>
        <v>46752</v>
      </c>
      <c r="G17" s="127">
        <f>'Loss Reserves - Total'!AF24+'PremProv - Total'!AF31</f>
        <v>135385.90691614521</v>
      </c>
      <c r="H17" s="127">
        <f>'Loss Reserves - Total'!D24+'PremProv - Total'!D31</f>
        <v>482404.84407525405</v>
      </c>
      <c r="I17" s="127">
        <f t="shared" si="5"/>
        <v>6974.5278661482516</v>
      </c>
      <c r="J17" s="78">
        <f t="shared" si="6"/>
        <v>142360.43478229345</v>
      </c>
      <c r="K17" s="78">
        <f t="shared" si="2"/>
        <v>138916.9485392455</v>
      </c>
      <c r="L17" s="125">
        <f t="shared" si="0"/>
        <v>13891.69485392455</v>
      </c>
      <c r="M17" s="125">
        <f t="shared" si="3"/>
        <v>152808.64339317003</v>
      </c>
      <c r="N17" s="125">
        <f t="shared" si="4"/>
        <v>9168.5186035902007</v>
      </c>
      <c r="O17" s="129">
        <f t="shared" si="7"/>
        <v>8</v>
      </c>
      <c r="P17" s="195">
        <f>HLOOKUP($H$5,'Yield Curves &amp; Factor Charges'!$L$76:$S$107,O17+3,FALSE)</f>
        <v>0.85397072560539955</v>
      </c>
    </row>
    <row r="18" spans="2:34" s="3" customFormat="1" x14ac:dyDescent="0.25">
      <c r="B18" s="216">
        <f t="shared" si="1"/>
        <v>47118</v>
      </c>
      <c r="G18" s="127">
        <f>'Loss Reserves - Total'!AF25+'PremProv - Total'!AF32</f>
        <v>126816.84650316213</v>
      </c>
      <c r="H18" s="127">
        <f>'Loss Reserves - Total'!D25+'PremProv - Total'!D32</f>
        <v>451868.20918628055</v>
      </c>
      <c r="I18" s="127">
        <f t="shared" si="5"/>
        <v>6533.0343496811647</v>
      </c>
      <c r="J18" s="78">
        <f t="shared" si="6"/>
        <v>133349.88085284329</v>
      </c>
      <c r="K18" s="78">
        <f t="shared" si="2"/>
        <v>130124.36989371762</v>
      </c>
      <c r="L18" s="125">
        <f t="shared" si="0"/>
        <v>13012.436989371763</v>
      </c>
      <c r="M18" s="125">
        <f t="shared" si="3"/>
        <v>143136.80688308939</v>
      </c>
      <c r="N18" s="125">
        <f t="shared" si="4"/>
        <v>8588.2084129853629</v>
      </c>
      <c r="O18" s="129">
        <f t="shared" si="7"/>
        <v>9</v>
      </c>
      <c r="P18" s="195">
        <f>HLOOKUP($H$5,'Yield Curves &amp; Factor Charges'!$L$76:$S$107,O18+3,FALSE)</f>
        <v>0.8362932739130815</v>
      </c>
    </row>
    <row r="19" spans="2:34" x14ac:dyDescent="0.25">
      <c r="B19" s="216">
        <f t="shared" si="1"/>
        <v>47483</v>
      </c>
      <c r="G19" s="127">
        <f>'Loss Reserves - Total'!AF26+'PremProv - Total'!AF33</f>
        <v>115141.11216740892</v>
      </c>
      <c r="H19" s="127">
        <f>'Loss Reserves - Total'!D26+'PremProv - Total'!D33</f>
        <v>410265.74617991631</v>
      </c>
      <c r="I19" s="127">
        <f t="shared" si="5"/>
        <v>5931.5529568180673</v>
      </c>
      <c r="J19" s="78">
        <f t="shared" si="6"/>
        <v>121072.66512422699</v>
      </c>
      <c r="K19" s="78">
        <f t="shared" si="2"/>
        <v>118144.11951390356</v>
      </c>
      <c r="L19" s="125">
        <f t="shared" si="0"/>
        <v>11814.411951390357</v>
      </c>
      <c r="M19" s="125">
        <f t="shared" si="3"/>
        <v>129958.53146529391</v>
      </c>
      <c r="N19" s="125">
        <f t="shared" si="4"/>
        <v>7797.5118879176343</v>
      </c>
      <c r="O19" s="129">
        <f t="shared" si="7"/>
        <v>10</v>
      </c>
      <c r="P19" s="195">
        <f>HLOOKUP($H$5,'Yield Curves &amp; Factor Charges'!$L$76:$S$107,O19+3,FALSE)</f>
        <v>0.81865987588124889</v>
      </c>
    </row>
    <row r="20" spans="2:34" s="3" customFormat="1" x14ac:dyDescent="0.25">
      <c r="B20" s="216">
        <f t="shared" si="1"/>
        <v>47848</v>
      </c>
      <c r="G20" s="127">
        <f>'Loss Reserves - Total'!AF27+'PremProv - Total'!AF34</f>
        <v>100312.75341283432</v>
      </c>
      <c r="H20" s="127">
        <f>'Loss Reserves - Total'!D27+'PremProv - Total'!D34</f>
        <v>357429.99051842972</v>
      </c>
      <c r="I20" s="127">
        <f t="shared" si="5"/>
        <v>5167.6625135194663</v>
      </c>
      <c r="J20" s="78">
        <f t="shared" si="6"/>
        <v>105480.41592635379</v>
      </c>
      <c r="K20" s="78">
        <f t="shared" si="2"/>
        <v>102929.02078923295</v>
      </c>
      <c r="L20" s="125">
        <f t="shared" si="0"/>
        <v>10292.902078923296</v>
      </c>
      <c r="M20" s="125">
        <f t="shared" si="3"/>
        <v>113221.92286815625</v>
      </c>
      <c r="N20" s="125">
        <f t="shared" si="4"/>
        <v>6793.3153720893752</v>
      </c>
      <c r="O20" s="129">
        <f t="shared" si="7"/>
        <v>11</v>
      </c>
      <c r="P20" s="195">
        <f>HLOOKUP($H$5,'Yield Curves &amp; Factor Charges'!$L$76:$S$107,O20+3,FALSE)</f>
        <v>0.80142701679197015</v>
      </c>
      <c r="Q20" s="78"/>
      <c r="R20" s="78"/>
      <c r="S20" s="78"/>
      <c r="T20" s="78"/>
      <c r="U20" s="78"/>
      <c r="V20" s="78"/>
      <c r="W20" s="78"/>
      <c r="X20" s="78"/>
      <c r="Y20" s="78"/>
      <c r="Z20" s="78"/>
      <c r="AA20" s="78"/>
      <c r="AB20" s="78"/>
      <c r="AC20" s="78"/>
      <c r="AD20" s="78"/>
      <c r="AE20" s="78"/>
      <c r="AF20" s="78"/>
      <c r="AG20" s="78"/>
    </row>
    <row r="21" spans="2:34" s="3" customFormat="1" x14ac:dyDescent="0.25">
      <c r="B21" s="216">
        <f t="shared" si="1"/>
        <v>48213</v>
      </c>
      <c r="G21" s="127">
        <f>'Loss Reserves - Total'!AF28+'PremProv - Total'!AF35</f>
        <v>82742.819188135836</v>
      </c>
      <c r="H21" s="127">
        <f>'Loss Reserves - Total'!D28+'PremProv - Total'!D35</f>
        <v>294825.57373507053</v>
      </c>
      <c r="I21" s="127">
        <f t="shared" si="5"/>
        <v>4262.5384154468029</v>
      </c>
      <c r="J21" s="78">
        <f t="shared" si="6"/>
        <v>87005.357603582641</v>
      </c>
      <c r="K21" s="78">
        <f t="shared" si="2"/>
        <v>84900.843278873959</v>
      </c>
      <c r="L21" s="125">
        <f t="shared" si="0"/>
        <v>8490.0843278873963</v>
      </c>
      <c r="M21" s="125">
        <f t="shared" si="3"/>
        <v>93390.927606761354</v>
      </c>
      <c r="N21" s="125">
        <f t="shared" si="4"/>
        <v>5603.4556564056811</v>
      </c>
      <c r="O21" s="129">
        <f t="shared" si="7"/>
        <v>12</v>
      </c>
      <c r="P21" s="195">
        <f>HLOOKUP($H$5,'Yield Curves &amp; Factor Charges'!$L$76:$S$107,O21+3,FALSE)</f>
        <v>0.78429918960610134</v>
      </c>
      <c r="Q21" s="79"/>
      <c r="R21" s="79"/>
      <c r="S21" s="79"/>
      <c r="T21" s="79"/>
      <c r="U21" s="79"/>
      <c r="V21" s="79"/>
      <c r="W21" s="79"/>
      <c r="X21" s="79"/>
      <c r="Y21" s="79"/>
      <c r="Z21" s="79"/>
      <c r="AA21" s="79"/>
      <c r="AB21" s="79"/>
      <c r="AC21" s="79"/>
      <c r="AD21" s="79"/>
      <c r="AE21" s="79"/>
      <c r="AF21" s="79"/>
      <c r="AG21" s="79"/>
    </row>
    <row r="22" spans="2:34" s="3" customFormat="1" x14ac:dyDescent="0.25">
      <c r="B22" s="216">
        <f t="shared" si="1"/>
        <v>48579</v>
      </c>
      <c r="G22" s="127">
        <f>'Loss Reserves - Total'!AF29+'PremProv - Total'!AF36</f>
        <v>63464.908793425173</v>
      </c>
      <c r="H22" s="127">
        <f>'Loss Reserves - Total'!D29+'PremProv - Total'!D36</f>
        <v>226135.37139121807</v>
      </c>
      <c r="I22" s="127">
        <f t="shared" si="5"/>
        <v>3269.4270562585748</v>
      </c>
      <c r="J22" s="78">
        <f t="shared" si="6"/>
        <v>66734.335849683746</v>
      </c>
      <c r="K22" s="78">
        <f t="shared" si="2"/>
        <v>65120.1436940067</v>
      </c>
      <c r="L22" s="125">
        <f t="shared" si="0"/>
        <v>6512.0143694006701</v>
      </c>
      <c r="M22" s="125">
        <f t="shared" si="3"/>
        <v>71632.158063407376</v>
      </c>
      <c r="N22" s="125">
        <f t="shared" si="4"/>
        <v>4297.9294838044425</v>
      </c>
      <c r="O22" s="129">
        <f t="shared" si="7"/>
        <v>13</v>
      </c>
      <c r="P22" s="195">
        <f>HLOOKUP($H$5,'Yield Curves &amp; Factor Charges'!$L$76:$S$107,O22+3,FALSE)</f>
        <v>0.76746822591818675</v>
      </c>
      <c r="Q22" s="79"/>
      <c r="R22" s="79"/>
      <c r="S22" s="79"/>
      <c r="T22" s="79"/>
      <c r="U22" s="79"/>
      <c r="V22" s="79"/>
      <c r="W22" s="79"/>
      <c r="X22" s="79"/>
      <c r="Y22" s="79"/>
      <c r="Z22" s="79"/>
      <c r="AA22" s="79"/>
      <c r="AB22" s="79"/>
      <c r="AC22" s="79"/>
      <c r="AD22" s="79"/>
      <c r="AE22" s="79"/>
      <c r="AF22" s="79"/>
      <c r="AG22" s="79"/>
      <c r="AH22" s="79"/>
    </row>
    <row r="23" spans="2:34" x14ac:dyDescent="0.25">
      <c r="B23" s="216">
        <f t="shared" si="1"/>
        <v>48944</v>
      </c>
      <c r="G23" s="127">
        <f>'Loss Reserves - Total'!AF30+'PremProv - Total'!AF37</f>
        <v>44184.613615582879</v>
      </c>
      <c r="H23" s="127">
        <f>'Loss Reserves - Total'!D30+'PremProv - Total'!D37</f>
        <v>157436.67169301002</v>
      </c>
      <c r="I23" s="127">
        <f t="shared" si="5"/>
        <v>2276.192843754362</v>
      </c>
      <c r="J23" s="78">
        <f t="shared" si="6"/>
        <v>46460.80645933724</v>
      </c>
      <c r="K23" s="78">
        <f t="shared" si="2"/>
        <v>45336.997128230418</v>
      </c>
      <c r="L23" s="125">
        <f t="shared" si="0"/>
        <v>4533.6997128230423</v>
      </c>
      <c r="M23" s="125">
        <f t="shared" si="3"/>
        <v>49870.696841053461</v>
      </c>
      <c r="N23" s="125">
        <f t="shared" si="4"/>
        <v>2992.2418104632075</v>
      </c>
      <c r="O23" s="129">
        <f t="shared" si="7"/>
        <v>14</v>
      </c>
      <c r="P23" s="195">
        <f>HLOOKUP($H$5,'Yield Curves &amp; Factor Charges'!$L$76:$S$107,O23+3,FALSE)</f>
        <v>0.75146940529781681</v>
      </c>
    </row>
    <row r="24" spans="2:34" x14ac:dyDescent="0.25">
      <c r="B24" s="216">
        <f t="shared" si="1"/>
        <v>49309</v>
      </c>
      <c r="G24" s="127">
        <f>'Loss Reserves - Total'!AF31+'PremProv - Total'!AF38</f>
        <v>27030.78855322961</v>
      </c>
      <c r="H24" s="127">
        <f>'Loss Reserves - Total'!D31+'PremProv - Total'!D38</f>
        <v>96314.916773587436</v>
      </c>
      <c r="I24" s="127">
        <f t="shared" si="5"/>
        <v>1392.5048208229509</v>
      </c>
      <c r="J24" s="78">
        <f t="shared" si="6"/>
        <v>28423.293374052562</v>
      </c>
      <c r="K24" s="78">
        <f t="shared" si="2"/>
        <v>27735.78136664685</v>
      </c>
      <c r="L24" s="125">
        <f t="shared" si="0"/>
        <v>2773.5781366646852</v>
      </c>
      <c r="M24" s="125">
        <f t="shared" si="3"/>
        <v>30509.359503311534</v>
      </c>
      <c r="N24" s="125">
        <f t="shared" si="4"/>
        <v>1830.5615701986919</v>
      </c>
      <c r="O24" s="129">
        <f t="shared" si="7"/>
        <v>15</v>
      </c>
      <c r="P24" s="195">
        <f>HLOOKUP($H$5,'Yield Curves &amp; Factor Charges'!$L$76:$S$107,O24+3,FALSE)</f>
        <v>0.73494941151235216</v>
      </c>
      <c r="Q24" s="78"/>
      <c r="R24" s="78"/>
      <c r="S24" s="78"/>
      <c r="T24" s="78"/>
      <c r="U24" s="78"/>
      <c r="V24" s="78"/>
      <c r="W24" s="78"/>
      <c r="X24" s="78"/>
      <c r="Y24" s="78"/>
      <c r="Z24" s="78"/>
      <c r="AA24" s="78"/>
      <c r="AB24" s="78"/>
      <c r="AC24" s="78"/>
      <c r="AD24" s="78"/>
      <c r="AE24" s="78"/>
      <c r="AF24" s="78"/>
      <c r="AG24" s="78"/>
      <c r="AH24" s="78"/>
    </row>
    <row r="25" spans="2:34" x14ac:dyDescent="0.25">
      <c r="B25" s="216">
        <f t="shared" si="1"/>
        <v>49674</v>
      </c>
      <c r="G25" s="127">
        <f>'Loss Reserves - Total'!AF32+'PremProv - Total'!AF39</f>
        <v>13911.252849206103</v>
      </c>
      <c r="H25" s="127">
        <f>'Loss Reserves - Total'!D32+'PremProv - Total'!D39</f>
        <v>49567.964240078807</v>
      </c>
      <c r="I25" s="127">
        <f t="shared" si="5"/>
        <v>716.64526612162138</v>
      </c>
      <c r="J25" s="78">
        <f t="shared" si="6"/>
        <v>14627.898115327724</v>
      </c>
      <c r="K25" s="78">
        <f t="shared" si="2"/>
        <v>14274.073684603029</v>
      </c>
      <c r="L25" s="125">
        <f t="shared" si="0"/>
        <v>1427.4073684603029</v>
      </c>
      <c r="M25" s="125">
        <f t="shared" si="3"/>
        <v>15701.481053063331</v>
      </c>
      <c r="N25" s="125">
        <f t="shared" si="4"/>
        <v>942.08886318379984</v>
      </c>
      <c r="O25" s="129">
        <f t="shared" si="7"/>
        <v>16</v>
      </c>
      <c r="P25" s="195">
        <f>HLOOKUP($H$5,'Yield Curves &amp; Factor Charges'!$L$76:$S$107,O25+3,FALSE)</f>
        <v>0.71924693125595907</v>
      </c>
      <c r="Q25" s="78"/>
      <c r="R25" s="78"/>
      <c r="S25" s="78"/>
      <c r="T25" s="78"/>
      <c r="U25" s="78"/>
      <c r="V25" s="78"/>
      <c r="W25" s="78"/>
      <c r="X25" s="78"/>
      <c r="Y25" s="78"/>
      <c r="Z25" s="78"/>
      <c r="AA25" s="78"/>
      <c r="AB25" s="78"/>
      <c r="AC25" s="78"/>
      <c r="AD25" s="78"/>
      <c r="AE25" s="78"/>
      <c r="AF25" s="78"/>
      <c r="AG25" s="78"/>
      <c r="AH25" s="78"/>
    </row>
    <row r="26" spans="2:34" s="3" customFormat="1" x14ac:dyDescent="0.25">
      <c r="B26" s="216">
        <f t="shared" si="1"/>
        <v>50040</v>
      </c>
      <c r="G26" s="127">
        <f>'Loss Reserves - Total'!AF33+'PremProv - Total'!AF40</f>
        <v>5680.4452070261814</v>
      </c>
      <c r="H26" s="127">
        <f>'Loss Reserves - Total'!D33+'PremProv - Total'!D40</f>
        <v>20240.312496776274</v>
      </c>
      <c r="I26" s="127">
        <f t="shared" si="5"/>
        <v>292.63102404977747</v>
      </c>
      <c r="J26" s="78">
        <f t="shared" si="6"/>
        <v>5973.0762310759592</v>
      </c>
      <c r="K26" s="78">
        <f t="shared" si="2"/>
        <v>5828.5974904890836</v>
      </c>
      <c r="L26" s="125">
        <f t="shared" si="0"/>
        <v>582.85974904890838</v>
      </c>
      <c r="M26" s="125">
        <f t="shared" si="3"/>
        <v>6411.4572395379919</v>
      </c>
      <c r="N26" s="125">
        <f t="shared" si="4"/>
        <v>384.68743437227948</v>
      </c>
      <c r="O26" s="129">
        <f t="shared" si="7"/>
        <v>17</v>
      </c>
      <c r="P26" s="195">
        <f>HLOOKUP($H$5,'Yield Curves &amp; Factor Charges'!$L$76:$S$107,O26+3,FALSE)</f>
        <v>0.70361597888844685</v>
      </c>
      <c r="Q26" s="78"/>
      <c r="R26" s="78"/>
      <c r="S26" s="78"/>
      <c r="T26" s="78"/>
      <c r="U26" s="78"/>
      <c r="V26" s="78"/>
      <c r="W26" s="78"/>
      <c r="X26" s="78"/>
      <c r="Y26" s="78"/>
      <c r="Z26" s="78"/>
      <c r="AA26" s="78"/>
      <c r="AB26" s="78"/>
      <c r="AC26" s="78"/>
      <c r="AD26" s="78"/>
      <c r="AE26" s="78"/>
      <c r="AF26" s="78"/>
      <c r="AG26" s="78"/>
      <c r="AH26" s="78"/>
    </row>
    <row r="27" spans="2:34" s="3" customFormat="1" x14ac:dyDescent="0.25">
      <c r="B27" s="216">
        <f t="shared" si="1"/>
        <v>50405</v>
      </c>
      <c r="G27" s="127">
        <f>'Loss Reserves - Total'!AF34+'PremProv - Total'!AF41</f>
        <v>1665.6286668745395</v>
      </c>
      <c r="H27" s="127">
        <f>'Loss Reserves - Total'!D34+'PremProv - Total'!D41</f>
        <v>5934.8948000466407</v>
      </c>
      <c r="I27" s="127">
        <f t="shared" si="5"/>
        <v>85.805707952481555</v>
      </c>
      <c r="J27" s="78">
        <f t="shared" si="6"/>
        <v>1751.434374827021</v>
      </c>
      <c r="K27" s="78">
        <f t="shared" si="2"/>
        <v>1709.0701017278332</v>
      </c>
      <c r="L27" s="125">
        <f t="shared" si="0"/>
        <v>170.90701017278332</v>
      </c>
      <c r="M27" s="125">
        <f t="shared" si="3"/>
        <v>1879.9771119006164</v>
      </c>
      <c r="N27" s="125">
        <f t="shared" si="4"/>
        <v>112.79862671403698</v>
      </c>
      <c r="O27" s="129">
        <f t="shared" si="7"/>
        <v>18</v>
      </c>
      <c r="P27" s="195">
        <f>HLOOKUP($H$5,'Yield Curves &amp; Factor Charges'!$L$76:$S$107,O27+3,FALSE)</f>
        <v>0.6885792513787875</v>
      </c>
      <c r="Q27" s="79"/>
      <c r="R27" s="79"/>
      <c r="S27" s="79"/>
      <c r="T27" s="79"/>
      <c r="U27" s="79"/>
      <c r="V27" s="79"/>
      <c r="W27" s="79"/>
      <c r="X27" s="79"/>
      <c r="Y27" s="79"/>
      <c r="Z27" s="79"/>
      <c r="AA27" s="79"/>
      <c r="AB27" s="79"/>
      <c r="AC27" s="79"/>
      <c r="AD27" s="79"/>
      <c r="AE27" s="79"/>
      <c r="AF27" s="79"/>
      <c r="AG27" s="79"/>
      <c r="AH27" s="79"/>
    </row>
    <row r="28" spans="2:34" x14ac:dyDescent="0.25">
      <c r="B28" s="216">
        <f t="shared" si="1"/>
        <v>50770</v>
      </c>
      <c r="G28" s="127">
        <f>'Loss Reserves - Total'!AF35+'PremProv - Total'!AF42</f>
        <v>0</v>
      </c>
      <c r="H28" s="127">
        <f>'Loss Reserves - Total'!D35+'PremProv - Total'!D42</f>
        <v>0</v>
      </c>
      <c r="I28" s="127">
        <f t="shared" si="5"/>
        <v>0</v>
      </c>
      <c r="J28" s="78">
        <f t="shared" si="6"/>
        <v>0</v>
      </c>
      <c r="K28" s="78">
        <f t="shared" si="2"/>
        <v>0</v>
      </c>
      <c r="L28" s="125">
        <f t="shared" si="0"/>
        <v>0</v>
      </c>
      <c r="M28" s="125">
        <f t="shared" si="3"/>
        <v>0</v>
      </c>
      <c r="N28" s="125">
        <f t="shared" si="4"/>
        <v>0</v>
      </c>
      <c r="O28" s="129">
        <f t="shared" si="7"/>
        <v>19</v>
      </c>
      <c r="P28" s="195">
        <f>HLOOKUP($H$5,'Yield Curves &amp; Factor Charges'!$L$76:$S$107,O28+3,FALSE)</f>
        <v>0.67414233651779099</v>
      </c>
    </row>
    <row r="29" spans="2:34" x14ac:dyDescent="0.25">
      <c r="B29" s="216">
        <f t="shared" si="1"/>
        <v>51135</v>
      </c>
      <c r="G29" s="127">
        <f>'Loss Reserves - Total'!AF36+'PremProv - Total'!AF43</f>
        <v>0</v>
      </c>
      <c r="H29" s="127">
        <f>'Loss Reserves - Total'!D36+'PremProv - Total'!D43</f>
        <v>0</v>
      </c>
      <c r="I29" s="127">
        <f t="shared" si="5"/>
        <v>0</v>
      </c>
      <c r="J29" s="78">
        <f t="shared" si="6"/>
        <v>0</v>
      </c>
      <c r="K29" s="78">
        <f t="shared" si="2"/>
        <v>0</v>
      </c>
      <c r="L29" s="125">
        <f t="shared" si="0"/>
        <v>0</v>
      </c>
      <c r="M29" s="125">
        <f t="shared" si="3"/>
        <v>0</v>
      </c>
      <c r="N29" s="125">
        <f t="shared" si="4"/>
        <v>0</v>
      </c>
      <c r="O29" s="129">
        <f t="shared" si="7"/>
        <v>20</v>
      </c>
      <c r="P29" s="195">
        <f>HLOOKUP($H$5,'Yield Curves &amp; Factor Charges'!$L$76:$S$107,O29+3,FALSE)</f>
        <v>0.66029152926079049</v>
      </c>
    </row>
    <row r="30" spans="2:34" s="3" customFormat="1" x14ac:dyDescent="0.25">
      <c r="B30" s="216">
        <f t="shared" si="1"/>
        <v>51501</v>
      </c>
      <c r="G30" s="127">
        <f>'Loss Reserves - Total'!AF37+'PremProv - Total'!AF44</f>
        <v>0</v>
      </c>
      <c r="H30" s="127">
        <f>'Loss Reserves - Total'!D37+'PremProv - Total'!D44</f>
        <v>0</v>
      </c>
      <c r="I30" s="127">
        <f t="shared" si="5"/>
        <v>0</v>
      </c>
      <c r="J30" s="78">
        <f t="shared" si="6"/>
        <v>0</v>
      </c>
      <c r="K30" s="78">
        <f t="shared" si="2"/>
        <v>0</v>
      </c>
      <c r="L30" s="125">
        <f t="shared" si="0"/>
        <v>0</v>
      </c>
      <c r="M30" s="125">
        <f t="shared" si="3"/>
        <v>0</v>
      </c>
      <c r="N30" s="125">
        <f t="shared" si="4"/>
        <v>0</v>
      </c>
      <c r="O30" s="129">
        <f t="shared" si="7"/>
        <v>21</v>
      </c>
      <c r="P30" s="195">
        <f>HLOOKUP($H$5,'Yield Curves &amp; Factor Charges'!$L$76:$S$107,O30+3,FALSE)</f>
        <v>0.64674188599186699</v>
      </c>
    </row>
    <row r="31" spans="2:34" x14ac:dyDescent="0.25">
      <c r="H31" s="124"/>
      <c r="O31" s="130"/>
    </row>
    <row r="32" spans="2:34" s="3" customFormat="1" x14ac:dyDescent="0.25">
      <c r="O32" s="49"/>
      <c r="P32" s="49"/>
    </row>
    <row r="33" spans="7:31" s="3" customFormat="1" x14ac:dyDescent="0.25">
      <c r="O33" s="49"/>
      <c r="P33" s="49"/>
    </row>
    <row r="34" spans="7:31" x14ac:dyDescent="0.25">
      <c r="J34" s="78"/>
      <c r="K34" s="78"/>
      <c r="L34" s="78"/>
      <c r="M34" s="78"/>
      <c r="N34" s="78"/>
      <c r="O34" s="123"/>
      <c r="P34" s="123"/>
      <c r="Q34" s="78"/>
      <c r="R34" s="78"/>
      <c r="S34" s="78"/>
      <c r="T34" s="78"/>
      <c r="U34" s="78"/>
      <c r="V34" s="78"/>
      <c r="W34" s="78"/>
      <c r="X34" s="78"/>
      <c r="Y34" s="78"/>
      <c r="Z34" s="78"/>
      <c r="AA34" s="78"/>
      <c r="AB34" s="78"/>
      <c r="AC34" s="78"/>
      <c r="AD34" s="78"/>
      <c r="AE34" s="78"/>
    </row>
    <row r="35" spans="7:31" s="3" customFormat="1" x14ac:dyDescent="0.25">
      <c r="G35" s="6"/>
      <c r="K35" s="78"/>
      <c r="L35" s="78"/>
      <c r="M35" s="78"/>
      <c r="N35" s="78"/>
      <c r="O35" s="123"/>
      <c r="P35" s="123"/>
      <c r="Q35" s="78"/>
      <c r="R35" s="78"/>
      <c r="S35" s="78"/>
      <c r="T35" s="78"/>
      <c r="U35" s="78"/>
      <c r="V35" s="78"/>
      <c r="W35" s="78"/>
      <c r="X35" s="78"/>
      <c r="Y35" s="78"/>
      <c r="Z35" s="78"/>
      <c r="AA35" s="78"/>
      <c r="AB35" s="78"/>
      <c r="AC35" s="78"/>
      <c r="AD35" s="78"/>
      <c r="AE35" s="78"/>
    </row>
    <row r="36" spans="7:31" x14ac:dyDescent="0.25">
      <c r="I36" s="3"/>
    </row>
    <row r="37" spans="7:31" s="3" customFormat="1" x14ac:dyDescent="0.25">
      <c r="G37" s="5"/>
      <c r="I37" s="97"/>
      <c r="J37" s="78"/>
      <c r="K37" s="78"/>
      <c r="L37" s="78"/>
      <c r="M37" s="78"/>
      <c r="N37" s="78"/>
      <c r="O37" s="123"/>
      <c r="P37" s="123"/>
      <c r="Q37" s="78"/>
      <c r="R37" s="78"/>
      <c r="S37" s="78"/>
      <c r="T37" s="78"/>
      <c r="U37" s="78"/>
      <c r="V37" s="78"/>
      <c r="W37" s="78"/>
      <c r="X37" s="78"/>
      <c r="Y37" s="78"/>
      <c r="Z37" s="78"/>
      <c r="AA37" s="78"/>
      <c r="AB37" s="78"/>
      <c r="AC37" s="78"/>
      <c r="AD37" s="78"/>
      <c r="AE37" s="78"/>
    </row>
    <row r="38" spans="7:31" s="3" customFormat="1" x14ac:dyDescent="0.25">
      <c r="G38" s="5"/>
      <c r="J38" s="78"/>
      <c r="K38" s="78"/>
      <c r="L38" s="78"/>
      <c r="M38" s="78"/>
      <c r="N38" s="78"/>
      <c r="O38" s="123"/>
      <c r="P38" s="123"/>
      <c r="Q38" s="78"/>
      <c r="R38" s="78"/>
      <c r="S38" s="78"/>
      <c r="T38" s="78"/>
      <c r="U38" s="78"/>
      <c r="V38" s="78"/>
      <c r="W38" s="78"/>
      <c r="X38" s="78"/>
      <c r="Y38" s="78"/>
      <c r="Z38" s="78"/>
      <c r="AA38" s="78"/>
      <c r="AB38" s="78"/>
      <c r="AC38" s="78"/>
      <c r="AD38" s="78"/>
      <c r="AE38" s="78"/>
    </row>
  </sheetData>
  <mergeCells count="2">
    <mergeCell ref="D7:F7"/>
    <mergeCell ref="H7:I7"/>
  </mergeCells>
  <pageMargins left="0.7" right="0.7" top="0.75" bottom="0.75" header="0.3" footer="0.3"/>
  <pageSetup scale="44" orientation="landscape" horizontalDpi="1200" verticalDpi="120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theme="9" tint="0.39997558519241921"/>
  </sheetPr>
  <dimension ref="A1:AL42"/>
  <sheetViews>
    <sheetView zoomScale="78" zoomScaleNormal="78" workbookViewId="0">
      <selection activeCell="C44" sqref="C44:L45"/>
    </sheetView>
  </sheetViews>
  <sheetFormatPr defaultColWidth="9.109375" defaultRowHeight="13.2" x14ac:dyDescent="0.25"/>
  <cols>
    <col min="1" max="1" width="6" style="6" customWidth="1"/>
    <col min="2" max="2" width="12.77734375" style="6" customWidth="1"/>
    <col min="3" max="7" width="13.77734375" style="6" customWidth="1"/>
    <col min="8" max="10" width="16.21875" style="6" customWidth="1"/>
    <col min="11" max="13" width="16.21875" style="6" hidden="1" customWidth="1"/>
    <col min="14" max="15" width="16.21875" style="6" customWidth="1"/>
    <col min="16" max="18" width="13.77734375" style="6" customWidth="1"/>
    <col min="19" max="20" width="13.77734375" style="346" customWidth="1"/>
    <col min="21" max="21" width="13.77734375" style="6" customWidth="1"/>
    <col min="22" max="28" width="10.77734375" style="6" customWidth="1"/>
    <col min="29" max="16384" width="9.109375" style="6"/>
  </cols>
  <sheetData>
    <row r="1" spans="1:37" x14ac:dyDescent="0.25">
      <c r="A1" s="11"/>
      <c r="B1" s="11"/>
      <c r="C1" s="11"/>
      <c r="D1" s="11"/>
      <c r="E1" s="11"/>
      <c r="F1" s="11"/>
      <c r="G1" s="11"/>
      <c r="H1" s="11"/>
      <c r="I1" s="11"/>
      <c r="J1" s="11"/>
      <c r="K1" s="11"/>
      <c r="L1" s="11"/>
      <c r="M1" s="11"/>
      <c r="N1" s="11"/>
      <c r="O1" s="11"/>
      <c r="P1" s="11"/>
      <c r="Q1" s="11"/>
      <c r="R1" s="11"/>
      <c r="S1" s="11"/>
      <c r="T1" s="11"/>
      <c r="U1" s="11"/>
    </row>
    <row r="2" spans="1:37" x14ac:dyDescent="0.25">
      <c r="A2" s="11"/>
      <c r="B2" s="11"/>
      <c r="C2" s="11"/>
      <c r="D2" s="11"/>
      <c r="E2" s="11"/>
      <c r="F2" s="11"/>
      <c r="G2" s="11"/>
      <c r="H2" s="11"/>
      <c r="I2" s="11"/>
      <c r="J2" s="11"/>
      <c r="K2" s="11"/>
      <c r="L2" s="11"/>
      <c r="M2" s="11"/>
      <c r="N2" s="11"/>
      <c r="O2" s="11"/>
      <c r="P2" s="11"/>
      <c r="Q2" s="11"/>
      <c r="R2" s="11"/>
      <c r="S2" s="11"/>
      <c r="T2" s="11"/>
      <c r="U2" s="11"/>
    </row>
    <row r="3" spans="1:37" x14ac:dyDescent="0.25">
      <c r="A3" s="10" t="str">
        <f>Project</f>
        <v>Bermuda Economic Balance Sheet Simplification Calculations Template</v>
      </c>
      <c r="B3" s="11"/>
      <c r="C3" s="11"/>
      <c r="D3" s="11"/>
      <c r="E3" s="11"/>
      <c r="F3" s="11"/>
      <c r="G3" s="11"/>
      <c r="H3" s="11"/>
      <c r="I3" s="11"/>
      <c r="J3" s="11"/>
      <c r="K3" s="11"/>
      <c r="L3" s="11"/>
      <c r="M3" s="11"/>
      <c r="N3" s="11"/>
      <c r="O3" s="11"/>
      <c r="P3" s="11"/>
      <c r="Q3" s="11"/>
      <c r="R3" s="11"/>
      <c r="S3" s="11"/>
      <c r="T3" s="11"/>
      <c r="U3" s="11"/>
    </row>
    <row r="5" spans="1:37" x14ac:dyDescent="0.25">
      <c r="G5" s="281" t="s">
        <v>51</v>
      </c>
      <c r="H5" s="109" t="s">
        <v>52</v>
      </c>
    </row>
    <row r="6" spans="1:37" x14ac:dyDescent="0.25">
      <c r="G6" s="281" t="s">
        <v>101</v>
      </c>
      <c r="H6" s="151">
        <f>HLOOKUP($H$5,'Yield Curves &amp; Factor Charges'!$C$6:$J$7,2,FALSE)</f>
        <v>1</v>
      </c>
    </row>
    <row r="7" spans="1:37" ht="25.5" customHeight="1" x14ac:dyDescent="0.25">
      <c r="C7" s="196"/>
      <c r="D7" s="429" t="s">
        <v>122</v>
      </c>
      <c r="E7" s="429"/>
      <c r="F7" s="429"/>
      <c r="H7" s="430" t="s">
        <v>43</v>
      </c>
      <c r="I7" s="430"/>
      <c r="R7" s="197">
        <v>0.06</v>
      </c>
      <c r="T7" s="347"/>
    </row>
    <row r="8" spans="1:37" ht="39.6" x14ac:dyDescent="0.25">
      <c r="C8" s="222" t="s">
        <v>183</v>
      </c>
      <c r="D8" s="222" t="s">
        <v>123</v>
      </c>
      <c r="E8" s="222" t="s">
        <v>190</v>
      </c>
      <c r="F8" s="222" t="s">
        <v>189</v>
      </c>
      <c r="G8" s="221" t="s">
        <v>124</v>
      </c>
      <c r="H8" s="220" t="s">
        <v>102</v>
      </c>
      <c r="I8" s="220" t="s">
        <v>184</v>
      </c>
      <c r="J8" s="220" t="s">
        <v>125</v>
      </c>
      <c r="K8" s="220" t="s">
        <v>81</v>
      </c>
      <c r="L8" s="220" t="s">
        <v>366</v>
      </c>
      <c r="M8" s="220" t="s">
        <v>367</v>
      </c>
      <c r="N8" s="350" t="s">
        <v>368</v>
      </c>
      <c r="O8" s="348" t="s">
        <v>369</v>
      </c>
      <c r="P8" s="348" t="s">
        <v>42</v>
      </c>
      <c r="Q8" s="221" t="s">
        <v>126</v>
      </c>
      <c r="R8" s="220" t="s">
        <v>127</v>
      </c>
      <c r="S8" s="347" t="s">
        <v>55</v>
      </c>
      <c r="T8" s="347" t="s">
        <v>162</v>
      </c>
      <c r="U8" s="3" t="s">
        <v>27</v>
      </c>
    </row>
    <row r="9" spans="1:37" ht="12.75" customHeight="1" x14ac:dyDescent="0.25">
      <c r="B9" s="216">
        <f>+Summary!$C$6</f>
        <v>43830</v>
      </c>
      <c r="C9" s="217">
        <f>+'PremProv - Total'!AF47</f>
        <v>24394.839810835605</v>
      </c>
      <c r="D9" s="218">
        <f>+'PremProv - Total'!E47</f>
        <v>160000</v>
      </c>
      <c r="E9" s="219">
        <f>CatRiskFactor</f>
        <v>2</v>
      </c>
      <c r="F9" s="217">
        <f>+D9*E9</f>
        <v>320000</v>
      </c>
      <c r="G9" s="127">
        <f>+'Loss Reserves - Draft'!AD16</f>
        <v>147764.32600794933</v>
      </c>
      <c r="H9" s="127">
        <f>'Loss Reserves - Total'!D16</f>
        <v>671681.83515208762</v>
      </c>
      <c r="I9" s="217">
        <f>H9*CreditRiskFactor</f>
        <v>9711.0626768976526</v>
      </c>
      <c r="J9" s="78">
        <f>SUM(C9,F9,G9,I9)</f>
        <v>501870.22849568265</v>
      </c>
      <c r="K9" s="127">
        <f>C9</f>
        <v>24394.839810835605</v>
      </c>
      <c r="L9" s="127">
        <f>G9</f>
        <v>147764.32600794933</v>
      </c>
      <c r="M9" s="127">
        <f>F9</f>
        <v>320000</v>
      </c>
      <c r="N9" s="127">
        <f t="array" ref="N9">+SQRT(MMULT(K9:M9,MMULT('Correlation Matrix'!$J$7:$L$9,TRANSPOSE(K9:M9))))</f>
        <v>358585.18509024702</v>
      </c>
      <c r="O9" s="127">
        <f>SQRT(N9^2+I9^2+N9*I9)</f>
        <v>363538.00752045127</v>
      </c>
      <c r="P9" s="125">
        <f t="shared" ref="P9:P30" si="0">N9*OpRiskFactor</f>
        <v>35858.518509024703</v>
      </c>
      <c r="Q9" s="125">
        <f>SUM(O9:P9)</f>
        <v>399396.52602947596</v>
      </c>
      <c r="R9" s="125">
        <f>Q9*$R$7</f>
        <v>23963.791561768558</v>
      </c>
      <c r="S9" s="128">
        <v>0</v>
      </c>
      <c r="T9" s="195">
        <f>HLOOKUP($H$5,'Yield Curves &amp; Factor Charges'!$L$76:$S$107,S9+3,FALSE)</f>
        <v>0.9834302397611745</v>
      </c>
      <c r="U9" s="2">
        <f>SUMPRODUCT(R9:R30,T9:T30)</f>
        <v>127848.89866169069</v>
      </c>
      <c r="V9" s="145"/>
      <c r="X9" s="145"/>
      <c r="Y9" s="145"/>
      <c r="Z9" s="145"/>
      <c r="AA9" s="145"/>
      <c r="AB9" s="145"/>
      <c r="AC9" s="145"/>
      <c r="AD9" s="145"/>
      <c r="AE9" s="145"/>
      <c r="AF9" s="145"/>
      <c r="AG9" s="145"/>
      <c r="AH9" s="145"/>
      <c r="AI9" s="145"/>
      <c r="AJ9" s="145"/>
      <c r="AK9" s="145"/>
    </row>
    <row r="10" spans="1:37" x14ac:dyDescent="0.25">
      <c r="B10" s="216">
        <f t="shared" ref="B10:B30" si="1">EDATE(B9,12)</f>
        <v>44196</v>
      </c>
      <c r="G10" s="127">
        <f>+'Loss Reserves - Draft'!AD17</f>
        <v>160782.39446283708</v>
      </c>
      <c r="H10" s="127">
        <f>'Loss Reserves - Total'!D17+'PremProv - Total'!D24</f>
        <v>710520.36032477766</v>
      </c>
      <c r="I10" s="127">
        <f>H10*CreditRiskFactor</f>
        <v>10272.583522767871</v>
      </c>
      <c r="J10" s="78">
        <f>SUM(C10,F10,G10,I10)</f>
        <v>171054.97798560496</v>
      </c>
      <c r="K10" s="127">
        <f t="shared" ref="K10:K30" si="2">C10</f>
        <v>0</v>
      </c>
      <c r="L10" s="127">
        <f t="shared" ref="L10:L30" si="3">G10</f>
        <v>160782.39446283708</v>
      </c>
      <c r="M10" s="127">
        <f t="shared" ref="M10:M30" si="4">F10</f>
        <v>0</v>
      </c>
      <c r="N10" s="127">
        <f t="array" ref="N10">+SQRT(MMULT(K10:M10,MMULT('Correlation Matrix'!$J$7:$L$9,TRANSPOSE(K10:M10))))</f>
        <v>160782.39446283708</v>
      </c>
      <c r="O10" s="127">
        <f t="shared" ref="O10:O30" si="5">SQRT(N10^2+I10^2+N10*I10)</f>
        <v>166157.01886332003</v>
      </c>
      <c r="P10" s="125">
        <f t="shared" si="0"/>
        <v>16078.239446283709</v>
      </c>
      <c r="Q10" s="125">
        <f t="shared" ref="Q10:Q30" si="6">SUM(O10:P10)</f>
        <v>182235.25830960373</v>
      </c>
      <c r="R10" s="125">
        <f t="shared" ref="R10:R30" si="7">Q10*$R$7</f>
        <v>10934.115498576222</v>
      </c>
      <c r="S10" s="129">
        <f>S9+1</f>
        <v>1</v>
      </c>
      <c r="T10" s="195">
        <f>HLOOKUP($H$5,'Yield Curves &amp; Factor Charges'!$L$76:$S$107,S10+3,FALSE)</f>
        <v>0.9687431164086352</v>
      </c>
    </row>
    <row r="11" spans="1:37" x14ac:dyDescent="0.25">
      <c r="B11" s="216">
        <f t="shared" si="1"/>
        <v>44561</v>
      </c>
      <c r="G11" s="127">
        <f>+'Loss Reserves - Draft'!AD18</f>
        <v>154140.25413430424</v>
      </c>
      <c r="H11" s="127">
        <f>'Loss Reserves - Total'!D18+'PremProv - Total'!D25</f>
        <v>636655.57761281915</v>
      </c>
      <c r="I11" s="127">
        <f t="shared" ref="I11:I30" si="8">H11*CreditRiskFactor</f>
        <v>9204.6589534383493</v>
      </c>
      <c r="J11" s="78">
        <f t="shared" ref="J11:J30" si="9">SUM(C11,F11,G11,I11)</f>
        <v>163344.91308774258</v>
      </c>
      <c r="K11" s="127">
        <f t="shared" si="2"/>
        <v>0</v>
      </c>
      <c r="L11" s="127">
        <f t="shared" si="3"/>
        <v>154140.25413430424</v>
      </c>
      <c r="M11" s="127">
        <f t="shared" si="4"/>
        <v>0</v>
      </c>
      <c r="N11" s="127">
        <f t="array" ref="N11">+SQRT(MMULT(K11:M11,MMULT('Correlation Matrix'!$J$7:$L$9,TRANSPOSE(K11:M11))))</f>
        <v>154140.25413430424</v>
      </c>
      <c r="O11" s="127">
        <f t="shared" si="5"/>
        <v>158942.60650102474</v>
      </c>
      <c r="P11" s="125">
        <f t="shared" si="0"/>
        <v>15414.025413430425</v>
      </c>
      <c r="Q11" s="125">
        <f t="shared" si="6"/>
        <v>174356.63191445515</v>
      </c>
      <c r="R11" s="125">
        <f t="shared" si="7"/>
        <v>10461.397914867308</v>
      </c>
      <c r="S11" s="129">
        <f t="shared" ref="S11:S30" si="10">S10+1</f>
        <v>2</v>
      </c>
      <c r="T11" s="195">
        <f>HLOOKUP($H$5,'Yield Curves &amp; Factor Charges'!$L$76:$S$107,S11+3,FALSE)</f>
        <v>0.95370149617399724</v>
      </c>
    </row>
    <row r="12" spans="1:37" s="3" customFormat="1" x14ac:dyDescent="0.25">
      <c r="B12" s="216">
        <f t="shared" si="1"/>
        <v>44926</v>
      </c>
      <c r="G12" s="127">
        <f>+'Loss Reserves - Draft'!AD19</f>
        <v>149160.60761955829</v>
      </c>
      <c r="H12" s="127">
        <f>'Loss Reserves - Total'!D19+'PremProv - Total'!D26</f>
        <v>574549.87134577811</v>
      </c>
      <c r="I12" s="127">
        <f t="shared" si="8"/>
        <v>8306.7451278907683</v>
      </c>
      <c r="J12" s="78">
        <f t="shared" si="9"/>
        <v>157467.35274744907</v>
      </c>
      <c r="K12" s="127">
        <f t="shared" si="2"/>
        <v>0</v>
      </c>
      <c r="L12" s="127">
        <f t="shared" si="3"/>
        <v>149160.60761955829</v>
      </c>
      <c r="M12" s="127">
        <f t="shared" si="4"/>
        <v>0</v>
      </c>
      <c r="N12" s="127">
        <f t="array" ref="N12">+SQRT(MMULT(K12:M12,MMULT('Correlation Matrix'!$J$7:$L$9,TRANSPOSE(K12:M12))))</f>
        <v>149160.60761955829</v>
      </c>
      <c r="O12" s="127">
        <f t="shared" si="5"/>
        <v>153482.66361603371</v>
      </c>
      <c r="P12" s="125">
        <f t="shared" si="0"/>
        <v>14916.060761955829</v>
      </c>
      <c r="Q12" s="125">
        <f t="shared" si="6"/>
        <v>168398.72437798954</v>
      </c>
      <c r="R12" s="125">
        <f t="shared" si="7"/>
        <v>10103.923462679371</v>
      </c>
      <c r="S12" s="129">
        <f t="shared" si="10"/>
        <v>3</v>
      </c>
      <c r="T12" s="195">
        <f>HLOOKUP($H$5,'Yield Curves &amp; Factor Charges'!$L$76:$S$107,S12+3,FALSE)</f>
        <v>0.93817499895281942</v>
      </c>
      <c r="U12" s="78"/>
      <c r="V12" s="78"/>
      <c r="W12" s="78"/>
      <c r="X12" s="78"/>
      <c r="Y12" s="78"/>
      <c r="Z12" s="78"/>
      <c r="AA12" s="78"/>
      <c r="AB12" s="78"/>
      <c r="AC12" s="78"/>
      <c r="AD12" s="78"/>
      <c r="AE12" s="78"/>
      <c r="AF12" s="78"/>
      <c r="AG12" s="78"/>
      <c r="AH12" s="78"/>
      <c r="AI12" s="78"/>
      <c r="AJ12" s="78"/>
      <c r="AK12" s="78"/>
    </row>
    <row r="13" spans="1:37" x14ac:dyDescent="0.25">
      <c r="B13" s="216">
        <f t="shared" si="1"/>
        <v>45291</v>
      </c>
      <c r="G13" s="127">
        <f>+'Loss Reserves - Draft'!AD20</f>
        <v>147373.03322820854</v>
      </c>
      <c r="H13" s="127">
        <f>'Loss Reserves - Total'!D20+'PremProv - Total'!D27</f>
        <v>539604.15431888716</v>
      </c>
      <c r="I13" s="127">
        <f t="shared" si="8"/>
        <v>7801.5058455742728</v>
      </c>
      <c r="J13" s="78">
        <f t="shared" si="9"/>
        <v>155174.53907378283</v>
      </c>
      <c r="K13" s="127">
        <f t="shared" si="2"/>
        <v>0</v>
      </c>
      <c r="L13" s="127">
        <f t="shared" si="3"/>
        <v>147373.03322820854</v>
      </c>
      <c r="M13" s="127">
        <f t="shared" si="4"/>
        <v>0</v>
      </c>
      <c r="N13" s="127">
        <f t="array" ref="N13">+SQRT(MMULT(K13:M13,MMULT('Correlation Matrix'!$J$7:$L$9,TRANSPOSE(K13:M13))))</f>
        <v>147373.03322820854</v>
      </c>
      <c r="O13" s="127">
        <f t="shared" si="5"/>
        <v>151424.58848070572</v>
      </c>
      <c r="P13" s="125">
        <f t="shared" si="0"/>
        <v>14737.303322820855</v>
      </c>
      <c r="Q13" s="125">
        <f t="shared" si="6"/>
        <v>166161.89180352658</v>
      </c>
      <c r="R13" s="125">
        <f t="shared" si="7"/>
        <v>9969.7135082115947</v>
      </c>
      <c r="S13" s="129">
        <f t="shared" si="10"/>
        <v>4</v>
      </c>
      <c r="T13" s="195">
        <f>HLOOKUP($H$5,'Yield Curves &amp; Factor Charges'!$L$76:$S$107,S13+3,FALSE)</f>
        <v>0.92206391527002296</v>
      </c>
    </row>
    <row r="14" spans="1:37" x14ac:dyDescent="0.25">
      <c r="B14" s="216">
        <f t="shared" si="1"/>
        <v>45657</v>
      </c>
      <c r="G14" s="127">
        <f>+'Loss Reserves - Draft'!AD21</f>
        <v>146256.75097352007</v>
      </c>
      <c r="H14" s="127">
        <f>'Loss Reserves - Total'!D21+'PremProv - Total'!D28</f>
        <v>523118.39040203206</v>
      </c>
      <c r="I14" s="127">
        <f t="shared" si="8"/>
        <v>7563.1574515956445</v>
      </c>
      <c r="J14" s="78">
        <f t="shared" si="9"/>
        <v>153819.90842511572</v>
      </c>
      <c r="K14" s="127">
        <f t="shared" si="2"/>
        <v>0</v>
      </c>
      <c r="L14" s="127">
        <f t="shared" si="3"/>
        <v>146256.75097352007</v>
      </c>
      <c r="M14" s="127">
        <f t="shared" si="4"/>
        <v>0</v>
      </c>
      <c r="N14" s="127">
        <f t="array" ref="N14">+SQRT(MMULT(K14:M14,MMULT('Correlation Matrix'!$J$7:$L$9,TRANSPOSE(K14:M14))))</f>
        <v>146256.75097352007</v>
      </c>
      <c r="O14" s="127">
        <f t="shared" si="5"/>
        <v>150181.2284939081</v>
      </c>
      <c r="P14" s="125">
        <f t="shared" si="0"/>
        <v>14625.675097352008</v>
      </c>
      <c r="Q14" s="125">
        <f t="shared" si="6"/>
        <v>164806.90359126011</v>
      </c>
      <c r="R14" s="125">
        <f t="shared" si="7"/>
        <v>9888.4142154756064</v>
      </c>
      <c r="S14" s="129">
        <f t="shared" si="10"/>
        <v>5</v>
      </c>
      <c r="T14" s="195">
        <f>HLOOKUP($H$5,'Yield Curves &amp; Factor Charges'!$L$76:$S$107,S14+3,FALSE)</f>
        <v>0.90545167136828431</v>
      </c>
    </row>
    <row r="15" spans="1:37" x14ac:dyDescent="0.25">
      <c r="B15" s="216">
        <f t="shared" si="1"/>
        <v>46022</v>
      </c>
      <c r="G15" s="127">
        <f>+'Loss Reserves - Draft'!AD22</f>
        <v>144607.02766294547</v>
      </c>
      <c r="H15" s="127">
        <f>'Loss Reserves - Total'!D22+'PremProv - Total'!D29</f>
        <v>515573.70824665489</v>
      </c>
      <c r="I15" s="127">
        <f t="shared" si="8"/>
        <v>7454.0777095901913</v>
      </c>
      <c r="J15" s="78">
        <f t="shared" si="9"/>
        <v>152061.10537253568</v>
      </c>
      <c r="K15" s="127">
        <f t="shared" si="2"/>
        <v>0</v>
      </c>
      <c r="L15" s="127">
        <f t="shared" si="3"/>
        <v>144607.02766294547</v>
      </c>
      <c r="M15" s="127">
        <f t="shared" si="4"/>
        <v>0</v>
      </c>
      <c r="N15" s="127">
        <f t="array" ref="N15">+SQRT(MMULT(K15:M15,MMULT('Correlation Matrix'!$J$7:$L$9,TRANSPOSE(K15:M15))))</f>
        <v>144607.02766294547</v>
      </c>
      <c r="O15" s="127">
        <f t="shared" si="5"/>
        <v>148474.46832895192</v>
      </c>
      <c r="P15" s="125">
        <f t="shared" si="0"/>
        <v>14460.702766294547</v>
      </c>
      <c r="Q15" s="125">
        <f t="shared" si="6"/>
        <v>162935.17109524645</v>
      </c>
      <c r="R15" s="125">
        <f t="shared" si="7"/>
        <v>9776.1102657147858</v>
      </c>
      <c r="S15" s="129">
        <f t="shared" si="10"/>
        <v>6</v>
      </c>
      <c r="T15" s="195">
        <f>HLOOKUP($H$5,'Yield Curves &amp; Factor Charges'!$L$76:$S$107,S15+3,FALSE)</f>
        <v>0.88852293584523379</v>
      </c>
    </row>
    <row r="16" spans="1:37" x14ac:dyDescent="0.25">
      <c r="B16" s="216">
        <f t="shared" si="1"/>
        <v>46387</v>
      </c>
      <c r="G16" s="127">
        <f>+'Loss Reserves - Draft'!AD23</f>
        <v>141166.55788363027</v>
      </c>
      <c r="H16" s="127">
        <f>'Loss Reserves - Total'!D23+'PremProv - Total'!D30</f>
        <v>503036.36189037538</v>
      </c>
      <c r="I16" s="127">
        <f t="shared" si="8"/>
        <v>7272.8148707042228</v>
      </c>
      <c r="J16" s="78">
        <f t="shared" si="9"/>
        <v>148439.3727543345</v>
      </c>
      <c r="K16" s="127">
        <f t="shared" si="2"/>
        <v>0</v>
      </c>
      <c r="L16" s="127">
        <f t="shared" si="3"/>
        <v>141166.55788363027</v>
      </c>
      <c r="M16" s="127">
        <f t="shared" si="4"/>
        <v>0</v>
      </c>
      <c r="N16" s="127">
        <f t="array" ref="N16">+SQRT(MMULT(K16:M16,MMULT('Correlation Matrix'!$J$7:$L$9,TRANSPOSE(K16:M16))))</f>
        <v>141166.55788363027</v>
      </c>
      <c r="O16" s="127">
        <f t="shared" si="5"/>
        <v>144939.88113103333</v>
      </c>
      <c r="P16" s="125">
        <f t="shared" si="0"/>
        <v>14116.655788363028</v>
      </c>
      <c r="Q16" s="125">
        <f t="shared" si="6"/>
        <v>159056.53691939634</v>
      </c>
      <c r="R16" s="125">
        <f t="shared" si="7"/>
        <v>9543.3922151637798</v>
      </c>
      <c r="S16" s="129">
        <f t="shared" si="10"/>
        <v>7</v>
      </c>
      <c r="T16" s="195">
        <f>HLOOKUP($H$5,'Yield Curves &amp; Factor Charges'!$L$76:$S$107,S16+3,FALSE)</f>
        <v>0.8713990829328917</v>
      </c>
    </row>
    <row r="17" spans="2:38" x14ac:dyDescent="0.25">
      <c r="B17" s="216">
        <f t="shared" si="1"/>
        <v>46752</v>
      </c>
      <c r="G17" s="127">
        <f>+'Loss Reserves - Draft'!AD24</f>
        <v>135386.39068369137</v>
      </c>
      <c r="H17" s="127">
        <f>'Loss Reserves - Total'!D24+'PremProv - Total'!D31</f>
        <v>482404.84407525405</v>
      </c>
      <c r="I17" s="127">
        <f t="shared" si="8"/>
        <v>6974.5278661482516</v>
      </c>
      <c r="J17" s="78">
        <f t="shared" si="9"/>
        <v>142360.91854983961</v>
      </c>
      <c r="K17" s="127">
        <f t="shared" si="2"/>
        <v>0</v>
      </c>
      <c r="L17" s="127">
        <f t="shared" si="3"/>
        <v>135386.39068369137</v>
      </c>
      <c r="M17" s="127">
        <f t="shared" si="4"/>
        <v>0</v>
      </c>
      <c r="N17" s="127">
        <f t="array" ref="N17">+SQRT(MMULT(K17:M17,MMULT('Correlation Matrix'!$J$7:$L$9,TRANSPOSE(K17:M17))))</f>
        <v>135386.39068369137</v>
      </c>
      <c r="O17" s="127">
        <f t="shared" si="5"/>
        <v>139004.94586824396</v>
      </c>
      <c r="P17" s="125">
        <f t="shared" si="0"/>
        <v>13538.639068369137</v>
      </c>
      <c r="Q17" s="125">
        <f t="shared" si="6"/>
        <v>152543.5849366131</v>
      </c>
      <c r="R17" s="125">
        <f t="shared" si="7"/>
        <v>9152.6150961967851</v>
      </c>
      <c r="S17" s="129">
        <f t="shared" si="10"/>
        <v>8</v>
      </c>
      <c r="T17" s="195">
        <f>HLOOKUP($H$5,'Yield Curves &amp; Factor Charges'!$L$76:$S$107,S17+3,FALSE)</f>
        <v>0.85397072560539955</v>
      </c>
    </row>
    <row r="18" spans="2:38" s="3" customFormat="1" x14ac:dyDescent="0.25">
      <c r="B18" s="216">
        <f t="shared" si="1"/>
        <v>47118</v>
      </c>
      <c r="G18" s="127">
        <f>+'Loss Reserves - Draft'!AD25</f>
        <v>126816.84650316215</v>
      </c>
      <c r="H18" s="127">
        <f>'Loss Reserves - Total'!D25+'PremProv - Total'!D32</f>
        <v>451868.20918628055</v>
      </c>
      <c r="I18" s="127">
        <f t="shared" si="8"/>
        <v>6533.0343496811647</v>
      </c>
      <c r="J18" s="78">
        <f t="shared" si="9"/>
        <v>133349.88085284331</v>
      </c>
      <c r="K18" s="127">
        <f t="shared" si="2"/>
        <v>0</v>
      </c>
      <c r="L18" s="127">
        <f t="shared" si="3"/>
        <v>126816.84650316215</v>
      </c>
      <c r="M18" s="127">
        <f t="shared" si="4"/>
        <v>0</v>
      </c>
      <c r="N18" s="127">
        <f t="array" ref="N18">+SQRT(MMULT(K18:M18,MMULT('Correlation Matrix'!$J$7:$L$9,TRANSPOSE(K18:M18))))</f>
        <v>126816.84650316215</v>
      </c>
      <c r="O18" s="127">
        <f t="shared" si="5"/>
        <v>130206.34358257706</v>
      </c>
      <c r="P18" s="125">
        <f t="shared" si="0"/>
        <v>12681.684650316216</v>
      </c>
      <c r="Q18" s="125">
        <f t="shared" si="6"/>
        <v>142888.02823289327</v>
      </c>
      <c r="R18" s="125">
        <f t="shared" si="7"/>
        <v>8573.2816939735949</v>
      </c>
      <c r="S18" s="129">
        <f t="shared" si="10"/>
        <v>9</v>
      </c>
      <c r="T18" s="195">
        <f>HLOOKUP($H$5,'Yield Curves &amp; Factor Charges'!$L$76:$S$107,S18+3,FALSE)</f>
        <v>0.8362932739130815</v>
      </c>
    </row>
    <row r="19" spans="2:38" x14ac:dyDescent="0.25">
      <c r="B19" s="216">
        <f t="shared" si="1"/>
        <v>47483</v>
      </c>
      <c r="G19" s="127">
        <f>+'Loss Reserves - Draft'!AD26</f>
        <v>115141.11216740891</v>
      </c>
      <c r="H19" s="127">
        <f>'Loss Reserves - Total'!D26+'PremProv - Total'!D33</f>
        <v>410265.74617991631</v>
      </c>
      <c r="I19" s="127">
        <f t="shared" si="8"/>
        <v>5931.5529568180673</v>
      </c>
      <c r="J19" s="78">
        <f t="shared" si="9"/>
        <v>121072.66512422697</v>
      </c>
      <c r="K19" s="127">
        <f t="shared" si="2"/>
        <v>0</v>
      </c>
      <c r="L19" s="127">
        <f t="shared" si="3"/>
        <v>115141.11216740891</v>
      </c>
      <c r="M19" s="127">
        <f t="shared" si="4"/>
        <v>0</v>
      </c>
      <c r="N19" s="127">
        <f t="array" ref="N19">+SQRT(MMULT(K19:M19,MMULT('Correlation Matrix'!$J$7:$L$9,TRANSPOSE(K19:M19))))</f>
        <v>115141.11216740891</v>
      </c>
      <c r="O19" s="127">
        <f t="shared" si="5"/>
        <v>118218.54607444338</v>
      </c>
      <c r="P19" s="125">
        <f t="shared" si="0"/>
        <v>11514.111216740892</v>
      </c>
      <c r="Q19" s="125">
        <f t="shared" si="6"/>
        <v>129732.65729118427</v>
      </c>
      <c r="R19" s="125">
        <f t="shared" si="7"/>
        <v>7783.9594374710559</v>
      </c>
      <c r="S19" s="129">
        <f t="shared" si="10"/>
        <v>10</v>
      </c>
      <c r="T19" s="195">
        <f>HLOOKUP($H$5,'Yield Curves &amp; Factor Charges'!$L$76:$S$107,S19+3,FALSE)</f>
        <v>0.81865987588124889</v>
      </c>
    </row>
    <row r="20" spans="2:38" s="3" customFormat="1" x14ac:dyDescent="0.25">
      <c r="B20" s="216">
        <f t="shared" si="1"/>
        <v>47848</v>
      </c>
      <c r="G20" s="127">
        <f>+'Loss Reserves - Draft'!AD27</f>
        <v>100312.75341283434</v>
      </c>
      <c r="H20" s="127">
        <f>'Loss Reserves - Total'!D27+'PremProv - Total'!D34</f>
        <v>357429.99051842972</v>
      </c>
      <c r="I20" s="127">
        <f t="shared" si="8"/>
        <v>5167.6625135194663</v>
      </c>
      <c r="J20" s="78">
        <f t="shared" si="9"/>
        <v>105480.4159263538</v>
      </c>
      <c r="K20" s="127">
        <f t="shared" si="2"/>
        <v>0</v>
      </c>
      <c r="L20" s="127">
        <f t="shared" si="3"/>
        <v>100312.75341283434</v>
      </c>
      <c r="M20" s="127">
        <f t="shared" si="4"/>
        <v>0</v>
      </c>
      <c r="N20" s="127">
        <f t="array" ref="N20">+SQRT(MMULT(K20:M20,MMULT('Correlation Matrix'!$J$7:$L$9,TRANSPOSE(K20:M20))))</f>
        <v>100312.75341283434</v>
      </c>
      <c r="O20" s="127">
        <f t="shared" si="5"/>
        <v>102993.86238294575</v>
      </c>
      <c r="P20" s="125">
        <f t="shared" si="0"/>
        <v>10031.275341283435</v>
      </c>
      <c r="Q20" s="125">
        <f t="shared" si="6"/>
        <v>113025.13772422919</v>
      </c>
      <c r="R20" s="125">
        <f t="shared" si="7"/>
        <v>6781.5082634537512</v>
      </c>
      <c r="S20" s="129">
        <f t="shared" si="10"/>
        <v>11</v>
      </c>
      <c r="T20" s="195">
        <f>HLOOKUP($H$5,'Yield Curves &amp; Factor Charges'!$L$76:$S$107,S20+3,FALSE)</f>
        <v>0.80142701679197015</v>
      </c>
      <c r="U20" s="78"/>
      <c r="V20" s="78"/>
      <c r="W20" s="78"/>
      <c r="X20" s="78"/>
      <c r="Y20" s="78"/>
      <c r="Z20" s="78"/>
      <c r="AA20" s="78"/>
      <c r="AB20" s="78"/>
      <c r="AC20" s="78"/>
      <c r="AD20" s="78"/>
      <c r="AE20" s="78"/>
      <c r="AF20" s="78"/>
      <c r="AG20" s="78"/>
      <c r="AH20" s="78"/>
      <c r="AI20" s="78"/>
      <c r="AJ20" s="78"/>
      <c r="AK20" s="78"/>
    </row>
    <row r="21" spans="2:38" s="3" customFormat="1" x14ac:dyDescent="0.25">
      <c r="B21" s="216">
        <f t="shared" si="1"/>
        <v>48213</v>
      </c>
      <c r="G21" s="127">
        <f>+'Loss Reserves - Draft'!AD28</f>
        <v>82742.819188135836</v>
      </c>
      <c r="H21" s="127">
        <f>'Loss Reserves - Total'!D28+'PremProv - Total'!D35</f>
        <v>294825.57373507053</v>
      </c>
      <c r="I21" s="127">
        <f t="shared" si="8"/>
        <v>4262.5384154468029</v>
      </c>
      <c r="J21" s="78">
        <f t="shared" si="9"/>
        <v>87005.357603582641</v>
      </c>
      <c r="K21" s="127">
        <f t="shared" si="2"/>
        <v>0</v>
      </c>
      <c r="L21" s="127">
        <f t="shared" si="3"/>
        <v>82742.819188135836</v>
      </c>
      <c r="M21" s="127">
        <f t="shared" si="4"/>
        <v>0</v>
      </c>
      <c r="N21" s="127">
        <f t="array" ref="N21">+SQRT(MMULT(K21:M21,MMULT('Correlation Matrix'!$J$7:$L$9,TRANSPOSE(K21:M21))))</f>
        <v>82742.819188135836</v>
      </c>
      <c r="O21" s="127">
        <f t="shared" si="5"/>
        <v>84954.327766956616</v>
      </c>
      <c r="P21" s="125">
        <f t="shared" si="0"/>
        <v>8274.2819188135836</v>
      </c>
      <c r="Q21" s="125">
        <f t="shared" si="6"/>
        <v>93228.609685770207</v>
      </c>
      <c r="R21" s="125">
        <f t="shared" si="7"/>
        <v>5593.7165811462119</v>
      </c>
      <c r="S21" s="129">
        <f t="shared" si="10"/>
        <v>12</v>
      </c>
      <c r="T21" s="195">
        <f>HLOOKUP($H$5,'Yield Curves &amp; Factor Charges'!$L$76:$S$107,S21+3,FALSE)</f>
        <v>0.78429918960610134</v>
      </c>
      <c r="U21" s="79"/>
      <c r="V21" s="79"/>
      <c r="W21" s="79"/>
      <c r="X21" s="79"/>
      <c r="Y21" s="79"/>
      <c r="Z21" s="79"/>
      <c r="AA21" s="79"/>
      <c r="AB21" s="79"/>
      <c r="AC21" s="79"/>
      <c r="AD21" s="79"/>
      <c r="AE21" s="79"/>
      <c r="AF21" s="79"/>
      <c r="AG21" s="79"/>
      <c r="AH21" s="79"/>
      <c r="AI21" s="79"/>
      <c r="AJ21" s="79"/>
      <c r="AK21" s="79"/>
    </row>
    <row r="22" spans="2:38" s="3" customFormat="1" x14ac:dyDescent="0.25">
      <c r="B22" s="216">
        <f t="shared" si="1"/>
        <v>48579</v>
      </c>
      <c r="G22" s="127">
        <f>+'Loss Reserves - Draft'!AD29</f>
        <v>63464.908793425187</v>
      </c>
      <c r="H22" s="127">
        <f>'Loss Reserves - Total'!D29+'PremProv - Total'!D36</f>
        <v>226135.37139121807</v>
      </c>
      <c r="I22" s="127">
        <f t="shared" si="8"/>
        <v>3269.4270562585748</v>
      </c>
      <c r="J22" s="78">
        <f t="shared" si="9"/>
        <v>66734.335849683761</v>
      </c>
      <c r="K22" s="127">
        <f t="shared" si="2"/>
        <v>0</v>
      </c>
      <c r="L22" s="127">
        <f t="shared" si="3"/>
        <v>63464.908793425187</v>
      </c>
      <c r="M22" s="127">
        <f t="shared" si="4"/>
        <v>0</v>
      </c>
      <c r="N22" s="127">
        <f t="array" ref="N22">+SQRT(MMULT(K22:M22,MMULT('Correlation Matrix'!$J$7:$L$9,TRANSPOSE(K22:M22))))</f>
        <v>63464.908793425187</v>
      </c>
      <c r="O22" s="127">
        <f t="shared" si="5"/>
        <v>65161.167050369659</v>
      </c>
      <c r="P22" s="125">
        <f t="shared" si="0"/>
        <v>6346.4908793425193</v>
      </c>
      <c r="Q22" s="125">
        <f t="shared" si="6"/>
        <v>71507.657929712179</v>
      </c>
      <c r="R22" s="125">
        <f t="shared" si="7"/>
        <v>4290.4594757827308</v>
      </c>
      <c r="S22" s="129">
        <f t="shared" si="10"/>
        <v>13</v>
      </c>
      <c r="T22" s="195">
        <f>HLOOKUP($H$5,'Yield Curves &amp; Factor Charges'!$L$76:$S$107,S22+3,FALSE)</f>
        <v>0.76746822591818675</v>
      </c>
      <c r="U22" s="79"/>
      <c r="V22" s="79"/>
      <c r="W22" s="79"/>
      <c r="X22" s="79"/>
      <c r="Y22" s="79"/>
      <c r="Z22" s="79"/>
      <c r="AA22" s="79"/>
      <c r="AB22" s="79"/>
      <c r="AC22" s="79"/>
      <c r="AD22" s="79"/>
      <c r="AE22" s="79"/>
      <c r="AF22" s="79"/>
      <c r="AG22" s="79"/>
      <c r="AH22" s="79"/>
      <c r="AI22" s="79"/>
      <c r="AJ22" s="79"/>
      <c r="AK22" s="79"/>
      <c r="AL22" s="79"/>
    </row>
    <row r="23" spans="2:38" x14ac:dyDescent="0.25">
      <c r="B23" s="216">
        <f t="shared" si="1"/>
        <v>48944</v>
      </c>
      <c r="G23" s="127">
        <f>+'Loss Reserves - Draft'!AD30</f>
        <v>44184.613615582879</v>
      </c>
      <c r="H23" s="127">
        <f>'Loss Reserves - Total'!D30+'PremProv - Total'!D37</f>
        <v>157436.67169301002</v>
      </c>
      <c r="I23" s="127">
        <f t="shared" si="8"/>
        <v>2276.192843754362</v>
      </c>
      <c r="J23" s="78">
        <f t="shared" si="9"/>
        <v>46460.80645933724</v>
      </c>
      <c r="K23" s="127">
        <f t="shared" si="2"/>
        <v>0</v>
      </c>
      <c r="L23" s="127">
        <f t="shared" si="3"/>
        <v>44184.613615582879</v>
      </c>
      <c r="M23" s="127">
        <f t="shared" si="4"/>
        <v>0</v>
      </c>
      <c r="N23" s="127">
        <f t="array" ref="N23">+SQRT(MMULT(K23:M23,MMULT('Correlation Matrix'!$J$7:$L$9,TRANSPOSE(K23:M23))))</f>
        <v>44184.613615582879</v>
      </c>
      <c r="O23" s="127">
        <f t="shared" si="5"/>
        <v>45365.557811363367</v>
      </c>
      <c r="P23" s="125">
        <f t="shared" si="0"/>
        <v>4418.4613615582884</v>
      </c>
      <c r="Q23" s="125">
        <f t="shared" si="6"/>
        <v>49784.019172921653</v>
      </c>
      <c r="R23" s="125">
        <f t="shared" si="7"/>
        <v>2987.0411503752989</v>
      </c>
      <c r="S23" s="129">
        <f t="shared" si="10"/>
        <v>14</v>
      </c>
      <c r="T23" s="195">
        <f>HLOOKUP($H$5,'Yield Curves &amp; Factor Charges'!$L$76:$S$107,S23+3,FALSE)</f>
        <v>0.75146940529781681</v>
      </c>
    </row>
    <row r="24" spans="2:38" x14ac:dyDescent="0.25">
      <c r="B24" s="216">
        <f t="shared" si="1"/>
        <v>49309</v>
      </c>
      <c r="G24" s="127">
        <f>+'Loss Reserves - Draft'!AD31</f>
        <v>27030.788553229606</v>
      </c>
      <c r="H24" s="127">
        <f>'Loss Reserves - Total'!D31+'PremProv - Total'!D38</f>
        <v>96314.916773587436</v>
      </c>
      <c r="I24" s="127">
        <f t="shared" si="8"/>
        <v>1392.5048208229509</v>
      </c>
      <c r="J24" s="78">
        <f t="shared" si="9"/>
        <v>28423.293374052555</v>
      </c>
      <c r="K24" s="127">
        <f t="shared" si="2"/>
        <v>0</v>
      </c>
      <c r="L24" s="127">
        <f t="shared" si="3"/>
        <v>27030.788553229606</v>
      </c>
      <c r="M24" s="127">
        <f t="shared" si="4"/>
        <v>0</v>
      </c>
      <c r="N24" s="127">
        <f t="array" ref="N24">+SQRT(MMULT(K24:M24,MMULT('Correlation Matrix'!$J$7:$L$9,TRANSPOSE(K24:M24))))</f>
        <v>27030.788553229606</v>
      </c>
      <c r="O24" s="127">
        <f t="shared" si="5"/>
        <v>27753.253914747398</v>
      </c>
      <c r="P24" s="125">
        <f t="shared" si="0"/>
        <v>2703.0788553229609</v>
      </c>
      <c r="Q24" s="125">
        <f t="shared" si="6"/>
        <v>30456.332770070359</v>
      </c>
      <c r="R24" s="125">
        <f t="shared" si="7"/>
        <v>1827.3799662042215</v>
      </c>
      <c r="S24" s="129">
        <f t="shared" si="10"/>
        <v>15</v>
      </c>
      <c r="T24" s="195">
        <f>HLOOKUP($H$5,'Yield Curves &amp; Factor Charges'!$L$76:$S$107,S24+3,FALSE)</f>
        <v>0.73494941151235216</v>
      </c>
      <c r="U24" s="78"/>
      <c r="V24" s="78"/>
      <c r="W24" s="78"/>
      <c r="X24" s="78"/>
      <c r="Y24" s="78"/>
      <c r="Z24" s="78"/>
      <c r="AA24" s="78"/>
      <c r="AB24" s="78"/>
      <c r="AC24" s="78"/>
      <c r="AD24" s="78"/>
      <c r="AE24" s="78"/>
      <c r="AF24" s="78"/>
      <c r="AG24" s="78"/>
      <c r="AH24" s="78"/>
      <c r="AI24" s="78"/>
      <c r="AJ24" s="78"/>
      <c r="AK24" s="78"/>
      <c r="AL24" s="78"/>
    </row>
    <row r="25" spans="2:38" x14ac:dyDescent="0.25">
      <c r="B25" s="216">
        <f t="shared" si="1"/>
        <v>49674</v>
      </c>
      <c r="G25" s="127">
        <f>+'Loss Reserves - Draft'!AD32</f>
        <v>13911.252849206101</v>
      </c>
      <c r="H25" s="127">
        <f>'Loss Reserves - Total'!D32+'PremProv - Total'!D39</f>
        <v>49567.964240078807</v>
      </c>
      <c r="I25" s="127">
        <f t="shared" si="8"/>
        <v>716.64526612162138</v>
      </c>
      <c r="J25" s="78">
        <f t="shared" si="9"/>
        <v>14627.898115327722</v>
      </c>
      <c r="K25" s="127">
        <f t="shared" si="2"/>
        <v>0</v>
      </c>
      <c r="L25" s="127">
        <f t="shared" si="3"/>
        <v>13911.252849206101</v>
      </c>
      <c r="M25" s="127">
        <f t="shared" si="4"/>
        <v>0</v>
      </c>
      <c r="N25" s="127">
        <f t="array" ref="N25">+SQRT(MMULT(K25:M25,MMULT('Correlation Matrix'!$J$7:$L$9,TRANSPOSE(K25:M25))))</f>
        <v>13911.252849206101</v>
      </c>
      <c r="O25" s="127">
        <f t="shared" si="5"/>
        <v>14283.065839384899</v>
      </c>
      <c r="P25" s="125">
        <f t="shared" si="0"/>
        <v>1391.1252849206103</v>
      </c>
      <c r="Q25" s="125">
        <f t="shared" si="6"/>
        <v>15674.191124305509</v>
      </c>
      <c r="R25" s="125">
        <f t="shared" si="7"/>
        <v>940.45146745833051</v>
      </c>
      <c r="S25" s="129">
        <f t="shared" si="10"/>
        <v>16</v>
      </c>
      <c r="T25" s="195">
        <f>HLOOKUP($H$5,'Yield Curves &amp; Factor Charges'!$L$76:$S$107,S25+3,FALSE)</f>
        <v>0.71924693125595907</v>
      </c>
      <c r="U25" s="78"/>
      <c r="V25" s="78"/>
      <c r="W25" s="78"/>
      <c r="X25" s="78"/>
      <c r="Y25" s="78"/>
      <c r="Z25" s="78"/>
      <c r="AA25" s="78"/>
      <c r="AB25" s="78"/>
      <c r="AC25" s="78"/>
      <c r="AD25" s="78"/>
      <c r="AE25" s="78"/>
      <c r="AF25" s="78"/>
      <c r="AG25" s="78"/>
      <c r="AH25" s="78"/>
      <c r="AI25" s="78"/>
      <c r="AJ25" s="78"/>
      <c r="AK25" s="78"/>
      <c r="AL25" s="78"/>
    </row>
    <row r="26" spans="2:38" s="3" customFormat="1" x14ac:dyDescent="0.25">
      <c r="B26" s="216">
        <f t="shared" si="1"/>
        <v>50040</v>
      </c>
      <c r="G26" s="127">
        <f>+'Loss Reserves - Draft'!AD33</f>
        <v>5680.4452070261814</v>
      </c>
      <c r="H26" s="127">
        <f>'Loss Reserves - Total'!D33+'PremProv - Total'!D40</f>
        <v>20240.312496776274</v>
      </c>
      <c r="I26" s="127">
        <f t="shared" si="8"/>
        <v>292.63102404977747</v>
      </c>
      <c r="J26" s="78">
        <f t="shared" si="9"/>
        <v>5973.0762310759592</v>
      </c>
      <c r="K26" s="127">
        <f t="shared" si="2"/>
        <v>0</v>
      </c>
      <c r="L26" s="127">
        <f t="shared" si="3"/>
        <v>5680.4452070261814</v>
      </c>
      <c r="M26" s="127">
        <f t="shared" si="4"/>
        <v>0</v>
      </c>
      <c r="N26" s="127">
        <f t="array" ref="N26">+SQRT(MMULT(K26:M26,MMULT('Correlation Matrix'!$J$7:$L$9,TRANSPOSE(K26:M26))))</f>
        <v>5680.4452070261814</v>
      </c>
      <c r="O26" s="127">
        <f t="shared" si="5"/>
        <v>5832.2692979880358</v>
      </c>
      <c r="P26" s="125">
        <f t="shared" si="0"/>
        <v>568.04452070261812</v>
      </c>
      <c r="Q26" s="125">
        <f t="shared" si="6"/>
        <v>6400.3138186906535</v>
      </c>
      <c r="R26" s="125">
        <f t="shared" si="7"/>
        <v>384.01882912143918</v>
      </c>
      <c r="S26" s="129">
        <f t="shared" si="10"/>
        <v>17</v>
      </c>
      <c r="T26" s="195">
        <f>HLOOKUP($H$5,'Yield Curves &amp; Factor Charges'!$L$76:$S$107,S26+3,FALSE)</f>
        <v>0.70361597888844685</v>
      </c>
      <c r="U26" s="78"/>
      <c r="V26" s="78"/>
      <c r="W26" s="78"/>
      <c r="X26" s="78"/>
      <c r="Y26" s="78"/>
      <c r="Z26" s="78"/>
      <c r="AA26" s="78"/>
      <c r="AB26" s="78"/>
      <c r="AC26" s="78"/>
      <c r="AD26" s="78"/>
      <c r="AE26" s="78"/>
      <c r="AF26" s="78"/>
      <c r="AG26" s="78"/>
      <c r="AH26" s="78"/>
      <c r="AI26" s="78"/>
      <c r="AJ26" s="78"/>
      <c r="AK26" s="78"/>
      <c r="AL26" s="78"/>
    </row>
    <row r="27" spans="2:38" s="3" customFormat="1" x14ac:dyDescent="0.25">
      <c r="B27" s="216">
        <f t="shared" si="1"/>
        <v>50405</v>
      </c>
      <c r="G27" s="127">
        <f>+'Loss Reserves - Draft'!AD34</f>
        <v>1665.6286668745395</v>
      </c>
      <c r="H27" s="127">
        <f>'Loss Reserves - Total'!D34+'PremProv - Total'!D41</f>
        <v>5934.8948000466407</v>
      </c>
      <c r="I27" s="127">
        <f t="shared" si="8"/>
        <v>85.805707952481555</v>
      </c>
      <c r="J27" s="78">
        <f t="shared" si="9"/>
        <v>1751.434374827021</v>
      </c>
      <c r="K27" s="127">
        <f t="shared" si="2"/>
        <v>0</v>
      </c>
      <c r="L27" s="127">
        <f t="shared" si="3"/>
        <v>1665.6286668745395</v>
      </c>
      <c r="M27" s="127">
        <f t="shared" si="4"/>
        <v>0</v>
      </c>
      <c r="N27" s="127">
        <f t="array" ref="N27">+SQRT(MMULT(K27:M27,MMULT('Correlation Matrix'!$J$7:$L$9,TRANSPOSE(K27:M27))))</f>
        <v>1665.6286668745395</v>
      </c>
      <c r="O27" s="127">
        <f t="shared" si="5"/>
        <v>1710.1467546320696</v>
      </c>
      <c r="P27" s="125">
        <f t="shared" si="0"/>
        <v>166.56286668745395</v>
      </c>
      <c r="Q27" s="125">
        <f t="shared" si="6"/>
        <v>1876.7096213195236</v>
      </c>
      <c r="R27" s="125">
        <f t="shared" si="7"/>
        <v>112.60257727917141</v>
      </c>
      <c r="S27" s="129">
        <f t="shared" si="10"/>
        <v>18</v>
      </c>
      <c r="T27" s="195">
        <f>HLOOKUP($H$5,'Yield Curves &amp; Factor Charges'!$L$76:$S$107,S27+3,FALSE)</f>
        <v>0.6885792513787875</v>
      </c>
      <c r="U27" s="79"/>
      <c r="V27" s="79"/>
      <c r="W27" s="79"/>
      <c r="X27" s="79"/>
      <c r="Y27" s="79"/>
      <c r="Z27" s="79"/>
      <c r="AA27" s="79"/>
      <c r="AB27" s="79"/>
      <c r="AC27" s="79"/>
      <c r="AD27" s="79"/>
      <c r="AE27" s="79"/>
      <c r="AF27" s="79"/>
      <c r="AG27" s="79"/>
      <c r="AH27" s="79"/>
      <c r="AI27" s="79"/>
      <c r="AJ27" s="79"/>
      <c r="AK27" s="79"/>
      <c r="AL27" s="79"/>
    </row>
    <row r="28" spans="2:38" x14ac:dyDescent="0.25">
      <c r="B28" s="216">
        <f t="shared" si="1"/>
        <v>50770</v>
      </c>
      <c r="G28" s="127">
        <f>+'Loss Reserves - Draft'!AD35</f>
        <v>0</v>
      </c>
      <c r="H28" s="127">
        <f>'Loss Reserves - Total'!D35+'PremProv - Total'!D42</f>
        <v>0</v>
      </c>
      <c r="I28" s="127">
        <f t="shared" si="8"/>
        <v>0</v>
      </c>
      <c r="J28" s="78">
        <f t="shared" si="9"/>
        <v>0</v>
      </c>
      <c r="K28" s="127">
        <f t="shared" si="2"/>
        <v>0</v>
      </c>
      <c r="L28" s="127">
        <f t="shared" si="3"/>
        <v>0</v>
      </c>
      <c r="M28" s="127">
        <f t="shared" si="4"/>
        <v>0</v>
      </c>
      <c r="N28" s="127">
        <f t="array" ref="N28">+SQRT(MMULT(K28:M28,MMULT('Correlation Matrix'!$J$7:$L$9,TRANSPOSE(K28:M28))))</f>
        <v>0</v>
      </c>
      <c r="O28" s="127">
        <f t="shared" si="5"/>
        <v>0</v>
      </c>
      <c r="P28" s="125">
        <f t="shared" si="0"/>
        <v>0</v>
      </c>
      <c r="Q28" s="125">
        <f t="shared" si="6"/>
        <v>0</v>
      </c>
      <c r="R28" s="125">
        <f t="shared" si="7"/>
        <v>0</v>
      </c>
      <c r="S28" s="129">
        <f t="shared" si="10"/>
        <v>19</v>
      </c>
      <c r="T28" s="195">
        <f>HLOOKUP($H$5,'Yield Curves &amp; Factor Charges'!$L$76:$S$107,S28+3,FALSE)</f>
        <v>0.67414233651779099</v>
      </c>
    </row>
    <row r="29" spans="2:38" x14ac:dyDescent="0.25">
      <c r="B29" s="216">
        <f t="shared" si="1"/>
        <v>51135</v>
      </c>
      <c r="G29" s="127">
        <f>+'Loss Reserves - Draft'!AD36</f>
        <v>0</v>
      </c>
      <c r="H29" s="127">
        <f>'Loss Reserves - Total'!D36+'PremProv - Total'!D43</f>
        <v>0</v>
      </c>
      <c r="I29" s="127">
        <f t="shared" si="8"/>
        <v>0</v>
      </c>
      <c r="J29" s="78">
        <f t="shared" si="9"/>
        <v>0</v>
      </c>
      <c r="K29" s="127">
        <f t="shared" si="2"/>
        <v>0</v>
      </c>
      <c r="L29" s="127">
        <f t="shared" si="3"/>
        <v>0</v>
      </c>
      <c r="M29" s="127">
        <f t="shared" si="4"/>
        <v>0</v>
      </c>
      <c r="N29" s="127">
        <f t="array" ref="N29">+SQRT(MMULT(K29:M29,MMULT('Correlation Matrix'!$J$7:$L$9,TRANSPOSE(K29:M29))))</f>
        <v>0</v>
      </c>
      <c r="O29" s="127">
        <f t="shared" si="5"/>
        <v>0</v>
      </c>
      <c r="P29" s="125">
        <f t="shared" si="0"/>
        <v>0</v>
      </c>
      <c r="Q29" s="125">
        <f t="shared" si="6"/>
        <v>0</v>
      </c>
      <c r="R29" s="125">
        <f t="shared" si="7"/>
        <v>0</v>
      </c>
      <c r="S29" s="129">
        <f t="shared" si="10"/>
        <v>20</v>
      </c>
      <c r="T29" s="195">
        <f>HLOOKUP($H$5,'Yield Curves &amp; Factor Charges'!$L$76:$S$107,S29+3,FALSE)</f>
        <v>0.66029152926079049</v>
      </c>
    </row>
    <row r="30" spans="2:38" s="3" customFormat="1" x14ac:dyDescent="0.25">
      <c r="B30" s="216">
        <f t="shared" si="1"/>
        <v>51501</v>
      </c>
      <c r="G30" s="127">
        <f>+'Loss Reserves - Draft'!AD37</f>
        <v>0</v>
      </c>
      <c r="H30" s="127">
        <f>'Loss Reserves - Total'!D37+'PremProv - Total'!D44</f>
        <v>0</v>
      </c>
      <c r="I30" s="127">
        <f t="shared" si="8"/>
        <v>0</v>
      </c>
      <c r="J30" s="78">
        <f t="shared" si="9"/>
        <v>0</v>
      </c>
      <c r="K30" s="127">
        <f t="shared" si="2"/>
        <v>0</v>
      </c>
      <c r="L30" s="127">
        <f t="shared" si="3"/>
        <v>0</v>
      </c>
      <c r="M30" s="127">
        <f t="shared" si="4"/>
        <v>0</v>
      </c>
      <c r="N30" s="127">
        <f t="array" ref="N30">+SQRT(MMULT(K30:M30,MMULT('Correlation Matrix'!$J$7:$L$9,TRANSPOSE(K30:M30))))</f>
        <v>0</v>
      </c>
      <c r="O30" s="127">
        <f t="shared" si="5"/>
        <v>0</v>
      </c>
      <c r="P30" s="125">
        <f t="shared" si="0"/>
        <v>0</v>
      </c>
      <c r="Q30" s="125">
        <f t="shared" si="6"/>
        <v>0</v>
      </c>
      <c r="R30" s="125">
        <f t="shared" si="7"/>
        <v>0</v>
      </c>
      <c r="S30" s="129">
        <f t="shared" si="10"/>
        <v>21</v>
      </c>
      <c r="T30" s="195">
        <f>HLOOKUP($H$5,'Yield Curves &amp; Factor Charges'!$L$76:$S$107,S30+3,FALSE)</f>
        <v>0.64674188599186699</v>
      </c>
    </row>
    <row r="31" spans="2:38" x14ac:dyDescent="0.25">
      <c r="H31" s="124"/>
      <c r="S31" s="130"/>
    </row>
    <row r="32" spans="2:38" s="3" customFormat="1" x14ac:dyDescent="0.25">
      <c r="S32" s="346"/>
      <c r="T32" s="346"/>
    </row>
    <row r="33" spans="13:20" s="3" customFormat="1" x14ac:dyDescent="0.25">
      <c r="S33" s="346"/>
      <c r="T33" s="346"/>
    </row>
    <row r="38" spans="13:20" x14ac:dyDescent="0.25">
      <c r="M38" s="78"/>
      <c r="N38" s="349"/>
      <c r="O38" s="349"/>
      <c r="P38" s="127"/>
    </row>
    <row r="40" spans="13:20" x14ac:dyDescent="0.25">
      <c r="P40" s="127"/>
    </row>
    <row r="42" spans="13:20" x14ac:dyDescent="0.25">
      <c r="P42" s="127"/>
    </row>
  </sheetData>
  <mergeCells count="2">
    <mergeCell ref="D7:F7"/>
    <mergeCell ref="H7:I7"/>
  </mergeCells>
  <pageMargins left="0.7" right="0.7" top="0.75" bottom="0.75" header="0.3" footer="0.3"/>
  <pageSetup scale="44" orientation="landscape" horizontalDpi="1200" verticalDpi="120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workbookViewId="0">
      <selection activeCell="C44" sqref="C44:L45"/>
    </sheetView>
  </sheetViews>
  <sheetFormatPr defaultRowHeight="13.2" x14ac:dyDescent="0.25"/>
  <cols>
    <col min="2" max="2" width="12.21875" customWidth="1"/>
    <col min="3" max="3" width="12.5546875" customWidth="1"/>
    <col min="4" max="4" width="13.109375" customWidth="1"/>
    <col min="5" max="5" width="13.5546875" customWidth="1"/>
    <col min="6" max="6" width="15.88671875" customWidth="1"/>
  </cols>
  <sheetData>
    <row r="1" spans="1:9" x14ac:dyDescent="0.25">
      <c r="A1" s="11"/>
      <c r="B1" s="11"/>
      <c r="C1" s="11"/>
      <c r="D1" s="11"/>
      <c r="E1" s="11"/>
      <c r="F1" s="11"/>
      <c r="G1" s="11"/>
      <c r="H1" s="11"/>
      <c r="I1" s="11"/>
    </row>
    <row r="2" spans="1:9" x14ac:dyDescent="0.25">
      <c r="A2" s="11"/>
      <c r="B2" s="11"/>
      <c r="C2" s="11"/>
      <c r="D2" s="11"/>
      <c r="E2" s="11"/>
      <c r="F2" s="11"/>
      <c r="G2" s="11"/>
      <c r="H2" s="11"/>
      <c r="I2" s="11"/>
    </row>
    <row r="3" spans="1:9" x14ac:dyDescent="0.25">
      <c r="A3" s="10" t="str">
        <f>Project</f>
        <v>Bermuda Economic Balance Sheet Simplification Calculations Template</v>
      </c>
      <c r="B3" s="11"/>
      <c r="C3" s="11"/>
      <c r="D3" s="11"/>
      <c r="E3" s="11"/>
      <c r="F3" s="11"/>
      <c r="G3" s="11"/>
      <c r="H3" s="11"/>
      <c r="I3" s="11"/>
    </row>
    <row r="4" spans="1:9" x14ac:dyDescent="0.25">
      <c r="A4" s="6"/>
      <c r="B4" s="6"/>
      <c r="C4" s="6"/>
      <c r="D4" s="6"/>
      <c r="E4" s="6"/>
      <c r="F4" s="6"/>
      <c r="G4" s="6"/>
      <c r="H4" s="346"/>
      <c r="I4" s="6"/>
    </row>
    <row r="5" spans="1:9" x14ac:dyDescent="0.25">
      <c r="A5" s="6"/>
      <c r="B5" s="6"/>
      <c r="C5" s="6"/>
      <c r="D5" s="6"/>
      <c r="E5" s="281" t="s">
        <v>51</v>
      </c>
      <c r="F5" s="109" t="s">
        <v>52</v>
      </c>
      <c r="G5" s="6"/>
      <c r="H5" s="346"/>
      <c r="I5" s="6"/>
    </row>
    <row r="6" spans="1:9" x14ac:dyDescent="0.25">
      <c r="A6" s="6"/>
      <c r="B6" s="6"/>
      <c r="C6" s="6"/>
      <c r="D6" s="6"/>
      <c r="E6" s="281" t="s">
        <v>101</v>
      </c>
      <c r="F6" s="151">
        <f>HLOOKUP($F$5,'Yield Curves &amp; Factor Charges'!$C$6:$J$7,2,FALSE)</f>
        <v>1</v>
      </c>
      <c r="G6" s="6"/>
      <c r="H6" s="346"/>
      <c r="I6" s="6"/>
    </row>
    <row r="7" spans="1:9" x14ac:dyDescent="0.25">
      <c r="A7" s="6"/>
      <c r="B7" s="430" t="s">
        <v>43</v>
      </c>
      <c r="C7" s="430"/>
      <c r="D7" s="6"/>
      <c r="E7" s="6"/>
      <c r="F7" s="6"/>
      <c r="G7" s="6"/>
      <c r="H7" s="197">
        <v>0.06</v>
      </c>
      <c r="I7" s="346"/>
    </row>
    <row r="8" spans="1:9" ht="66" x14ac:dyDescent="0.25">
      <c r="A8" s="6"/>
      <c r="B8" s="6"/>
      <c r="C8" s="345" t="s">
        <v>364</v>
      </c>
      <c r="D8" s="345" t="s">
        <v>365</v>
      </c>
      <c r="E8" s="222" t="s">
        <v>370</v>
      </c>
      <c r="F8" s="220" t="s">
        <v>127</v>
      </c>
      <c r="G8" s="347" t="s">
        <v>55</v>
      </c>
      <c r="H8" s="347" t="s">
        <v>162</v>
      </c>
      <c r="I8" s="3" t="s">
        <v>27</v>
      </c>
    </row>
    <row r="9" spans="1:9" x14ac:dyDescent="0.25">
      <c r="A9" s="6"/>
      <c r="B9" s="216">
        <f>+Summary!$C$6</f>
        <v>43830</v>
      </c>
      <c r="C9" s="217">
        <f>'Risk Margin'!M9</f>
        <v>382292.97195891803</v>
      </c>
      <c r="D9" s="218">
        <f>'Risk Margin Correlated'!Q9</f>
        <v>399396.52602947596</v>
      </c>
      <c r="E9" s="351">
        <f>(2/3)*D9+(1/3)*C9</f>
        <v>393695.34133928997</v>
      </c>
      <c r="F9" s="125">
        <f>E9*$H$7</f>
        <v>23621.720480357399</v>
      </c>
      <c r="G9" s="128">
        <v>0</v>
      </c>
      <c r="H9" s="195">
        <f>HLOOKUP($F$5,'Yield Curves &amp; Factor Charges'!$L$76:$S$107,G9+3,FALSE)</f>
        <v>0.9834302397611745</v>
      </c>
      <c r="I9" s="2">
        <f>SUMPRODUCT(F9:F30,H9:H30)</f>
        <v>127512.49561608314</v>
      </c>
    </row>
    <row r="10" spans="1:9" x14ac:dyDescent="0.25">
      <c r="A10" s="6"/>
      <c r="B10" s="216">
        <f t="shared" ref="B10:B30" si="0">EDATE(B9,12)</f>
        <v>44196</v>
      </c>
      <c r="C10" s="217">
        <f>'Risk Margin'!M10</f>
        <v>165343.56911163055</v>
      </c>
      <c r="D10" s="218">
        <f>'Risk Margin Correlated'!Q10</f>
        <v>182235.25830960373</v>
      </c>
      <c r="E10" s="349">
        <f>D10</f>
        <v>182235.25830960373</v>
      </c>
      <c r="F10" s="125">
        <f t="shared" ref="F10:F30" si="1">E10*$H$7</f>
        <v>10934.115498576222</v>
      </c>
      <c r="G10" s="129">
        <f>G9+1</f>
        <v>1</v>
      </c>
      <c r="H10" s="195">
        <f>HLOOKUP($F$5,'Yield Curves &amp; Factor Charges'!$L$76:$S$107,G10+3,FALSE)</f>
        <v>0.9687431164086352</v>
      </c>
      <c r="I10" s="6"/>
    </row>
    <row r="11" spans="1:9" x14ac:dyDescent="0.25">
      <c r="A11" s="6"/>
      <c r="B11" s="216">
        <f t="shared" si="0"/>
        <v>44561</v>
      </c>
      <c r="C11" s="217">
        <f>'Risk Margin'!M11</f>
        <v>160574.47599857181</v>
      </c>
      <c r="D11" s="218">
        <f>'Risk Margin Correlated'!Q11</f>
        <v>174356.63191445515</v>
      </c>
      <c r="E11" s="349">
        <f t="shared" ref="E11:E30" si="2">D11</f>
        <v>174356.63191445515</v>
      </c>
      <c r="F11" s="125">
        <f t="shared" si="1"/>
        <v>10461.397914867308</v>
      </c>
      <c r="G11" s="129">
        <f t="shared" ref="G11:G30" si="3">G10+1</f>
        <v>2</v>
      </c>
      <c r="H11" s="195">
        <f>HLOOKUP($F$5,'Yield Curves &amp; Factor Charges'!$L$76:$S$107,G11+3,FALSE)</f>
        <v>0.95370149617399724</v>
      </c>
      <c r="I11" s="6"/>
    </row>
    <row r="12" spans="1:9" x14ac:dyDescent="0.25">
      <c r="A12" s="3"/>
      <c r="B12" s="216">
        <f t="shared" si="0"/>
        <v>44926</v>
      </c>
      <c r="C12" s="217">
        <f>'Risk Margin'!M12</f>
        <v>160442.09639174963</v>
      </c>
      <c r="D12" s="218">
        <f>'Risk Margin Correlated'!Q12</f>
        <v>168398.72437798954</v>
      </c>
      <c r="E12" s="349">
        <f t="shared" si="2"/>
        <v>168398.72437798954</v>
      </c>
      <c r="F12" s="125">
        <f t="shared" si="1"/>
        <v>10103.923462679371</v>
      </c>
      <c r="G12" s="129">
        <f t="shared" si="3"/>
        <v>3</v>
      </c>
      <c r="H12" s="195">
        <f>HLOOKUP($F$5,'Yield Curves &amp; Factor Charges'!$L$76:$S$107,G12+3,FALSE)</f>
        <v>0.93817499895281942</v>
      </c>
      <c r="I12" s="78"/>
    </row>
    <row r="13" spans="1:9" x14ac:dyDescent="0.25">
      <c r="A13" s="6"/>
      <c r="B13" s="216">
        <f t="shared" si="0"/>
        <v>45291</v>
      </c>
      <c r="C13" s="217">
        <f>'Risk Margin'!M13</f>
        <v>163313.90621528367</v>
      </c>
      <c r="D13" s="218">
        <f>'Risk Margin Correlated'!Q13</f>
        <v>166161.89180352658</v>
      </c>
      <c r="E13" s="349">
        <f t="shared" si="2"/>
        <v>166161.89180352658</v>
      </c>
      <c r="F13" s="125">
        <f t="shared" si="1"/>
        <v>9969.7135082115947</v>
      </c>
      <c r="G13" s="129">
        <f t="shared" si="3"/>
        <v>4</v>
      </c>
      <c r="H13" s="195">
        <f>HLOOKUP($F$5,'Yield Curves &amp; Factor Charges'!$L$76:$S$107,G13+3,FALSE)</f>
        <v>0.92206391527002296</v>
      </c>
      <c r="I13" s="6"/>
    </row>
    <row r="14" spans="1:9" x14ac:dyDescent="0.25">
      <c r="A14" s="6"/>
      <c r="B14" s="216">
        <f t="shared" si="0"/>
        <v>45657</v>
      </c>
      <c r="C14" s="217">
        <f>'Risk Margin'!M14</f>
        <v>164607.80399415435</v>
      </c>
      <c r="D14" s="218">
        <f>'Risk Margin Correlated'!Q14</f>
        <v>164806.90359126011</v>
      </c>
      <c r="E14" s="349">
        <f t="shared" si="2"/>
        <v>164806.90359126011</v>
      </c>
      <c r="F14" s="125">
        <f t="shared" si="1"/>
        <v>9888.4142154756064</v>
      </c>
      <c r="G14" s="129">
        <f t="shared" si="3"/>
        <v>5</v>
      </c>
      <c r="H14" s="195">
        <f>HLOOKUP($F$5,'Yield Curves &amp; Factor Charges'!$L$76:$S$107,G14+3,FALSE)</f>
        <v>0.90545167136828431</v>
      </c>
      <c r="I14" s="6"/>
    </row>
    <row r="15" spans="1:9" x14ac:dyDescent="0.25">
      <c r="A15" s="6"/>
      <c r="B15" s="216">
        <f t="shared" si="0"/>
        <v>46022</v>
      </c>
      <c r="C15" s="217">
        <f>'Risk Margin'!M15</f>
        <v>163137.02058891198</v>
      </c>
      <c r="D15" s="218">
        <f>'Risk Margin Correlated'!Q15</f>
        <v>162935.17109524645</v>
      </c>
      <c r="E15" s="349">
        <f t="shared" si="2"/>
        <v>162935.17109524645</v>
      </c>
      <c r="F15" s="125">
        <f t="shared" si="1"/>
        <v>9776.1102657147858</v>
      </c>
      <c r="G15" s="129">
        <f t="shared" si="3"/>
        <v>6</v>
      </c>
      <c r="H15" s="195">
        <f>HLOOKUP($F$5,'Yield Curves &amp; Factor Charges'!$L$76:$S$107,G15+3,FALSE)</f>
        <v>0.88852293584523379</v>
      </c>
      <c r="I15" s="6"/>
    </row>
    <row r="16" spans="1:9" x14ac:dyDescent="0.25">
      <c r="A16" s="6"/>
      <c r="B16" s="216">
        <f t="shared" si="0"/>
        <v>46387</v>
      </c>
      <c r="C16" s="217">
        <f>'Risk Margin'!M16</f>
        <v>159323.46697410298</v>
      </c>
      <c r="D16" s="218">
        <f>'Risk Margin Correlated'!Q16</f>
        <v>159056.53691939634</v>
      </c>
      <c r="E16" s="349">
        <f t="shared" si="2"/>
        <v>159056.53691939634</v>
      </c>
      <c r="F16" s="125">
        <f t="shared" si="1"/>
        <v>9543.3922151637798</v>
      </c>
      <c r="G16" s="129">
        <f t="shared" si="3"/>
        <v>7</v>
      </c>
      <c r="H16" s="195">
        <f>HLOOKUP($F$5,'Yield Curves &amp; Factor Charges'!$L$76:$S$107,G16+3,FALSE)</f>
        <v>0.8713990829328917</v>
      </c>
      <c r="I16" s="6"/>
    </row>
    <row r="17" spans="1:9" x14ac:dyDescent="0.25">
      <c r="A17" s="6"/>
      <c r="B17" s="216">
        <f t="shared" si="0"/>
        <v>46752</v>
      </c>
      <c r="C17" s="217">
        <f>'Risk Margin'!M17</f>
        <v>152808.64339317003</v>
      </c>
      <c r="D17" s="218">
        <f>'Risk Margin Correlated'!Q17</f>
        <v>152543.5849366131</v>
      </c>
      <c r="E17" s="349">
        <f t="shared" si="2"/>
        <v>152543.5849366131</v>
      </c>
      <c r="F17" s="125">
        <f t="shared" si="1"/>
        <v>9152.6150961967851</v>
      </c>
      <c r="G17" s="129">
        <f t="shared" si="3"/>
        <v>8</v>
      </c>
      <c r="H17" s="195">
        <f>HLOOKUP($F$5,'Yield Curves &amp; Factor Charges'!$L$76:$S$107,G17+3,FALSE)</f>
        <v>0.85397072560539955</v>
      </c>
      <c r="I17" s="6"/>
    </row>
    <row r="18" spans="1:9" x14ac:dyDescent="0.25">
      <c r="A18" s="3"/>
      <c r="B18" s="216">
        <f t="shared" si="0"/>
        <v>47118</v>
      </c>
      <c r="C18" s="217">
        <f>'Risk Margin'!M18</f>
        <v>143136.80688308939</v>
      </c>
      <c r="D18" s="218">
        <f>'Risk Margin Correlated'!Q18</f>
        <v>142888.02823289327</v>
      </c>
      <c r="E18" s="349">
        <f t="shared" si="2"/>
        <v>142888.02823289327</v>
      </c>
      <c r="F18" s="125">
        <f t="shared" si="1"/>
        <v>8573.2816939735949</v>
      </c>
      <c r="G18" s="129">
        <f t="shared" si="3"/>
        <v>9</v>
      </c>
      <c r="H18" s="195">
        <f>HLOOKUP($F$5,'Yield Curves &amp; Factor Charges'!$L$76:$S$107,G18+3,FALSE)</f>
        <v>0.8362932739130815</v>
      </c>
      <c r="I18" s="3"/>
    </row>
    <row r="19" spans="1:9" x14ac:dyDescent="0.25">
      <c r="A19" s="6"/>
      <c r="B19" s="216">
        <f t="shared" si="0"/>
        <v>47483</v>
      </c>
      <c r="C19" s="217">
        <f>'Risk Margin'!M19</f>
        <v>129958.53146529391</v>
      </c>
      <c r="D19" s="218">
        <f>'Risk Margin Correlated'!Q19</f>
        <v>129732.65729118427</v>
      </c>
      <c r="E19" s="349">
        <f t="shared" si="2"/>
        <v>129732.65729118427</v>
      </c>
      <c r="F19" s="125">
        <f t="shared" si="1"/>
        <v>7783.9594374710559</v>
      </c>
      <c r="G19" s="129">
        <f t="shared" si="3"/>
        <v>10</v>
      </c>
      <c r="H19" s="195">
        <f>HLOOKUP($F$5,'Yield Curves &amp; Factor Charges'!$L$76:$S$107,G19+3,FALSE)</f>
        <v>0.81865987588124889</v>
      </c>
      <c r="I19" s="6"/>
    </row>
    <row r="20" spans="1:9" x14ac:dyDescent="0.25">
      <c r="A20" s="3"/>
      <c r="B20" s="216">
        <f t="shared" si="0"/>
        <v>47848</v>
      </c>
      <c r="C20" s="217">
        <f>'Risk Margin'!M20</f>
        <v>113221.92286815625</v>
      </c>
      <c r="D20" s="218">
        <f>'Risk Margin Correlated'!Q20</f>
        <v>113025.13772422919</v>
      </c>
      <c r="E20" s="349">
        <f t="shared" si="2"/>
        <v>113025.13772422919</v>
      </c>
      <c r="F20" s="125">
        <f t="shared" si="1"/>
        <v>6781.5082634537512</v>
      </c>
      <c r="G20" s="129">
        <f t="shared" si="3"/>
        <v>11</v>
      </c>
      <c r="H20" s="195">
        <f>HLOOKUP($F$5,'Yield Curves &amp; Factor Charges'!$L$76:$S$107,G20+3,FALSE)</f>
        <v>0.80142701679197015</v>
      </c>
      <c r="I20" s="78"/>
    </row>
    <row r="21" spans="1:9" x14ac:dyDescent="0.25">
      <c r="A21" s="3"/>
      <c r="B21" s="216">
        <f t="shared" si="0"/>
        <v>48213</v>
      </c>
      <c r="C21" s="217">
        <f>'Risk Margin'!M21</f>
        <v>93390.927606761354</v>
      </c>
      <c r="D21" s="218">
        <f>'Risk Margin Correlated'!Q21</f>
        <v>93228.609685770207</v>
      </c>
      <c r="E21" s="349">
        <f t="shared" si="2"/>
        <v>93228.609685770207</v>
      </c>
      <c r="F21" s="125">
        <f t="shared" si="1"/>
        <v>5593.7165811462119</v>
      </c>
      <c r="G21" s="129">
        <f t="shared" si="3"/>
        <v>12</v>
      </c>
      <c r="H21" s="195">
        <f>HLOOKUP($F$5,'Yield Curves &amp; Factor Charges'!$L$76:$S$107,G21+3,FALSE)</f>
        <v>0.78429918960610134</v>
      </c>
      <c r="I21" s="79"/>
    </row>
    <row r="22" spans="1:9" x14ac:dyDescent="0.25">
      <c r="A22" s="3"/>
      <c r="B22" s="216">
        <f t="shared" si="0"/>
        <v>48579</v>
      </c>
      <c r="C22" s="217">
        <f>'Risk Margin'!M22</f>
        <v>71632.158063407376</v>
      </c>
      <c r="D22" s="218">
        <f>'Risk Margin Correlated'!Q22</f>
        <v>71507.657929712179</v>
      </c>
      <c r="E22" s="349">
        <f t="shared" si="2"/>
        <v>71507.657929712179</v>
      </c>
      <c r="F22" s="125">
        <f t="shared" si="1"/>
        <v>4290.4594757827308</v>
      </c>
      <c r="G22" s="129">
        <f t="shared" si="3"/>
        <v>13</v>
      </c>
      <c r="H22" s="195">
        <f>HLOOKUP($F$5,'Yield Curves &amp; Factor Charges'!$L$76:$S$107,G22+3,FALSE)</f>
        <v>0.76746822591818675</v>
      </c>
      <c r="I22" s="79"/>
    </row>
    <row r="23" spans="1:9" x14ac:dyDescent="0.25">
      <c r="A23" s="6"/>
      <c r="B23" s="216">
        <f t="shared" si="0"/>
        <v>48944</v>
      </c>
      <c r="C23" s="217">
        <f>'Risk Margin'!M23</f>
        <v>49870.696841053461</v>
      </c>
      <c r="D23" s="218">
        <f>'Risk Margin Correlated'!Q23</f>
        <v>49784.019172921653</v>
      </c>
      <c r="E23" s="349">
        <f t="shared" si="2"/>
        <v>49784.019172921653</v>
      </c>
      <c r="F23" s="125">
        <f t="shared" si="1"/>
        <v>2987.0411503752989</v>
      </c>
      <c r="G23" s="129">
        <f t="shared" si="3"/>
        <v>14</v>
      </c>
      <c r="H23" s="195">
        <f>HLOOKUP($F$5,'Yield Curves &amp; Factor Charges'!$L$76:$S$107,G23+3,FALSE)</f>
        <v>0.75146940529781681</v>
      </c>
      <c r="I23" s="6"/>
    </row>
    <row r="24" spans="1:9" x14ac:dyDescent="0.25">
      <c r="A24" s="6"/>
      <c r="B24" s="216">
        <f t="shared" si="0"/>
        <v>49309</v>
      </c>
      <c r="C24" s="217">
        <f>'Risk Margin'!M24</f>
        <v>30509.359503311534</v>
      </c>
      <c r="D24" s="218">
        <f>'Risk Margin Correlated'!Q24</f>
        <v>30456.332770070359</v>
      </c>
      <c r="E24" s="349">
        <f t="shared" si="2"/>
        <v>30456.332770070359</v>
      </c>
      <c r="F24" s="125">
        <f t="shared" si="1"/>
        <v>1827.3799662042215</v>
      </c>
      <c r="G24" s="129">
        <f t="shared" si="3"/>
        <v>15</v>
      </c>
      <c r="H24" s="195">
        <f>HLOOKUP($F$5,'Yield Curves &amp; Factor Charges'!$L$76:$S$107,G24+3,FALSE)</f>
        <v>0.73494941151235216</v>
      </c>
      <c r="I24" s="78"/>
    </row>
    <row r="25" spans="1:9" x14ac:dyDescent="0.25">
      <c r="A25" s="6"/>
      <c r="B25" s="216">
        <f t="shared" si="0"/>
        <v>49674</v>
      </c>
      <c r="C25" s="217">
        <f>'Risk Margin'!M25</f>
        <v>15701.481053063331</v>
      </c>
      <c r="D25" s="218">
        <f>'Risk Margin Correlated'!Q25</f>
        <v>15674.191124305509</v>
      </c>
      <c r="E25" s="349">
        <f t="shared" si="2"/>
        <v>15674.191124305509</v>
      </c>
      <c r="F25" s="125">
        <f t="shared" si="1"/>
        <v>940.45146745833051</v>
      </c>
      <c r="G25" s="129">
        <f t="shared" si="3"/>
        <v>16</v>
      </c>
      <c r="H25" s="195">
        <f>HLOOKUP($F$5,'Yield Curves &amp; Factor Charges'!$L$76:$S$107,G25+3,FALSE)</f>
        <v>0.71924693125595907</v>
      </c>
      <c r="I25" s="78"/>
    </row>
    <row r="26" spans="1:9" x14ac:dyDescent="0.25">
      <c r="A26" s="3"/>
      <c r="B26" s="216">
        <f t="shared" si="0"/>
        <v>50040</v>
      </c>
      <c r="C26" s="217">
        <f>'Risk Margin'!M26</f>
        <v>6411.4572395379919</v>
      </c>
      <c r="D26" s="218">
        <f>'Risk Margin Correlated'!Q26</f>
        <v>6400.3138186906535</v>
      </c>
      <c r="E26" s="349">
        <f t="shared" si="2"/>
        <v>6400.3138186906535</v>
      </c>
      <c r="F26" s="125">
        <f t="shared" si="1"/>
        <v>384.01882912143918</v>
      </c>
      <c r="G26" s="129">
        <f t="shared" si="3"/>
        <v>17</v>
      </c>
      <c r="H26" s="195">
        <f>HLOOKUP($F$5,'Yield Curves &amp; Factor Charges'!$L$76:$S$107,G26+3,FALSE)</f>
        <v>0.70361597888844685</v>
      </c>
      <c r="I26" s="78"/>
    </row>
    <row r="27" spans="1:9" x14ac:dyDescent="0.25">
      <c r="A27" s="3"/>
      <c r="B27" s="216">
        <f t="shared" si="0"/>
        <v>50405</v>
      </c>
      <c r="C27" s="217">
        <f>'Risk Margin'!M27</f>
        <v>1879.9771119006164</v>
      </c>
      <c r="D27" s="218">
        <f>'Risk Margin Correlated'!Q27</f>
        <v>1876.7096213195236</v>
      </c>
      <c r="E27" s="349">
        <f t="shared" si="2"/>
        <v>1876.7096213195236</v>
      </c>
      <c r="F27" s="125">
        <f t="shared" si="1"/>
        <v>112.60257727917141</v>
      </c>
      <c r="G27" s="129">
        <f t="shared" si="3"/>
        <v>18</v>
      </c>
      <c r="H27" s="195">
        <f>HLOOKUP($F$5,'Yield Curves &amp; Factor Charges'!$L$76:$S$107,G27+3,FALSE)</f>
        <v>0.6885792513787875</v>
      </c>
      <c r="I27" s="79"/>
    </row>
    <row r="28" spans="1:9" x14ac:dyDescent="0.25">
      <c r="A28" s="6"/>
      <c r="B28" s="216">
        <f t="shared" si="0"/>
        <v>50770</v>
      </c>
      <c r="C28" s="217">
        <f>'Risk Margin'!M28</f>
        <v>0</v>
      </c>
      <c r="D28" s="218">
        <f>'Risk Margin Correlated'!Q28</f>
        <v>0</v>
      </c>
      <c r="E28" s="349">
        <f t="shared" si="2"/>
        <v>0</v>
      </c>
      <c r="F28" s="125">
        <f t="shared" si="1"/>
        <v>0</v>
      </c>
      <c r="G28" s="129">
        <f t="shared" si="3"/>
        <v>19</v>
      </c>
      <c r="H28" s="195">
        <f>HLOOKUP($F$5,'Yield Curves &amp; Factor Charges'!$L$76:$S$107,G28+3,FALSE)</f>
        <v>0.67414233651779099</v>
      </c>
      <c r="I28" s="6"/>
    </row>
    <row r="29" spans="1:9" x14ac:dyDescent="0.25">
      <c r="A29" s="6"/>
      <c r="B29" s="216">
        <f t="shared" si="0"/>
        <v>51135</v>
      </c>
      <c r="C29" s="217">
        <f>'Risk Margin'!M29</f>
        <v>0</v>
      </c>
      <c r="D29" s="218">
        <f>'Risk Margin Correlated'!Q29</f>
        <v>0</v>
      </c>
      <c r="E29" s="349">
        <f t="shared" si="2"/>
        <v>0</v>
      </c>
      <c r="F29" s="125">
        <f t="shared" si="1"/>
        <v>0</v>
      </c>
      <c r="G29" s="129">
        <f t="shared" si="3"/>
        <v>20</v>
      </c>
      <c r="H29" s="195">
        <f>HLOOKUP($F$5,'Yield Curves &amp; Factor Charges'!$L$76:$S$107,G29+3,FALSE)</f>
        <v>0.66029152926079049</v>
      </c>
      <c r="I29" s="6"/>
    </row>
    <row r="30" spans="1:9" x14ac:dyDescent="0.25">
      <c r="A30" s="3"/>
      <c r="B30" s="216">
        <f t="shared" si="0"/>
        <v>51501</v>
      </c>
      <c r="C30" s="217">
        <f>'Risk Margin'!M30</f>
        <v>0</v>
      </c>
      <c r="D30" s="218">
        <f>'Risk Margin Correlated'!Q30</f>
        <v>0</v>
      </c>
      <c r="E30" s="349">
        <f t="shared" si="2"/>
        <v>0</v>
      </c>
      <c r="F30" s="125">
        <f t="shared" si="1"/>
        <v>0</v>
      </c>
      <c r="G30" s="129">
        <f t="shared" si="3"/>
        <v>21</v>
      </c>
      <c r="H30" s="195">
        <f>HLOOKUP($F$5,'Yield Curves &amp; Factor Charges'!$L$76:$S$107,G30+3,FALSE)</f>
        <v>0.64674188599186699</v>
      </c>
      <c r="I30" s="3"/>
    </row>
    <row r="31" spans="1:9" x14ac:dyDescent="0.25">
      <c r="A31" s="6"/>
      <c r="B31" s="6"/>
      <c r="C31" s="6"/>
      <c r="D31" s="6"/>
      <c r="E31" s="6"/>
      <c r="F31" s="6"/>
      <c r="G31" s="130"/>
      <c r="H31" s="346"/>
      <c r="I31" s="6"/>
    </row>
  </sheetData>
  <mergeCells count="1">
    <mergeCell ref="B7:C7"/>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Z67"/>
  <sheetViews>
    <sheetView workbookViewId="0"/>
  </sheetViews>
  <sheetFormatPr defaultColWidth="9.109375" defaultRowHeight="13.2" x14ac:dyDescent="0.25"/>
  <cols>
    <col min="1" max="19" width="9.109375" style="235"/>
    <col min="20" max="20" width="9.21875" style="235" customWidth="1"/>
    <col min="21" max="25" width="9.109375" style="235"/>
    <col min="26" max="26" width="11.44140625" style="235" bestFit="1" customWidth="1"/>
    <col min="27" max="16384" width="9.109375" style="235"/>
  </cols>
  <sheetData>
    <row r="1" spans="1:26" ht="75" customHeight="1" x14ac:dyDescent="0.35">
      <c r="A1" s="301" t="s">
        <v>313</v>
      </c>
      <c r="B1" s="302"/>
      <c r="C1" s="303"/>
      <c r="D1" s="304"/>
      <c r="E1" s="303"/>
      <c r="F1" s="305"/>
      <c r="G1" s="305"/>
      <c r="H1" s="305"/>
      <c r="I1" s="305"/>
      <c r="J1" s="305"/>
      <c r="K1" s="305"/>
      <c r="L1" s="305"/>
      <c r="M1" s="305"/>
      <c r="N1" s="305"/>
      <c r="O1" s="305"/>
      <c r="P1" s="305"/>
      <c r="Q1" s="305"/>
      <c r="R1" s="305"/>
      <c r="S1" s="305"/>
      <c r="T1" s="305"/>
      <c r="U1" s="305"/>
      <c r="V1" s="305"/>
      <c r="W1" s="305"/>
      <c r="X1" s="305"/>
      <c r="Y1" s="305"/>
      <c r="Z1" s="306"/>
    </row>
    <row r="2" spans="1:26" ht="15.6" x14ac:dyDescent="0.3">
      <c r="A2" s="307" t="s">
        <v>373</v>
      </c>
      <c r="B2" s="308"/>
      <c r="C2" s="308"/>
      <c r="D2" s="309"/>
      <c r="L2" s="310"/>
      <c r="M2" s="310"/>
      <c r="N2" s="310"/>
      <c r="O2" s="310"/>
    </row>
    <row r="3" spans="1:26" ht="16.2" x14ac:dyDescent="0.35">
      <c r="A3" s="311" t="s">
        <v>374</v>
      </c>
      <c r="B3" s="308"/>
      <c r="C3" s="308"/>
      <c r="D3" s="431"/>
      <c r="E3" s="431"/>
      <c r="F3" s="431"/>
      <c r="L3" s="310"/>
      <c r="M3" s="310"/>
      <c r="N3" s="310"/>
      <c r="O3" s="310"/>
    </row>
    <row r="4" spans="1:26" ht="13.8" x14ac:dyDescent="0.3">
      <c r="A4" s="312"/>
      <c r="B4" s="312"/>
      <c r="C4" s="312"/>
      <c r="D4" s="313"/>
      <c r="E4" s="313"/>
      <c r="F4" s="310"/>
      <c r="G4" s="310"/>
      <c r="H4" s="310"/>
      <c r="I4" s="310"/>
      <c r="J4" s="310"/>
      <c r="K4" s="310"/>
      <c r="L4" s="310"/>
      <c r="M4" s="310"/>
      <c r="N4" s="310"/>
      <c r="O4" s="310"/>
      <c r="P4" s="310"/>
      <c r="Q4" s="310"/>
      <c r="R4" s="310"/>
      <c r="S4" s="310"/>
      <c r="T4" s="310"/>
      <c r="U4" s="310"/>
      <c r="V4" s="310"/>
      <c r="W4" s="310"/>
      <c r="X4" s="310"/>
      <c r="Y4" s="310"/>
      <c r="Z4" s="310"/>
    </row>
    <row r="5" spans="1:26" s="317" customFormat="1" ht="13.8" x14ac:dyDescent="0.3">
      <c r="A5" s="314"/>
      <c r="B5" s="315" t="s">
        <v>314</v>
      </c>
      <c r="C5" s="316"/>
      <c r="D5" s="316"/>
      <c r="E5" s="316"/>
      <c r="F5" s="316"/>
      <c r="G5" s="316"/>
      <c r="H5" s="316"/>
      <c r="I5" s="315" t="s">
        <v>315</v>
      </c>
      <c r="J5" s="316"/>
      <c r="K5" s="316"/>
      <c r="L5" s="316"/>
      <c r="M5" s="310"/>
      <c r="N5" s="315" t="s">
        <v>316</v>
      </c>
      <c r="O5" s="316"/>
      <c r="P5" s="316"/>
      <c r="Q5" s="316"/>
      <c r="R5" s="316"/>
      <c r="U5" s="318"/>
      <c r="V5" s="315" t="s">
        <v>317</v>
      </c>
      <c r="W5" s="318"/>
      <c r="X5" s="318"/>
      <c r="Y5" s="315" t="s">
        <v>318</v>
      </c>
      <c r="Z5" s="318"/>
    </row>
    <row r="6" spans="1:26" s="317" customFormat="1" ht="15" x14ac:dyDescent="0.35">
      <c r="A6" s="314"/>
      <c r="B6" s="319"/>
      <c r="C6" s="320" t="s">
        <v>319</v>
      </c>
      <c r="D6" s="320" t="s">
        <v>320</v>
      </c>
      <c r="E6" s="320" t="s">
        <v>321</v>
      </c>
      <c r="F6" s="320" t="s">
        <v>322</v>
      </c>
      <c r="G6" s="321" t="s">
        <v>323</v>
      </c>
      <c r="H6" s="316"/>
      <c r="I6" s="322"/>
      <c r="J6" s="320" t="s">
        <v>324</v>
      </c>
      <c r="K6" s="320" t="s">
        <v>325</v>
      </c>
      <c r="L6" s="321" t="s">
        <v>326</v>
      </c>
      <c r="M6" s="310"/>
      <c r="N6" s="322"/>
      <c r="O6" s="320" t="s">
        <v>327</v>
      </c>
      <c r="P6" s="320" t="s">
        <v>328</v>
      </c>
      <c r="Q6" s="321" t="s">
        <v>329</v>
      </c>
      <c r="R6" s="316"/>
      <c r="U6" s="318"/>
      <c r="V6" s="316" t="s">
        <v>327</v>
      </c>
      <c r="W6" s="353">
        <v>0</v>
      </c>
      <c r="X6" s="318"/>
      <c r="Y6" s="316" t="s">
        <v>327</v>
      </c>
      <c r="Z6" s="353">
        <v>0</v>
      </c>
    </row>
    <row r="7" spans="1:26" s="317" customFormat="1" ht="15" x14ac:dyDescent="0.35">
      <c r="A7" s="314"/>
      <c r="B7" s="324" t="s">
        <v>319</v>
      </c>
      <c r="C7" s="325">
        <v>1</v>
      </c>
      <c r="D7" s="325">
        <v>0.5</v>
      </c>
      <c r="E7" s="325">
        <v>0.25</v>
      </c>
      <c r="F7" s="325">
        <v>0.25</v>
      </c>
      <c r="G7" s="326">
        <v>0</v>
      </c>
      <c r="H7" s="316"/>
      <c r="I7" s="327" t="s">
        <v>324</v>
      </c>
      <c r="J7" s="328">
        <v>1</v>
      </c>
      <c r="K7" s="328">
        <v>0.25</v>
      </c>
      <c r="L7" s="329">
        <v>0.125</v>
      </c>
      <c r="M7" s="310"/>
      <c r="N7" s="330" t="s">
        <v>327</v>
      </c>
      <c r="O7" s="331">
        <v>1</v>
      </c>
      <c r="P7" s="331">
        <v>0.25</v>
      </c>
      <c r="Q7" s="332">
        <v>0.125</v>
      </c>
      <c r="R7" s="316"/>
      <c r="U7" s="318"/>
      <c r="V7" s="310" t="s">
        <v>328</v>
      </c>
      <c r="W7" s="353">
        <v>0</v>
      </c>
      <c r="X7" s="318"/>
      <c r="Y7" s="310" t="s">
        <v>328</v>
      </c>
      <c r="Z7" s="353">
        <v>0</v>
      </c>
    </row>
    <row r="8" spans="1:26" s="317" customFormat="1" ht="15" x14ac:dyDescent="0.35">
      <c r="A8" s="314"/>
      <c r="B8" s="324" t="s">
        <v>320</v>
      </c>
      <c r="C8" s="325">
        <v>0.5</v>
      </c>
      <c r="D8" s="325">
        <v>1</v>
      </c>
      <c r="E8" s="325">
        <v>0.25</v>
      </c>
      <c r="F8" s="325">
        <v>0.25</v>
      </c>
      <c r="G8" s="326">
        <v>0</v>
      </c>
      <c r="H8" s="316"/>
      <c r="I8" s="333" t="s">
        <v>325</v>
      </c>
      <c r="J8" s="325">
        <v>0.25</v>
      </c>
      <c r="K8" s="325">
        <v>1</v>
      </c>
      <c r="L8" s="326">
        <v>0</v>
      </c>
      <c r="M8" s="310"/>
      <c r="N8" s="314" t="s">
        <v>328</v>
      </c>
      <c r="O8" s="316">
        <v>0.25</v>
      </c>
      <c r="P8" s="316">
        <v>1</v>
      </c>
      <c r="Q8" s="334">
        <v>0.5</v>
      </c>
      <c r="R8" s="316"/>
      <c r="U8" s="318"/>
      <c r="V8" s="310" t="s">
        <v>329</v>
      </c>
      <c r="W8" s="354">
        <v>0</v>
      </c>
      <c r="X8" s="318"/>
      <c r="Y8" s="310" t="s">
        <v>329</v>
      </c>
      <c r="Z8" s="354">
        <v>0</v>
      </c>
    </row>
    <row r="9" spans="1:26" s="317" customFormat="1" ht="15" x14ac:dyDescent="0.35">
      <c r="A9" s="314"/>
      <c r="B9" s="324" t="s">
        <v>321</v>
      </c>
      <c r="C9" s="325">
        <v>0.25</v>
      </c>
      <c r="D9" s="325">
        <v>0.25</v>
      </c>
      <c r="E9" s="325">
        <v>1</v>
      </c>
      <c r="F9" s="325">
        <v>0.25</v>
      </c>
      <c r="G9" s="326">
        <v>0</v>
      </c>
      <c r="H9" s="316"/>
      <c r="I9" s="335" t="s">
        <v>326</v>
      </c>
      <c r="J9" s="336">
        <v>0.125</v>
      </c>
      <c r="K9" s="336">
        <v>0</v>
      </c>
      <c r="L9" s="337">
        <v>1</v>
      </c>
      <c r="M9" s="310"/>
      <c r="N9" s="338" t="s">
        <v>329</v>
      </c>
      <c r="O9" s="339">
        <v>0.125</v>
      </c>
      <c r="P9" s="339">
        <v>0.5</v>
      </c>
      <c r="Q9" s="340">
        <v>1</v>
      </c>
      <c r="R9" s="316"/>
      <c r="U9" s="318"/>
      <c r="V9" s="310"/>
      <c r="W9" s="323">
        <f>SUM(W6:W8)</f>
        <v>0</v>
      </c>
      <c r="X9" s="318"/>
      <c r="Y9" s="310"/>
      <c r="Z9" s="323">
        <f>SUM(Z6:Z8)</f>
        <v>0</v>
      </c>
    </row>
    <row r="10" spans="1:26" s="317" customFormat="1" ht="15" x14ac:dyDescent="0.35">
      <c r="A10" s="314"/>
      <c r="B10" s="324" t="s">
        <v>322</v>
      </c>
      <c r="C10" s="325">
        <v>0.25</v>
      </c>
      <c r="D10" s="325">
        <v>0.25</v>
      </c>
      <c r="E10" s="325">
        <v>0.25</v>
      </c>
      <c r="F10" s="325">
        <v>1</v>
      </c>
      <c r="G10" s="326">
        <v>0</v>
      </c>
      <c r="H10" s="316"/>
      <c r="I10" s="316"/>
      <c r="J10" s="316"/>
      <c r="K10" s="316"/>
      <c r="L10" s="310"/>
      <c r="M10" s="310"/>
      <c r="N10" s="310"/>
      <c r="O10" s="310"/>
      <c r="P10" s="318"/>
      <c r="Q10" s="318"/>
      <c r="R10" s="318"/>
      <c r="S10" s="318"/>
      <c r="T10" s="318"/>
      <c r="U10" s="318"/>
      <c r="V10" s="318"/>
      <c r="W10" s="318"/>
      <c r="X10" s="318"/>
      <c r="Y10" s="318"/>
      <c r="Z10" s="318"/>
    </row>
    <row r="11" spans="1:26" s="317" customFormat="1" ht="15" x14ac:dyDescent="0.35">
      <c r="A11" s="314"/>
      <c r="B11" s="341" t="s">
        <v>323</v>
      </c>
      <c r="C11" s="336">
        <v>0</v>
      </c>
      <c r="D11" s="336">
        <v>0</v>
      </c>
      <c r="E11" s="336">
        <v>0</v>
      </c>
      <c r="F11" s="336">
        <v>0</v>
      </c>
      <c r="G11" s="337">
        <v>1</v>
      </c>
      <c r="H11" s="316"/>
      <c r="I11" s="316"/>
      <c r="J11" s="316"/>
      <c r="K11" s="316"/>
      <c r="L11" s="310"/>
      <c r="M11" s="310"/>
      <c r="N11" s="310"/>
      <c r="O11" s="310"/>
      <c r="P11" s="318"/>
      <c r="Q11" s="318"/>
      <c r="R11" s="318"/>
      <c r="S11" s="318"/>
      <c r="T11" s="318"/>
      <c r="U11" s="318"/>
      <c r="V11" s="318"/>
      <c r="W11" s="318"/>
      <c r="X11" s="318"/>
      <c r="Y11" s="318"/>
      <c r="Z11" s="318"/>
    </row>
    <row r="12" spans="1:26" ht="13.8" x14ac:dyDescent="0.3">
      <c r="A12" s="312"/>
      <c r="B12" s="312"/>
      <c r="C12" s="312"/>
      <c r="D12" s="313"/>
      <c r="E12" s="313"/>
      <c r="F12" s="310"/>
      <c r="G12" s="310"/>
      <c r="H12" s="310"/>
      <c r="I12" s="310"/>
      <c r="J12" s="310"/>
      <c r="K12" s="310"/>
      <c r="L12" s="310"/>
      <c r="M12" s="310"/>
      <c r="N12" s="310"/>
      <c r="O12" s="310"/>
      <c r="P12" s="310"/>
      <c r="Q12" s="310"/>
      <c r="R12" s="310"/>
      <c r="S12" s="310"/>
      <c r="T12" s="310"/>
      <c r="U12" s="310"/>
      <c r="V12" s="310"/>
      <c r="W12" s="310"/>
      <c r="X12" s="310"/>
      <c r="Y12" s="310"/>
      <c r="Z12" s="310"/>
    </row>
    <row r="13" spans="1:26" ht="13.8" x14ac:dyDescent="0.3">
      <c r="A13" s="312"/>
      <c r="B13" s="315" t="s">
        <v>330</v>
      </c>
      <c r="C13" s="342"/>
      <c r="D13" s="342"/>
      <c r="E13" s="342"/>
      <c r="F13" s="342"/>
      <c r="G13" s="342"/>
      <c r="H13" s="342"/>
      <c r="I13" s="342"/>
      <c r="J13" s="342"/>
      <c r="K13" s="342"/>
      <c r="L13" s="342"/>
      <c r="M13" s="342"/>
      <c r="N13" s="342"/>
      <c r="O13" s="342"/>
      <c r="P13" s="342"/>
      <c r="Q13" s="342"/>
      <c r="R13" s="342"/>
      <c r="S13" s="342"/>
      <c r="T13" s="342"/>
      <c r="U13" s="342"/>
      <c r="V13" s="342"/>
      <c r="W13" s="342"/>
      <c r="X13" s="342"/>
      <c r="Y13" s="342"/>
      <c r="Z13" s="342"/>
    </row>
    <row r="14" spans="1:26" ht="13.8" x14ac:dyDescent="0.3">
      <c r="A14" s="312"/>
      <c r="B14" s="312"/>
      <c r="C14" s="343" t="s">
        <v>331</v>
      </c>
      <c r="D14" s="343" t="s">
        <v>332</v>
      </c>
      <c r="E14" s="343" t="s">
        <v>333</v>
      </c>
      <c r="F14" s="343" t="s">
        <v>334</v>
      </c>
      <c r="G14" s="343" t="s">
        <v>335</v>
      </c>
      <c r="H14" s="343" t="s">
        <v>336</v>
      </c>
      <c r="I14" s="343" t="s">
        <v>337</v>
      </c>
      <c r="J14" s="343" t="s">
        <v>338</v>
      </c>
      <c r="K14" s="343" t="s">
        <v>339</v>
      </c>
      <c r="L14" s="343" t="s">
        <v>340</v>
      </c>
      <c r="M14" s="343" t="s">
        <v>341</v>
      </c>
      <c r="N14" s="343" t="s">
        <v>342</v>
      </c>
      <c r="O14" s="343" t="s">
        <v>343</v>
      </c>
      <c r="P14" s="343" t="s">
        <v>344</v>
      </c>
      <c r="Q14" s="343" t="s">
        <v>345</v>
      </c>
      <c r="R14" s="343" t="s">
        <v>346</v>
      </c>
      <c r="S14" s="343" t="s">
        <v>347</v>
      </c>
      <c r="T14" s="343" t="s">
        <v>348</v>
      </c>
      <c r="U14" s="343" t="s">
        <v>349</v>
      </c>
      <c r="V14" s="343" t="s">
        <v>350</v>
      </c>
      <c r="W14" s="343" t="s">
        <v>351</v>
      </c>
      <c r="X14" s="343" t="s">
        <v>352</v>
      </c>
      <c r="Y14" s="343" t="s">
        <v>353</v>
      </c>
      <c r="Z14" s="342" t="s">
        <v>30</v>
      </c>
    </row>
    <row r="15" spans="1:26" ht="13.8" x14ac:dyDescent="0.3">
      <c r="A15" s="312"/>
      <c r="B15" s="342" t="s">
        <v>331</v>
      </c>
      <c r="C15" s="344">
        <v>1</v>
      </c>
      <c r="D15" s="344">
        <v>0.25</v>
      </c>
      <c r="E15" s="344">
        <v>0.25</v>
      </c>
      <c r="F15" s="344">
        <v>0.25</v>
      </c>
      <c r="G15" s="344">
        <v>0.25</v>
      </c>
      <c r="H15" s="344">
        <v>0.25</v>
      </c>
      <c r="I15" s="344">
        <v>0.25</v>
      </c>
      <c r="J15" s="344">
        <v>0.25</v>
      </c>
      <c r="K15" s="344">
        <v>0.25</v>
      </c>
      <c r="L15" s="344">
        <v>0.25</v>
      </c>
      <c r="M15" s="344">
        <v>0.25</v>
      </c>
      <c r="N15" s="344">
        <v>0.25</v>
      </c>
      <c r="O15" s="344">
        <v>0.25</v>
      </c>
      <c r="P15" s="344">
        <v>0.25</v>
      </c>
      <c r="Q15" s="344">
        <v>0.25</v>
      </c>
      <c r="R15" s="344">
        <v>0.25</v>
      </c>
      <c r="S15" s="344">
        <v>0.25</v>
      </c>
      <c r="T15" s="344">
        <v>0.25</v>
      </c>
      <c r="U15" s="344">
        <v>0.25</v>
      </c>
      <c r="V15" s="344">
        <v>0.25</v>
      </c>
      <c r="W15" s="344">
        <v>0.25</v>
      </c>
      <c r="X15" s="344">
        <v>0.25</v>
      </c>
      <c r="Y15" s="344">
        <v>0.25</v>
      </c>
      <c r="Z15" s="342">
        <v>0.25</v>
      </c>
    </row>
    <row r="16" spans="1:26" ht="13.8" x14ac:dyDescent="0.3">
      <c r="A16" s="312"/>
      <c r="B16" s="342" t="s">
        <v>332</v>
      </c>
      <c r="C16" s="151">
        <v>0.25</v>
      </c>
      <c r="D16" s="344">
        <v>1</v>
      </c>
      <c r="E16" s="344">
        <v>0.5</v>
      </c>
      <c r="F16" s="344">
        <v>0.25</v>
      </c>
      <c r="G16" s="344">
        <v>0.25</v>
      </c>
      <c r="H16" s="344">
        <v>0.25</v>
      </c>
      <c r="I16" s="344">
        <v>0.25</v>
      </c>
      <c r="J16" s="344">
        <v>0.25</v>
      </c>
      <c r="K16" s="344">
        <v>0.25</v>
      </c>
      <c r="L16" s="344">
        <v>0.25</v>
      </c>
      <c r="M16" s="344">
        <v>0.25</v>
      </c>
      <c r="N16" s="344">
        <v>0.25</v>
      </c>
      <c r="O16" s="344">
        <v>0.25</v>
      </c>
      <c r="P16" s="344">
        <v>0.25</v>
      </c>
      <c r="Q16" s="344">
        <v>0.25</v>
      </c>
      <c r="R16" s="344">
        <v>0.25</v>
      </c>
      <c r="S16" s="344">
        <v>0.25</v>
      </c>
      <c r="T16" s="344">
        <v>0.25</v>
      </c>
      <c r="U16" s="344">
        <v>0.25</v>
      </c>
      <c r="V16" s="344">
        <v>0.25</v>
      </c>
      <c r="W16" s="344">
        <v>0.25</v>
      </c>
      <c r="X16" s="344">
        <v>0.25</v>
      </c>
      <c r="Y16" s="344">
        <v>0.25</v>
      </c>
      <c r="Z16" s="342">
        <v>0.25</v>
      </c>
    </row>
    <row r="17" spans="1:26" ht="13.8" x14ac:dyDescent="0.3">
      <c r="A17" s="312"/>
      <c r="B17" s="342" t="s">
        <v>333</v>
      </c>
      <c r="C17" s="151">
        <v>0.25</v>
      </c>
      <c r="D17" s="151">
        <v>0.5</v>
      </c>
      <c r="E17" s="344">
        <v>1</v>
      </c>
      <c r="F17" s="344">
        <v>0.25</v>
      </c>
      <c r="G17" s="344">
        <v>0.25</v>
      </c>
      <c r="H17" s="344">
        <v>0.25</v>
      </c>
      <c r="I17" s="344">
        <v>0.25</v>
      </c>
      <c r="J17" s="344">
        <v>0.25</v>
      </c>
      <c r="K17" s="344">
        <v>0.25</v>
      </c>
      <c r="L17" s="344">
        <v>0.25</v>
      </c>
      <c r="M17" s="344">
        <v>0.25</v>
      </c>
      <c r="N17" s="344">
        <v>0.25</v>
      </c>
      <c r="O17" s="344">
        <v>0.25</v>
      </c>
      <c r="P17" s="344">
        <v>0.25</v>
      </c>
      <c r="Q17" s="344">
        <v>0.25</v>
      </c>
      <c r="R17" s="344">
        <v>0.25</v>
      </c>
      <c r="S17" s="344">
        <v>0.25</v>
      </c>
      <c r="T17" s="344">
        <v>0.25</v>
      </c>
      <c r="U17" s="344">
        <v>0.25</v>
      </c>
      <c r="V17" s="344">
        <v>0.25</v>
      </c>
      <c r="W17" s="344">
        <v>0.25</v>
      </c>
      <c r="X17" s="344">
        <v>0.25</v>
      </c>
      <c r="Y17" s="344">
        <v>0.25</v>
      </c>
      <c r="Z17" s="342">
        <v>0.25</v>
      </c>
    </row>
    <row r="18" spans="1:26" ht="13.8" x14ac:dyDescent="0.3">
      <c r="A18" s="312"/>
      <c r="B18" s="342" t="s">
        <v>334</v>
      </c>
      <c r="C18" s="151">
        <v>0.25</v>
      </c>
      <c r="D18" s="151">
        <v>0.25</v>
      </c>
      <c r="E18" s="151">
        <v>0.25</v>
      </c>
      <c r="F18" s="344">
        <v>1</v>
      </c>
      <c r="G18" s="344">
        <v>0.5</v>
      </c>
      <c r="H18" s="344">
        <v>0.25</v>
      </c>
      <c r="I18" s="344">
        <v>0.25</v>
      </c>
      <c r="J18" s="344">
        <v>0.25</v>
      </c>
      <c r="K18" s="344">
        <v>0.25</v>
      </c>
      <c r="L18" s="344">
        <v>0.25</v>
      </c>
      <c r="M18" s="344">
        <v>0.25</v>
      </c>
      <c r="N18" s="344">
        <v>0.25</v>
      </c>
      <c r="O18" s="344">
        <v>0.25</v>
      </c>
      <c r="P18" s="344">
        <v>0.25</v>
      </c>
      <c r="Q18" s="344">
        <v>0.25</v>
      </c>
      <c r="R18" s="344">
        <v>0.25</v>
      </c>
      <c r="S18" s="344">
        <v>0.25</v>
      </c>
      <c r="T18" s="344">
        <v>0.25</v>
      </c>
      <c r="U18" s="344">
        <v>0.25</v>
      </c>
      <c r="V18" s="344">
        <v>0.25</v>
      </c>
      <c r="W18" s="344">
        <v>0.25</v>
      </c>
      <c r="X18" s="344">
        <v>0.25</v>
      </c>
      <c r="Y18" s="344">
        <v>0.25</v>
      </c>
      <c r="Z18" s="342">
        <v>0.25</v>
      </c>
    </row>
    <row r="19" spans="1:26" ht="13.8" x14ac:dyDescent="0.3">
      <c r="A19" s="312"/>
      <c r="B19" s="342" t="s">
        <v>335</v>
      </c>
      <c r="C19" s="151">
        <v>0.25</v>
      </c>
      <c r="D19" s="151">
        <v>0.25</v>
      </c>
      <c r="E19" s="151">
        <v>0.25</v>
      </c>
      <c r="F19" s="151">
        <v>0.5</v>
      </c>
      <c r="G19" s="344">
        <v>1</v>
      </c>
      <c r="H19" s="344">
        <v>0.25</v>
      </c>
      <c r="I19" s="344">
        <v>0.25</v>
      </c>
      <c r="J19" s="344">
        <v>0.25</v>
      </c>
      <c r="K19" s="344">
        <v>0.25</v>
      </c>
      <c r="L19" s="344">
        <v>0.25</v>
      </c>
      <c r="M19" s="344">
        <v>0.25</v>
      </c>
      <c r="N19" s="344">
        <v>0.25</v>
      </c>
      <c r="O19" s="344">
        <v>0.25</v>
      </c>
      <c r="P19" s="344">
        <v>0.25</v>
      </c>
      <c r="Q19" s="344">
        <v>0.25</v>
      </c>
      <c r="R19" s="344">
        <v>0.25</v>
      </c>
      <c r="S19" s="344">
        <v>0.25</v>
      </c>
      <c r="T19" s="344">
        <v>0.25</v>
      </c>
      <c r="U19" s="344">
        <v>0.25</v>
      </c>
      <c r="V19" s="344">
        <v>0.25</v>
      </c>
      <c r="W19" s="344">
        <v>0.25</v>
      </c>
      <c r="X19" s="344">
        <v>0.25</v>
      </c>
      <c r="Y19" s="344">
        <v>0.25</v>
      </c>
      <c r="Z19" s="342">
        <v>0.25</v>
      </c>
    </row>
    <row r="20" spans="1:26" ht="13.8" x14ac:dyDescent="0.3">
      <c r="A20" s="312"/>
      <c r="B20" s="342" t="s">
        <v>336</v>
      </c>
      <c r="C20" s="151">
        <v>0.25</v>
      </c>
      <c r="D20" s="151">
        <v>0.25</v>
      </c>
      <c r="E20" s="151">
        <v>0.25</v>
      </c>
      <c r="F20" s="151">
        <v>0.25</v>
      </c>
      <c r="G20" s="151">
        <v>0.25</v>
      </c>
      <c r="H20" s="344">
        <v>1</v>
      </c>
      <c r="I20" s="344">
        <v>0.5</v>
      </c>
      <c r="J20" s="344">
        <v>0.25</v>
      </c>
      <c r="K20" s="344">
        <v>0.25</v>
      </c>
      <c r="L20" s="344">
        <v>0.25</v>
      </c>
      <c r="M20" s="344">
        <v>0.25</v>
      </c>
      <c r="N20" s="344">
        <v>0.25</v>
      </c>
      <c r="O20" s="344">
        <v>0.25</v>
      </c>
      <c r="P20" s="344">
        <v>0.25</v>
      </c>
      <c r="Q20" s="344">
        <v>0.25</v>
      </c>
      <c r="R20" s="344">
        <v>0.25</v>
      </c>
      <c r="S20" s="344">
        <v>0.25</v>
      </c>
      <c r="T20" s="344">
        <v>0.25</v>
      </c>
      <c r="U20" s="344">
        <v>0.25</v>
      </c>
      <c r="V20" s="344">
        <v>0.25</v>
      </c>
      <c r="W20" s="344">
        <v>0.25</v>
      </c>
      <c r="X20" s="344">
        <v>0.25</v>
      </c>
      <c r="Y20" s="344">
        <v>0.25</v>
      </c>
      <c r="Z20" s="342">
        <v>0.25</v>
      </c>
    </row>
    <row r="21" spans="1:26" ht="13.8" x14ac:dyDescent="0.3">
      <c r="A21" s="312"/>
      <c r="B21" s="342" t="s">
        <v>337</v>
      </c>
      <c r="C21" s="151">
        <v>0.25</v>
      </c>
      <c r="D21" s="151">
        <v>0.25</v>
      </c>
      <c r="E21" s="151">
        <v>0.25</v>
      </c>
      <c r="F21" s="151">
        <v>0.25</v>
      </c>
      <c r="G21" s="151">
        <v>0.25</v>
      </c>
      <c r="H21" s="151">
        <v>0.5</v>
      </c>
      <c r="I21" s="344">
        <v>1</v>
      </c>
      <c r="J21" s="344">
        <v>0.25</v>
      </c>
      <c r="K21" s="344">
        <v>0.25</v>
      </c>
      <c r="L21" s="344">
        <v>0.25</v>
      </c>
      <c r="M21" s="344">
        <v>0.25</v>
      </c>
      <c r="N21" s="344">
        <v>0.25</v>
      </c>
      <c r="O21" s="344">
        <v>0.25</v>
      </c>
      <c r="P21" s="344">
        <v>0.25</v>
      </c>
      <c r="Q21" s="344">
        <v>0.25</v>
      </c>
      <c r="R21" s="344">
        <v>0.25</v>
      </c>
      <c r="S21" s="344">
        <v>0.25</v>
      </c>
      <c r="T21" s="344">
        <v>0.25</v>
      </c>
      <c r="U21" s="344">
        <v>0.25</v>
      </c>
      <c r="V21" s="344">
        <v>0.25</v>
      </c>
      <c r="W21" s="344">
        <v>0.25</v>
      </c>
      <c r="X21" s="344">
        <v>0.25</v>
      </c>
      <c r="Y21" s="344">
        <v>0.25</v>
      </c>
      <c r="Z21" s="342">
        <v>0.25</v>
      </c>
    </row>
    <row r="22" spans="1:26" ht="13.8" x14ac:dyDescent="0.3">
      <c r="A22" s="312"/>
      <c r="B22" s="342" t="s">
        <v>338</v>
      </c>
      <c r="C22" s="151">
        <v>0.25</v>
      </c>
      <c r="D22" s="151">
        <v>0.25</v>
      </c>
      <c r="E22" s="151">
        <v>0.25</v>
      </c>
      <c r="F22" s="151">
        <v>0.25</v>
      </c>
      <c r="G22" s="151">
        <v>0.25</v>
      </c>
      <c r="H22" s="151">
        <v>0.25</v>
      </c>
      <c r="I22" s="151">
        <v>0.25</v>
      </c>
      <c r="J22" s="344">
        <v>1</v>
      </c>
      <c r="K22" s="344">
        <v>0.5</v>
      </c>
      <c r="L22" s="344">
        <v>0.25</v>
      </c>
      <c r="M22" s="344">
        <v>0.25</v>
      </c>
      <c r="N22" s="344">
        <v>0.25</v>
      </c>
      <c r="O22" s="344">
        <v>0.25</v>
      </c>
      <c r="P22" s="344">
        <v>0.25</v>
      </c>
      <c r="Q22" s="344">
        <v>0.25</v>
      </c>
      <c r="R22" s="344">
        <v>0.25</v>
      </c>
      <c r="S22" s="344">
        <v>0.25</v>
      </c>
      <c r="T22" s="344">
        <v>0.25</v>
      </c>
      <c r="U22" s="344">
        <v>0.25</v>
      </c>
      <c r="V22" s="344">
        <v>0.25</v>
      </c>
      <c r="W22" s="344">
        <v>0.25</v>
      </c>
      <c r="X22" s="344">
        <v>0.25</v>
      </c>
      <c r="Y22" s="344">
        <v>0.25</v>
      </c>
      <c r="Z22" s="342">
        <v>0.25</v>
      </c>
    </row>
    <row r="23" spans="1:26" ht="13.8" x14ac:dyDescent="0.3">
      <c r="A23" s="312"/>
      <c r="B23" s="342" t="s">
        <v>339</v>
      </c>
      <c r="C23" s="151">
        <v>0.25</v>
      </c>
      <c r="D23" s="151">
        <v>0.25</v>
      </c>
      <c r="E23" s="151">
        <v>0.25</v>
      </c>
      <c r="F23" s="151">
        <v>0.25</v>
      </c>
      <c r="G23" s="151">
        <v>0.25</v>
      </c>
      <c r="H23" s="151">
        <v>0.25</v>
      </c>
      <c r="I23" s="151">
        <v>0.25</v>
      </c>
      <c r="J23" s="151">
        <v>0.5</v>
      </c>
      <c r="K23" s="344">
        <v>1</v>
      </c>
      <c r="L23" s="344">
        <v>0.25</v>
      </c>
      <c r="M23" s="344">
        <v>0.25</v>
      </c>
      <c r="N23" s="344">
        <v>0.25</v>
      </c>
      <c r="O23" s="344">
        <v>0.25</v>
      </c>
      <c r="P23" s="344">
        <v>0.25</v>
      </c>
      <c r="Q23" s="344">
        <v>0.25</v>
      </c>
      <c r="R23" s="344">
        <v>0.25</v>
      </c>
      <c r="S23" s="344">
        <v>0.25</v>
      </c>
      <c r="T23" s="344">
        <v>0.25</v>
      </c>
      <c r="U23" s="344">
        <v>0.25</v>
      </c>
      <c r="V23" s="344">
        <v>0.25</v>
      </c>
      <c r="W23" s="344">
        <v>0.25</v>
      </c>
      <c r="X23" s="344">
        <v>0.25</v>
      </c>
      <c r="Y23" s="344">
        <v>0.25</v>
      </c>
      <c r="Z23" s="342">
        <v>0.25</v>
      </c>
    </row>
    <row r="24" spans="1:26" ht="13.8" x14ac:dyDescent="0.3">
      <c r="A24" s="312"/>
      <c r="B24" s="342" t="s">
        <v>340</v>
      </c>
      <c r="C24" s="151">
        <v>0.25</v>
      </c>
      <c r="D24" s="151">
        <v>0.25</v>
      </c>
      <c r="E24" s="151">
        <v>0.25</v>
      </c>
      <c r="F24" s="151">
        <v>0.25</v>
      </c>
      <c r="G24" s="151">
        <v>0.25</v>
      </c>
      <c r="H24" s="151">
        <v>0.25</v>
      </c>
      <c r="I24" s="151">
        <v>0.25</v>
      </c>
      <c r="J24" s="151">
        <v>0.25</v>
      </c>
      <c r="K24" s="151">
        <v>0.25</v>
      </c>
      <c r="L24" s="344">
        <v>1</v>
      </c>
      <c r="M24" s="344">
        <v>0.5</v>
      </c>
      <c r="N24" s="344">
        <v>0.25</v>
      </c>
      <c r="O24" s="344">
        <v>0.25</v>
      </c>
      <c r="P24" s="344">
        <v>0.25</v>
      </c>
      <c r="Q24" s="344">
        <v>0.25</v>
      </c>
      <c r="R24" s="344">
        <v>0.25</v>
      </c>
      <c r="S24" s="344">
        <v>0.25</v>
      </c>
      <c r="T24" s="344">
        <v>0.25</v>
      </c>
      <c r="U24" s="344">
        <v>0.25</v>
      </c>
      <c r="V24" s="344">
        <v>0.25</v>
      </c>
      <c r="W24" s="344">
        <v>0.25</v>
      </c>
      <c r="X24" s="344">
        <v>0.25</v>
      </c>
      <c r="Y24" s="344">
        <v>0.25</v>
      </c>
      <c r="Z24" s="342">
        <v>0.25</v>
      </c>
    </row>
    <row r="25" spans="1:26" ht="13.8" x14ac:dyDescent="0.3">
      <c r="A25" s="312"/>
      <c r="B25" s="342" t="s">
        <v>341</v>
      </c>
      <c r="C25" s="151">
        <v>0.25</v>
      </c>
      <c r="D25" s="151">
        <v>0.25</v>
      </c>
      <c r="E25" s="151">
        <v>0.25</v>
      </c>
      <c r="F25" s="151">
        <v>0.25</v>
      </c>
      <c r="G25" s="151">
        <v>0.25</v>
      </c>
      <c r="H25" s="151">
        <v>0.25</v>
      </c>
      <c r="I25" s="151">
        <v>0.25</v>
      </c>
      <c r="J25" s="151">
        <v>0.25</v>
      </c>
      <c r="K25" s="151">
        <v>0.25</v>
      </c>
      <c r="L25" s="151">
        <v>0.5</v>
      </c>
      <c r="M25" s="344">
        <v>1</v>
      </c>
      <c r="N25" s="344">
        <v>0.25</v>
      </c>
      <c r="O25" s="344">
        <v>0.25</v>
      </c>
      <c r="P25" s="344">
        <v>0.25</v>
      </c>
      <c r="Q25" s="344">
        <v>0.25</v>
      </c>
      <c r="R25" s="344">
        <v>0.25</v>
      </c>
      <c r="S25" s="344">
        <v>0.25</v>
      </c>
      <c r="T25" s="344">
        <v>0.25</v>
      </c>
      <c r="U25" s="344">
        <v>0.25</v>
      </c>
      <c r="V25" s="344">
        <v>0.25</v>
      </c>
      <c r="W25" s="344">
        <v>0.25</v>
      </c>
      <c r="X25" s="344">
        <v>0.25</v>
      </c>
      <c r="Y25" s="344">
        <v>0.25</v>
      </c>
      <c r="Z25" s="342">
        <v>0.25</v>
      </c>
    </row>
    <row r="26" spans="1:26" ht="13.8" x14ac:dyDescent="0.3">
      <c r="A26" s="312"/>
      <c r="B26" s="342" t="s">
        <v>342</v>
      </c>
      <c r="C26" s="151">
        <v>0.25</v>
      </c>
      <c r="D26" s="151">
        <v>0.25</v>
      </c>
      <c r="E26" s="151">
        <v>0.25</v>
      </c>
      <c r="F26" s="151">
        <v>0.25</v>
      </c>
      <c r="G26" s="151">
        <v>0.25</v>
      </c>
      <c r="H26" s="151">
        <v>0.25</v>
      </c>
      <c r="I26" s="151">
        <v>0.25</v>
      </c>
      <c r="J26" s="151">
        <v>0.25</v>
      </c>
      <c r="K26" s="151">
        <v>0.25</v>
      </c>
      <c r="L26" s="151">
        <v>0.25</v>
      </c>
      <c r="M26" s="151">
        <v>0.25</v>
      </c>
      <c r="N26" s="344">
        <v>1</v>
      </c>
      <c r="O26" s="344">
        <v>0.5</v>
      </c>
      <c r="P26" s="344">
        <v>0.5</v>
      </c>
      <c r="Q26" s="344">
        <v>0.5</v>
      </c>
      <c r="R26" s="344">
        <v>0.25</v>
      </c>
      <c r="S26" s="344">
        <v>0.25</v>
      </c>
      <c r="T26" s="344">
        <v>0.25</v>
      </c>
      <c r="U26" s="344">
        <v>0.25</v>
      </c>
      <c r="V26" s="344">
        <v>0.5</v>
      </c>
      <c r="W26" s="344">
        <v>0.5</v>
      </c>
      <c r="X26" s="344">
        <v>0.25</v>
      </c>
      <c r="Y26" s="344">
        <v>0.25</v>
      </c>
      <c r="Z26" s="342">
        <v>0.25</v>
      </c>
    </row>
    <row r="27" spans="1:26" ht="13.8" x14ac:dyDescent="0.3">
      <c r="A27" s="312"/>
      <c r="B27" s="342" t="s">
        <v>343</v>
      </c>
      <c r="C27" s="151">
        <v>0.25</v>
      </c>
      <c r="D27" s="151">
        <v>0.25</v>
      </c>
      <c r="E27" s="151">
        <v>0.25</v>
      </c>
      <c r="F27" s="151">
        <v>0.25</v>
      </c>
      <c r="G27" s="151">
        <v>0.25</v>
      </c>
      <c r="H27" s="151">
        <v>0.25</v>
      </c>
      <c r="I27" s="151">
        <v>0.25</v>
      </c>
      <c r="J27" s="151">
        <v>0.25</v>
      </c>
      <c r="K27" s="151">
        <v>0.25</v>
      </c>
      <c r="L27" s="151">
        <v>0.25</v>
      </c>
      <c r="M27" s="151">
        <v>0.25</v>
      </c>
      <c r="N27" s="151">
        <v>0.5</v>
      </c>
      <c r="O27" s="344">
        <v>1</v>
      </c>
      <c r="P27" s="344">
        <v>0.5</v>
      </c>
      <c r="Q27" s="344">
        <v>0.5</v>
      </c>
      <c r="R27" s="344">
        <v>0.25</v>
      </c>
      <c r="S27" s="344">
        <v>0.25</v>
      </c>
      <c r="T27" s="344">
        <v>0.25</v>
      </c>
      <c r="U27" s="344">
        <v>0.25</v>
      </c>
      <c r="V27" s="344">
        <v>0.5</v>
      </c>
      <c r="W27" s="344">
        <v>0.5</v>
      </c>
      <c r="X27" s="344">
        <v>0.25</v>
      </c>
      <c r="Y27" s="344">
        <v>0.25</v>
      </c>
      <c r="Z27" s="342">
        <v>0.25</v>
      </c>
    </row>
    <row r="28" spans="1:26" ht="13.8" x14ac:dyDescent="0.3">
      <c r="A28" s="312"/>
      <c r="B28" s="342" t="s">
        <v>344</v>
      </c>
      <c r="C28" s="151">
        <v>0.25</v>
      </c>
      <c r="D28" s="151">
        <v>0.25</v>
      </c>
      <c r="E28" s="151">
        <v>0.25</v>
      </c>
      <c r="F28" s="151">
        <v>0.25</v>
      </c>
      <c r="G28" s="151">
        <v>0.25</v>
      </c>
      <c r="H28" s="151">
        <v>0.25</v>
      </c>
      <c r="I28" s="151">
        <v>0.25</v>
      </c>
      <c r="J28" s="151">
        <v>0.25</v>
      </c>
      <c r="K28" s="151">
        <v>0.25</v>
      </c>
      <c r="L28" s="151">
        <v>0.25</v>
      </c>
      <c r="M28" s="151">
        <v>0.25</v>
      </c>
      <c r="N28" s="151">
        <v>0.5</v>
      </c>
      <c r="O28" s="151">
        <v>0.5</v>
      </c>
      <c r="P28" s="344">
        <v>1</v>
      </c>
      <c r="Q28" s="344">
        <v>0.5</v>
      </c>
      <c r="R28" s="344">
        <v>0.25</v>
      </c>
      <c r="S28" s="344">
        <v>0.25</v>
      </c>
      <c r="T28" s="344">
        <v>0.25</v>
      </c>
      <c r="U28" s="344">
        <v>0.25</v>
      </c>
      <c r="V28" s="344">
        <v>0.5</v>
      </c>
      <c r="W28" s="344">
        <v>0.5</v>
      </c>
      <c r="X28" s="344">
        <v>0.25</v>
      </c>
      <c r="Y28" s="344">
        <v>0.25</v>
      </c>
      <c r="Z28" s="342">
        <v>0.25</v>
      </c>
    </row>
    <row r="29" spans="1:26" ht="13.8" x14ac:dyDescent="0.3">
      <c r="A29" s="312"/>
      <c r="B29" s="342" t="s">
        <v>345</v>
      </c>
      <c r="C29" s="151">
        <v>0.25</v>
      </c>
      <c r="D29" s="151">
        <v>0.25</v>
      </c>
      <c r="E29" s="151">
        <v>0.25</v>
      </c>
      <c r="F29" s="151">
        <v>0.25</v>
      </c>
      <c r="G29" s="151">
        <v>0.25</v>
      </c>
      <c r="H29" s="151">
        <v>0.25</v>
      </c>
      <c r="I29" s="151">
        <v>0.25</v>
      </c>
      <c r="J29" s="151">
        <v>0.25</v>
      </c>
      <c r="K29" s="151">
        <v>0.25</v>
      </c>
      <c r="L29" s="151">
        <v>0.25</v>
      </c>
      <c r="M29" s="151">
        <v>0.25</v>
      </c>
      <c r="N29" s="151">
        <v>0.5</v>
      </c>
      <c r="O29" s="151">
        <v>0.5</v>
      </c>
      <c r="P29" s="151">
        <v>0.5</v>
      </c>
      <c r="Q29" s="344">
        <v>1</v>
      </c>
      <c r="R29" s="344">
        <v>0.25</v>
      </c>
      <c r="S29" s="344">
        <v>0.25</v>
      </c>
      <c r="T29" s="344">
        <v>0.25</v>
      </c>
      <c r="U29" s="344">
        <v>0.25</v>
      </c>
      <c r="V29" s="344">
        <v>0.5</v>
      </c>
      <c r="W29" s="344">
        <v>0.5</v>
      </c>
      <c r="X29" s="344">
        <v>0.25</v>
      </c>
      <c r="Y29" s="344">
        <v>0.25</v>
      </c>
      <c r="Z29" s="342">
        <v>0.25</v>
      </c>
    </row>
    <row r="30" spans="1:26" ht="13.8" x14ac:dyDescent="0.3">
      <c r="A30" s="312"/>
      <c r="B30" s="342" t="s">
        <v>346</v>
      </c>
      <c r="C30" s="151">
        <v>0.25</v>
      </c>
      <c r="D30" s="151">
        <v>0.25</v>
      </c>
      <c r="E30" s="151">
        <v>0.25</v>
      </c>
      <c r="F30" s="151">
        <v>0.25</v>
      </c>
      <c r="G30" s="151">
        <v>0.25</v>
      </c>
      <c r="H30" s="151">
        <v>0.25</v>
      </c>
      <c r="I30" s="151">
        <v>0.25</v>
      </c>
      <c r="J30" s="151">
        <v>0.25</v>
      </c>
      <c r="K30" s="151">
        <v>0.25</v>
      </c>
      <c r="L30" s="151">
        <v>0.25</v>
      </c>
      <c r="M30" s="151">
        <v>0.25</v>
      </c>
      <c r="N30" s="151">
        <v>0.25</v>
      </c>
      <c r="O30" s="151">
        <v>0.25</v>
      </c>
      <c r="P30" s="151">
        <v>0.25</v>
      </c>
      <c r="Q30" s="151">
        <v>0.25</v>
      </c>
      <c r="R30" s="344">
        <v>1</v>
      </c>
      <c r="S30" s="344">
        <v>0.5</v>
      </c>
      <c r="T30" s="344">
        <v>0.25</v>
      </c>
      <c r="U30" s="344">
        <v>0.25</v>
      </c>
      <c r="V30" s="344">
        <v>0.25</v>
      </c>
      <c r="W30" s="344">
        <v>0.25</v>
      </c>
      <c r="X30" s="344">
        <v>0.25</v>
      </c>
      <c r="Y30" s="344">
        <v>0.25</v>
      </c>
      <c r="Z30" s="342">
        <v>0.25</v>
      </c>
    </row>
    <row r="31" spans="1:26" ht="13.8" x14ac:dyDescent="0.3">
      <c r="A31" s="312"/>
      <c r="B31" s="342" t="s">
        <v>347</v>
      </c>
      <c r="C31" s="151">
        <v>0.25</v>
      </c>
      <c r="D31" s="151">
        <v>0.25</v>
      </c>
      <c r="E31" s="151">
        <v>0.25</v>
      </c>
      <c r="F31" s="151">
        <v>0.25</v>
      </c>
      <c r="G31" s="151">
        <v>0.25</v>
      </c>
      <c r="H31" s="151">
        <v>0.25</v>
      </c>
      <c r="I31" s="151">
        <v>0.25</v>
      </c>
      <c r="J31" s="151">
        <v>0.25</v>
      </c>
      <c r="K31" s="151">
        <v>0.25</v>
      </c>
      <c r="L31" s="151">
        <v>0.25</v>
      </c>
      <c r="M31" s="151">
        <v>0.25</v>
      </c>
      <c r="N31" s="151">
        <v>0.25</v>
      </c>
      <c r="O31" s="151">
        <v>0.25</v>
      </c>
      <c r="P31" s="151">
        <v>0.25</v>
      </c>
      <c r="Q31" s="151">
        <v>0.25</v>
      </c>
      <c r="R31" s="151">
        <v>0.5</v>
      </c>
      <c r="S31" s="344">
        <v>1</v>
      </c>
      <c r="T31" s="344">
        <v>0.25</v>
      </c>
      <c r="U31" s="344">
        <v>0.25</v>
      </c>
      <c r="V31" s="344">
        <v>0.25</v>
      </c>
      <c r="W31" s="344">
        <v>0.25</v>
      </c>
      <c r="X31" s="344">
        <v>0.25</v>
      </c>
      <c r="Y31" s="344">
        <v>0.25</v>
      </c>
      <c r="Z31" s="342">
        <v>0.25</v>
      </c>
    </row>
    <row r="32" spans="1:26" ht="13.8" x14ac:dyDescent="0.3">
      <c r="A32" s="312"/>
      <c r="B32" s="342" t="s">
        <v>348</v>
      </c>
      <c r="C32" s="151">
        <v>0.25</v>
      </c>
      <c r="D32" s="151">
        <v>0.25</v>
      </c>
      <c r="E32" s="151">
        <v>0.25</v>
      </c>
      <c r="F32" s="151">
        <v>0.25</v>
      </c>
      <c r="G32" s="151">
        <v>0.25</v>
      </c>
      <c r="H32" s="151">
        <v>0.25</v>
      </c>
      <c r="I32" s="151">
        <v>0.25</v>
      </c>
      <c r="J32" s="151">
        <v>0.25</v>
      </c>
      <c r="K32" s="151">
        <v>0.25</v>
      </c>
      <c r="L32" s="151">
        <v>0.25</v>
      </c>
      <c r="M32" s="151">
        <v>0.25</v>
      </c>
      <c r="N32" s="151">
        <v>0.25</v>
      </c>
      <c r="O32" s="151">
        <v>0.25</v>
      </c>
      <c r="P32" s="151">
        <v>0.25</v>
      </c>
      <c r="Q32" s="151">
        <v>0.25</v>
      </c>
      <c r="R32" s="151">
        <v>0.25</v>
      </c>
      <c r="S32" s="151">
        <v>0.25</v>
      </c>
      <c r="T32" s="344">
        <v>1</v>
      </c>
      <c r="U32" s="344">
        <v>0.5</v>
      </c>
      <c r="V32" s="344">
        <v>0.25</v>
      </c>
      <c r="W32" s="344">
        <v>0.25</v>
      </c>
      <c r="X32" s="344">
        <v>0.25</v>
      </c>
      <c r="Y32" s="344">
        <v>0.25</v>
      </c>
      <c r="Z32" s="342">
        <v>0.25</v>
      </c>
    </row>
    <row r="33" spans="1:26" ht="13.8" x14ac:dyDescent="0.3">
      <c r="A33" s="312"/>
      <c r="B33" s="342" t="s">
        <v>349</v>
      </c>
      <c r="C33" s="151">
        <v>0.25</v>
      </c>
      <c r="D33" s="151">
        <v>0.25</v>
      </c>
      <c r="E33" s="151">
        <v>0.25</v>
      </c>
      <c r="F33" s="151">
        <v>0.25</v>
      </c>
      <c r="G33" s="151">
        <v>0.25</v>
      </c>
      <c r="H33" s="151">
        <v>0.25</v>
      </c>
      <c r="I33" s="151">
        <v>0.25</v>
      </c>
      <c r="J33" s="151">
        <v>0.25</v>
      </c>
      <c r="K33" s="151">
        <v>0.25</v>
      </c>
      <c r="L33" s="151">
        <v>0.25</v>
      </c>
      <c r="M33" s="151">
        <v>0.25</v>
      </c>
      <c r="N33" s="151">
        <v>0.25</v>
      </c>
      <c r="O33" s="151">
        <v>0.25</v>
      </c>
      <c r="P33" s="151">
        <v>0.25</v>
      </c>
      <c r="Q33" s="151">
        <v>0.25</v>
      </c>
      <c r="R33" s="151">
        <v>0.25</v>
      </c>
      <c r="S33" s="151">
        <v>0.25</v>
      </c>
      <c r="T33" s="151">
        <v>0.5</v>
      </c>
      <c r="U33" s="344">
        <v>1</v>
      </c>
      <c r="V33" s="344">
        <v>0.25</v>
      </c>
      <c r="W33" s="344">
        <v>0.25</v>
      </c>
      <c r="X33" s="344">
        <v>0.25</v>
      </c>
      <c r="Y33" s="344">
        <v>0.25</v>
      </c>
      <c r="Z33" s="342">
        <v>0.25</v>
      </c>
    </row>
    <row r="34" spans="1:26" ht="13.8" x14ac:dyDescent="0.3">
      <c r="A34" s="312"/>
      <c r="B34" s="342" t="s">
        <v>350</v>
      </c>
      <c r="C34" s="151">
        <v>0.25</v>
      </c>
      <c r="D34" s="151">
        <v>0.25</v>
      </c>
      <c r="E34" s="151">
        <v>0.25</v>
      </c>
      <c r="F34" s="151">
        <v>0.25</v>
      </c>
      <c r="G34" s="151">
        <v>0.25</v>
      </c>
      <c r="H34" s="151">
        <v>0.25</v>
      </c>
      <c r="I34" s="151">
        <v>0.25</v>
      </c>
      <c r="J34" s="151">
        <v>0.25</v>
      </c>
      <c r="K34" s="151">
        <v>0.25</v>
      </c>
      <c r="L34" s="151">
        <v>0.25</v>
      </c>
      <c r="M34" s="151">
        <v>0.25</v>
      </c>
      <c r="N34" s="151">
        <v>0.5</v>
      </c>
      <c r="O34" s="151">
        <v>0.5</v>
      </c>
      <c r="P34" s="151">
        <v>0.5</v>
      </c>
      <c r="Q34" s="151">
        <v>0.5</v>
      </c>
      <c r="R34" s="151">
        <v>0.25</v>
      </c>
      <c r="S34" s="151">
        <v>0.25</v>
      </c>
      <c r="T34" s="151">
        <v>0.25</v>
      </c>
      <c r="U34" s="151">
        <v>0.25</v>
      </c>
      <c r="V34" s="344">
        <v>1</v>
      </c>
      <c r="W34" s="344">
        <v>0.5</v>
      </c>
      <c r="X34" s="344">
        <v>0.25</v>
      </c>
      <c r="Y34" s="344">
        <v>0.25</v>
      </c>
      <c r="Z34" s="342">
        <v>0.25</v>
      </c>
    </row>
    <row r="35" spans="1:26" ht="13.8" x14ac:dyDescent="0.3">
      <c r="A35" s="312"/>
      <c r="B35" s="342" t="s">
        <v>351</v>
      </c>
      <c r="C35" s="151">
        <v>0.25</v>
      </c>
      <c r="D35" s="151">
        <v>0.25</v>
      </c>
      <c r="E35" s="151">
        <v>0.25</v>
      </c>
      <c r="F35" s="151">
        <v>0.25</v>
      </c>
      <c r="G35" s="151">
        <v>0.25</v>
      </c>
      <c r="H35" s="151">
        <v>0.25</v>
      </c>
      <c r="I35" s="151">
        <v>0.25</v>
      </c>
      <c r="J35" s="151">
        <v>0.25</v>
      </c>
      <c r="K35" s="151">
        <v>0.25</v>
      </c>
      <c r="L35" s="151">
        <v>0.25</v>
      </c>
      <c r="M35" s="151">
        <v>0.25</v>
      </c>
      <c r="N35" s="151">
        <v>0.5</v>
      </c>
      <c r="O35" s="151">
        <v>0.5</v>
      </c>
      <c r="P35" s="151">
        <v>0.5</v>
      </c>
      <c r="Q35" s="151">
        <v>0.5</v>
      </c>
      <c r="R35" s="151">
        <v>0.25</v>
      </c>
      <c r="S35" s="151">
        <v>0.25</v>
      </c>
      <c r="T35" s="151">
        <v>0.25</v>
      </c>
      <c r="U35" s="151">
        <v>0.25</v>
      </c>
      <c r="V35" s="151">
        <v>0.5</v>
      </c>
      <c r="W35" s="344">
        <v>1</v>
      </c>
      <c r="X35" s="344">
        <v>0.25</v>
      </c>
      <c r="Y35" s="344">
        <v>0.25</v>
      </c>
      <c r="Z35" s="342">
        <v>0.25</v>
      </c>
    </row>
    <row r="36" spans="1:26" ht="13.8" x14ac:dyDescent="0.3">
      <c r="A36" s="312"/>
      <c r="B36" s="342" t="s">
        <v>352</v>
      </c>
      <c r="C36" s="151">
        <v>0.25</v>
      </c>
      <c r="D36" s="151">
        <v>0.25</v>
      </c>
      <c r="E36" s="151">
        <v>0.25</v>
      </c>
      <c r="F36" s="151">
        <v>0.25</v>
      </c>
      <c r="G36" s="151">
        <v>0.25</v>
      </c>
      <c r="H36" s="151">
        <v>0.25</v>
      </c>
      <c r="I36" s="151">
        <v>0.25</v>
      </c>
      <c r="J36" s="151">
        <v>0.25</v>
      </c>
      <c r="K36" s="151">
        <v>0.25</v>
      </c>
      <c r="L36" s="151">
        <v>0.25</v>
      </c>
      <c r="M36" s="151">
        <v>0.25</v>
      </c>
      <c r="N36" s="151">
        <v>0.25</v>
      </c>
      <c r="O36" s="151">
        <v>0.25</v>
      </c>
      <c r="P36" s="151">
        <v>0.25</v>
      </c>
      <c r="Q36" s="151">
        <v>0.25</v>
      </c>
      <c r="R36" s="151">
        <v>0.25</v>
      </c>
      <c r="S36" s="151">
        <v>0.25</v>
      </c>
      <c r="T36" s="151">
        <v>0.25</v>
      </c>
      <c r="U36" s="151">
        <v>0.25</v>
      </c>
      <c r="V36" s="151">
        <v>0.25</v>
      </c>
      <c r="W36" s="151">
        <v>0.25</v>
      </c>
      <c r="X36" s="344">
        <v>1</v>
      </c>
      <c r="Y36" s="344">
        <v>0.25</v>
      </c>
      <c r="Z36" s="342">
        <v>0.25</v>
      </c>
    </row>
    <row r="37" spans="1:26" ht="13.8" x14ac:dyDescent="0.3">
      <c r="A37" s="312"/>
      <c r="B37" s="342" t="s">
        <v>353</v>
      </c>
      <c r="C37" s="151">
        <v>0.25</v>
      </c>
      <c r="D37" s="151">
        <v>0.25</v>
      </c>
      <c r="E37" s="151">
        <v>0.25</v>
      </c>
      <c r="F37" s="151">
        <v>0.25</v>
      </c>
      <c r="G37" s="151">
        <v>0.25</v>
      </c>
      <c r="H37" s="151">
        <v>0.25</v>
      </c>
      <c r="I37" s="151">
        <v>0.25</v>
      </c>
      <c r="J37" s="151">
        <v>0.25</v>
      </c>
      <c r="K37" s="151">
        <v>0.25</v>
      </c>
      <c r="L37" s="151">
        <v>0.25</v>
      </c>
      <c r="M37" s="151">
        <v>0.25</v>
      </c>
      <c r="N37" s="151">
        <v>0.25</v>
      </c>
      <c r="O37" s="151">
        <v>0.25</v>
      </c>
      <c r="P37" s="151">
        <v>0.25</v>
      </c>
      <c r="Q37" s="151">
        <v>0.25</v>
      </c>
      <c r="R37" s="151">
        <v>0.25</v>
      </c>
      <c r="S37" s="151">
        <v>0.25</v>
      </c>
      <c r="T37" s="151">
        <v>0.25</v>
      </c>
      <c r="U37" s="151">
        <v>0.25</v>
      </c>
      <c r="V37" s="151">
        <v>0.25</v>
      </c>
      <c r="W37" s="151">
        <v>0.25</v>
      </c>
      <c r="X37" s="151">
        <v>0.25</v>
      </c>
      <c r="Y37" s="344">
        <v>1</v>
      </c>
      <c r="Z37" s="342">
        <v>0.25</v>
      </c>
    </row>
    <row r="38" spans="1:26" ht="13.8" x14ac:dyDescent="0.3">
      <c r="A38" s="312"/>
      <c r="B38" s="342" t="s">
        <v>30</v>
      </c>
      <c r="C38" s="151">
        <v>0.25</v>
      </c>
      <c r="D38" s="151">
        <v>0.25</v>
      </c>
      <c r="E38" s="151">
        <v>0.25</v>
      </c>
      <c r="F38" s="151">
        <v>0.25</v>
      </c>
      <c r="G38" s="151">
        <v>0.25</v>
      </c>
      <c r="H38" s="151">
        <v>0.25</v>
      </c>
      <c r="I38" s="151">
        <v>0.25</v>
      </c>
      <c r="J38" s="151">
        <v>0.25</v>
      </c>
      <c r="K38" s="151">
        <v>0.25</v>
      </c>
      <c r="L38" s="151">
        <v>0.25</v>
      </c>
      <c r="M38" s="151">
        <v>0.25</v>
      </c>
      <c r="N38" s="151">
        <v>0.25</v>
      </c>
      <c r="O38" s="151">
        <v>0.25</v>
      </c>
      <c r="P38" s="151">
        <v>0.25</v>
      </c>
      <c r="Q38" s="151">
        <v>0.25</v>
      </c>
      <c r="R38" s="151">
        <v>0.25</v>
      </c>
      <c r="S38" s="151">
        <v>0.25</v>
      </c>
      <c r="T38" s="151">
        <v>0.25</v>
      </c>
      <c r="U38" s="151">
        <v>0.25</v>
      </c>
      <c r="V38" s="151">
        <v>0.25</v>
      </c>
      <c r="W38" s="151">
        <v>0.25</v>
      </c>
      <c r="X38" s="151">
        <v>0.25</v>
      </c>
      <c r="Y38" s="151">
        <v>0.25</v>
      </c>
      <c r="Z38" s="342">
        <v>1</v>
      </c>
    </row>
    <row r="39" spans="1:26" ht="13.8" x14ac:dyDescent="0.3">
      <c r="A39" s="312"/>
      <c r="B39" s="342"/>
      <c r="C39" s="342"/>
      <c r="D39" s="342"/>
      <c r="E39" s="342"/>
      <c r="F39" s="342"/>
      <c r="G39" s="342"/>
      <c r="H39" s="342"/>
      <c r="I39" s="342"/>
      <c r="J39" s="342"/>
      <c r="K39" s="342"/>
      <c r="L39" s="342"/>
      <c r="M39" s="342"/>
      <c r="N39" s="342"/>
      <c r="O39" s="342"/>
      <c r="P39" s="342"/>
      <c r="Q39" s="342"/>
      <c r="R39" s="342"/>
      <c r="S39" s="342"/>
      <c r="T39" s="342"/>
      <c r="U39" s="342"/>
      <c r="V39" s="342"/>
      <c r="W39" s="342"/>
      <c r="X39" s="342"/>
      <c r="Y39" s="342"/>
      <c r="Z39" s="342"/>
    </row>
    <row r="40" spans="1:26" ht="13.8" x14ac:dyDescent="0.3">
      <c r="A40" s="312"/>
      <c r="B40" s="342"/>
      <c r="C40" s="342"/>
      <c r="D40" s="342"/>
      <c r="E40" s="342"/>
      <c r="F40" s="342"/>
      <c r="G40" s="342"/>
      <c r="H40" s="342"/>
      <c r="I40" s="342"/>
      <c r="J40" s="342"/>
      <c r="K40" s="342"/>
      <c r="L40" s="342"/>
      <c r="M40" s="342"/>
      <c r="N40" s="342"/>
      <c r="O40" s="342"/>
      <c r="P40" s="342"/>
      <c r="Q40" s="342"/>
      <c r="R40" s="342"/>
      <c r="S40" s="342"/>
      <c r="T40" s="342"/>
      <c r="U40" s="342"/>
      <c r="V40" s="342"/>
      <c r="W40" s="342"/>
      <c r="X40" s="342"/>
      <c r="Y40" s="342"/>
      <c r="Z40" s="342"/>
    </row>
    <row r="41" spans="1:26" ht="13.8" x14ac:dyDescent="0.3">
      <c r="A41" s="312"/>
      <c r="B41" s="315" t="s">
        <v>124</v>
      </c>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row>
    <row r="42" spans="1:26" ht="13.8" x14ac:dyDescent="0.3">
      <c r="A42" s="312"/>
      <c r="B42" s="342"/>
      <c r="C42" s="343" t="s">
        <v>331</v>
      </c>
      <c r="D42" s="343" t="s">
        <v>332</v>
      </c>
      <c r="E42" s="343" t="s">
        <v>333</v>
      </c>
      <c r="F42" s="343" t="s">
        <v>334</v>
      </c>
      <c r="G42" s="343" t="s">
        <v>335</v>
      </c>
      <c r="H42" s="343" t="s">
        <v>336</v>
      </c>
      <c r="I42" s="343" t="s">
        <v>337</v>
      </c>
      <c r="J42" s="343" t="s">
        <v>338</v>
      </c>
      <c r="K42" s="343" t="s">
        <v>339</v>
      </c>
      <c r="L42" s="343" t="s">
        <v>340</v>
      </c>
      <c r="M42" s="343" t="s">
        <v>341</v>
      </c>
      <c r="N42" s="343" t="s">
        <v>342</v>
      </c>
      <c r="O42" s="343" t="s">
        <v>343</v>
      </c>
      <c r="P42" s="343" t="s">
        <v>344</v>
      </c>
      <c r="Q42" s="343" t="s">
        <v>345</v>
      </c>
      <c r="R42" s="343" t="s">
        <v>346</v>
      </c>
      <c r="S42" s="343" t="s">
        <v>347</v>
      </c>
      <c r="T42" s="343" t="s">
        <v>348</v>
      </c>
      <c r="U42" s="343" t="s">
        <v>349</v>
      </c>
      <c r="V42" s="343" t="s">
        <v>350</v>
      </c>
      <c r="W42" s="343" t="s">
        <v>351</v>
      </c>
      <c r="X42" s="343" t="s">
        <v>352</v>
      </c>
      <c r="Y42" s="343" t="s">
        <v>353</v>
      </c>
      <c r="Z42" s="344" t="s">
        <v>30</v>
      </c>
    </row>
    <row r="43" spans="1:26" ht="13.8" x14ac:dyDescent="0.3">
      <c r="A43" s="312"/>
      <c r="B43" s="342" t="s">
        <v>331</v>
      </c>
      <c r="C43" s="344">
        <v>1</v>
      </c>
      <c r="D43" s="344">
        <v>0.25</v>
      </c>
      <c r="E43" s="344">
        <v>0.25</v>
      </c>
      <c r="F43" s="344">
        <v>0.25</v>
      </c>
      <c r="G43" s="344">
        <v>0.25</v>
      </c>
      <c r="H43" s="344">
        <v>0.25</v>
      </c>
      <c r="I43" s="344">
        <v>0.25</v>
      </c>
      <c r="J43" s="344">
        <v>0.25</v>
      </c>
      <c r="K43" s="344">
        <v>0.25</v>
      </c>
      <c r="L43" s="344">
        <v>0.25</v>
      </c>
      <c r="M43" s="344">
        <v>0.25</v>
      </c>
      <c r="N43" s="344">
        <v>0.25</v>
      </c>
      <c r="O43" s="344">
        <v>0.25</v>
      </c>
      <c r="P43" s="344">
        <v>0.25</v>
      </c>
      <c r="Q43" s="344">
        <v>0.25</v>
      </c>
      <c r="R43" s="344">
        <v>0.25</v>
      </c>
      <c r="S43" s="344">
        <v>0.25</v>
      </c>
      <c r="T43" s="344">
        <v>0.25</v>
      </c>
      <c r="U43" s="344">
        <v>0.25</v>
      </c>
      <c r="V43" s="344">
        <v>0.25</v>
      </c>
      <c r="W43" s="344">
        <v>0.25</v>
      </c>
      <c r="X43" s="344">
        <v>0.25</v>
      </c>
      <c r="Y43" s="344">
        <v>0.25</v>
      </c>
      <c r="Z43" s="342">
        <v>0.25</v>
      </c>
    </row>
    <row r="44" spans="1:26" ht="13.8" x14ac:dyDescent="0.3">
      <c r="A44" s="312"/>
      <c r="B44" s="342" t="s">
        <v>332</v>
      </c>
      <c r="C44" s="151">
        <v>0.25</v>
      </c>
      <c r="D44" s="344">
        <v>1</v>
      </c>
      <c r="E44" s="344">
        <v>0.5</v>
      </c>
      <c r="F44" s="344">
        <v>0.25</v>
      </c>
      <c r="G44" s="344">
        <v>0.25</v>
      </c>
      <c r="H44" s="344">
        <v>0.25</v>
      </c>
      <c r="I44" s="344">
        <v>0.25</v>
      </c>
      <c r="J44" s="344">
        <v>0.25</v>
      </c>
      <c r="K44" s="344">
        <v>0.25</v>
      </c>
      <c r="L44" s="344">
        <v>0.25</v>
      </c>
      <c r="M44" s="344">
        <v>0.25</v>
      </c>
      <c r="N44" s="344">
        <v>0.25</v>
      </c>
      <c r="O44" s="344">
        <v>0.25</v>
      </c>
      <c r="P44" s="344">
        <v>0.25</v>
      </c>
      <c r="Q44" s="344">
        <v>0.25</v>
      </c>
      <c r="R44" s="344">
        <v>0.25</v>
      </c>
      <c r="S44" s="344">
        <v>0.25</v>
      </c>
      <c r="T44" s="344">
        <v>0.25</v>
      </c>
      <c r="U44" s="344">
        <v>0.25</v>
      </c>
      <c r="V44" s="344">
        <v>0.25</v>
      </c>
      <c r="W44" s="344">
        <v>0.25</v>
      </c>
      <c r="X44" s="344">
        <v>0.25</v>
      </c>
      <c r="Y44" s="344">
        <v>0.25</v>
      </c>
      <c r="Z44" s="342">
        <v>0.25</v>
      </c>
    </row>
    <row r="45" spans="1:26" ht="13.8" x14ac:dyDescent="0.3">
      <c r="A45" s="312"/>
      <c r="B45" s="342" t="s">
        <v>333</v>
      </c>
      <c r="C45" s="151">
        <v>0.25</v>
      </c>
      <c r="D45" s="151">
        <v>0.5</v>
      </c>
      <c r="E45" s="344">
        <v>1</v>
      </c>
      <c r="F45" s="344">
        <v>0.25</v>
      </c>
      <c r="G45" s="344">
        <v>0.25</v>
      </c>
      <c r="H45" s="344">
        <v>0.25</v>
      </c>
      <c r="I45" s="344">
        <v>0.25</v>
      </c>
      <c r="J45" s="344">
        <v>0.25</v>
      </c>
      <c r="K45" s="344">
        <v>0.25</v>
      </c>
      <c r="L45" s="344">
        <v>0.25</v>
      </c>
      <c r="M45" s="344">
        <v>0.25</v>
      </c>
      <c r="N45" s="344">
        <v>0.25</v>
      </c>
      <c r="O45" s="344">
        <v>0.25</v>
      </c>
      <c r="P45" s="344">
        <v>0.25</v>
      </c>
      <c r="Q45" s="344">
        <v>0.25</v>
      </c>
      <c r="R45" s="344">
        <v>0.25</v>
      </c>
      <c r="S45" s="344">
        <v>0.25</v>
      </c>
      <c r="T45" s="344">
        <v>0.25</v>
      </c>
      <c r="U45" s="344">
        <v>0.25</v>
      </c>
      <c r="V45" s="344">
        <v>0.25</v>
      </c>
      <c r="W45" s="344">
        <v>0.25</v>
      </c>
      <c r="X45" s="344">
        <v>0.25</v>
      </c>
      <c r="Y45" s="344">
        <v>0.25</v>
      </c>
      <c r="Z45" s="342">
        <v>0.25</v>
      </c>
    </row>
    <row r="46" spans="1:26" ht="13.8" x14ac:dyDescent="0.3">
      <c r="A46" s="312"/>
      <c r="B46" s="342" t="s">
        <v>334</v>
      </c>
      <c r="C46" s="151">
        <v>0.25</v>
      </c>
      <c r="D46" s="151">
        <v>0.25</v>
      </c>
      <c r="E46" s="151">
        <v>0.25</v>
      </c>
      <c r="F46" s="344">
        <v>1</v>
      </c>
      <c r="G46" s="344">
        <v>0.5</v>
      </c>
      <c r="H46" s="344">
        <v>0.25</v>
      </c>
      <c r="I46" s="344">
        <v>0.25</v>
      </c>
      <c r="J46" s="344">
        <v>0.25</v>
      </c>
      <c r="K46" s="344">
        <v>0.25</v>
      </c>
      <c r="L46" s="344">
        <v>0.25</v>
      </c>
      <c r="M46" s="344">
        <v>0.25</v>
      </c>
      <c r="N46" s="344">
        <v>0.25</v>
      </c>
      <c r="O46" s="344">
        <v>0.25</v>
      </c>
      <c r="P46" s="344">
        <v>0.25</v>
      </c>
      <c r="Q46" s="344">
        <v>0.25</v>
      </c>
      <c r="R46" s="344">
        <v>0.25</v>
      </c>
      <c r="S46" s="344">
        <v>0.25</v>
      </c>
      <c r="T46" s="344">
        <v>0.25</v>
      </c>
      <c r="U46" s="344">
        <v>0.25</v>
      </c>
      <c r="V46" s="344">
        <v>0.25</v>
      </c>
      <c r="W46" s="344">
        <v>0.25</v>
      </c>
      <c r="X46" s="344">
        <v>0.25</v>
      </c>
      <c r="Y46" s="344">
        <v>0.25</v>
      </c>
      <c r="Z46" s="342">
        <v>0.25</v>
      </c>
    </row>
    <row r="47" spans="1:26" ht="13.8" x14ac:dyDescent="0.3">
      <c r="A47" s="312"/>
      <c r="B47" s="342" t="s">
        <v>335</v>
      </c>
      <c r="C47" s="151">
        <v>0.25</v>
      </c>
      <c r="D47" s="151">
        <v>0.25</v>
      </c>
      <c r="E47" s="151">
        <v>0.25</v>
      </c>
      <c r="F47" s="151">
        <v>0.5</v>
      </c>
      <c r="G47" s="344">
        <v>1</v>
      </c>
      <c r="H47" s="344">
        <v>0.25</v>
      </c>
      <c r="I47" s="344">
        <v>0.25</v>
      </c>
      <c r="J47" s="344">
        <v>0.25</v>
      </c>
      <c r="K47" s="344">
        <v>0.25</v>
      </c>
      <c r="L47" s="344">
        <v>0.25</v>
      </c>
      <c r="M47" s="344">
        <v>0.25</v>
      </c>
      <c r="N47" s="344">
        <v>0.25</v>
      </c>
      <c r="O47" s="344">
        <v>0.25</v>
      </c>
      <c r="P47" s="344">
        <v>0.25</v>
      </c>
      <c r="Q47" s="344">
        <v>0.25</v>
      </c>
      <c r="R47" s="344">
        <v>0.25</v>
      </c>
      <c r="S47" s="344">
        <v>0.25</v>
      </c>
      <c r="T47" s="344">
        <v>0.25</v>
      </c>
      <c r="U47" s="344">
        <v>0.25</v>
      </c>
      <c r="V47" s="344">
        <v>0.25</v>
      </c>
      <c r="W47" s="344">
        <v>0.25</v>
      </c>
      <c r="X47" s="344">
        <v>0.25</v>
      </c>
      <c r="Y47" s="344">
        <v>0.25</v>
      </c>
      <c r="Z47" s="342">
        <v>0.25</v>
      </c>
    </row>
    <row r="48" spans="1:26" ht="13.8" x14ac:dyDescent="0.3">
      <c r="A48" s="312"/>
      <c r="B48" s="342" t="s">
        <v>336</v>
      </c>
      <c r="C48" s="151">
        <v>0.25</v>
      </c>
      <c r="D48" s="151">
        <v>0.25</v>
      </c>
      <c r="E48" s="151">
        <v>0.25</v>
      </c>
      <c r="F48" s="151">
        <v>0.25</v>
      </c>
      <c r="G48" s="151">
        <v>0.25</v>
      </c>
      <c r="H48" s="344">
        <v>1</v>
      </c>
      <c r="I48" s="344">
        <v>0.5</v>
      </c>
      <c r="J48" s="344">
        <v>0.25</v>
      </c>
      <c r="K48" s="344">
        <v>0.25</v>
      </c>
      <c r="L48" s="344">
        <v>0.25</v>
      </c>
      <c r="M48" s="344">
        <v>0.25</v>
      </c>
      <c r="N48" s="344">
        <v>0.25</v>
      </c>
      <c r="O48" s="344">
        <v>0.25</v>
      </c>
      <c r="P48" s="344">
        <v>0.25</v>
      </c>
      <c r="Q48" s="344">
        <v>0.25</v>
      </c>
      <c r="R48" s="344">
        <v>0.25</v>
      </c>
      <c r="S48" s="344">
        <v>0.25</v>
      </c>
      <c r="T48" s="344">
        <v>0.25</v>
      </c>
      <c r="U48" s="344">
        <v>0.25</v>
      </c>
      <c r="V48" s="344">
        <v>0.25</v>
      </c>
      <c r="W48" s="344">
        <v>0.25</v>
      </c>
      <c r="X48" s="344">
        <v>0.25</v>
      </c>
      <c r="Y48" s="344">
        <v>0.25</v>
      </c>
      <c r="Z48" s="342">
        <v>0.25</v>
      </c>
    </row>
    <row r="49" spans="1:26" ht="13.8" x14ac:dyDescent="0.3">
      <c r="A49" s="312"/>
      <c r="B49" s="342" t="s">
        <v>337</v>
      </c>
      <c r="C49" s="151">
        <v>0.25</v>
      </c>
      <c r="D49" s="151">
        <v>0.25</v>
      </c>
      <c r="E49" s="151">
        <v>0.25</v>
      </c>
      <c r="F49" s="151">
        <v>0.25</v>
      </c>
      <c r="G49" s="151">
        <v>0.25</v>
      </c>
      <c r="H49" s="151">
        <v>0.5</v>
      </c>
      <c r="I49" s="344">
        <v>1</v>
      </c>
      <c r="J49" s="344">
        <v>0.25</v>
      </c>
      <c r="K49" s="344">
        <v>0.25</v>
      </c>
      <c r="L49" s="344">
        <v>0.25</v>
      </c>
      <c r="M49" s="344">
        <v>0.25</v>
      </c>
      <c r="N49" s="344">
        <v>0.25</v>
      </c>
      <c r="O49" s="344">
        <v>0.25</v>
      </c>
      <c r="P49" s="344">
        <v>0.25</v>
      </c>
      <c r="Q49" s="344">
        <v>0.25</v>
      </c>
      <c r="R49" s="344">
        <v>0.25</v>
      </c>
      <c r="S49" s="344">
        <v>0.25</v>
      </c>
      <c r="T49" s="344">
        <v>0.25</v>
      </c>
      <c r="U49" s="344">
        <v>0.25</v>
      </c>
      <c r="V49" s="344">
        <v>0.25</v>
      </c>
      <c r="W49" s="344">
        <v>0.25</v>
      </c>
      <c r="X49" s="344">
        <v>0.25</v>
      </c>
      <c r="Y49" s="344">
        <v>0.25</v>
      </c>
      <c r="Z49" s="342">
        <v>0.25</v>
      </c>
    </row>
    <row r="50" spans="1:26" ht="13.8" x14ac:dyDescent="0.3">
      <c r="A50" s="312"/>
      <c r="B50" s="342" t="s">
        <v>338</v>
      </c>
      <c r="C50" s="151">
        <v>0.25</v>
      </c>
      <c r="D50" s="151">
        <v>0.25</v>
      </c>
      <c r="E50" s="151">
        <v>0.25</v>
      </c>
      <c r="F50" s="151">
        <v>0.25</v>
      </c>
      <c r="G50" s="151">
        <v>0.25</v>
      </c>
      <c r="H50" s="151">
        <v>0.25</v>
      </c>
      <c r="I50" s="151">
        <v>0.25</v>
      </c>
      <c r="J50" s="344">
        <v>1</v>
      </c>
      <c r="K50" s="344">
        <v>0.5</v>
      </c>
      <c r="L50" s="344">
        <v>0.25</v>
      </c>
      <c r="M50" s="344">
        <v>0.25</v>
      </c>
      <c r="N50" s="344">
        <v>0.25</v>
      </c>
      <c r="O50" s="344">
        <v>0.25</v>
      </c>
      <c r="P50" s="344">
        <v>0.25</v>
      </c>
      <c r="Q50" s="344">
        <v>0.25</v>
      </c>
      <c r="R50" s="344">
        <v>0.25</v>
      </c>
      <c r="S50" s="344">
        <v>0.25</v>
      </c>
      <c r="T50" s="344">
        <v>0.25</v>
      </c>
      <c r="U50" s="344">
        <v>0.25</v>
      </c>
      <c r="V50" s="344">
        <v>0.25</v>
      </c>
      <c r="W50" s="344">
        <v>0.25</v>
      </c>
      <c r="X50" s="344">
        <v>0.25</v>
      </c>
      <c r="Y50" s="344">
        <v>0.25</v>
      </c>
      <c r="Z50" s="342">
        <v>0.25</v>
      </c>
    </row>
    <row r="51" spans="1:26" ht="13.8" x14ac:dyDescent="0.3">
      <c r="A51" s="312"/>
      <c r="B51" s="342" t="s">
        <v>339</v>
      </c>
      <c r="C51" s="151">
        <v>0.25</v>
      </c>
      <c r="D51" s="151">
        <v>0.25</v>
      </c>
      <c r="E51" s="151">
        <v>0.25</v>
      </c>
      <c r="F51" s="151">
        <v>0.25</v>
      </c>
      <c r="G51" s="151">
        <v>0.25</v>
      </c>
      <c r="H51" s="151">
        <v>0.25</v>
      </c>
      <c r="I51" s="151">
        <v>0.25</v>
      </c>
      <c r="J51" s="151">
        <v>0.5</v>
      </c>
      <c r="K51" s="344">
        <v>1</v>
      </c>
      <c r="L51" s="344">
        <v>0.25</v>
      </c>
      <c r="M51" s="344">
        <v>0.25</v>
      </c>
      <c r="N51" s="344">
        <v>0.25</v>
      </c>
      <c r="O51" s="344">
        <v>0.25</v>
      </c>
      <c r="P51" s="344">
        <v>0.25</v>
      </c>
      <c r="Q51" s="344">
        <v>0.25</v>
      </c>
      <c r="R51" s="344">
        <v>0.25</v>
      </c>
      <c r="S51" s="344">
        <v>0.25</v>
      </c>
      <c r="T51" s="344">
        <v>0.25</v>
      </c>
      <c r="U51" s="344">
        <v>0.25</v>
      </c>
      <c r="V51" s="344">
        <v>0.25</v>
      </c>
      <c r="W51" s="344">
        <v>0.25</v>
      </c>
      <c r="X51" s="344">
        <v>0.25</v>
      </c>
      <c r="Y51" s="344">
        <v>0.25</v>
      </c>
      <c r="Z51" s="342">
        <v>0.25</v>
      </c>
    </row>
    <row r="52" spans="1:26" ht="13.8" x14ac:dyDescent="0.3">
      <c r="A52" s="312"/>
      <c r="B52" s="342" t="s">
        <v>340</v>
      </c>
      <c r="C52" s="151">
        <v>0.25</v>
      </c>
      <c r="D52" s="151">
        <v>0.25</v>
      </c>
      <c r="E52" s="151">
        <v>0.25</v>
      </c>
      <c r="F52" s="151">
        <v>0.25</v>
      </c>
      <c r="G52" s="151">
        <v>0.25</v>
      </c>
      <c r="H52" s="151">
        <v>0.25</v>
      </c>
      <c r="I52" s="151">
        <v>0.25</v>
      </c>
      <c r="J52" s="151">
        <v>0.25</v>
      </c>
      <c r="K52" s="151">
        <v>0.25</v>
      </c>
      <c r="L52" s="344">
        <v>1</v>
      </c>
      <c r="M52" s="344">
        <v>0.5</v>
      </c>
      <c r="N52" s="344">
        <v>0.25</v>
      </c>
      <c r="O52" s="344">
        <v>0.25</v>
      </c>
      <c r="P52" s="344">
        <v>0.25</v>
      </c>
      <c r="Q52" s="344">
        <v>0.25</v>
      </c>
      <c r="R52" s="344">
        <v>0.25</v>
      </c>
      <c r="S52" s="344">
        <v>0.25</v>
      </c>
      <c r="T52" s="344">
        <v>0.25</v>
      </c>
      <c r="U52" s="344">
        <v>0.25</v>
      </c>
      <c r="V52" s="344">
        <v>0.25</v>
      </c>
      <c r="W52" s="344">
        <v>0.25</v>
      </c>
      <c r="X52" s="344">
        <v>0.25</v>
      </c>
      <c r="Y52" s="344">
        <v>0.25</v>
      </c>
      <c r="Z52" s="342">
        <v>0.25</v>
      </c>
    </row>
    <row r="53" spans="1:26" ht="13.8" x14ac:dyDescent="0.3">
      <c r="A53" s="312"/>
      <c r="B53" s="342" t="s">
        <v>341</v>
      </c>
      <c r="C53" s="151">
        <v>0.25</v>
      </c>
      <c r="D53" s="151">
        <v>0.25</v>
      </c>
      <c r="E53" s="151">
        <v>0.25</v>
      </c>
      <c r="F53" s="151">
        <v>0.25</v>
      </c>
      <c r="G53" s="151">
        <v>0.25</v>
      </c>
      <c r="H53" s="151">
        <v>0.25</v>
      </c>
      <c r="I53" s="151">
        <v>0.25</v>
      </c>
      <c r="J53" s="151">
        <v>0.25</v>
      </c>
      <c r="K53" s="151">
        <v>0.25</v>
      </c>
      <c r="L53" s="151">
        <v>0.5</v>
      </c>
      <c r="M53" s="344">
        <v>1</v>
      </c>
      <c r="N53" s="344">
        <v>0.25</v>
      </c>
      <c r="O53" s="344">
        <v>0.25</v>
      </c>
      <c r="P53" s="344">
        <v>0.25</v>
      </c>
      <c r="Q53" s="344">
        <v>0.25</v>
      </c>
      <c r="R53" s="344">
        <v>0.25</v>
      </c>
      <c r="S53" s="344">
        <v>0.25</v>
      </c>
      <c r="T53" s="344">
        <v>0.25</v>
      </c>
      <c r="U53" s="344">
        <v>0.25</v>
      </c>
      <c r="V53" s="344">
        <v>0.25</v>
      </c>
      <c r="W53" s="344">
        <v>0.25</v>
      </c>
      <c r="X53" s="344">
        <v>0.25</v>
      </c>
      <c r="Y53" s="344">
        <v>0.25</v>
      </c>
      <c r="Z53" s="342">
        <v>0.25</v>
      </c>
    </row>
    <row r="54" spans="1:26" ht="13.8" x14ac:dyDescent="0.3">
      <c r="A54" s="312"/>
      <c r="B54" s="342" t="s">
        <v>342</v>
      </c>
      <c r="C54" s="151">
        <v>0.25</v>
      </c>
      <c r="D54" s="151">
        <v>0.25</v>
      </c>
      <c r="E54" s="151">
        <v>0.25</v>
      </c>
      <c r="F54" s="151">
        <v>0.25</v>
      </c>
      <c r="G54" s="151">
        <v>0.25</v>
      </c>
      <c r="H54" s="151">
        <v>0.25</v>
      </c>
      <c r="I54" s="151">
        <v>0.25</v>
      </c>
      <c r="J54" s="151">
        <v>0.25</v>
      </c>
      <c r="K54" s="151">
        <v>0.25</v>
      </c>
      <c r="L54" s="151">
        <v>0.25</v>
      </c>
      <c r="M54" s="151">
        <v>0.25</v>
      </c>
      <c r="N54" s="344">
        <v>1</v>
      </c>
      <c r="O54" s="344">
        <v>0.5</v>
      </c>
      <c r="P54" s="344">
        <v>0.5</v>
      </c>
      <c r="Q54" s="344">
        <v>0.5</v>
      </c>
      <c r="R54" s="344">
        <v>0.25</v>
      </c>
      <c r="S54" s="344">
        <v>0.25</v>
      </c>
      <c r="T54" s="344">
        <v>0.25</v>
      </c>
      <c r="U54" s="344">
        <v>0.25</v>
      </c>
      <c r="V54" s="344">
        <v>0.5</v>
      </c>
      <c r="W54" s="344">
        <v>0.5</v>
      </c>
      <c r="X54" s="344">
        <v>0.25</v>
      </c>
      <c r="Y54" s="344">
        <v>0.25</v>
      </c>
      <c r="Z54" s="342">
        <v>0.25</v>
      </c>
    </row>
    <row r="55" spans="1:26" ht="13.8" x14ac:dyDescent="0.3">
      <c r="A55" s="312"/>
      <c r="B55" s="342" t="s">
        <v>343</v>
      </c>
      <c r="C55" s="151">
        <v>0.25</v>
      </c>
      <c r="D55" s="151">
        <v>0.25</v>
      </c>
      <c r="E55" s="151">
        <v>0.25</v>
      </c>
      <c r="F55" s="151">
        <v>0.25</v>
      </c>
      <c r="G55" s="151">
        <v>0.25</v>
      </c>
      <c r="H55" s="151">
        <v>0.25</v>
      </c>
      <c r="I55" s="151">
        <v>0.25</v>
      </c>
      <c r="J55" s="151">
        <v>0.25</v>
      </c>
      <c r="K55" s="151">
        <v>0.25</v>
      </c>
      <c r="L55" s="151">
        <v>0.25</v>
      </c>
      <c r="M55" s="151">
        <v>0.25</v>
      </c>
      <c r="N55" s="151">
        <v>0.5</v>
      </c>
      <c r="O55" s="344">
        <v>1</v>
      </c>
      <c r="P55" s="344">
        <v>0.5</v>
      </c>
      <c r="Q55" s="344">
        <v>0.5</v>
      </c>
      <c r="R55" s="344">
        <v>0.25</v>
      </c>
      <c r="S55" s="344">
        <v>0.25</v>
      </c>
      <c r="T55" s="344">
        <v>0.25</v>
      </c>
      <c r="U55" s="344">
        <v>0.25</v>
      </c>
      <c r="V55" s="344">
        <v>0.5</v>
      </c>
      <c r="W55" s="344">
        <v>0.5</v>
      </c>
      <c r="X55" s="344">
        <v>0.25</v>
      </c>
      <c r="Y55" s="344">
        <v>0.25</v>
      </c>
      <c r="Z55" s="342">
        <v>0.25</v>
      </c>
    </row>
    <row r="56" spans="1:26" ht="13.8" x14ac:dyDescent="0.3">
      <c r="A56" s="312"/>
      <c r="B56" s="342" t="s">
        <v>344</v>
      </c>
      <c r="C56" s="151">
        <v>0.25</v>
      </c>
      <c r="D56" s="151">
        <v>0.25</v>
      </c>
      <c r="E56" s="151">
        <v>0.25</v>
      </c>
      <c r="F56" s="151">
        <v>0.25</v>
      </c>
      <c r="G56" s="151">
        <v>0.25</v>
      </c>
      <c r="H56" s="151">
        <v>0.25</v>
      </c>
      <c r="I56" s="151">
        <v>0.25</v>
      </c>
      <c r="J56" s="151">
        <v>0.25</v>
      </c>
      <c r="K56" s="151">
        <v>0.25</v>
      </c>
      <c r="L56" s="151">
        <v>0.25</v>
      </c>
      <c r="M56" s="151">
        <v>0.25</v>
      </c>
      <c r="N56" s="151">
        <v>0.5</v>
      </c>
      <c r="O56" s="151">
        <v>0.5</v>
      </c>
      <c r="P56" s="344">
        <v>1</v>
      </c>
      <c r="Q56" s="344">
        <v>0.5</v>
      </c>
      <c r="R56" s="344">
        <v>0.25</v>
      </c>
      <c r="S56" s="344">
        <v>0.25</v>
      </c>
      <c r="T56" s="344">
        <v>0.25</v>
      </c>
      <c r="U56" s="344">
        <v>0.25</v>
      </c>
      <c r="V56" s="344">
        <v>0.5</v>
      </c>
      <c r="W56" s="344">
        <v>0.5</v>
      </c>
      <c r="X56" s="344">
        <v>0.25</v>
      </c>
      <c r="Y56" s="344">
        <v>0.25</v>
      </c>
      <c r="Z56" s="342">
        <v>0.25</v>
      </c>
    </row>
    <row r="57" spans="1:26" ht="13.8" x14ac:dyDescent="0.3">
      <c r="A57" s="312"/>
      <c r="B57" s="342" t="s">
        <v>345</v>
      </c>
      <c r="C57" s="151">
        <v>0.25</v>
      </c>
      <c r="D57" s="151">
        <v>0.25</v>
      </c>
      <c r="E57" s="151">
        <v>0.25</v>
      </c>
      <c r="F57" s="151">
        <v>0.25</v>
      </c>
      <c r="G57" s="151">
        <v>0.25</v>
      </c>
      <c r="H57" s="151">
        <v>0.25</v>
      </c>
      <c r="I57" s="151">
        <v>0.25</v>
      </c>
      <c r="J57" s="151">
        <v>0.25</v>
      </c>
      <c r="K57" s="151">
        <v>0.25</v>
      </c>
      <c r="L57" s="151">
        <v>0.25</v>
      </c>
      <c r="M57" s="151">
        <v>0.25</v>
      </c>
      <c r="N57" s="151">
        <v>0.5</v>
      </c>
      <c r="O57" s="151">
        <v>0.5</v>
      </c>
      <c r="P57" s="151">
        <v>0.5</v>
      </c>
      <c r="Q57" s="344">
        <v>1</v>
      </c>
      <c r="R57" s="344">
        <v>0.25</v>
      </c>
      <c r="S57" s="344">
        <v>0.25</v>
      </c>
      <c r="T57" s="344">
        <v>0.25</v>
      </c>
      <c r="U57" s="344">
        <v>0.25</v>
      </c>
      <c r="V57" s="344">
        <v>0.5</v>
      </c>
      <c r="W57" s="344">
        <v>0.5</v>
      </c>
      <c r="X57" s="344">
        <v>0.25</v>
      </c>
      <c r="Y57" s="344">
        <v>0.25</v>
      </c>
      <c r="Z57" s="342">
        <v>0.25</v>
      </c>
    </row>
    <row r="58" spans="1:26" ht="13.8" x14ac:dyDescent="0.3">
      <c r="A58" s="312"/>
      <c r="B58" s="342" t="s">
        <v>346</v>
      </c>
      <c r="C58" s="151">
        <v>0.25</v>
      </c>
      <c r="D58" s="151">
        <v>0.25</v>
      </c>
      <c r="E58" s="151">
        <v>0.25</v>
      </c>
      <c r="F58" s="151">
        <v>0.25</v>
      </c>
      <c r="G58" s="151">
        <v>0.25</v>
      </c>
      <c r="H58" s="151">
        <v>0.25</v>
      </c>
      <c r="I58" s="151">
        <v>0.25</v>
      </c>
      <c r="J58" s="151">
        <v>0.25</v>
      </c>
      <c r="K58" s="151">
        <v>0.25</v>
      </c>
      <c r="L58" s="151">
        <v>0.25</v>
      </c>
      <c r="M58" s="151">
        <v>0.25</v>
      </c>
      <c r="N58" s="151">
        <v>0.25</v>
      </c>
      <c r="O58" s="151">
        <v>0.25</v>
      </c>
      <c r="P58" s="151">
        <v>0.25</v>
      </c>
      <c r="Q58" s="151">
        <v>0.25</v>
      </c>
      <c r="R58" s="344">
        <v>1</v>
      </c>
      <c r="S58" s="344">
        <v>0.5</v>
      </c>
      <c r="T58" s="344">
        <v>0.25</v>
      </c>
      <c r="U58" s="344">
        <v>0.25</v>
      </c>
      <c r="V58" s="344">
        <v>0.25</v>
      </c>
      <c r="W58" s="344">
        <v>0.25</v>
      </c>
      <c r="X58" s="344">
        <v>0.25</v>
      </c>
      <c r="Y58" s="344">
        <v>0.25</v>
      </c>
      <c r="Z58" s="342">
        <v>0.25</v>
      </c>
    </row>
    <row r="59" spans="1:26" ht="13.8" x14ac:dyDescent="0.3">
      <c r="A59" s="312"/>
      <c r="B59" s="342" t="s">
        <v>347</v>
      </c>
      <c r="C59" s="151">
        <v>0.25</v>
      </c>
      <c r="D59" s="151">
        <v>0.25</v>
      </c>
      <c r="E59" s="151">
        <v>0.25</v>
      </c>
      <c r="F59" s="151">
        <v>0.25</v>
      </c>
      <c r="G59" s="151">
        <v>0.25</v>
      </c>
      <c r="H59" s="151">
        <v>0.25</v>
      </c>
      <c r="I59" s="151">
        <v>0.25</v>
      </c>
      <c r="J59" s="151">
        <v>0.25</v>
      </c>
      <c r="K59" s="151">
        <v>0.25</v>
      </c>
      <c r="L59" s="151">
        <v>0.25</v>
      </c>
      <c r="M59" s="151">
        <v>0.25</v>
      </c>
      <c r="N59" s="151">
        <v>0.25</v>
      </c>
      <c r="O59" s="151">
        <v>0.25</v>
      </c>
      <c r="P59" s="151">
        <v>0.25</v>
      </c>
      <c r="Q59" s="151">
        <v>0.25</v>
      </c>
      <c r="R59" s="151">
        <v>0.5</v>
      </c>
      <c r="S59" s="344">
        <v>1</v>
      </c>
      <c r="T59" s="344">
        <v>0.25</v>
      </c>
      <c r="U59" s="344">
        <v>0.25</v>
      </c>
      <c r="V59" s="344">
        <v>0.25</v>
      </c>
      <c r="W59" s="344">
        <v>0.25</v>
      </c>
      <c r="X59" s="344">
        <v>0.25</v>
      </c>
      <c r="Y59" s="344">
        <v>0.25</v>
      </c>
      <c r="Z59" s="342">
        <v>0.25</v>
      </c>
    </row>
    <row r="60" spans="1:26" ht="13.8" x14ac:dyDescent="0.3">
      <c r="A60" s="312"/>
      <c r="B60" s="342" t="s">
        <v>348</v>
      </c>
      <c r="C60" s="151">
        <v>0.25</v>
      </c>
      <c r="D60" s="151">
        <v>0.25</v>
      </c>
      <c r="E60" s="151">
        <v>0.25</v>
      </c>
      <c r="F60" s="151">
        <v>0.25</v>
      </c>
      <c r="G60" s="151">
        <v>0.25</v>
      </c>
      <c r="H60" s="151">
        <v>0.25</v>
      </c>
      <c r="I60" s="151">
        <v>0.25</v>
      </c>
      <c r="J60" s="151">
        <v>0.25</v>
      </c>
      <c r="K60" s="151">
        <v>0.25</v>
      </c>
      <c r="L60" s="151">
        <v>0.25</v>
      </c>
      <c r="M60" s="151">
        <v>0.25</v>
      </c>
      <c r="N60" s="151">
        <v>0.25</v>
      </c>
      <c r="O60" s="151">
        <v>0.25</v>
      </c>
      <c r="P60" s="151">
        <v>0.25</v>
      </c>
      <c r="Q60" s="151">
        <v>0.25</v>
      </c>
      <c r="R60" s="151">
        <v>0.25</v>
      </c>
      <c r="S60" s="151">
        <v>0.25</v>
      </c>
      <c r="T60" s="344">
        <v>1</v>
      </c>
      <c r="U60" s="344">
        <v>0.5</v>
      </c>
      <c r="V60" s="344">
        <v>0.25</v>
      </c>
      <c r="W60" s="344">
        <v>0.25</v>
      </c>
      <c r="X60" s="344">
        <v>0.25</v>
      </c>
      <c r="Y60" s="344">
        <v>0.25</v>
      </c>
      <c r="Z60" s="342">
        <v>0.25</v>
      </c>
    </row>
    <row r="61" spans="1:26" ht="13.8" x14ac:dyDescent="0.3">
      <c r="A61" s="312"/>
      <c r="B61" s="342" t="s">
        <v>349</v>
      </c>
      <c r="C61" s="151">
        <v>0.25</v>
      </c>
      <c r="D61" s="151">
        <v>0.25</v>
      </c>
      <c r="E61" s="151">
        <v>0.25</v>
      </c>
      <c r="F61" s="151">
        <v>0.25</v>
      </c>
      <c r="G61" s="151">
        <v>0.25</v>
      </c>
      <c r="H61" s="151">
        <v>0.25</v>
      </c>
      <c r="I61" s="151">
        <v>0.25</v>
      </c>
      <c r="J61" s="151">
        <v>0.25</v>
      </c>
      <c r="K61" s="151">
        <v>0.25</v>
      </c>
      <c r="L61" s="151">
        <v>0.25</v>
      </c>
      <c r="M61" s="151">
        <v>0.25</v>
      </c>
      <c r="N61" s="151">
        <v>0.25</v>
      </c>
      <c r="O61" s="151">
        <v>0.25</v>
      </c>
      <c r="P61" s="151">
        <v>0.25</v>
      </c>
      <c r="Q61" s="151">
        <v>0.25</v>
      </c>
      <c r="R61" s="151">
        <v>0.25</v>
      </c>
      <c r="S61" s="151">
        <v>0.25</v>
      </c>
      <c r="T61" s="151">
        <v>0.5</v>
      </c>
      <c r="U61" s="344">
        <v>1</v>
      </c>
      <c r="V61" s="344">
        <v>0.25</v>
      </c>
      <c r="W61" s="344">
        <v>0.25</v>
      </c>
      <c r="X61" s="344">
        <v>0.25</v>
      </c>
      <c r="Y61" s="344">
        <v>0.25</v>
      </c>
      <c r="Z61" s="342">
        <v>0.25</v>
      </c>
    </row>
    <row r="62" spans="1:26" ht="13.8" x14ac:dyDescent="0.3">
      <c r="A62" s="312"/>
      <c r="B62" s="342" t="s">
        <v>350</v>
      </c>
      <c r="C62" s="151">
        <v>0.25</v>
      </c>
      <c r="D62" s="151">
        <v>0.25</v>
      </c>
      <c r="E62" s="151">
        <v>0.25</v>
      </c>
      <c r="F62" s="151">
        <v>0.25</v>
      </c>
      <c r="G62" s="151">
        <v>0.25</v>
      </c>
      <c r="H62" s="151">
        <v>0.25</v>
      </c>
      <c r="I62" s="151">
        <v>0.25</v>
      </c>
      <c r="J62" s="151">
        <v>0.25</v>
      </c>
      <c r="K62" s="151">
        <v>0.25</v>
      </c>
      <c r="L62" s="151">
        <v>0.25</v>
      </c>
      <c r="M62" s="151">
        <v>0.25</v>
      </c>
      <c r="N62" s="151">
        <v>0.5</v>
      </c>
      <c r="O62" s="151">
        <v>0.5</v>
      </c>
      <c r="P62" s="151">
        <v>0.5</v>
      </c>
      <c r="Q62" s="151">
        <v>0.5</v>
      </c>
      <c r="R62" s="151">
        <v>0.25</v>
      </c>
      <c r="S62" s="151">
        <v>0.25</v>
      </c>
      <c r="T62" s="151">
        <v>0.25</v>
      </c>
      <c r="U62" s="151">
        <v>0.25</v>
      </c>
      <c r="V62" s="344">
        <v>1</v>
      </c>
      <c r="W62" s="344">
        <v>0.5</v>
      </c>
      <c r="X62" s="344">
        <v>0.25</v>
      </c>
      <c r="Y62" s="344">
        <v>0.25</v>
      </c>
      <c r="Z62" s="342">
        <v>0.25</v>
      </c>
    </row>
    <row r="63" spans="1:26" ht="13.8" x14ac:dyDescent="0.3">
      <c r="A63" s="312"/>
      <c r="B63" s="342" t="s">
        <v>351</v>
      </c>
      <c r="C63" s="151">
        <v>0.25</v>
      </c>
      <c r="D63" s="151">
        <v>0.25</v>
      </c>
      <c r="E63" s="151">
        <v>0.25</v>
      </c>
      <c r="F63" s="151">
        <v>0.25</v>
      </c>
      <c r="G63" s="151">
        <v>0.25</v>
      </c>
      <c r="H63" s="151">
        <v>0.25</v>
      </c>
      <c r="I63" s="151">
        <v>0.25</v>
      </c>
      <c r="J63" s="151">
        <v>0.25</v>
      </c>
      <c r="K63" s="151">
        <v>0.25</v>
      </c>
      <c r="L63" s="151">
        <v>0.25</v>
      </c>
      <c r="M63" s="151">
        <v>0.25</v>
      </c>
      <c r="N63" s="151">
        <v>0.5</v>
      </c>
      <c r="O63" s="151">
        <v>0.5</v>
      </c>
      <c r="P63" s="151">
        <v>0.5</v>
      </c>
      <c r="Q63" s="151">
        <v>0.5</v>
      </c>
      <c r="R63" s="151">
        <v>0.25</v>
      </c>
      <c r="S63" s="151">
        <v>0.25</v>
      </c>
      <c r="T63" s="151">
        <v>0.25</v>
      </c>
      <c r="U63" s="151">
        <v>0.25</v>
      </c>
      <c r="V63" s="151">
        <v>0.5</v>
      </c>
      <c r="W63" s="344">
        <v>1</v>
      </c>
      <c r="X63" s="344">
        <v>0.25</v>
      </c>
      <c r="Y63" s="344">
        <v>0.25</v>
      </c>
      <c r="Z63" s="342">
        <v>0.25</v>
      </c>
    </row>
    <row r="64" spans="1:26" ht="13.8" x14ac:dyDescent="0.3">
      <c r="A64" s="312"/>
      <c r="B64" s="342" t="s">
        <v>352</v>
      </c>
      <c r="C64" s="151">
        <v>0.25</v>
      </c>
      <c r="D64" s="151">
        <v>0.25</v>
      </c>
      <c r="E64" s="151">
        <v>0.25</v>
      </c>
      <c r="F64" s="151">
        <v>0.25</v>
      </c>
      <c r="G64" s="151">
        <v>0.25</v>
      </c>
      <c r="H64" s="151">
        <v>0.25</v>
      </c>
      <c r="I64" s="151">
        <v>0.25</v>
      </c>
      <c r="J64" s="151">
        <v>0.25</v>
      </c>
      <c r="K64" s="151">
        <v>0.25</v>
      </c>
      <c r="L64" s="151">
        <v>0.25</v>
      </c>
      <c r="M64" s="151">
        <v>0.25</v>
      </c>
      <c r="N64" s="151">
        <v>0.25</v>
      </c>
      <c r="O64" s="151">
        <v>0.25</v>
      </c>
      <c r="P64" s="151">
        <v>0.25</v>
      </c>
      <c r="Q64" s="151">
        <v>0.25</v>
      </c>
      <c r="R64" s="151">
        <v>0.25</v>
      </c>
      <c r="S64" s="151">
        <v>0.25</v>
      </c>
      <c r="T64" s="151">
        <v>0.25</v>
      </c>
      <c r="U64" s="151">
        <v>0.25</v>
      </c>
      <c r="V64" s="151">
        <v>0.25</v>
      </c>
      <c r="W64" s="151">
        <v>0.25</v>
      </c>
      <c r="X64" s="344">
        <v>1</v>
      </c>
      <c r="Y64" s="344">
        <v>0.25</v>
      </c>
      <c r="Z64" s="342">
        <v>0.25</v>
      </c>
    </row>
    <row r="65" spans="1:26" ht="13.8" x14ac:dyDescent="0.3">
      <c r="A65" s="312"/>
      <c r="B65" s="342" t="s">
        <v>353</v>
      </c>
      <c r="C65" s="151">
        <v>0.25</v>
      </c>
      <c r="D65" s="151">
        <v>0.25</v>
      </c>
      <c r="E65" s="151">
        <v>0.25</v>
      </c>
      <c r="F65" s="151">
        <v>0.25</v>
      </c>
      <c r="G65" s="151">
        <v>0.25</v>
      </c>
      <c r="H65" s="151">
        <v>0.25</v>
      </c>
      <c r="I65" s="151">
        <v>0.25</v>
      </c>
      <c r="J65" s="151">
        <v>0.25</v>
      </c>
      <c r="K65" s="151">
        <v>0.25</v>
      </c>
      <c r="L65" s="151">
        <v>0.25</v>
      </c>
      <c r="M65" s="151">
        <v>0.25</v>
      </c>
      <c r="N65" s="151">
        <v>0.25</v>
      </c>
      <c r="O65" s="151">
        <v>0.25</v>
      </c>
      <c r="P65" s="151">
        <v>0.25</v>
      </c>
      <c r="Q65" s="151">
        <v>0.25</v>
      </c>
      <c r="R65" s="151">
        <v>0.25</v>
      </c>
      <c r="S65" s="151">
        <v>0.25</v>
      </c>
      <c r="T65" s="151">
        <v>0.25</v>
      </c>
      <c r="U65" s="151">
        <v>0.25</v>
      </c>
      <c r="V65" s="151">
        <v>0.25</v>
      </c>
      <c r="W65" s="151">
        <v>0.25</v>
      </c>
      <c r="X65" s="151">
        <v>0.25</v>
      </c>
      <c r="Y65" s="344">
        <v>1</v>
      </c>
      <c r="Z65" s="342">
        <v>0.25</v>
      </c>
    </row>
    <row r="66" spans="1:26" ht="13.8" x14ac:dyDescent="0.3">
      <c r="A66" s="312"/>
      <c r="B66" s="342" t="s">
        <v>30</v>
      </c>
      <c r="C66" s="151">
        <v>0.25</v>
      </c>
      <c r="D66" s="151">
        <v>0.25</v>
      </c>
      <c r="E66" s="151">
        <v>0.25</v>
      </c>
      <c r="F66" s="151">
        <v>0.25</v>
      </c>
      <c r="G66" s="151">
        <v>0.25</v>
      </c>
      <c r="H66" s="151">
        <v>0.25</v>
      </c>
      <c r="I66" s="151">
        <v>0.25</v>
      </c>
      <c r="J66" s="151">
        <v>0.25</v>
      </c>
      <c r="K66" s="151">
        <v>0.25</v>
      </c>
      <c r="L66" s="151">
        <v>0.25</v>
      </c>
      <c r="M66" s="151">
        <v>0.25</v>
      </c>
      <c r="N66" s="151">
        <v>0.25</v>
      </c>
      <c r="O66" s="151">
        <v>0.25</v>
      </c>
      <c r="P66" s="151">
        <v>0.25</v>
      </c>
      <c r="Q66" s="151">
        <v>0.25</v>
      </c>
      <c r="R66" s="151">
        <v>0.25</v>
      </c>
      <c r="S66" s="151">
        <v>0.25</v>
      </c>
      <c r="T66" s="151">
        <v>0.25</v>
      </c>
      <c r="U66" s="151">
        <v>0.25</v>
      </c>
      <c r="V66" s="151">
        <v>0.25</v>
      </c>
      <c r="W66" s="151">
        <v>0.25</v>
      </c>
      <c r="X66" s="151">
        <v>0.25</v>
      </c>
      <c r="Y66" s="151">
        <v>0.25</v>
      </c>
      <c r="Z66" s="342">
        <v>1</v>
      </c>
    </row>
    <row r="67" spans="1:26" ht="13.8" x14ac:dyDescent="0.3">
      <c r="A67" s="312"/>
      <c r="B67" s="312"/>
      <c r="C67" s="312"/>
      <c r="D67" s="312"/>
      <c r="E67" s="312"/>
      <c r="F67" s="312"/>
      <c r="G67" s="312"/>
      <c r="H67" s="312"/>
      <c r="I67" s="312"/>
      <c r="J67" s="312"/>
      <c r="K67" s="312"/>
      <c r="L67" s="312"/>
      <c r="M67" s="312"/>
      <c r="N67" s="312"/>
      <c r="O67" s="312"/>
      <c r="P67" s="312"/>
      <c r="Q67" s="312"/>
      <c r="R67" s="312"/>
      <c r="S67" s="312"/>
      <c r="T67" s="312"/>
      <c r="U67" s="312"/>
      <c r="V67" s="312"/>
      <c r="W67" s="312"/>
      <c r="X67" s="312"/>
      <c r="Y67" s="312"/>
      <c r="Z67" s="312"/>
    </row>
  </sheetData>
  <sheetProtection formatColumns="0" formatRows="0"/>
  <mergeCells count="1">
    <mergeCell ref="D3:F3"/>
  </mergeCells>
  <pageMargins left="0.7" right="0.7" top="0.75" bottom="0.75" header="0.3" footer="0.3"/>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CD10307D54CC94193F04AE79FA5D428" ma:contentTypeVersion="0" ma:contentTypeDescription="Create a new document." ma:contentTypeScope="" ma:versionID="76221f5518f59d27c61fa76ba0918646">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0EAEDE-32C9-481D-98D4-2CB6F2D3F9FA}">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C731E4F4-6399-4F6F-8F93-0E8A8B7407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81D87C6A-8D54-49A4-9B7A-016C3EF4DB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22</vt:i4>
      </vt:variant>
    </vt:vector>
  </HeadingPairs>
  <TitlesOfParts>
    <vt:vector size="63" baseType="lpstr">
      <vt:lpstr>Instructions</vt:lpstr>
      <vt:lpstr>Summary</vt:lpstr>
      <vt:lpstr>Yield Curves &amp; Factor Charges</vt:lpstr>
      <vt:lpstr>Loss reserves - From --&gt;</vt:lpstr>
      <vt:lpstr>Loss ReservesCurr1</vt:lpstr>
      <vt:lpstr>Loss ReservesCurr2</vt:lpstr>
      <vt:lpstr>Loss ReservesCurr3</vt:lpstr>
      <vt:lpstr>Loss ReservesCurr4</vt:lpstr>
      <vt:lpstr>Loss ReservesCurr5</vt:lpstr>
      <vt:lpstr>Loss ReservesCurr6</vt:lpstr>
      <vt:lpstr>Loss ReservesCurr7</vt:lpstr>
      <vt:lpstr>Loss ReservesCurr8</vt:lpstr>
      <vt:lpstr>&lt;-- Loss reserves - To</vt:lpstr>
      <vt:lpstr>Premiums - USD</vt:lpstr>
      <vt:lpstr>Premiums - GBP</vt:lpstr>
      <vt:lpstr>Premiums - EURO</vt:lpstr>
      <vt:lpstr>Premiums - AUD</vt:lpstr>
      <vt:lpstr>Premiums - CAD</vt:lpstr>
      <vt:lpstr>Premiums - CHF</vt:lpstr>
      <vt:lpstr>Premiums - JPY</vt:lpstr>
      <vt:lpstr>Premiums - NZD</vt:lpstr>
      <vt:lpstr>Loss Reserves - Total</vt:lpstr>
      <vt:lpstr>Loss Reserves - Draft</vt:lpstr>
      <vt:lpstr>PremProvMethod1</vt:lpstr>
      <vt:lpstr>&lt;-- Premiums - To</vt:lpstr>
      <vt:lpstr>PremProvMethod2 - From --&gt;</vt:lpstr>
      <vt:lpstr>PremProvMethod2Curr1</vt:lpstr>
      <vt:lpstr>PremProvMethod2Curr2</vt:lpstr>
      <vt:lpstr>PremProvMethod2Curr3</vt:lpstr>
      <vt:lpstr>PremProvMethod2Curr4</vt:lpstr>
      <vt:lpstr>PremProvMethod2Curr5</vt:lpstr>
      <vt:lpstr>PremProvMethod2Curr6</vt:lpstr>
      <vt:lpstr>PremProvMethod2Curr7</vt:lpstr>
      <vt:lpstr>PremProvMethod2Curr8</vt:lpstr>
      <vt:lpstr> &lt;-- PremProvMethod2 - To</vt:lpstr>
      <vt:lpstr>PremProvMethod2 - Total</vt:lpstr>
      <vt:lpstr>PremProv - Total</vt:lpstr>
      <vt:lpstr>Risk Margin</vt:lpstr>
      <vt:lpstr>Risk Margin Correlated</vt:lpstr>
      <vt:lpstr>Transitional Risk Margin</vt:lpstr>
      <vt:lpstr>Correlation Matrix</vt:lpstr>
      <vt:lpstr>CatRiskFactor</vt:lpstr>
      <vt:lpstr>CreditRiskFactor</vt:lpstr>
      <vt:lpstr>DiscFactors</vt:lpstr>
      <vt:lpstr>DiscFactors_EOY</vt:lpstr>
      <vt:lpstr>DiscFactors_MOY</vt:lpstr>
      <vt:lpstr>GrossRates</vt:lpstr>
      <vt:lpstr>OpRiskFactor</vt:lpstr>
      <vt:lpstr>'Correlation Matrix'!Print_Area</vt:lpstr>
      <vt:lpstr>Instructions!Print_Area</vt:lpstr>
      <vt:lpstr>'Premiums - AUD'!Print_Area</vt:lpstr>
      <vt:lpstr>'Premiums - CAD'!Print_Area</vt:lpstr>
      <vt:lpstr>'Premiums - CHF'!Print_Area</vt:lpstr>
      <vt:lpstr>'Premiums - EURO'!Print_Area</vt:lpstr>
      <vt:lpstr>'Premiums - GBP'!Print_Area</vt:lpstr>
      <vt:lpstr>'Premiums - JPY'!Print_Area</vt:lpstr>
      <vt:lpstr>'Premiums - NZD'!Print_Area</vt:lpstr>
      <vt:lpstr>'Premiums - USD'!Print_Area</vt:lpstr>
      <vt:lpstr>'Risk Margin'!Print_Area</vt:lpstr>
      <vt:lpstr>'Risk Margin Correlated'!Print_Area</vt:lpstr>
      <vt:lpstr>Summary!Print_Area</vt:lpstr>
      <vt:lpstr>'Yield Curves &amp; Factor Charges'!Print_Area</vt:lpstr>
      <vt:lpstr>Project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Gina Smith</dc:creator>
  <cp:lastModifiedBy>Lee Maximchuk</cp:lastModifiedBy>
  <dcterms:created xsi:type="dcterms:W3CDTF">2016-02-05T18:10:54Z</dcterms:created>
  <dcterms:modified xsi:type="dcterms:W3CDTF">2020-03-23T16:47:51Z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0x0101004CD10307D54CC94193F04AE79FA5D428</vt:lpwstr>
  </property>
</Properties>
</file>