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bmabm-my.sharepoint.com/personal/lmaximchuk_bma_bm/Documents/Desktop/for work/BSCR Models/2025 YE/"/>
    </mc:Choice>
  </mc:AlternateContent>
  <xr:revisionPtr revIDLastSave="4" documentId="13_ncr:1_{C7FFFDB7-5FAB-4722-BFA0-B972A47AE687}" xr6:coauthVersionLast="47" xr6:coauthVersionMax="47" xr10:uidLastSave="{E8BAAF1B-86C8-45AC-BC0D-0CB9CD634B52}"/>
  <bookViews>
    <workbookView xWindow="-28920" yWindow="-120" windowWidth="29040" windowHeight="15840" xr2:uid="{2F7317E6-C916-4EE6-BAF5-7508FEEDBFF3}"/>
  </bookViews>
  <sheets>
    <sheet name="D&amp;D Costs" sheetId="4" r:id="rId1"/>
    <sheet name="Instructions" sheetId="5" r:id="rId2"/>
    <sheet name="Simplified Example" sheetId="7" r:id="rId3"/>
  </sheets>
  <externalReferences>
    <externalReference r:id="rId4"/>
  </externalReferences>
  <definedNames>
    <definedName name="_Toc176851216" localSheetId="1">Instructions!$C$7</definedName>
    <definedName name="_Toc1947254169" localSheetId="1">Instructions!$C$10</definedName>
    <definedName name="_Toc2143525965" localSheetId="1">Instructions!$C$11</definedName>
    <definedName name="cutoff">[1]Calc!$C$2</definedName>
    <definedName name="Pmat">#REF!</definedName>
    <definedName name="Rma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1" i="7" l="1"/>
  <c r="X131" i="7"/>
  <c r="W131" i="7"/>
  <c r="V131" i="7"/>
  <c r="U131" i="7"/>
  <c r="T131" i="7"/>
  <c r="S131" i="7"/>
  <c r="R131" i="7"/>
  <c r="Q131" i="7"/>
  <c r="P131" i="7"/>
  <c r="O131" i="7"/>
  <c r="N131" i="7"/>
  <c r="M131" i="7"/>
  <c r="L131" i="7"/>
  <c r="K131" i="7"/>
  <c r="X128" i="7" a="1"/>
  <c r="X128" i="7" s="1"/>
  <c r="W128" i="7" a="1"/>
  <c r="W128" i="7" s="1"/>
  <c r="W129" i="7" s="1"/>
  <c r="V128" i="7" a="1"/>
  <c r="V128" i="7" s="1"/>
  <c r="U128" i="7" a="1"/>
  <c r="U128" i="7" s="1"/>
  <c r="T128" i="7" a="1"/>
  <c r="T128" i="7" s="1"/>
  <c r="S128" i="7" a="1"/>
  <c r="S128" i="7" s="1"/>
  <c r="R128" i="7" a="1"/>
  <c r="R128" i="7" s="1"/>
  <c r="Q128" i="7" a="1"/>
  <c r="Q128" i="7" s="1"/>
  <c r="P128" i="7" a="1"/>
  <c r="P128" i="7" s="1"/>
  <c r="O128" i="7" a="1"/>
  <c r="O128" i="7" s="1"/>
  <c r="N128" i="7" a="1"/>
  <c r="N128" i="7" s="1"/>
  <c r="M128" i="7" a="1"/>
  <c r="M128" i="7" s="1"/>
  <c r="L128" i="7" a="1"/>
  <c r="L128" i="7" s="1"/>
  <c r="K128" i="7" a="1"/>
  <c r="K128" i="7" s="1"/>
  <c r="I128" i="7" a="1"/>
  <c r="I128" i="7" s="1"/>
  <c r="H128" i="7" a="1"/>
  <c r="H128" i="7" s="1"/>
  <c r="G128" i="7" a="1"/>
  <c r="G128" i="7" s="1"/>
  <c r="F128" i="7" a="1"/>
  <c r="F128" i="7" s="1"/>
  <c r="E127" i="7"/>
  <c r="Y122" i="7"/>
  <c r="X122" i="7"/>
  <c r="W122" i="7"/>
  <c r="V122" i="7"/>
  <c r="U122" i="7"/>
  <c r="T122" i="7"/>
  <c r="S122" i="7"/>
  <c r="R122" i="7"/>
  <c r="Q122" i="7"/>
  <c r="P122" i="7"/>
  <c r="O122" i="7"/>
  <c r="N122" i="7"/>
  <c r="M122" i="7"/>
  <c r="L122" i="7"/>
  <c r="K122" i="7"/>
  <c r="X119" i="7" a="1"/>
  <c r="X119" i="7" s="1"/>
  <c r="X121" i="7" s="1"/>
  <c r="W119" i="7" a="1"/>
  <c r="W119" i="7" s="1"/>
  <c r="V119" i="7" a="1"/>
  <c r="V119" i="7" s="1"/>
  <c r="V121" i="7" s="1"/>
  <c r="U119" i="7" a="1"/>
  <c r="U119" i="7" s="1"/>
  <c r="T119" i="7" a="1"/>
  <c r="T119" i="7" s="1"/>
  <c r="T120" i="7" s="1"/>
  <c r="S119" i="7" a="1"/>
  <c r="S119" i="7" s="1"/>
  <c r="R119" i="7" a="1"/>
  <c r="R119" i="7" s="1"/>
  <c r="R120" i="7" s="1"/>
  <c r="Q119" i="7" a="1"/>
  <c r="Q119" i="7" s="1"/>
  <c r="P119" i="7" a="1"/>
  <c r="P119" i="7" s="1"/>
  <c r="P121" i="7" s="1"/>
  <c r="O119" i="7" a="1"/>
  <c r="O119" i="7" s="1"/>
  <c r="N119" i="7" a="1"/>
  <c r="N119" i="7" s="1"/>
  <c r="M119" i="7" a="1"/>
  <c r="M119" i="7" s="1"/>
  <c r="L119" i="7" a="1"/>
  <c r="L119" i="7" s="1"/>
  <c r="L120" i="7" s="1"/>
  <c r="K119" i="7" a="1"/>
  <c r="K119" i="7" s="1"/>
  <c r="I119" i="7" a="1"/>
  <c r="I119" i="7" s="1"/>
  <c r="H119" i="7" a="1"/>
  <c r="H119" i="7" s="1"/>
  <c r="H121" i="7" s="1"/>
  <c r="G119" i="7" a="1"/>
  <c r="G119" i="7" s="1"/>
  <c r="F119" i="7" a="1"/>
  <c r="F119" i="7" s="1"/>
  <c r="F121" i="7" s="1"/>
  <c r="Y107" i="7"/>
  <c r="X107" i="7"/>
  <c r="W107" i="7"/>
  <c r="V107" i="7"/>
  <c r="U107" i="7"/>
  <c r="T107" i="7"/>
  <c r="S107" i="7"/>
  <c r="R107" i="7"/>
  <c r="Q107" i="7"/>
  <c r="P107" i="7"/>
  <c r="O107" i="7"/>
  <c r="N107" i="7"/>
  <c r="M107" i="7"/>
  <c r="L107" i="7"/>
  <c r="K107" i="7"/>
  <c r="Y104" i="7" a="1"/>
  <c r="Y104" i="7" s="1"/>
  <c r="X104" i="7" a="1"/>
  <c r="X104" i="7" s="1"/>
  <c r="X106" i="7" s="1"/>
  <c r="W104" i="7" a="1"/>
  <c r="W104" i="7" s="1"/>
  <c r="V104" i="7" a="1"/>
  <c r="V104" i="7" s="1"/>
  <c r="U104" i="7" a="1"/>
  <c r="U104" i="7" s="1"/>
  <c r="T104" i="7" a="1"/>
  <c r="T104" i="7" s="1"/>
  <c r="S104" i="7" a="1"/>
  <c r="S104" i="7" s="1"/>
  <c r="R104" i="7" a="1"/>
  <c r="R104" i="7" s="1"/>
  <c r="Q104" i="7" a="1"/>
  <c r="Q104" i="7" s="1"/>
  <c r="Q105" i="7" s="1"/>
  <c r="P104" i="7" a="1"/>
  <c r="P104" i="7" s="1"/>
  <c r="P106" i="7" s="1"/>
  <c r="O104" i="7" a="1"/>
  <c r="O104" i="7" s="1"/>
  <c r="N104" i="7" a="1"/>
  <c r="N104" i="7" s="1"/>
  <c r="M104" i="7" a="1"/>
  <c r="M104" i="7" s="1"/>
  <c r="L104" i="7" a="1"/>
  <c r="L104" i="7" s="1"/>
  <c r="K104" i="7" a="1"/>
  <c r="K104" i="7" s="1"/>
  <c r="I104" i="7" a="1"/>
  <c r="I104" i="7" s="1"/>
  <c r="I105" i="7" s="1"/>
  <c r="H104" i="7" a="1"/>
  <c r="H104" i="7" s="1"/>
  <c r="H106" i="7" s="1"/>
  <c r="G104" i="7" a="1"/>
  <c r="G104" i="7" s="1"/>
  <c r="F104" i="7" a="1"/>
  <c r="F104" i="7" s="1"/>
  <c r="E103" i="7"/>
  <c r="Y97" i="7"/>
  <c r="X97" i="7"/>
  <c r="W97" i="7"/>
  <c r="V97" i="7"/>
  <c r="U97" i="7"/>
  <c r="T97" i="7"/>
  <c r="S97" i="7"/>
  <c r="R97" i="7"/>
  <c r="Q97" i="7"/>
  <c r="P97" i="7"/>
  <c r="O97" i="7"/>
  <c r="N97" i="7"/>
  <c r="M97" i="7"/>
  <c r="L97" i="7"/>
  <c r="K97" i="7"/>
  <c r="Y94" i="7" a="1"/>
  <c r="Y94" i="7" s="1"/>
  <c r="X94" i="7" a="1"/>
  <c r="X94" i="7" s="1"/>
  <c r="X95" i="7" s="1"/>
  <c r="W94" i="7" a="1"/>
  <c r="W94" i="7" s="1"/>
  <c r="W96" i="7" s="1"/>
  <c r="V94" i="7" a="1"/>
  <c r="V94" i="7" s="1"/>
  <c r="U94" i="7" a="1"/>
  <c r="U94" i="7" s="1"/>
  <c r="U95" i="7" s="1"/>
  <c r="T94" i="7" a="1"/>
  <c r="T94" i="7" s="1"/>
  <c r="S94" i="7" a="1"/>
  <c r="S94" i="7" s="1"/>
  <c r="S96" i="7" s="1"/>
  <c r="R94" i="7" a="1"/>
  <c r="R94" i="7" s="1"/>
  <c r="Q94" i="7" a="1"/>
  <c r="Q94" i="7" s="1"/>
  <c r="Q96" i="7" s="1"/>
  <c r="P94" i="7" a="1"/>
  <c r="P94" i="7" s="1"/>
  <c r="O94" i="7" a="1"/>
  <c r="O94" i="7" s="1"/>
  <c r="O96" i="7" s="1"/>
  <c r="N94" i="7" a="1"/>
  <c r="N94" i="7" s="1"/>
  <c r="M94" i="7" a="1"/>
  <c r="M94" i="7" s="1"/>
  <c r="M95" i="7" s="1"/>
  <c r="L94" i="7" a="1"/>
  <c r="L94" i="7" s="1"/>
  <c r="K94" i="7" a="1"/>
  <c r="K94" i="7" s="1"/>
  <c r="K96" i="7" s="1"/>
  <c r="I94" i="7" a="1"/>
  <c r="I94" i="7" s="1"/>
  <c r="I96" i="7" s="1"/>
  <c r="H94" i="7" a="1"/>
  <c r="H94" i="7" s="1"/>
  <c r="H95" i="7" s="1"/>
  <c r="G94" i="7" a="1"/>
  <c r="G94" i="7" s="1"/>
  <c r="G96" i="7" s="1"/>
  <c r="F94" i="7" a="1"/>
  <c r="F94" i="7" s="1"/>
  <c r="Y93" i="7"/>
  <c r="W93" i="7"/>
  <c r="R93" i="7"/>
  <c r="R102" i="7" s="1"/>
  <c r="Q93" i="7"/>
  <c r="O93" i="7"/>
  <c r="O102" i="7" s="1"/>
  <c r="J93" i="7"/>
  <c r="J102" i="7" s="1"/>
  <c r="I93" i="7"/>
  <c r="I97" i="7" s="1"/>
  <c r="E70" i="7"/>
  <c r="E48" i="7"/>
  <c r="V41" i="7"/>
  <c r="V42" i="7" s="1"/>
  <c r="N41" i="7"/>
  <c r="N42" i="7" s="1"/>
  <c r="Y28" i="7"/>
  <c r="X28" i="7"/>
  <c r="W28" i="7"/>
  <c r="V28" i="7"/>
  <c r="U28" i="7"/>
  <c r="T28" i="7"/>
  <c r="S28" i="7"/>
  <c r="R28" i="7"/>
  <c r="Q28" i="7"/>
  <c r="P28" i="7"/>
  <c r="O28" i="7"/>
  <c r="N28" i="7"/>
  <c r="M28" i="7"/>
  <c r="L28" i="7"/>
  <c r="K28" i="7"/>
  <c r="J28" i="7"/>
  <c r="I28" i="7"/>
  <c r="H28" i="7"/>
  <c r="G28" i="7"/>
  <c r="F28" i="7"/>
  <c r="Y12" i="7"/>
  <c r="Y41" i="7" s="1"/>
  <c r="X12" i="7"/>
  <c r="X93" i="7" s="1"/>
  <c r="X102" i="7" s="1"/>
  <c r="W12" i="7"/>
  <c r="W41" i="7" s="1"/>
  <c r="V12" i="7"/>
  <c r="V93" i="7" s="1"/>
  <c r="U12" i="7"/>
  <c r="U41" i="7" s="1"/>
  <c r="T12" i="7"/>
  <c r="T41" i="7" s="1"/>
  <c r="S12" i="7"/>
  <c r="S41" i="7" s="1"/>
  <c r="R12" i="7"/>
  <c r="R41" i="7" s="1"/>
  <c r="Q12" i="7"/>
  <c r="Q41" i="7" s="1"/>
  <c r="P12" i="7"/>
  <c r="P93" i="7" s="1"/>
  <c r="P102" i="7" s="1"/>
  <c r="O12" i="7"/>
  <c r="N12" i="7"/>
  <c r="N93" i="7" s="1"/>
  <c r="M12" i="7"/>
  <c r="M41" i="7" s="1"/>
  <c r="L12" i="7"/>
  <c r="L41" i="7" s="1"/>
  <c r="K12" i="7"/>
  <c r="K41" i="7" s="1"/>
  <c r="J12" i="7"/>
  <c r="J41" i="7" s="1"/>
  <c r="I12" i="7"/>
  <c r="I41" i="7" s="1"/>
  <c r="H12" i="7"/>
  <c r="H93" i="7" s="1"/>
  <c r="G12" i="7"/>
  <c r="G41" i="7" s="1"/>
  <c r="F12" i="7"/>
  <c r="F93" i="7" s="1"/>
  <c r="P95" i="7" l="1"/>
  <c r="P96" i="7"/>
  <c r="U105" i="7"/>
  <c r="U106" i="7"/>
  <c r="N121" i="7"/>
  <c r="N120" i="7"/>
  <c r="M105" i="7"/>
  <c r="M106" i="7"/>
  <c r="K95" i="7"/>
  <c r="F120" i="7"/>
  <c r="S95" i="7"/>
  <c r="V120" i="7"/>
  <c r="H105" i="7"/>
  <c r="R121" i="7"/>
  <c r="H97" i="7"/>
  <c r="L95" i="7"/>
  <c r="L96" i="7"/>
  <c r="L106" i="7"/>
  <c r="L105" i="7"/>
  <c r="R106" i="7"/>
  <c r="R105" i="7"/>
  <c r="M121" i="7"/>
  <c r="M120" i="7"/>
  <c r="H130" i="7"/>
  <c r="H129" i="7"/>
  <c r="Q130" i="7"/>
  <c r="Q129" i="7"/>
  <c r="Q42" i="7"/>
  <c r="S106" i="7"/>
  <c r="S105" i="7"/>
  <c r="G121" i="7"/>
  <c r="G120" i="7"/>
  <c r="S120" i="7"/>
  <c r="S121" i="7"/>
  <c r="I130" i="7"/>
  <c r="I129" i="7"/>
  <c r="R130" i="7"/>
  <c r="R129" i="7"/>
  <c r="J47" i="7"/>
  <c r="R47" i="7"/>
  <c r="N47" i="7"/>
  <c r="R95" i="7"/>
  <c r="R96" i="7"/>
  <c r="H96" i="7"/>
  <c r="F106" i="7"/>
  <c r="F105" i="7"/>
  <c r="T106" i="7"/>
  <c r="T105" i="7"/>
  <c r="K130" i="7"/>
  <c r="K129" i="7"/>
  <c r="S130" i="7"/>
  <c r="S129" i="7"/>
  <c r="K42" i="7"/>
  <c r="K47" i="7"/>
  <c r="S42" i="7"/>
  <c r="S47" i="7"/>
  <c r="X41" i="7"/>
  <c r="N96" i="7"/>
  <c r="N95" i="7"/>
  <c r="G105" i="7"/>
  <c r="G106" i="7"/>
  <c r="N106" i="7"/>
  <c r="N105" i="7"/>
  <c r="P105" i="7"/>
  <c r="O121" i="7"/>
  <c r="O120" i="7"/>
  <c r="L130" i="7"/>
  <c r="L129" i="7"/>
  <c r="T130" i="7"/>
  <c r="T129" i="7"/>
  <c r="X130" i="7"/>
  <c r="X129" i="7"/>
  <c r="I42" i="7"/>
  <c r="Y42" i="7"/>
  <c r="P41" i="7"/>
  <c r="V96" i="7"/>
  <c r="V95" i="7"/>
  <c r="L47" i="7"/>
  <c r="T47" i="7"/>
  <c r="J42" i="7"/>
  <c r="V47" i="7"/>
  <c r="W102" i="7"/>
  <c r="X96" i="7"/>
  <c r="I102" i="7"/>
  <c r="O105" i="7"/>
  <c r="O106" i="7"/>
  <c r="X105" i="7"/>
  <c r="I121" i="7"/>
  <c r="I120" i="7"/>
  <c r="U120" i="7"/>
  <c r="U121" i="7"/>
  <c r="M129" i="7"/>
  <c r="M130" i="7"/>
  <c r="U129" i="7"/>
  <c r="U130" i="7"/>
  <c r="J104" i="7" a="1"/>
  <c r="J104" i="7" s="1"/>
  <c r="J119" i="7" a="1"/>
  <c r="J119" i="7" s="1"/>
  <c r="J94" i="7" a="1"/>
  <c r="J94" i="7" s="1"/>
  <c r="J128" i="7" a="1"/>
  <c r="J128" i="7" s="1"/>
  <c r="M47" i="7"/>
  <c r="M42" i="7"/>
  <c r="L42" i="7"/>
  <c r="K120" i="7"/>
  <c r="K121" i="7"/>
  <c r="N129" i="7"/>
  <c r="N130" i="7"/>
  <c r="F97" i="7"/>
  <c r="F102" i="7"/>
  <c r="F103" i="7" s="1"/>
  <c r="F41" i="7"/>
  <c r="R42" i="7"/>
  <c r="G93" i="7"/>
  <c r="F96" i="7"/>
  <c r="F95" i="7"/>
  <c r="T95" i="7"/>
  <c r="T96" i="7"/>
  <c r="Y102" i="7"/>
  <c r="W105" i="7"/>
  <c r="W106" i="7"/>
  <c r="Q121" i="7"/>
  <c r="Q120" i="7"/>
  <c r="F129" i="7"/>
  <c r="F130" i="7"/>
  <c r="O129" i="7"/>
  <c r="O130" i="7"/>
  <c r="U47" i="7"/>
  <c r="U42" i="7"/>
  <c r="Q102" i="7"/>
  <c r="V106" i="7"/>
  <c r="V105" i="7"/>
  <c r="V129" i="7"/>
  <c r="V130" i="7"/>
  <c r="G42" i="7"/>
  <c r="O41" i="7"/>
  <c r="D113" i="7"/>
  <c r="D59" i="7"/>
  <c r="F70" i="7" s="1"/>
  <c r="W47" i="7"/>
  <c r="W42" i="7"/>
  <c r="H41" i="7"/>
  <c r="I47" i="7" s="1"/>
  <c r="T42" i="7"/>
  <c r="K106" i="7"/>
  <c r="K105" i="7"/>
  <c r="W121" i="7"/>
  <c r="W120" i="7"/>
  <c r="G129" i="7"/>
  <c r="G130" i="7"/>
  <c r="P130" i="7"/>
  <c r="P129" i="7"/>
  <c r="K93" i="7"/>
  <c r="K102" i="7" s="1"/>
  <c r="S93" i="7"/>
  <c r="S102" i="7" s="1"/>
  <c r="G95" i="7"/>
  <c r="O95" i="7"/>
  <c r="W95" i="7"/>
  <c r="I106" i="7"/>
  <c r="Q106" i="7"/>
  <c r="L121" i="7"/>
  <c r="T121" i="7"/>
  <c r="W130" i="7"/>
  <c r="L93" i="7"/>
  <c r="L102" i="7" s="1"/>
  <c r="T93" i="7"/>
  <c r="T102" i="7" s="1"/>
  <c r="M96" i="7"/>
  <c r="U96" i="7"/>
  <c r="H120" i="7"/>
  <c r="P120" i="7"/>
  <c r="X120" i="7"/>
  <c r="M93" i="7"/>
  <c r="M102" i="7" s="1"/>
  <c r="U93" i="7"/>
  <c r="U102" i="7" s="1"/>
  <c r="I95" i="7"/>
  <c r="Q95" i="7"/>
  <c r="F71" i="7" l="1"/>
  <c r="G70" i="7"/>
  <c r="J120" i="7"/>
  <c r="O47" i="7"/>
  <c r="O42" i="7"/>
  <c r="F42" i="7"/>
  <c r="F47" i="7"/>
  <c r="F48" i="7" s="1"/>
  <c r="X42" i="7"/>
  <c r="X47" i="7"/>
  <c r="G102" i="7"/>
  <c r="G103" i="7" s="1"/>
  <c r="G97" i="7"/>
  <c r="G47" i="7"/>
  <c r="V102" i="7"/>
  <c r="H42" i="7"/>
  <c r="H47" i="7"/>
  <c r="N102" i="7"/>
  <c r="F107" i="7"/>
  <c r="P42" i="7"/>
  <c r="P47" i="7"/>
  <c r="V118" i="7"/>
  <c r="N118" i="7"/>
  <c r="F118" i="7"/>
  <c r="F122" i="7" s="1"/>
  <c r="Y64" i="7"/>
  <c r="Y65" i="7" s="1"/>
  <c r="Q64" i="7"/>
  <c r="Q65" i="7" s="1"/>
  <c r="I64" i="7"/>
  <c r="I65" i="7" s="1"/>
  <c r="U118" i="7"/>
  <c r="M118" i="7"/>
  <c r="T118" i="7"/>
  <c r="L118" i="7"/>
  <c r="W64" i="7"/>
  <c r="W65" i="7" s="1"/>
  <c r="O64" i="7"/>
  <c r="O65" i="7" s="1"/>
  <c r="G64" i="7"/>
  <c r="G65" i="7" s="1"/>
  <c r="F127" i="7"/>
  <c r="S118" i="7"/>
  <c r="K118" i="7"/>
  <c r="V64" i="7"/>
  <c r="V65" i="7" s="1"/>
  <c r="N64" i="7"/>
  <c r="N65" i="7" s="1"/>
  <c r="F64" i="7"/>
  <c r="F65" i="7" s="1"/>
  <c r="G118" i="7"/>
  <c r="G122" i="7" s="1"/>
  <c r="R64" i="7"/>
  <c r="R65" i="7" s="1"/>
  <c r="R118" i="7"/>
  <c r="J118" i="7"/>
  <c r="U64" i="7"/>
  <c r="U65" i="7" s="1"/>
  <c r="M64" i="7"/>
  <c r="M65" i="7" s="1"/>
  <c r="Y118" i="7"/>
  <c r="Q118" i="7"/>
  <c r="I118" i="7"/>
  <c r="I122" i="7" s="1"/>
  <c r="T64" i="7"/>
  <c r="T65" i="7" s="1"/>
  <c r="L64" i="7"/>
  <c r="L65" i="7" s="1"/>
  <c r="X118" i="7"/>
  <c r="P118" i="7"/>
  <c r="H118" i="7"/>
  <c r="H122" i="7" s="1"/>
  <c r="S64" i="7"/>
  <c r="S65" i="7" s="1"/>
  <c r="K64" i="7"/>
  <c r="K65" i="7" s="1"/>
  <c r="W118" i="7"/>
  <c r="O118" i="7"/>
  <c r="X64" i="7"/>
  <c r="X65" i="7" s="1"/>
  <c r="J64" i="7"/>
  <c r="J65" i="7" s="1"/>
  <c r="H64" i="7"/>
  <c r="H65" i="7" s="1"/>
  <c r="P64" i="7"/>
  <c r="P65" i="7" s="1"/>
  <c r="J95" i="7"/>
  <c r="J96" i="7" s="1"/>
  <c r="J97" i="7" s="1"/>
  <c r="Y47" i="7"/>
  <c r="Q47" i="7"/>
  <c r="H102" i="7"/>
  <c r="G107" i="7" l="1"/>
  <c r="H103" i="7"/>
  <c r="G127" i="7"/>
  <c r="F131" i="7"/>
  <c r="F49" i="7"/>
  <c r="G48" i="7"/>
  <c r="H70" i="7"/>
  <c r="G71" i="7"/>
  <c r="J121" i="7"/>
  <c r="J122" i="7" s="1"/>
  <c r="H71" i="7" l="1"/>
  <c r="I70" i="7"/>
  <c r="H107" i="7"/>
  <c r="I103" i="7"/>
  <c r="H48" i="7"/>
  <c r="G49" i="7"/>
  <c r="H127" i="7"/>
  <c r="G131" i="7"/>
  <c r="I127" i="7" l="1"/>
  <c r="H131" i="7"/>
  <c r="H49" i="7"/>
  <c r="I48" i="7"/>
  <c r="I107" i="7"/>
  <c r="J103" i="7"/>
  <c r="I71" i="7"/>
  <c r="J70" i="7"/>
  <c r="J71" i="7" l="1"/>
  <c r="K70" i="7"/>
  <c r="K103" i="7"/>
  <c r="L103" i="7" s="1"/>
  <c r="M103" i="7" s="1"/>
  <c r="N103" i="7" s="1"/>
  <c r="O103" i="7" s="1"/>
  <c r="P103" i="7" s="1"/>
  <c r="Q103" i="7" s="1"/>
  <c r="R103" i="7" s="1"/>
  <c r="S103" i="7" s="1"/>
  <c r="T103" i="7" s="1"/>
  <c r="U103" i="7" s="1"/>
  <c r="V103" i="7" s="1"/>
  <c r="W103" i="7" s="1"/>
  <c r="X103" i="7" s="1"/>
  <c r="Y103" i="7" s="1"/>
  <c r="J105" i="7"/>
  <c r="J106" i="7" s="1"/>
  <c r="J107" i="7" s="1"/>
  <c r="J48" i="7"/>
  <c r="I49" i="7"/>
  <c r="I131" i="7"/>
  <c r="J127" i="7"/>
  <c r="L70" i="7" l="1"/>
  <c r="K71" i="7"/>
  <c r="J49" i="7"/>
  <c r="K48" i="7"/>
  <c r="K127" i="7"/>
  <c r="L127" i="7" s="1"/>
  <c r="M127" i="7" s="1"/>
  <c r="N127" i="7" s="1"/>
  <c r="O127" i="7" s="1"/>
  <c r="P127" i="7" s="1"/>
  <c r="Q127" i="7" s="1"/>
  <c r="R127" i="7" s="1"/>
  <c r="S127" i="7" s="1"/>
  <c r="T127" i="7" s="1"/>
  <c r="U127" i="7" s="1"/>
  <c r="V127" i="7" s="1"/>
  <c r="W127" i="7" s="1"/>
  <c r="X127" i="7" s="1"/>
  <c r="Y127" i="7" s="1"/>
  <c r="J129" i="7"/>
  <c r="J130" i="7" s="1"/>
  <c r="J131" i="7" s="1"/>
  <c r="K49" i="7" l="1"/>
  <c r="L48" i="7"/>
  <c r="L71" i="7"/>
  <c r="M70" i="7"/>
  <c r="N70" i="7" l="1"/>
  <c r="M71" i="7"/>
  <c r="L49" i="7"/>
  <c r="M48" i="7"/>
  <c r="N48" i="7" l="1"/>
  <c r="M49" i="7"/>
  <c r="N71" i="7"/>
  <c r="O70" i="7"/>
  <c r="P70" i="7" l="1"/>
  <c r="O71" i="7"/>
  <c r="N49" i="7"/>
  <c r="O48" i="7"/>
  <c r="P48" i="7" l="1"/>
  <c r="O49" i="7"/>
  <c r="Q70" i="7"/>
  <c r="P71" i="7"/>
  <c r="Q71" i="7" l="1"/>
  <c r="R70" i="7"/>
  <c r="P49" i="7"/>
  <c r="Q48" i="7"/>
  <c r="R48" i="7" l="1"/>
  <c r="Q49" i="7"/>
  <c r="R71" i="7"/>
  <c r="S70" i="7"/>
  <c r="T70" i="7" l="1"/>
  <c r="S71" i="7"/>
  <c r="R49" i="7"/>
  <c r="S48" i="7"/>
  <c r="S49" i="7" l="1"/>
  <c r="T48" i="7"/>
  <c r="T71" i="7"/>
  <c r="U70" i="7"/>
  <c r="T49" i="7" l="1"/>
  <c r="U48" i="7"/>
  <c r="V70" i="7"/>
  <c r="U71" i="7"/>
  <c r="V71" i="7" l="1"/>
  <c r="W70" i="7"/>
  <c r="V48" i="7"/>
  <c r="U49" i="7"/>
  <c r="V49" i="7" l="1"/>
  <c r="W48" i="7"/>
  <c r="X70" i="7"/>
  <c r="W71" i="7"/>
  <c r="X71" i="7" l="1"/>
  <c r="Y70" i="7"/>
  <c r="Y71" i="7" s="1"/>
  <c r="X48" i="7"/>
  <c r="W49" i="7"/>
  <c r="X49" i="7" l="1"/>
  <c r="Y48" i="7"/>
  <c r="Y49"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<sst xmlns="http://schemas.openxmlformats.org/spreadsheetml/2006/main" count="203" uniqueCount="76">
  <si>
    <t>All numbers in percentage points p.a. (annualized)</t>
  </si>
  <si>
    <t>Refer to the Prudential Rules and the BSCR Instructions Handbook for rules and instructions on default &amp; downgrade costs and their application</t>
  </si>
  <si>
    <t>Expected Loss from Defaults</t>
  </si>
  <si>
    <t>Cost of Downgrade</t>
  </si>
  <si>
    <t>1st Lien Bank Loans</t>
  </si>
  <si>
    <t>EL(Def)</t>
  </si>
  <si>
    <t>AAA</t>
  </si>
  <si>
    <t>AA</t>
  </si>
  <si>
    <t>A</t>
  </si>
  <si>
    <t>BBB</t>
  </si>
  <si>
    <t>BB</t>
  </si>
  <si>
    <t>B</t>
  </si>
  <si>
    <t>CCC</t>
  </si>
  <si>
    <t>CC/C</t>
  </si>
  <si>
    <t>CoD</t>
  </si>
  <si>
    <t>Other Bank Loans</t>
  </si>
  <si>
    <t>Secured Bonds</t>
  </si>
  <si>
    <t>Sr. Unsecured Bonds</t>
  </si>
  <si>
    <t>Subordinated Bonds</t>
  </si>
  <si>
    <t>Refer to the Prudential Rules and the BSCR Instructions Handbook for rules and further instructions on default &amp; downgrade costs and their application</t>
  </si>
  <si>
    <t>Assets for which the Authority does not publish Default &amp; Downgrade Costs</t>
  </si>
  <si>
    <t>A.</t>
  </si>
  <si>
    <t>For any assets for which the Authority does not publish default and downgrade costs, the default and downgrade costs applied within the Scenario-Based Approach (SBA) shall be determined by the insurer in accordance with the Rules and Instructions, subject to approval by the Authority, and subject to the default and downgrade cost floors (see below) as well as other requirements prescribed in the Rules and instructions.</t>
  </si>
  <si>
    <t>Default &amp; Downgrade Cost Floors</t>
  </si>
  <si>
    <t>B.</t>
  </si>
  <si>
    <t>For all assets for which the Authority publishes default and downgrade costs, the published default and downgrade costs must be used. For all assets for which the Authority does not publish default and downgrade costs, the default and downgrade costs applied within the SBA shall be determined as the greater of:
i) the insurer’s own default and downgrade cost assumptions for the asset (determined according to the Rules and Instructions, and subject to BMA approval); and 
ii) the applicable floors.
The applicable floors are defined as the corporate bond (senior unsecured) default and downgrade costs for the corresponding rating, unless otherwise prescribed by the Authority. For structured assets and securitizations, the floors apply to the tranches (as opposed to the underlying collateral assets).
Different costs may be applied in accordance with paragraph 28(28) of the Rules.</t>
  </si>
  <si>
    <t>C.</t>
  </si>
  <si>
    <t>An illustrative example of the application of Default &amp; Downgrade Costs within the Scenario-Based Approach</t>
  </si>
  <si>
    <t>Annualized default &amp; downgrade costs</t>
  </si>
  <si>
    <t>BBB, Senior unsecured</t>
  </si>
  <si>
    <t>T</t>
  </si>
  <si>
    <t>EL</t>
  </si>
  <si>
    <t>Total</t>
  </si>
  <si>
    <t>Example bond</t>
  </si>
  <si>
    <t>Rating</t>
  </si>
  <si>
    <t>Term</t>
  </si>
  <si>
    <t>y</t>
  </si>
  <si>
    <t>Coupon</t>
  </si>
  <si>
    <t>Face Value</t>
  </si>
  <si>
    <t>Nominal</t>
  </si>
  <si>
    <t>Contractual cash flows before adjusting for defaults</t>
  </si>
  <si>
    <t>t</t>
  </si>
  <si>
    <t>Cash flow</t>
  </si>
  <si>
    <t>Example 1 - Asset held to maturity</t>
  </si>
  <si>
    <t>Default Method</t>
  </si>
  <si>
    <t>(Each individual cash flow adjusted by the cumulative default probability corresponding to its tenor)</t>
  </si>
  <si>
    <t>1.A | Applying cumulative adjustment directly to cash flows</t>
  </si>
  <si>
    <t>Adjustment (haircut for defaults)</t>
  </si>
  <si>
    <t>1.B | Adjusting nominal amount</t>
  </si>
  <si>
    <t>Marginal default rate for the period</t>
  </si>
  <si>
    <t>Outstanding nominal</t>
  </si>
  <si>
    <t>Notes</t>
  </si>
  <si>
    <t>The same approaches/adjustments are to be applied to all cash flows, including coupons, maturity payments and proceeds from sale.</t>
  </si>
  <si>
    <r>
      <t xml:space="preserve">Reasonable simplifications are allowed </t>
    </r>
    <r>
      <rPr>
        <u/>
        <sz val="10"/>
        <color theme="1"/>
        <rFont val="Arial"/>
        <family val="2"/>
      </rPr>
      <t>provided they are prudent</t>
    </r>
    <r>
      <rPr>
        <sz val="10"/>
        <color theme="1"/>
        <rFont val="Arial"/>
        <family val="2"/>
      </rPr>
      <t xml:space="preserve"> and appropriately capture the cumulative impact of default and downgrade costs at all points, including on point of sale.</t>
    </r>
  </si>
  <si>
    <t>Possible simplification</t>
  </si>
  <si>
    <t>(Flat cost over lifetime)</t>
  </si>
  <si>
    <t>Cost p.a.</t>
  </si>
  <si>
    <t>corresponding to remaining term to maturity</t>
  </si>
  <si>
    <t>2.A | Applying cumulative adjustment directly to cash flows</t>
  </si>
  <si>
    <t>2.B | Adjusting nominal amount</t>
  </si>
  <si>
    <t>Example 2 - Asset sold during projection</t>
  </si>
  <si>
    <t>Ignoring transaction costs and other costs</t>
  </si>
  <si>
    <r>
      <t xml:space="preserve">Assumed spot curve prevailing within the projection at the </t>
    </r>
    <r>
      <rPr>
        <sz val="10"/>
        <color rgb="FFC00000"/>
        <rFont val="Arial"/>
        <family val="2"/>
      </rPr>
      <t>point of sale</t>
    </r>
    <r>
      <rPr>
        <sz val="10"/>
        <color theme="1"/>
        <rFont val="Arial"/>
        <family val="2"/>
      </rPr>
      <t xml:space="preserve"> (for illustration only)</t>
    </r>
  </si>
  <si>
    <t>Spot rate</t>
  </si>
  <si>
    <t>Spread</t>
  </si>
  <si>
    <t>assumed spread applicable for the bond (for illustration only)</t>
  </si>
  <si>
    <t>Time of sale</t>
  </si>
  <si>
    <t>Default method</t>
  </si>
  <si>
    <t>Market price at point of sale (no default)</t>
  </si>
  <si>
    <t>Sale proceeds before adjusting cash flow for cumulative defaults up to point of sale</t>
  </si>
  <si>
    <t>Sale proceeds after adjusting cash flow for cumulative defaults up to point of sale</t>
  </si>
  <si>
    <t>Market value of remaining holding at point of sale</t>
  </si>
  <si>
    <t>Sale proceeds</t>
  </si>
  <si>
    <t>5-year Transitional for the Downgrade Cost component for business written prior to 1 Jan 2024</t>
  </si>
  <si>
    <t>For business written on or before 31 Dec 2023, the downgrade cost component of the default and downgrade costs will be phased in gradually over 5 years. The downgrade costs published by the Authority in tab "D&amp;D Costs" are the full ultimate downgrade costs, whereas the downgrade costs to be applied at each relevant valuation date are determined as follows:
- For valuation dates during 2024, including 31 Dec 2024: 20% of the full ultimate downgrade costs will be used.
- For valuation dates during 2025, including 31 Dec 2025: 40% of the full ultimate downgrade costs will be used.
- For valuation dates during 2026, including 31 Dec 2026: 60% of the full ultimate downgrade costs will be used.
- For valuation dates during 2027, including 31 Dec 2027: 80% of the full ultimate downgrade costs will be used.
- For valuation dates during 2028 and later: 100% of the full ultimate downgrade costs will be used.
In each case, the downgrade costs after application of the phase-in factor are to be rounded to the nearest whole basis point, to be done individually for all the applicable asset type/rating/tenor combinations.
Insurers may choose to early adopt the full downgrade costs at any point. However, once elected, it is not possible to revert back without prior written approval from the Authority.
For the avoidance of doubt, the phasing in does not apply to the default cost (expected loss) component, which will apply in full immediately regardless of when the business was written. For business written after 31 Dec 2023, there is no phasing in of any costs i.e., the full ultimate downgrade costs apply immediately in addition to the default costs.</t>
  </si>
  <si>
    <t>Year (For initial assets: Projection year; For reinvestment assets: Since purchase)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</si>
</sst>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0" x14ac:knownFonts="1">
    <font>
      <sz val="11"/>
      <color theme="1"/>
      <name val="Calibri"/>
      <family val="2"/>
      <scheme val="minor"/>
    </font>
    <font>
      <sz val="10"/>
      <color theme="1"/>
      <name val="Arial"/>
      <family val="2"/>
    </font>
    <font>
      <i/>
      <sz val="10"/>
      <color theme="1"/>
      <name val="Arial"/>
      <family val="2"/>
    </font>
    <font>
      <b/>
      <sz val="10"/>
      <color theme="1"/>
      <name val="Arial"/>
      <family val="2"/>
    </font>
    <font>
      <b/>
      <sz val="10"/>
      <name val="Arial"/>
      <family val="2"/>
    </font>
    <font>
      <sz val="11"/>
      <name val="Calibri"/>
      <family val="2"/>
    </font>
    <font>
      <sz val="11"/>
      <color theme="1"/>
      <name val="Calibri"/>
      <family val="2"/>
      <scheme val="minor"/>
    </font>
    <font>
      <u/>
      <sz val="10"/>
      <color theme="1"/>
      <name val="Arial"/>
      <family val="2"/>
    </font>
    <font>
      <b/>
      <u/>
      <sz val="10"/>
      <color theme="1"/>
      <name val="Arial"/>
      <family val="2"/>
    </font>
    <font>
      <sz val="10"/>
      <color rgb="FFC00000"/>
      <name val="Arial"/>
      <family val="2"/>
    </font>
  </fonts>
  <fills count="4">
    <fill>
      <patternFill patternType="none"/>
    </fill>
    <fill>
      <patternFill patternType="gray125"/>
    </fill>
    <fill>
      <patternFill patternType="solid">
        <fgColor theme="7" tint="0.39997558519241921"/>
        <bgColor indexed="64"/>
      </patternFill>
    </fill>
    <fill>
      <patternFill patternType="solid">
        <fgColor theme="7" tint="0.59999389629810485"/>
        <bgColor indexed="64"/>
      </patternFill>
    </fill>
  </fills>
  <borders count="2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5" fillId="0" borderId="0"/>
    <xf numFmtId="9" fontId="6" fillId="0" borderId="0" applyFont="0" applyFill="0" applyBorder="0" applyAlignment="0" applyProtection="0"/>
  </cellStyleXfs>
  <cellXfs count="64">
    <xf numFmtId="0" fontId="0" fillId="0" borderId="0" xfId="0"/>
    <xf numFmtId="0" fontId="1" fillId="0" borderId="0" xfId="0" applyFont="1"/>
    <xf numFmtId="0" fontId="2" fillId="0" borderId="0" xfId="0" applyFont="1"/>
    <xf numFmtId="0" fontId="3" fillId="2" borderId="1" xfId="0" applyFont="1" applyFill="1" applyBorder="1"/>
    <xf numFmtId="0" fontId="1" fillId="2" borderId="2" xfId="0" applyFont="1" applyFill="1" applyBorder="1"/>
    <xf numFmtId="0" fontId="1" fillId="2" borderId="3" xfId="0" applyFont="1" applyFill="1" applyBorder="1"/>
    <xf numFmtId="0" fontId="3" fillId="2" borderId="4" xfId="0" applyFont="1" applyFill="1" applyBorder="1" applyAlignment="1">
      <alignment horizontal="center"/>
    </xf>
    <xf numFmtId="0" fontId="3" fillId="0" borderId="5" xfId="0" applyFont="1" applyBorder="1" applyAlignment="1">
      <alignment horizontal="right" vertical="center"/>
    </xf>
    <xf numFmtId="0" fontId="3" fillId="0" borderId="6" xfId="0" applyFont="1" applyBorder="1" applyAlignment="1">
      <alignment horizontal="right" vertical="center"/>
    </xf>
    <xf numFmtId="0" fontId="4" fillId="0" borderId="7" xfId="0" applyFont="1" applyBorder="1" applyAlignment="1">
      <alignment horizontal="right" vertical="center"/>
    </xf>
    <xf numFmtId="0" fontId="3" fillId="2" borderId="8" xfId="0" applyFont="1" applyFill="1" applyBorder="1" applyAlignment="1">
      <alignment horizontal="center"/>
    </xf>
    <xf numFmtId="0" fontId="3" fillId="0" borderId="9" xfId="0" applyFont="1" applyBorder="1" applyAlignment="1">
      <alignment horizontal="right" vertical="center"/>
    </xf>
    <xf numFmtId="0" fontId="3" fillId="0" borderId="10" xfId="0" applyFont="1" applyBorder="1" applyAlignment="1">
      <alignment horizontal="right" vertical="center"/>
    </xf>
    <xf numFmtId="0" fontId="4" fillId="0" borderId="11" xfId="0" applyFont="1" applyBorder="1" applyAlignment="1">
      <alignment horizontal="right" vertical="center"/>
    </xf>
    <xf numFmtId="0" fontId="1" fillId="0" borderId="8" xfId="0" applyFont="1" applyBorder="1" applyAlignment="1">
      <alignment horizontal="center"/>
    </xf>
    <xf numFmtId="2" fontId="1" fillId="0" borderId="0" xfId="0" applyNumberFormat="1" applyFont="1"/>
    <xf numFmtId="2" fontId="1" fillId="0" borderId="12" xfId="0" applyNumberFormat="1" applyFont="1" applyBorder="1"/>
    <xf numFmtId="0" fontId="1" fillId="0" borderId="4" xfId="0" applyFont="1" applyBorder="1" applyAlignment="1">
      <alignment horizontal="center"/>
    </xf>
    <xf numFmtId="0" fontId="1" fillId="0" borderId="13" xfId="0" applyFont="1" applyBorder="1" applyAlignment="1">
      <alignment horizontal="center"/>
    </xf>
    <xf numFmtId="2" fontId="1" fillId="0" borderId="6" xfId="0" applyNumberFormat="1" applyFont="1" applyBorder="1"/>
    <xf numFmtId="2" fontId="1" fillId="0" borderId="7" xfId="0" applyNumberFormat="1" applyFont="1" applyBorder="1"/>
    <xf numFmtId="0" fontId="3" fillId="0" borderId="0" xfId="0" applyFont="1"/>
    <xf numFmtId="164" fontId="3" fillId="0" borderId="5" xfId="0" applyNumberFormat="1" applyFont="1" applyBorder="1" applyAlignment="1">
      <alignment horizontal="right" vertical="center"/>
    </xf>
    <xf numFmtId="164" fontId="3" fillId="0" borderId="6" xfId="0" applyNumberFormat="1" applyFont="1" applyBorder="1" applyAlignment="1">
      <alignment horizontal="right" vertical="center"/>
    </xf>
    <xf numFmtId="164" fontId="4" fillId="0" borderId="7" xfId="0" applyNumberFormat="1" applyFont="1" applyBorder="1" applyAlignment="1">
      <alignment horizontal="right" vertical="center"/>
    </xf>
    <xf numFmtId="0" fontId="1" fillId="0" borderId="15" xfId="0" applyFont="1" applyBorder="1"/>
    <xf numFmtId="0" fontId="1" fillId="0" borderId="17" xfId="0" applyFont="1" applyBorder="1"/>
    <xf numFmtId="0" fontId="1" fillId="0" borderId="18" xfId="0" applyFont="1" applyBorder="1"/>
    <xf numFmtId="0" fontId="1" fillId="0" borderId="20" xfId="0" applyFont="1" applyBorder="1" applyAlignment="1">
      <alignment horizontal="center" vertical="center"/>
    </xf>
    <xf numFmtId="0" fontId="1" fillId="0" borderId="21" xfId="0" applyFont="1" applyBorder="1" applyAlignment="1">
      <alignment vertical="center" wrapText="1"/>
    </xf>
    <xf numFmtId="0" fontId="1" fillId="0" borderId="11" xfId="0" applyFont="1" applyBorder="1"/>
    <xf numFmtId="0" fontId="1" fillId="0" borderId="10" xfId="0" applyFont="1" applyBorder="1"/>
    <xf numFmtId="0" fontId="1" fillId="0" borderId="12" xfId="0" applyFont="1" applyBorder="1"/>
    <xf numFmtId="0" fontId="1" fillId="0" borderId="22" xfId="0" applyFont="1" applyBorder="1"/>
    <xf numFmtId="0" fontId="1" fillId="0" borderId="7" xfId="0" applyFont="1" applyBorder="1"/>
    <xf numFmtId="0" fontId="1" fillId="0" borderId="6" xfId="0" applyFont="1" applyBorder="1"/>
    <xf numFmtId="0" fontId="1" fillId="0" borderId="16" xfId="0" applyFont="1" applyBorder="1"/>
    <xf numFmtId="0" fontId="7" fillId="0" borderId="0" xfId="0" applyFont="1"/>
    <xf numFmtId="0" fontId="1" fillId="0" borderId="8" xfId="0" applyFont="1" applyBorder="1" applyAlignment="1">
      <alignment horizontal="right"/>
    </xf>
    <xf numFmtId="0" fontId="1" fillId="0" borderId="4" xfId="0" applyFont="1" applyBorder="1"/>
    <xf numFmtId="10" fontId="1" fillId="0" borderId="4" xfId="0" applyNumberFormat="1" applyFont="1" applyBorder="1"/>
    <xf numFmtId="0" fontId="1" fillId="0" borderId="13" xfId="0" applyFont="1" applyBorder="1"/>
    <xf numFmtId="0" fontId="1" fillId="0" borderId="5" xfId="0" applyFont="1" applyBorder="1"/>
    <xf numFmtId="0" fontId="1" fillId="0" borderId="23" xfId="0" applyFont="1" applyBorder="1"/>
    <xf numFmtId="0" fontId="1" fillId="0" borderId="19" xfId="0" applyFont="1" applyBorder="1"/>
    <xf numFmtId="0" fontId="1" fillId="0" borderId="24" xfId="0" applyFont="1" applyBorder="1"/>
    <xf numFmtId="0" fontId="8" fillId="0" borderId="0" xfId="0" applyFont="1"/>
    <xf numFmtId="0" fontId="1" fillId="0" borderId="25" xfId="0" applyFont="1" applyBorder="1"/>
    <xf numFmtId="0" fontId="1" fillId="0" borderId="26" xfId="0" applyFont="1" applyBorder="1"/>
    <xf numFmtId="0" fontId="1" fillId="0" borderId="27" xfId="0" applyFont="1" applyBorder="1"/>
    <xf numFmtId="0" fontId="1" fillId="0" borderId="28" xfId="0" applyFont="1" applyBorder="1"/>
    <xf numFmtId="2" fontId="1" fillId="0" borderId="0" xfId="2" applyNumberFormat="1" applyFont="1" applyBorder="1" applyAlignment="1">
      <alignment horizontal="center"/>
    </xf>
    <xf numFmtId="0" fontId="1" fillId="0" borderId="14" xfId="0" applyFont="1" applyBorder="1"/>
    <xf numFmtId="0" fontId="1" fillId="0" borderId="9" xfId="0" applyFont="1" applyBorder="1"/>
    <xf numFmtId="10" fontId="1" fillId="0" borderId="10" xfId="0" applyNumberFormat="1" applyFont="1" applyBorder="1"/>
    <xf numFmtId="10" fontId="1" fillId="0" borderId="11" xfId="0" applyNumberFormat="1" applyFont="1" applyBorder="1"/>
    <xf numFmtId="10" fontId="1" fillId="0" borderId="14" xfId="0" applyNumberFormat="1" applyFont="1" applyBorder="1" applyAlignment="1">
      <alignment horizontal="center"/>
    </xf>
    <xf numFmtId="0" fontId="9" fillId="0" borderId="0" xfId="0" applyFont="1"/>
    <xf numFmtId="0" fontId="9" fillId="0" borderId="14" xfId="0" applyFont="1" applyBorder="1" applyAlignment="1">
      <alignment horizontal="center"/>
    </xf>
    <xf numFmtId="0" fontId="9" fillId="0" borderId="12" xfId="0" applyFont="1" applyBorder="1"/>
    <xf numFmtId="0" fontId="2" fillId="0" borderId="19" xfId="0" applyFont="1" applyBorder="1"/>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cellXfs>
  <cellStyles count="3">
    <cellStyle name="Normal" xfId="0" builtinId="0"/>
    <cellStyle name="Normal 2" xfId="1" xr:uid="{84FC8511-EC53-4520-893B-CCEFB693F29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fortitudegroupservices.sharepoint.com/sites/FortitudeInvestments-ConsultationPaperDefaultandDowngrade/Shared%20Documents/Default%20Cost%20Calc.xlsx" TargetMode="External"/><Relationship Id="rId1" Type="http://schemas.openxmlformats.org/officeDocument/2006/relationships/externalLinkPath" Target="https://fortitudegroupservices.sharepoint.com/sites/FortitudeInvestments-ConsultationPaperDefaultandDowngrade/Shared%20Documents/Default%20Cost%20Cal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odys_Input"/>
      <sheetName val="Calc"/>
      <sheetName val="CTE_vs_Vol_Calc"/>
      <sheetName val="Time Series Chart"/>
      <sheetName val="Methedology_Compare"/>
      <sheetName val="BMAMethodVsMoodysTable"/>
      <sheetName val="LGD Analysis"/>
      <sheetName val="Fan BBB"/>
      <sheetName val="Moodys Default Count"/>
      <sheetName val="Moodys_Rating_Granular"/>
      <sheetName val="Simple Comparison Table"/>
      <sheetName val="NAIC_Losse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4BDF3-D05D-467E-BFFB-41B29654B9E1}">
  <sheetPr>
    <tabColor rgb="FFFFC000"/>
  </sheetPr>
  <dimension ref="B2:T125"/>
  <sheetViews>
    <sheetView tabSelected="1" workbookViewId="0">
      <selection activeCell="B2" sqref="B2"/>
    </sheetView>
  </sheetViews>
  <sheetFormatPr defaultColWidth="8.88671875" defaultRowHeight="13.2" x14ac:dyDescent="0.25"/>
  <cols>
    <col min="1" max="16384" width="8.88671875" style="1"/>
  </cols>
  <sheetData>
    <row r="2" spans="2:20" x14ac:dyDescent="0.25">
      <c r="B2" s="2" t="s">
        <v>0</v>
      </c>
    </row>
    <row r="3" spans="2:20" x14ac:dyDescent="0.25">
      <c r="B3" s="21" t="s">
        <v>1</v>
      </c>
    </row>
    <row r="5" spans="2:20" ht="13.8" thickBot="1" x14ac:dyDescent="0.3"/>
    <row r="6" spans="2:20" ht="13.8" thickBot="1" x14ac:dyDescent="0.3">
      <c r="B6" s="3" t="s">
        <v>2</v>
      </c>
      <c r="C6" s="4"/>
      <c r="D6" s="4"/>
      <c r="E6" s="4"/>
      <c r="F6" s="4"/>
      <c r="G6" s="4"/>
      <c r="H6" s="4"/>
      <c r="I6" s="4"/>
      <c r="J6" s="5"/>
      <c r="L6" s="3" t="s">
        <v>3</v>
      </c>
      <c r="M6" s="4"/>
      <c r="N6" s="4"/>
      <c r="O6" s="4"/>
      <c r="P6" s="4"/>
      <c r="Q6" s="4"/>
      <c r="R6" s="4"/>
      <c r="S6" s="4"/>
      <c r="T6" s="5"/>
    </row>
    <row r="7" spans="2:20" ht="13.8" thickBot="1" x14ac:dyDescent="0.3"/>
    <row r="8" spans="2:20" ht="13.8" thickBot="1" x14ac:dyDescent="0.3">
      <c r="B8" s="61" t="s">
        <v>4</v>
      </c>
      <c r="C8" s="62"/>
      <c r="D8" s="62"/>
      <c r="E8" s="62"/>
      <c r="F8" s="62"/>
      <c r="G8" s="62"/>
      <c r="H8" s="62"/>
      <c r="I8" s="62"/>
      <c r="J8" s="63"/>
      <c r="L8" s="61" t="s">
        <v>4</v>
      </c>
      <c r="M8" s="62"/>
      <c r="N8" s="62"/>
      <c r="O8" s="62"/>
      <c r="P8" s="62"/>
      <c r="Q8" s="62"/>
      <c r="R8" s="62"/>
      <c r="S8" s="62"/>
      <c r="T8" s="63"/>
    </row>
    <row r="9" spans="2:20" x14ac:dyDescent="0.25">
      <c r="B9" s="6" t="s">
        <v>5</v>
      </c>
      <c r="C9" s="7" t="s">
        <v>6</v>
      </c>
      <c r="D9" s="8" t="s">
        <v>7</v>
      </c>
      <c r="E9" s="8" t="s">
        <v>8</v>
      </c>
      <c r="F9" s="8" t="s">
        <v>9</v>
      </c>
      <c r="G9" s="8" t="s">
        <v>10</v>
      </c>
      <c r="H9" s="8" t="s">
        <v>11</v>
      </c>
      <c r="I9" s="8" t="s">
        <v>12</v>
      </c>
      <c r="J9" s="9" t="s">
        <v>13</v>
      </c>
      <c r="L9" s="10" t="s">
        <v>14</v>
      </c>
      <c r="M9" s="11" t="s">
        <v>6</v>
      </c>
      <c r="N9" s="12" t="s">
        <v>7</v>
      </c>
      <c r="O9" s="12" t="s">
        <v>8</v>
      </c>
      <c r="P9" s="12" t="s">
        <v>9</v>
      </c>
      <c r="Q9" s="12" t="s">
        <v>10</v>
      </c>
      <c r="R9" s="12" t="s">
        <v>11</v>
      </c>
      <c r="S9" s="12" t="s">
        <v>12</v>
      </c>
      <c r="T9" s="13" t="s">
        <v>13</v>
      </c>
    </row>
    <row r="10" spans="2:20" x14ac:dyDescent="0.25">
      <c r="B10" s="14">
        <v>1</v>
      </c>
      <c r="C10" s="15">
        <v>0</v>
      </c>
      <c r="D10" s="15">
        <v>0.01</v>
      </c>
      <c r="E10" s="15">
        <v>0.02</v>
      </c>
      <c r="F10" s="15">
        <v>0.06</v>
      </c>
      <c r="G10" s="15">
        <v>0.27</v>
      </c>
      <c r="H10" s="15">
        <v>1.1399999999999999</v>
      </c>
      <c r="I10" s="15">
        <v>3.54</v>
      </c>
      <c r="J10" s="16">
        <v>12.41</v>
      </c>
      <c r="L10" s="14">
        <v>1</v>
      </c>
      <c r="M10" s="15">
        <v>0.02</v>
      </c>
      <c r="N10" s="15">
        <v>0.02</v>
      </c>
      <c r="O10" s="15">
        <v>0.04</v>
      </c>
      <c r="P10" s="15">
        <v>0.11</v>
      </c>
      <c r="Q10" s="15">
        <v>0.45</v>
      </c>
      <c r="R10" s="15">
        <v>1.59</v>
      </c>
      <c r="S10" s="15">
        <v>4.04</v>
      </c>
      <c r="T10" s="16">
        <v>10.039999999999999</v>
      </c>
    </row>
    <row r="11" spans="2:20" x14ac:dyDescent="0.25">
      <c r="B11" s="17">
        <v>2</v>
      </c>
      <c r="C11" s="15">
        <v>0</v>
      </c>
      <c r="D11" s="15">
        <v>0.01</v>
      </c>
      <c r="E11" s="15">
        <v>0.02</v>
      </c>
      <c r="F11" s="15">
        <v>7.0000000000000007E-2</v>
      </c>
      <c r="G11" s="15">
        <v>0.39</v>
      </c>
      <c r="H11" s="15">
        <v>1.4</v>
      </c>
      <c r="I11" s="15">
        <v>3.15</v>
      </c>
      <c r="J11" s="16">
        <v>8.41</v>
      </c>
      <c r="L11" s="17">
        <v>2</v>
      </c>
      <c r="M11" s="15">
        <v>0.02</v>
      </c>
      <c r="N11" s="15">
        <v>0.02</v>
      </c>
      <c r="O11" s="15">
        <v>0.04</v>
      </c>
      <c r="P11" s="15">
        <v>0.11</v>
      </c>
      <c r="Q11" s="15">
        <v>0.59</v>
      </c>
      <c r="R11" s="15">
        <v>1.63</v>
      </c>
      <c r="S11" s="15">
        <v>2.94</v>
      </c>
      <c r="T11" s="16">
        <v>6.65</v>
      </c>
    </row>
    <row r="12" spans="2:20" x14ac:dyDescent="0.25">
      <c r="B12" s="17">
        <v>3</v>
      </c>
      <c r="C12" s="15">
        <v>0.01</v>
      </c>
      <c r="D12" s="15">
        <v>0.01</v>
      </c>
      <c r="E12" s="15">
        <v>0.03</v>
      </c>
      <c r="F12" s="15">
        <v>0.09</v>
      </c>
      <c r="G12" s="15">
        <v>0.47</v>
      </c>
      <c r="H12" s="15">
        <v>1.5</v>
      </c>
      <c r="I12" s="15">
        <v>2.9</v>
      </c>
      <c r="J12" s="16">
        <v>6.54</v>
      </c>
      <c r="L12" s="17">
        <v>3</v>
      </c>
      <c r="M12" s="15">
        <v>0.02</v>
      </c>
      <c r="N12" s="15">
        <v>0.02</v>
      </c>
      <c r="O12" s="15">
        <v>0.04</v>
      </c>
      <c r="P12" s="15">
        <v>0.11</v>
      </c>
      <c r="Q12" s="15">
        <v>0.65</v>
      </c>
      <c r="R12" s="15">
        <v>1.52</v>
      </c>
      <c r="S12" s="15">
        <v>2.2799999999999998</v>
      </c>
      <c r="T12" s="16">
        <v>4.9400000000000004</v>
      </c>
    </row>
    <row r="13" spans="2:20" x14ac:dyDescent="0.25">
      <c r="B13" s="17">
        <v>4</v>
      </c>
      <c r="C13" s="15">
        <v>0.01</v>
      </c>
      <c r="D13" s="15">
        <v>0.02</v>
      </c>
      <c r="E13" s="15">
        <v>0.04</v>
      </c>
      <c r="F13" s="15">
        <v>0.1</v>
      </c>
      <c r="G13" s="15">
        <v>0.51</v>
      </c>
      <c r="H13" s="15">
        <v>1.51</v>
      </c>
      <c r="I13" s="15">
        <v>2.58</v>
      </c>
      <c r="J13" s="16">
        <v>5.09</v>
      </c>
      <c r="L13" s="17">
        <v>4</v>
      </c>
      <c r="M13" s="15">
        <v>0.02</v>
      </c>
      <c r="N13" s="15">
        <v>0.03</v>
      </c>
      <c r="O13" s="15">
        <v>0.04</v>
      </c>
      <c r="P13" s="15">
        <v>0.12</v>
      </c>
      <c r="Q13" s="15">
        <v>0.66</v>
      </c>
      <c r="R13" s="15">
        <v>1.38</v>
      </c>
      <c r="S13" s="15">
        <v>1.9</v>
      </c>
      <c r="T13" s="16">
        <v>3.8</v>
      </c>
    </row>
    <row r="14" spans="2:20" x14ac:dyDescent="0.25">
      <c r="B14" s="17">
        <v>5</v>
      </c>
      <c r="C14" s="15">
        <v>0.01</v>
      </c>
      <c r="D14" s="15">
        <v>0.02</v>
      </c>
      <c r="E14" s="15">
        <v>0.04</v>
      </c>
      <c r="F14" s="15">
        <v>0.12</v>
      </c>
      <c r="G14" s="15">
        <v>0.55000000000000004</v>
      </c>
      <c r="H14" s="15">
        <v>1.48</v>
      </c>
      <c r="I14" s="15">
        <v>2.34</v>
      </c>
      <c r="J14" s="16">
        <v>4.09</v>
      </c>
      <c r="L14" s="17">
        <v>5</v>
      </c>
      <c r="M14" s="15">
        <v>0.02</v>
      </c>
      <c r="N14" s="15">
        <v>0.03</v>
      </c>
      <c r="O14" s="15">
        <v>0.04</v>
      </c>
      <c r="P14" s="15">
        <v>0.12</v>
      </c>
      <c r="Q14" s="15">
        <v>0.64</v>
      </c>
      <c r="R14" s="15">
        <v>1.22</v>
      </c>
      <c r="S14" s="15">
        <v>1.63</v>
      </c>
      <c r="T14" s="16">
        <v>3.09</v>
      </c>
    </row>
    <row r="15" spans="2:20" x14ac:dyDescent="0.25">
      <c r="B15" s="17">
        <v>6</v>
      </c>
      <c r="C15" s="15">
        <v>0.02</v>
      </c>
      <c r="D15" s="15">
        <v>0.02</v>
      </c>
      <c r="E15" s="15">
        <v>0.05</v>
      </c>
      <c r="F15" s="15">
        <v>0.13</v>
      </c>
      <c r="G15" s="15">
        <v>0.56999999999999995</v>
      </c>
      <c r="H15" s="15">
        <v>1.43</v>
      </c>
      <c r="I15" s="15">
        <v>2.16</v>
      </c>
      <c r="J15" s="16">
        <v>3.42</v>
      </c>
      <c r="L15" s="17">
        <v>6</v>
      </c>
      <c r="M15" s="15">
        <v>0.02</v>
      </c>
      <c r="N15" s="15">
        <v>0.03</v>
      </c>
      <c r="O15" s="15">
        <v>0.04</v>
      </c>
      <c r="P15" s="15">
        <v>0.12</v>
      </c>
      <c r="Q15" s="15">
        <v>0.63</v>
      </c>
      <c r="R15" s="15">
        <v>1.08</v>
      </c>
      <c r="S15" s="15">
        <v>1.39</v>
      </c>
      <c r="T15" s="16">
        <v>2.61</v>
      </c>
    </row>
    <row r="16" spans="2:20" x14ac:dyDescent="0.25">
      <c r="B16" s="17">
        <v>7</v>
      </c>
      <c r="C16" s="15">
        <v>0.02</v>
      </c>
      <c r="D16" s="15">
        <v>0.02</v>
      </c>
      <c r="E16" s="15">
        <v>0.05</v>
      </c>
      <c r="F16" s="15">
        <v>0.13</v>
      </c>
      <c r="G16" s="15">
        <v>0.57999999999999996</v>
      </c>
      <c r="H16" s="15">
        <v>1.38</v>
      </c>
      <c r="I16" s="15">
        <v>2</v>
      </c>
      <c r="J16" s="16">
        <v>2.94</v>
      </c>
      <c r="L16" s="17">
        <v>7</v>
      </c>
      <c r="M16" s="15">
        <v>0.02</v>
      </c>
      <c r="N16" s="15">
        <v>0.03</v>
      </c>
      <c r="O16" s="15">
        <v>0.04</v>
      </c>
      <c r="P16" s="15">
        <v>0.11</v>
      </c>
      <c r="Q16" s="15">
        <v>0.59</v>
      </c>
      <c r="R16" s="15">
        <v>0.97</v>
      </c>
      <c r="S16" s="15">
        <v>1.21</v>
      </c>
      <c r="T16" s="16">
        <v>2.25</v>
      </c>
    </row>
    <row r="17" spans="2:20" x14ac:dyDescent="0.25">
      <c r="B17" s="17">
        <v>8</v>
      </c>
      <c r="C17" s="15">
        <v>0.02</v>
      </c>
      <c r="D17" s="15">
        <v>0.02</v>
      </c>
      <c r="E17" s="15">
        <v>0.06</v>
      </c>
      <c r="F17" s="15">
        <v>0.14000000000000001</v>
      </c>
      <c r="G17" s="15">
        <v>0.59</v>
      </c>
      <c r="H17" s="15">
        <v>1.32</v>
      </c>
      <c r="I17" s="15">
        <v>1.87</v>
      </c>
      <c r="J17" s="16">
        <v>2.58</v>
      </c>
      <c r="L17" s="17">
        <v>8</v>
      </c>
      <c r="M17" s="15">
        <v>0.02</v>
      </c>
      <c r="N17" s="15">
        <v>0.03</v>
      </c>
      <c r="O17" s="15">
        <v>0.04</v>
      </c>
      <c r="P17" s="15">
        <v>0.11</v>
      </c>
      <c r="Q17" s="15">
        <v>0.56000000000000005</v>
      </c>
      <c r="R17" s="15">
        <v>0.89</v>
      </c>
      <c r="S17" s="15">
        <v>1.1100000000000001</v>
      </c>
      <c r="T17" s="16">
        <v>1.98</v>
      </c>
    </row>
    <row r="18" spans="2:20" x14ac:dyDescent="0.25">
      <c r="B18" s="17">
        <v>9</v>
      </c>
      <c r="C18" s="15">
        <v>0.02</v>
      </c>
      <c r="D18" s="15">
        <v>0.02</v>
      </c>
      <c r="E18" s="15">
        <v>0.06</v>
      </c>
      <c r="F18" s="15">
        <v>0.15</v>
      </c>
      <c r="G18" s="15">
        <v>0.59</v>
      </c>
      <c r="H18" s="15">
        <v>1.27</v>
      </c>
      <c r="I18" s="15">
        <v>1.77</v>
      </c>
      <c r="J18" s="16">
        <v>2.2999999999999998</v>
      </c>
      <c r="L18" s="17">
        <v>9</v>
      </c>
      <c r="M18" s="15">
        <v>0.02</v>
      </c>
      <c r="N18" s="15">
        <v>0.03</v>
      </c>
      <c r="O18" s="15">
        <v>0.04</v>
      </c>
      <c r="P18" s="15">
        <v>0.11</v>
      </c>
      <c r="Q18" s="15">
        <v>0.54</v>
      </c>
      <c r="R18" s="15">
        <v>0.84</v>
      </c>
      <c r="S18" s="15">
        <v>1.02</v>
      </c>
      <c r="T18" s="16">
        <v>1.77</v>
      </c>
    </row>
    <row r="19" spans="2:20" x14ac:dyDescent="0.25">
      <c r="B19" s="17">
        <v>10</v>
      </c>
      <c r="C19" s="15">
        <v>0.02</v>
      </c>
      <c r="D19" s="15">
        <v>0.03</v>
      </c>
      <c r="E19" s="15">
        <v>7.0000000000000007E-2</v>
      </c>
      <c r="F19" s="15">
        <v>0.15</v>
      </c>
      <c r="G19" s="15">
        <v>0.59</v>
      </c>
      <c r="H19" s="15">
        <v>1.23</v>
      </c>
      <c r="I19" s="15">
        <v>1.68</v>
      </c>
      <c r="J19" s="16">
        <v>2.0699999999999998</v>
      </c>
      <c r="L19" s="17">
        <v>10</v>
      </c>
      <c r="M19" s="15">
        <v>0.02</v>
      </c>
      <c r="N19" s="15">
        <v>0.03</v>
      </c>
      <c r="O19" s="15">
        <v>0.04</v>
      </c>
      <c r="P19" s="15">
        <v>0.11</v>
      </c>
      <c r="Q19" s="15">
        <v>0.51</v>
      </c>
      <c r="R19" s="15">
        <v>0.79</v>
      </c>
      <c r="S19" s="15">
        <v>0.94</v>
      </c>
      <c r="T19" s="16">
        <v>1.62</v>
      </c>
    </row>
    <row r="20" spans="2:20" x14ac:dyDescent="0.25">
      <c r="B20" s="17">
        <v>11</v>
      </c>
      <c r="C20" s="15">
        <v>0.02</v>
      </c>
      <c r="D20" s="15">
        <v>0.03</v>
      </c>
      <c r="E20" s="15">
        <v>7.0000000000000007E-2</v>
      </c>
      <c r="F20" s="15">
        <v>0.15</v>
      </c>
      <c r="G20" s="15">
        <v>0.59</v>
      </c>
      <c r="H20" s="15">
        <v>1.23</v>
      </c>
      <c r="I20" s="15">
        <v>1.68</v>
      </c>
      <c r="J20" s="16">
        <v>2.0699999999999998</v>
      </c>
      <c r="L20" s="17">
        <v>11</v>
      </c>
      <c r="M20" s="15">
        <v>0.02</v>
      </c>
      <c r="N20" s="15">
        <v>0.03</v>
      </c>
      <c r="O20" s="15">
        <v>0.04</v>
      </c>
      <c r="P20" s="15">
        <v>0.11</v>
      </c>
      <c r="Q20" s="15">
        <v>0.51</v>
      </c>
      <c r="R20" s="15">
        <v>0.79</v>
      </c>
      <c r="S20" s="15">
        <v>0.94</v>
      </c>
      <c r="T20" s="16">
        <v>1.62</v>
      </c>
    </row>
    <row r="21" spans="2:20" x14ac:dyDescent="0.25">
      <c r="B21" s="17">
        <v>12</v>
      </c>
      <c r="C21" s="15">
        <v>0.02</v>
      </c>
      <c r="D21" s="15">
        <v>0.03</v>
      </c>
      <c r="E21" s="15">
        <v>7.0000000000000007E-2</v>
      </c>
      <c r="F21" s="15">
        <v>0.15</v>
      </c>
      <c r="G21" s="15">
        <v>0.59</v>
      </c>
      <c r="H21" s="15">
        <v>1.23</v>
      </c>
      <c r="I21" s="15">
        <v>1.68</v>
      </c>
      <c r="J21" s="16">
        <v>2.0699999999999998</v>
      </c>
      <c r="L21" s="17">
        <v>12</v>
      </c>
      <c r="M21" s="15">
        <v>0.02</v>
      </c>
      <c r="N21" s="15">
        <v>0.03</v>
      </c>
      <c r="O21" s="15">
        <v>0.04</v>
      </c>
      <c r="P21" s="15">
        <v>0.11</v>
      </c>
      <c r="Q21" s="15">
        <v>0.51</v>
      </c>
      <c r="R21" s="15">
        <v>0.79</v>
      </c>
      <c r="S21" s="15">
        <v>0.94</v>
      </c>
      <c r="T21" s="16">
        <v>1.62</v>
      </c>
    </row>
    <row r="22" spans="2:20" x14ac:dyDescent="0.25">
      <c r="B22" s="17">
        <v>13</v>
      </c>
      <c r="C22" s="15">
        <v>0.02</v>
      </c>
      <c r="D22" s="15">
        <v>0.03</v>
      </c>
      <c r="E22" s="15">
        <v>7.0000000000000007E-2</v>
      </c>
      <c r="F22" s="15">
        <v>0.15</v>
      </c>
      <c r="G22" s="15">
        <v>0.59</v>
      </c>
      <c r="H22" s="15">
        <v>1.23</v>
      </c>
      <c r="I22" s="15">
        <v>1.68</v>
      </c>
      <c r="J22" s="16">
        <v>2.0699999999999998</v>
      </c>
      <c r="L22" s="17">
        <v>13</v>
      </c>
      <c r="M22" s="15">
        <v>0.02</v>
      </c>
      <c r="N22" s="15">
        <v>0.03</v>
      </c>
      <c r="O22" s="15">
        <v>0.04</v>
      </c>
      <c r="P22" s="15">
        <v>0.11</v>
      </c>
      <c r="Q22" s="15">
        <v>0.51</v>
      </c>
      <c r="R22" s="15">
        <v>0.79</v>
      </c>
      <c r="S22" s="15">
        <v>0.94</v>
      </c>
      <c r="T22" s="16">
        <v>1.62</v>
      </c>
    </row>
    <row r="23" spans="2:20" x14ac:dyDescent="0.25">
      <c r="B23" s="17">
        <v>14</v>
      </c>
      <c r="C23" s="15">
        <v>0.02</v>
      </c>
      <c r="D23" s="15">
        <v>0.03</v>
      </c>
      <c r="E23" s="15">
        <v>7.0000000000000007E-2</v>
      </c>
      <c r="F23" s="15">
        <v>0.15</v>
      </c>
      <c r="G23" s="15">
        <v>0.59</v>
      </c>
      <c r="H23" s="15">
        <v>1.23</v>
      </c>
      <c r="I23" s="15">
        <v>1.68</v>
      </c>
      <c r="J23" s="16">
        <v>2.0699999999999998</v>
      </c>
      <c r="L23" s="17">
        <v>14</v>
      </c>
      <c r="M23" s="15">
        <v>0.02</v>
      </c>
      <c r="N23" s="15">
        <v>0.03</v>
      </c>
      <c r="O23" s="15">
        <v>0.04</v>
      </c>
      <c r="P23" s="15">
        <v>0.11</v>
      </c>
      <c r="Q23" s="15">
        <v>0.51</v>
      </c>
      <c r="R23" s="15">
        <v>0.79</v>
      </c>
      <c r="S23" s="15">
        <v>0.94</v>
      </c>
      <c r="T23" s="16">
        <v>1.62</v>
      </c>
    </row>
    <row r="24" spans="2:20" x14ac:dyDescent="0.25">
      <c r="B24" s="17">
        <v>15</v>
      </c>
      <c r="C24" s="15">
        <v>0.02</v>
      </c>
      <c r="D24" s="15">
        <v>0.03</v>
      </c>
      <c r="E24" s="15">
        <v>7.0000000000000007E-2</v>
      </c>
      <c r="F24" s="15">
        <v>0.15</v>
      </c>
      <c r="G24" s="15">
        <v>0.59</v>
      </c>
      <c r="H24" s="15">
        <v>1.23</v>
      </c>
      <c r="I24" s="15">
        <v>1.68</v>
      </c>
      <c r="J24" s="16">
        <v>2.0699999999999998</v>
      </c>
      <c r="L24" s="17">
        <v>15</v>
      </c>
      <c r="M24" s="15">
        <v>0.02</v>
      </c>
      <c r="N24" s="15">
        <v>0.03</v>
      </c>
      <c r="O24" s="15">
        <v>0.04</v>
      </c>
      <c r="P24" s="15">
        <v>0.11</v>
      </c>
      <c r="Q24" s="15">
        <v>0.51</v>
      </c>
      <c r="R24" s="15">
        <v>0.79</v>
      </c>
      <c r="S24" s="15">
        <v>0.94</v>
      </c>
      <c r="T24" s="16">
        <v>1.62</v>
      </c>
    </row>
    <row r="25" spans="2:20" x14ac:dyDescent="0.25">
      <c r="B25" s="17">
        <v>16</v>
      </c>
      <c r="C25" s="15">
        <v>0.02</v>
      </c>
      <c r="D25" s="15">
        <v>0.03</v>
      </c>
      <c r="E25" s="15">
        <v>7.0000000000000007E-2</v>
      </c>
      <c r="F25" s="15">
        <v>0.15</v>
      </c>
      <c r="G25" s="15">
        <v>0.59</v>
      </c>
      <c r="H25" s="15">
        <v>1.23</v>
      </c>
      <c r="I25" s="15">
        <v>1.68</v>
      </c>
      <c r="J25" s="16">
        <v>2.0699999999999998</v>
      </c>
      <c r="L25" s="17">
        <v>16</v>
      </c>
      <c r="M25" s="15">
        <v>0.02</v>
      </c>
      <c r="N25" s="15">
        <v>0.03</v>
      </c>
      <c r="O25" s="15">
        <v>0.04</v>
      </c>
      <c r="P25" s="15">
        <v>0.11</v>
      </c>
      <c r="Q25" s="15">
        <v>0.51</v>
      </c>
      <c r="R25" s="15">
        <v>0.79</v>
      </c>
      <c r="S25" s="15">
        <v>0.94</v>
      </c>
      <c r="T25" s="16">
        <v>1.62</v>
      </c>
    </row>
    <row r="26" spans="2:20" x14ac:dyDescent="0.25">
      <c r="B26" s="17">
        <v>17</v>
      </c>
      <c r="C26" s="15">
        <v>0.02</v>
      </c>
      <c r="D26" s="15">
        <v>0.03</v>
      </c>
      <c r="E26" s="15">
        <v>7.0000000000000007E-2</v>
      </c>
      <c r="F26" s="15">
        <v>0.15</v>
      </c>
      <c r="G26" s="15">
        <v>0.59</v>
      </c>
      <c r="H26" s="15">
        <v>1.23</v>
      </c>
      <c r="I26" s="15">
        <v>1.68</v>
      </c>
      <c r="J26" s="16">
        <v>2.0699999999999998</v>
      </c>
      <c r="L26" s="17">
        <v>17</v>
      </c>
      <c r="M26" s="15">
        <v>0.02</v>
      </c>
      <c r="N26" s="15">
        <v>0.03</v>
      </c>
      <c r="O26" s="15">
        <v>0.04</v>
      </c>
      <c r="P26" s="15">
        <v>0.11</v>
      </c>
      <c r="Q26" s="15">
        <v>0.51</v>
      </c>
      <c r="R26" s="15">
        <v>0.79</v>
      </c>
      <c r="S26" s="15">
        <v>0.94</v>
      </c>
      <c r="T26" s="16">
        <v>1.62</v>
      </c>
    </row>
    <row r="27" spans="2:20" x14ac:dyDescent="0.25">
      <c r="B27" s="17">
        <v>18</v>
      </c>
      <c r="C27" s="15">
        <v>0.02</v>
      </c>
      <c r="D27" s="15">
        <v>0.03</v>
      </c>
      <c r="E27" s="15">
        <v>7.0000000000000007E-2</v>
      </c>
      <c r="F27" s="15">
        <v>0.15</v>
      </c>
      <c r="G27" s="15">
        <v>0.59</v>
      </c>
      <c r="H27" s="15">
        <v>1.23</v>
      </c>
      <c r="I27" s="15">
        <v>1.68</v>
      </c>
      <c r="J27" s="16">
        <v>2.0699999999999998</v>
      </c>
      <c r="L27" s="17">
        <v>18</v>
      </c>
      <c r="M27" s="15">
        <v>0.02</v>
      </c>
      <c r="N27" s="15">
        <v>0.03</v>
      </c>
      <c r="O27" s="15">
        <v>0.04</v>
      </c>
      <c r="P27" s="15">
        <v>0.11</v>
      </c>
      <c r="Q27" s="15">
        <v>0.51</v>
      </c>
      <c r="R27" s="15">
        <v>0.79</v>
      </c>
      <c r="S27" s="15">
        <v>0.94</v>
      </c>
      <c r="T27" s="16">
        <v>1.62</v>
      </c>
    </row>
    <row r="28" spans="2:20" x14ac:dyDescent="0.25">
      <c r="B28" s="17">
        <v>19</v>
      </c>
      <c r="C28" s="15">
        <v>0.02</v>
      </c>
      <c r="D28" s="15">
        <v>0.03</v>
      </c>
      <c r="E28" s="15">
        <v>7.0000000000000007E-2</v>
      </c>
      <c r="F28" s="15">
        <v>0.15</v>
      </c>
      <c r="G28" s="15">
        <v>0.59</v>
      </c>
      <c r="H28" s="15">
        <v>1.23</v>
      </c>
      <c r="I28" s="15">
        <v>1.68</v>
      </c>
      <c r="J28" s="16">
        <v>2.0699999999999998</v>
      </c>
      <c r="L28" s="17">
        <v>19</v>
      </c>
      <c r="M28" s="15">
        <v>0.02</v>
      </c>
      <c r="N28" s="15">
        <v>0.03</v>
      </c>
      <c r="O28" s="15">
        <v>0.04</v>
      </c>
      <c r="P28" s="15">
        <v>0.11</v>
      </c>
      <c r="Q28" s="15">
        <v>0.51</v>
      </c>
      <c r="R28" s="15">
        <v>0.79</v>
      </c>
      <c r="S28" s="15">
        <v>0.94</v>
      </c>
      <c r="T28" s="16">
        <v>1.62</v>
      </c>
    </row>
    <row r="29" spans="2:20" x14ac:dyDescent="0.25">
      <c r="B29" s="18">
        <v>20</v>
      </c>
      <c r="C29" s="19">
        <v>0.02</v>
      </c>
      <c r="D29" s="19">
        <v>0.03</v>
      </c>
      <c r="E29" s="19">
        <v>7.0000000000000007E-2</v>
      </c>
      <c r="F29" s="19">
        <v>0.15</v>
      </c>
      <c r="G29" s="19">
        <v>0.59</v>
      </c>
      <c r="H29" s="19">
        <v>1.23</v>
      </c>
      <c r="I29" s="19">
        <v>1.68</v>
      </c>
      <c r="J29" s="20">
        <v>2.0699999999999998</v>
      </c>
      <c r="L29" s="18">
        <v>20</v>
      </c>
      <c r="M29" s="19">
        <v>0.02</v>
      </c>
      <c r="N29" s="19">
        <v>0.03</v>
      </c>
      <c r="O29" s="19">
        <v>0.04</v>
      </c>
      <c r="P29" s="19">
        <v>0.11</v>
      </c>
      <c r="Q29" s="19">
        <v>0.51</v>
      </c>
      <c r="R29" s="19">
        <v>0.79</v>
      </c>
      <c r="S29" s="19">
        <v>0.94</v>
      </c>
      <c r="T29" s="20">
        <v>1.62</v>
      </c>
    </row>
    <row r="31" spans="2:20" ht="13.8" thickBot="1" x14ac:dyDescent="0.3"/>
    <row r="32" spans="2:20" ht="13.8" thickBot="1" x14ac:dyDescent="0.3">
      <c r="B32" s="61" t="s">
        <v>15</v>
      </c>
      <c r="C32" s="62"/>
      <c r="D32" s="62"/>
      <c r="E32" s="62"/>
      <c r="F32" s="62"/>
      <c r="G32" s="62"/>
      <c r="H32" s="62"/>
      <c r="I32" s="62"/>
      <c r="J32" s="63"/>
      <c r="L32" s="61" t="s">
        <v>15</v>
      </c>
      <c r="M32" s="62"/>
      <c r="N32" s="62"/>
      <c r="O32" s="62"/>
      <c r="P32" s="62"/>
      <c r="Q32" s="62"/>
      <c r="R32" s="62"/>
      <c r="S32" s="62"/>
      <c r="T32" s="63"/>
    </row>
    <row r="33" spans="2:20" x14ac:dyDescent="0.25">
      <c r="B33" s="6" t="s">
        <v>5</v>
      </c>
      <c r="C33" s="7" t="s">
        <v>6</v>
      </c>
      <c r="D33" s="8" t="s">
        <v>7</v>
      </c>
      <c r="E33" s="8" t="s">
        <v>8</v>
      </c>
      <c r="F33" s="8" t="s">
        <v>9</v>
      </c>
      <c r="G33" s="8" t="s">
        <v>10</v>
      </c>
      <c r="H33" s="8" t="s">
        <v>11</v>
      </c>
      <c r="I33" s="8" t="s">
        <v>12</v>
      </c>
      <c r="J33" s="9" t="s">
        <v>13</v>
      </c>
      <c r="L33" s="10" t="s">
        <v>14</v>
      </c>
      <c r="M33" s="11" t="s">
        <v>6</v>
      </c>
      <c r="N33" s="12" t="s">
        <v>7</v>
      </c>
      <c r="O33" s="12" t="s">
        <v>8</v>
      </c>
      <c r="P33" s="12" t="s">
        <v>9</v>
      </c>
      <c r="Q33" s="12" t="s">
        <v>10</v>
      </c>
      <c r="R33" s="12" t="s">
        <v>11</v>
      </c>
      <c r="S33" s="12" t="s">
        <v>12</v>
      </c>
      <c r="T33" s="13" t="s">
        <v>13</v>
      </c>
    </row>
    <row r="34" spans="2:20" x14ac:dyDescent="0.25">
      <c r="B34" s="14">
        <v>1</v>
      </c>
      <c r="C34" s="15">
        <v>0</v>
      </c>
      <c r="D34" s="15">
        <v>0.01</v>
      </c>
      <c r="E34" s="15">
        <v>0.03</v>
      </c>
      <c r="F34" s="15">
        <v>0.11</v>
      </c>
      <c r="G34" s="15">
        <v>0.49</v>
      </c>
      <c r="H34" s="15">
        <v>2.06</v>
      </c>
      <c r="I34" s="15">
        <v>6.39</v>
      </c>
      <c r="J34" s="16">
        <v>22.44</v>
      </c>
      <c r="L34" s="14">
        <v>1</v>
      </c>
      <c r="M34" s="15">
        <v>0.03</v>
      </c>
      <c r="N34" s="15">
        <v>0.03</v>
      </c>
      <c r="O34" s="15">
        <v>0.06</v>
      </c>
      <c r="P34" s="15">
        <v>0.17</v>
      </c>
      <c r="Q34" s="15">
        <v>0.72</v>
      </c>
      <c r="R34" s="15">
        <v>2.5</v>
      </c>
      <c r="S34" s="15">
        <v>6.25</v>
      </c>
      <c r="T34" s="16">
        <v>15.06</v>
      </c>
    </row>
    <row r="35" spans="2:20" x14ac:dyDescent="0.25">
      <c r="B35" s="17">
        <v>2</v>
      </c>
      <c r="C35" s="15">
        <v>0</v>
      </c>
      <c r="D35" s="15">
        <v>0.01</v>
      </c>
      <c r="E35" s="15">
        <v>0.04</v>
      </c>
      <c r="F35" s="15">
        <v>0.13</v>
      </c>
      <c r="G35" s="15">
        <v>0.71</v>
      </c>
      <c r="H35" s="15">
        <v>2.54</v>
      </c>
      <c r="I35" s="15">
        <v>5.78</v>
      </c>
      <c r="J35" s="16">
        <v>15.82</v>
      </c>
      <c r="L35" s="17">
        <v>2</v>
      </c>
      <c r="M35" s="15">
        <v>0.03</v>
      </c>
      <c r="N35" s="15">
        <v>0.03</v>
      </c>
      <c r="O35" s="15">
        <v>0.06</v>
      </c>
      <c r="P35" s="15">
        <v>0.18</v>
      </c>
      <c r="Q35" s="15">
        <v>0.94</v>
      </c>
      <c r="R35" s="15">
        <v>2.57</v>
      </c>
      <c r="S35" s="15">
        <v>4.63</v>
      </c>
      <c r="T35" s="16">
        <v>11.04</v>
      </c>
    </row>
    <row r="36" spans="2:20" x14ac:dyDescent="0.25">
      <c r="B36" s="17">
        <v>3</v>
      </c>
      <c r="C36" s="15">
        <v>0.01</v>
      </c>
      <c r="D36" s="15">
        <v>0.02</v>
      </c>
      <c r="E36" s="15">
        <v>0.06</v>
      </c>
      <c r="F36" s="15">
        <v>0.16</v>
      </c>
      <c r="G36" s="15">
        <v>0.85</v>
      </c>
      <c r="H36" s="15">
        <v>2.75</v>
      </c>
      <c r="I36" s="15">
        <v>5.37</v>
      </c>
      <c r="J36" s="16">
        <v>12.58</v>
      </c>
      <c r="L36" s="17">
        <v>3</v>
      </c>
      <c r="M36" s="15">
        <v>0.04</v>
      </c>
      <c r="N36" s="15">
        <v>0.04</v>
      </c>
      <c r="O36" s="15">
        <v>0.06</v>
      </c>
      <c r="P36" s="15">
        <v>0.17</v>
      </c>
      <c r="Q36" s="15">
        <v>1.02</v>
      </c>
      <c r="R36" s="15">
        <v>2.4</v>
      </c>
      <c r="S36" s="15">
        <v>3.62</v>
      </c>
      <c r="T36" s="16">
        <v>8.66</v>
      </c>
    </row>
    <row r="37" spans="2:20" x14ac:dyDescent="0.25">
      <c r="B37" s="17">
        <v>4</v>
      </c>
      <c r="C37" s="15">
        <v>0.02</v>
      </c>
      <c r="D37" s="15">
        <v>0.03</v>
      </c>
      <c r="E37" s="15">
        <v>7.0000000000000007E-2</v>
      </c>
      <c r="F37" s="15">
        <v>0.19</v>
      </c>
      <c r="G37" s="15">
        <v>0.93</v>
      </c>
      <c r="H37" s="15">
        <v>2.79</v>
      </c>
      <c r="I37" s="15">
        <v>4.8099999999999996</v>
      </c>
      <c r="J37" s="16">
        <v>9.89</v>
      </c>
      <c r="L37" s="17">
        <v>4</v>
      </c>
      <c r="M37" s="15">
        <v>0.04</v>
      </c>
      <c r="N37" s="15">
        <v>0.04</v>
      </c>
      <c r="O37" s="15">
        <v>0.06</v>
      </c>
      <c r="P37" s="15">
        <v>0.18</v>
      </c>
      <c r="Q37" s="15">
        <v>1.04</v>
      </c>
      <c r="R37" s="15">
        <v>2.1800000000000002</v>
      </c>
      <c r="S37" s="15">
        <v>3.04</v>
      </c>
      <c r="T37" s="16">
        <v>6.83</v>
      </c>
    </row>
    <row r="38" spans="2:20" x14ac:dyDescent="0.25">
      <c r="B38" s="17">
        <v>5</v>
      </c>
      <c r="C38" s="15">
        <v>0.03</v>
      </c>
      <c r="D38" s="15">
        <v>0.04</v>
      </c>
      <c r="E38" s="15">
        <v>0.08</v>
      </c>
      <c r="F38" s="15">
        <v>0.21</v>
      </c>
      <c r="G38" s="15">
        <v>1</v>
      </c>
      <c r="H38" s="15">
        <v>2.74</v>
      </c>
      <c r="I38" s="15">
        <v>4.41</v>
      </c>
      <c r="J38" s="16">
        <v>8</v>
      </c>
      <c r="L38" s="17">
        <v>5</v>
      </c>
      <c r="M38" s="15">
        <v>0.04</v>
      </c>
      <c r="N38" s="15">
        <v>0.05</v>
      </c>
      <c r="O38" s="15">
        <v>7.0000000000000007E-2</v>
      </c>
      <c r="P38" s="15">
        <v>0.18</v>
      </c>
      <c r="Q38" s="15">
        <v>1.02</v>
      </c>
      <c r="R38" s="15">
        <v>1.94</v>
      </c>
      <c r="S38" s="15">
        <v>2.63</v>
      </c>
      <c r="T38" s="16">
        <v>5.62</v>
      </c>
    </row>
    <row r="39" spans="2:20" x14ac:dyDescent="0.25">
      <c r="B39" s="17">
        <v>6</v>
      </c>
      <c r="C39" s="15">
        <v>0.03</v>
      </c>
      <c r="D39" s="15">
        <v>0.04</v>
      </c>
      <c r="E39" s="15">
        <v>0.09</v>
      </c>
      <c r="F39" s="15">
        <v>0.23</v>
      </c>
      <c r="G39" s="15">
        <v>1.05</v>
      </c>
      <c r="H39" s="15">
        <v>2.67</v>
      </c>
      <c r="I39" s="15">
        <v>4.09</v>
      </c>
      <c r="J39" s="16">
        <v>6.71</v>
      </c>
      <c r="L39" s="17">
        <v>6</v>
      </c>
      <c r="M39" s="15">
        <v>0.04</v>
      </c>
      <c r="N39" s="15">
        <v>0.05</v>
      </c>
      <c r="O39" s="15">
        <v>7.0000000000000007E-2</v>
      </c>
      <c r="P39" s="15">
        <v>0.18</v>
      </c>
      <c r="Q39" s="15">
        <v>0.99</v>
      </c>
      <c r="R39" s="15">
        <v>1.71</v>
      </c>
      <c r="S39" s="15">
        <v>2.2400000000000002</v>
      </c>
      <c r="T39" s="16">
        <v>4.78</v>
      </c>
    </row>
    <row r="40" spans="2:20" x14ac:dyDescent="0.25">
      <c r="B40" s="17">
        <v>7</v>
      </c>
      <c r="C40" s="15">
        <v>0.03</v>
      </c>
      <c r="D40" s="15">
        <v>0.04</v>
      </c>
      <c r="E40" s="15">
        <v>0.1</v>
      </c>
      <c r="F40" s="15">
        <v>0.24</v>
      </c>
      <c r="G40" s="15">
        <v>1.07</v>
      </c>
      <c r="H40" s="15">
        <v>2.59</v>
      </c>
      <c r="I40" s="15">
        <v>3.82</v>
      </c>
      <c r="J40" s="16">
        <v>5.78</v>
      </c>
      <c r="L40" s="17">
        <v>7</v>
      </c>
      <c r="M40" s="15">
        <v>0.04</v>
      </c>
      <c r="N40" s="15">
        <v>0.05</v>
      </c>
      <c r="O40" s="15">
        <v>6.9999999999999993E-2</v>
      </c>
      <c r="P40" s="15">
        <v>0.17</v>
      </c>
      <c r="Q40" s="15">
        <v>0.94</v>
      </c>
      <c r="R40" s="15">
        <v>1.54</v>
      </c>
      <c r="S40" s="15">
        <v>1.97</v>
      </c>
      <c r="T40" s="16">
        <v>4.1500000000000004</v>
      </c>
    </row>
    <row r="41" spans="2:20" x14ac:dyDescent="0.25">
      <c r="B41" s="17">
        <v>8</v>
      </c>
      <c r="C41" s="15">
        <v>0.03</v>
      </c>
      <c r="D41" s="15">
        <v>0.04</v>
      </c>
      <c r="E41" s="15">
        <v>0.11</v>
      </c>
      <c r="F41" s="15">
        <v>0.26</v>
      </c>
      <c r="G41" s="15">
        <v>1.0900000000000001</v>
      </c>
      <c r="H41" s="15">
        <v>2.4900000000000002</v>
      </c>
      <c r="I41" s="15">
        <v>3.58</v>
      </c>
      <c r="J41" s="16">
        <v>5.08</v>
      </c>
      <c r="L41" s="17">
        <v>8</v>
      </c>
      <c r="M41" s="15">
        <v>0.04</v>
      </c>
      <c r="N41" s="15">
        <v>0.05</v>
      </c>
      <c r="O41" s="15">
        <v>6.9999999999999993E-2</v>
      </c>
      <c r="P41" s="15">
        <v>0.17</v>
      </c>
      <c r="Q41" s="15">
        <v>0.89</v>
      </c>
      <c r="R41" s="15">
        <v>1.43</v>
      </c>
      <c r="S41" s="15">
        <v>1.8</v>
      </c>
      <c r="T41" s="16">
        <v>3.67</v>
      </c>
    </row>
    <row r="42" spans="2:20" x14ac:dyDescent="0.25">
      <c r="B42" s="17">
        <v>9</v>
      </c>
      <c r="C42" s="15">
        <v>0.03</v>
      </c>
      <c r="D42" s="15">
        <v>0.04</v>
      </c>
      <c r="E42" s="15">
        <v>0.11</v>
      </c>
      <c r="F42" s="15">
        <v>0.27</v>
      </c>
      <c r="G42" s="15">
        <v>1.0900000000000001</v>
      </c>
      <c r="H42" s="15">
        <v>2.4</v>
      </c>
      <c r="I42" s="15">
        <v>3.4</v>
      </c>
      <c r="J42" s="16">
        <v>4.53</v>
      </c>
      <c r="L42" s="17">
        <v>9</v>
      </c>
      <c r="M42" s="15">
        <v>0.04</v>
      </c>
      <c r="N42" s="15">
        <v>0.05</v>
      </c>
      <c r="O42" s="15">
        <v>6.9999999999999993E-2</v>
      </c>
      <c r="P42" s="15">
        <v>0.17</v>
      </c>
      <c r="Q42" s="15">
        <v>0.86</v>
      </c>
      <c r="R42" s="15">
        <v>1.35</v>
      </c>
      <c r="S42" s="15">
        <v>1.68</v>
      </c>
      <c r="T42" s="16">
        <v>3.29</v>
      </c>
    </row>
    <row r="43" spans="2:20" x14ac:dyDescent="0.25">
      <c r="B43" s="17">
        <v>10</v>
      </c>
      <c r="C43" s="15">
        <v>0.03</v>
      </c>
      <c r="D43" s="15">
        <v>0.05</v>
      </c>
      <c r="E43" s="15">
        <v>0.12</v>
      </c>
      <c r="F43" s="15">
        <v>0.28000000000000003</v>
      </c>
      <c r="G43" s="15">
        <v>1.1000000000000001</v>
      </c>
      <c r="H43" s="15">
        <v>2.33</v>
      </c>
      <c r="I43" s="15">
        <v>3.24</v>
      </c>
      <c r="J43" s="16">
        <v>4.08</v>
      </c>
      <c r="L43" s="17">
        <v>10</v>
      </c>
      <c r="M43" s="15">
        <v>0.04</v>
      </c>
      <c r="N43" s="15">
        <v>0.05</v>
      </c>
      <c r="O43" s="15">
        <v>6.9999999999999993E-2</v>
      </c>
      <c r="P43" s="15">
        <v>0.16</v>
      </c>
      <c r="Q43" s="15">
        <v>0.82</v>
      </c>
      <c r="R43" s="15">
        <v>1.27</v>
      </c>
      <c r="S43" s="15">
        <v>1.55</v>
      </c>
      <c r="T43" s="16">
        <v>3.03</v>
      </c>
    </row>
    <row r="44" spans="2:20" x14ac:dyDescent="0.25">
      <c r="B44" s="17">
        <v>11</v>
      </c>
      <c r="C44" s="15">
        <v>0.03</v>
      </c>
      <c r="D44" s="15">
        <v>0.05</v>
      </c>
      <c r="E44" s="15">
        <v>0.12</v>
      </c>
      <c r="F44" s="15">
        <v>0.28000000000000003</v>
      </c>
      <c r="G44" s="15">
        <v>1.1000000000000001</v>
      </c>
      <c r="H44" s="15">
        <v>2.33</v>
      </c>
      <c r="I44" s="15">
        <v>3.24</v>
      </c>
      <c r="J44" s="16">
        <v>4.08</v>
      </c>
      <c r="L44" s="17">
        <v>11</v>
      </c>
      <c r="M44" s="15">
        <v>0.04</v>
      </c>
      <c r="N44" s="15">
        <v>0.05</v>
      </c>
      <c r="O44" s="15">
        <v>6.9999999999999993E-2</v>
      </c>
      <c r="P44" s="15">
        <v>0.16</v>
      </c>
      <c r="Q44" s="15">
        <v>0.82</v>
      </c>
      <c r="R44" s="15">
        <v>1.27</v>
      </c>
      <c r="S44" s="15">
        <v>1.55</v>
      </c>
      <c r="T44" s="16">
        <v>3.03</v>
      </c>
    </row>
    <row r="45" spans="2:20" x14ac:dyDescent="0.25">
      <c r="B45" s="17">
        <v>12</v>
      </c>
      <c r="C45" s="15">
        <v>0.03</v>
      </c>
      <c r="D45" s="15">
        <v>0.05</v>
      </c>
      <c r="E45" s="15">
        <v>0.12</v>
      </c>
      <c r="F45" s="15">
        <v>0.28000000000000003</v>
      </c>
      <c r="G45" s="15">
        <v>1.1000000000000001</v>
      </c>
      <c r="H45" s="15">
        <v>2.33</v>
      </c>
      <c r="I45" s="15">
        <v>3.24</v>
      </c>
      <c r="J45" s="16">
        <v>4.08</v>
      </c>
      <c r="L45" s="17">
        <v>12</v>
      </c>
      <c r="M45" s="15">
        <v>0.04</v>
      </c>
      <c r="N45" s="15">
        <v>0.05</v>
      </c>
      <c r="O45" s="15">
        <v>6.9999999999999993E-2</v>
      </c>
      <c r="P45" s="15">
        <v>0.16</v>
      </c>
      <c r="Q45" s="15">
        <v>0.82</v>
      </c>
      <c r="R45" s="15">
        <v>1.27</v>
      </c>
      <c r="S45" s="15">
        <v>1.55</v>
      </c>
      <c r="T45" s="16">
        <v>3.03</v>
      </c>
    </row>
    <row r="46" spans="2:20" x14ac:dyDescent="0.25">
      <c r="B46" s="17">
        <v>13</v>
      </c>
      <c r="C46" s="15">
        <v>0.03</v>
      </c>
      <c r="D46" s="15">
        <v>0.05</v>
      </c>
      <c r="E46" s="15">
        <v>0.12</v>
      </c>
      <c r="F46" s="15">
        <v>0.28000000000000003</v>
      </c>
      <c r="G46" s="15">
        <v>1.1000000000000001</v>
      </c>
      <c r="H46" s="15">
        <v>2.33</v>
      </c>
      <c r="I46" s="15">
        <v>3.24</v>
      </c>
      <c r="J46" s="16">
        <v>4.08</v>
      </c>
      <c r="L46" s="17">
        <v>13</v>
      </c>
      <c r="M46" s="15">
        <v>0.04</v>
      </c>
      <c r="N46" s="15">
        <v>0.05</v>
      </c>
      <c r="O46" s="15">
        <v>6.9999999999999993E-2</v>
      </c>
      <c r="P46" s="15">
        <v>0.16</v>
      </c>
      <c r="Q46" s="15">
        <v>0.82</v>
      </c>
      <c r="R46" s="15">
        <v>1.27</v>
      </c>
      <c r="S46" s="15">
        <v>1.55</v>
      </c>
      <c r="T46" s="16">
        <v>3.03</v>
      </c>
    </row>
    <row r="47" spans="2:20" x14ac:dyDescent="0.25">
      <c r="B47" s="17">
        <v>14</v>
      </c>
      <c r="C47" s="15">
        <v>0.03</v>
      </c>
      <c r="D47" s="15">
        <v>0.05</v>
      </c>
      <c r="E47" s="15">
        <v>0.12</v>
      </c>
      <c r="F47" s="15">
        <v>0.28000000000000003</v>
      </c>
      <c r="G47" s="15">
        <v>1.1000000000000001</v>
      </c>
      <c r="H47" s="15">
        <v>2.33</v>
      </c>
      <c r="I47" s="15">
        <v>3.24</v>
      </c>
      <c r="J47" s="16">
        <v>4.08</v>
      </c>
      <c r="L47" s="17">
        <v>14</v>
      </c>
      <c r="M47" s="15">
        <v>0.04</v>
      </c>
      <c r="N47" s="15">
        <v>0.05</v>
      </c>
      <c r="O47" s="15">
        <v>6.9999999999999993E-2</v>
      </c>
      <c r="P47" s="15">
        <v>0.16</v>
      </c>
      <c r="Q47" s="15">
        <v>0.82</v>
      </c>
      <c r="R47" s="15">
        <v>1.27</v>
      </c>
      <c r="S47" s="15">
        <v>1.55</v>
      </c>
      <c r="T47" s="16">
        <v>3.03</v>
      </c>
    </row>
    <row r="48" spans="2:20" x14ac:dyDescent="0.25">
      <c r="B48" s="17">
        <v>15</v>
      </c>
      <c r="C48" s="15">
        <v>0.03</v>
      </c>
      <c r="D48" s="15">
        <v>0.05</v>
      </c>
      <c r="E48" s="15">
        <v>0.12</v>
      </c>
      <c r="F48" s="15">
        <v>0.28000000000000003</v>
      </c>
      <c r="G48" s="15">
        <v>1.1000000000000001</v>
      </c>
      <c r="H48" s="15">
        <v>2.33</v>
      </c>
      <c r="I48" s="15">
        <v>3.24</v>
      </c>
      <c r="J48" s="16">
        <v>4.08</v>
      </c>
      <c r="L48" s="17">
        <v>15</v>
      </c>
      <c r="M48" s="15">
        <v>0.04</v>
      </c>
      <c r="N48" s="15">
        <v>0.05</v>
      </c>
      <c r="O48" s="15">
        <v>6.9999999999999993E-2</v>
      </c>
      <c r="P48" s="15">
        <v>0.16</v>
      </c>
      <c r="Q48" s="15">
        <v>0.82</v>
      </c>
      <c r="R48" s="15">
        <v>1.27</v>
      </c>
      <c r="S48" s="15">
        <v>1.55</v>
      </c>
      <c r="T48" s="16">
        <v>3.03</v>
      </c>
    </row>
    <row r="49" spans="2:20" x14ac:dyDescent="0.25">
      <c r="B49" s="17">
        <v>16</v>
      </c>
      <c r="C49" s="15">
        <v>0.03</v>
      </c>
      <c r="D49" s="15">
        <v>0.05</v>
      </c>
      <c r="E49" s="15">
        <v>0.12</v>
      </c>
      <c r="F49" s="15">
        <v>0.28000000000000003</v>
      </c>
      <c r="G49" s="15">
        <v>1.1000000000000001</v>
      </c>
      <c r="H49" s="15">
        <v>2.33</v>
      </c>
      <c r="I49" s="15">
        <v>3.24</v>
      </c>
      <c r="J49" s="16">
        <v>4.08</v>
      </c>
      <c r="L49" s="17">
        <v>16</v>
      </c>
      <c r="M49" s="15">
        <v>0.04</v>
      </c>
      <c r="N49" s="15">
        <v>0.05</v>
      </c>
      <c r="O49" s="15">
        <v>6.9999999999999993E-2</v>
      </c>
      <c r="P49" s="15">
        <v>0.16</v>
      </c>
      <c r="Q49" s="15">
        <v>0.82</v>
      </c>
      <c r="R49" s="15">
        <v>1.27</v>
      </c>
      <c r="S49" s="15">
        <v>1.55</v>
      </c>
      <c r="T49" s="16">
        <v>3.03</v>
      </c>
    </row>
    <row r="50" spans="2:20" x14ac:dyDescent="0.25">
      <c r="B50" s="17">
        <v>17</v>
      </c>
      <c r="C50" s="15">
        <v>0.03</v>
      </c>
      <c r="D50" s="15">
        <v>0.05</v>
      </c>
      <c r="E50" s="15">
        <v>0.12</v>
      </c>
      <c r="F50" s="15">
        <v>0.28000000000000003</v>
      </c>
      <c r="G50" s="15">
        <v>1.1000000000000001</v>
      </c>
      <c r="H50" s="15">
        <v>2.33</v>
      </c>
      <c r="I50" s="15">
        <v>3.24</v>
      </c>
      <c r="J50" s="16">
        <v>4.08</v>
      </c>
      <c r="L50" s="17">
        <v>17</v>
      </c>
      <c r="M50" s="15">
        <v>0.04</v>
      </c>
      <c r="N50" s="15">
        <v>0.05</v>
      </c>
      <c r="O50" s="15">
        <v>6.9999999999999993E-2</v>
      </c>
      <c r="P50" s="15">
        <v>0.16</v>
      </c>
      <c r="Q50" s="15">
        <v>0.82</v>
      </c>
      <c r="R50" s="15">
        <v>1.27</v>
      </c>
      <c r="S50" s="15">
        <v>1.55</v>
      </c>
      <c r="T50" s="16">
        <v>3.03</v>
      </c>
    </row>
    <row r="51" spans="2:20" x14ac:dyDescent="0.25">
      <c r="B51" s="17">
        <v>18</v>
      </c>
      <c r="C51" s="15">
        <v>0.03</v>
      </c>
      <c r="D51" s="15">
        <v>0.05</v>
      </c>
      <c r="E51" s="15">
        <v>0.12</v>
      </c>
      <c r="F51" s="15">
        <v>0.28000000000000003</v>
      </c>
      <c r="G51" s="15">
        <v>1.1000000000000001</v>
      </c>
      <c r="H51" s="15">
        <v>2.33</v>
      </c>
      <c r="I51" s="15">
        <v>3.24</v>
      </c>
      <c r="J51" s="16">
        <v>4.08</v>
      </c>
      <c r="L51" s="17">
        <v>18</v>
      </c>
      <c r="M51" s="15">
        <v>0.04</v>
      </c>
      <c r="N51" s="15">
        <v>0.05</v>
      </c>
      <c r="O51" s="15">
        <v>6.9999999999999993E-2</v>
      </c>
      <c r="P51" s="15">
        <v>0.16</v>
      </c>
      <c r="Q51" s="15">
        <v>0.82</v>
      </c>
      <c r="R51" s="15">
        <v>1.27</v>
      </c>
      <c r="S51" s="15">
        <v>1.55</v>
      </c>
      <c r="T51" s="16">
        <v>3.03</v>
      </c>
    </row>
    <row r="52" spans="2:20" x14ac:dyDescent="0.25">
      <c r="B52" s="17">
        <v>19</v>
      </c>
      <c r="C52" s="15">
        <v>0.03</v>
      </c>
      <c r="D52" s="15">
        <v>0.05</v>
      </c>
      <c r="E52" s="15">
        <v>0.12</v>
      </c>
      <c r="F52" s="15">
        <v>0.28000000000000003</v>
      </c>
      <c r="G52" s="15">
        <v>1.1000000000000001</v>
      </c>
      <c r="H52" s="15">
        <v>2.33</v>
      </c>
      <c r="I52" s="15">
        <v>3.24</v>
      </c>
      <c r="J52" s="16">
        <v>4.08</v>
      </c>
      <c r="L52" s="17">
        <v>19</v>
      </c>
      <c r="M52" s="15">
        <v>0.04</v>
      </c>
      <c r="N52" s="15">
        <v>0.05</v>
      </c>
      <c r="O52" s="15">
        <v>6.9999999999999993E-2</v>
      </c>
      <c r="P52" s="15">
        <v>0.16</v>
      </c>
      <c r="Q52" s="15">
        <v>0.82</v>
      </c>
      <c r="R52" s="15">
        <v>1.27</v>
      </c>
      <c r="S52" s="15">
        <v>1.55</v>
      </c>
      <c r="T52" s="16">
        <v>3.03</v>
      </c>
    </row>
    <row r="53" spans="2:20" x14ac:dyDescent="0.25">
      <c r="B53" s="18">
        <v>20</v>
      </c>
      <c r="C53" s="19">
        <v>0.03</v>
      </c>
      <c r="D53" s="19">
        <v>0.05</v>
      </c>
      <c r="E53" s="19">
        <v>0.12</v>
      </c>
      <c r="F53" s="19">
        <v>0.28000000000000003</v>
      </c>
      <c r="G53" s="19">
        <v>1.1000000000000001</v>
      </c>
      <c r="H53" s="19">
        <v>2.33</v>
      </c>
      <c r="I53" s="19">
        <v>3.24</v>
      </c>
      <c r="J53" s="20">
        <v>4.08</v>
      </c>
      <c r="L53" s="18">
        <v>20</v>
      </c>
      <c r="M53" s="19">
        <v>0.04</v>
      </c>
      <c r="N53" s="19">
        <v>0.05</v>
      </c>
      <c r="O53" s="19">
        <v>6.9999999999999993E-2</v>
      </c>
      <c r="P53" s="19">
        <v>0.16</v>
      </c>
      <c r="Q53" s="19">
        <v>0.82</v>
      </c>
      <c r="R53" s="19">
        <v>1.27</v>
      </c>
      <c r="S53" s="19">
        <v>1.55</v>
      </c>
      <c r="T53" s="20">
        <v>3.03</v>
      </c>
    </row>
    <row r="55" spans="2:20" ht="13.8" thickBot="1" x14ac:dyDescent="0.3"/>
    <row r="56" spans="2:20" ht="13.8" thickBot="1" x14ac:dyDescent="0.3">
      <c r="B56" s="61" t="s">
        <v>16</v>
      </c>
      <c r="C56" s="62"/>
      <c r="D56" s="62"/>
      <c r="E56" s="62"/>
      <c r="F56" s="62"/>
      <c r="G56" s="62"/>
      <c r="H56" s="62"/>
      <c r="I56" s="62"/>
      <c r="J56" s="63"/>
      <c r="L56" s="61" t="s">
        <v>16</v>
      </c>
      <c r="M56" s="62"/>
      <c r="N56" s="62"/>
      <c r="O56" s="62"/>
      <c r="P56" s="62"/>
      <c r="Q56" s="62"/>
      <c r="R56" s="62"/>
      <c r="S56" s="62"/>
      <c r="T56" s="63"/>
    </row>
    <row r="57" spans="2:20" x14ac:dyDescent="0.25">
      <c r="B57" s="6" t="s">
        <v>5</v>
      </c>
      <c r="C57" s="22" t="s">
        <v>6</v>
      </c>
      <c r="D57" s="23" t="s">
        <v>7</v>
      </c>
      <c r="E57" s="23" t="s">
        <v>8</v>
      </c>
      <c r="F57" s="23" t="s">
        <v>9</v>
      </c>
      <c r="G57" s="23" t="s">
        <v>10</v>
      </c>
      <c r="H57" s="23" t="s">
        <v>11</v>
      </c>
      <c r="I57" s="23" t="s">
        <v>12</v>
      </c>
      <c r="J57" s="24" t="s">
        <v>13</v>
      </c>
      <c r="L57" s="10" t="s">
        <v>14</v>
      </c>
      <c r="M57" s="11" t="s">
        <v>6</v>
      </c>
      <c r="N57" s="12" t="s">
        <v>7</v>
      </c>
      <c r="O57" s="12" t="s">
        <v>8</v>
      </c>
      <c r="P57" s="12" t="s">
        <v>9</v>
      </c>
      <c r="Q57" s="12" t="s">
        <v>10</v>
      </c>
      <c r="R57" s="12" t="s">
        <v>11</v>
      </c>
      <c r="S57" s="12" t="s">
        <v>12</v>
      </c>
      <c r="T57" s="13" t="s">
        <v>13</v>
      </c>
    </row>
    <row r="58" spans="2:20" x14ac:dyDescent="0.25">
      <c r="B58" s="14">
        <v>1</v>
      </c>
      <c r="C58" s="15">
        <v>0</v>
      </c>
      <c r="D58" s="15">
        <v>0.01</v>
      </c>
      <c r="E58" s="15">
        <v>0.02</v>
      </c>
      <c r="F58" s="15">
        <v>0.09</v>
      </c>
      <c r="G58" s="15">
        <v>0.38</v>
      </c>
      <c r="H58" s="15">
        <v>1.57</v>
      </c>
      <c r="I58" s="15">
        <v>4.8600000000000003</v>
      </c>
      <c r="J58" s="16">
        <v>17.079999999999998</v>
      </c>
      <c r="L58" s="14">
        <v>1</v>
      </c>
      <c r="M58" s="15">
        <v>0.02</v>
      </c>
      <c r="N58" s="15">
        <v>0.03</v>
      </c>
      <c r="O58" s="15">
        <v>0.05</v>
      </c>
      <c r="P58" s="15">
        <v>0.15</v>
      </c>
      <c r="Q58" s="15">
        <v>0.64</v>
      </c>
      <c r="R58" s="15">
        <v>2.25</v>
      </c>
      <c r="S58" s="15">
        <v>5.74</v>
      </c>
      <c r="T58" s="16">
        <v>14.36</v>
      </c>
    </row>
    <row r="59" spans="2:20" x14ac:dyDescent="0.25">
      <c r="B59" s="17">
        <v>2</v>
      </c>
      <c r="C59" s="15">
        <v>0</v>
      </c>
      <c r="D59" s="15">
        <v>0.01</v>
      </c>
      <c r="E59" s="15">
        <v>0.03</v>
      </c>
      <c r="F59" s="15">
        <v>0.1</v>
      </c>
      <c r="G59" s="15">
        <v>0.54</v>
      </c>
      <c r="H59" s="15">
        <v>1.93</v>
      </c>
      <c r="I59" s="15">
        <v>4.37</v>
      </c>
      <c r="J59" s="16">
        <v>11.78</v>
      </c>
      <c r="L59" s="17">
        <v>2</v>
      </c>
      <c r="M59" s="15">
        <v>0.02</v>
      </c>
      <c r="N59" s="15">
        <v>0.03</v>
      </c>
      <c r="O59" s="15">
        <v>0.06</v>
      </c>
      <c r="P59" s="15">
        <v>0.16</v>
      </c>
      <c r="Q59" s="15">
        <v>0.84</v>
      </c>
      <c r="R59" s="15">
        <v>2.34</v>
      </c>
      <c r="S59" s="15">
        <v>4.28</v>
      </c>
      <c r="T59" s="16">
        <v>10.119999999999999</v>
      </c>
    </row>
    <row r="60" spans="2:20" x14ac:dyDescent="0.25">
      <c r="B60" s="17">
        <v>3</v>
      </c>
      <c r="C60" s="15">
        <v>0.01</v>
      </c>
      <c r="D60" s="15">
        <v>0.02</v>
      </c>
      <c r="E60" s="15">
        <v>0.04</v>
      </c>
      <c r="F60" s="15">
        <v>0.12</v>
      </c>
      <c r="G60" s="15">
        <v>0.64</v>
      </c>
      <c r="H60" s="15">
        <v>2.08</v>
      </c>
      <c r="I60" s="15">
        <v>4.03</v>
      </c>
      <c r="J60" s="16">
        <v>9.25</v>
      </c>
      <c r="L60" s="17">
        <v>3</v>
      </c>
      <c r="M60" s="15">
        <v>0.03</v>
      </c>
      <c r="N60" s="15">
        <v>0.03</v>
      </c>
      <c r="O60" s="15">
        <v>0.06</v>
      </c>
      <c r="P60" s="15">
        <v>0.16</v>
      </c>
      <c r="Q60" s="15">
        <v>0.92</v>
      </c>
      <c r="R60" s="15">
        <v>2.2000000000000002</v>
      </c>
      <c r="S60" s="15">
        <v>3.39</v>
      </c>
      <c r="T60" s="16">
        <v>7.79</v>
      </c>
    </row>
    <row r="61" spans="2:20" x14ac:dyDescent="0.25">
      <c r="B61" s="17">
        <v>4</v>
      </c>
      <c r="C61" s="15">
        <v>0.02</v>
      </c>
      <c r="D61" s="15">
        <v>0.02</v>
      </c>
      <c r="E61" s="15">
        <v>0.05</v>
      </c>
      <c r="F61" s="15">
        <v>0.14000000000000001</v>
      </c>
      <c r="G61" s="15">
        <v>0.71</v>
      </c>
      <c r="H61" s="15">
        <v>2.1</v>
      </c>
      <c r="I61" s="15">
        <v>3.6</v>
      </c>
      <c r="J61" s="16">
        <v>7.23</v>
      </c>
      <c r="L61" s="17">
        <v>4</v>
      </c>
      <c r="M61" s="15">
        <v>0.03</v>
      </c>
      <c r="N61" s="15">
        <v>0.04</v>
      </c>
      <c r="O61" s="15">
        <v>0.06</v>
      </c>
      <c r="P61" s="15">
        <v>0.16</v>
      </c>
      <c r="Q61" s="15">
        <v>0.94</v>
      </c>
      <c r="R61" s="15">
        <v>2.02</v>
      </c>
      <c r="S61" s="15">
        <v>2.86</v>
      </c>
      <c r="T61" s="16">
        <v>6.09</v>
      </c>
    </row>
    <row r="62" spans="2:20" x14ac:dyDescent="0.25">
      <c r="B62" s="17">
        <v>5</v>
      </c>
      <c r="C62" s="15">
        <v>0.02</v>
      </c>
      <c r="D62" s="15">
        <v>0.03</v>
      </c>
      <c r="E62" s="15">
        <v>0.06</v>
      </c>
      <c r="F62" s="15">
        <v>0.16</v>
      </c>
      <c r="G62" s="15">
        <v>0.76</v>
      </c>
      <c r="H62" s="15">
        <v>2.0499999999999998</v>
      </c>
      <c r="I62" s="15">
        <v>3.28</v>
      </c>
      <c r="J62" s="16">
        <v>5.83</v>
      </c>
      <c r="L62" s="17">
        <v>5</v>
      </c>
      <c r="M62" s="15">
        <v>0.03</v>
      </c>
      <c r="N62" s="15">
        <v>0.04</v>
      </c>
      <c r="O62" s="15">
        <v>0.06</v>
      </c>
      <c r="P62" s="15">
        <v>0.17</v>
      </c>
      <c r="Q62" s="15">
        <v>0.93</v>
      </c>
      <c r="R62" s="15">
        <v>1.81</v>
      </c>
      <c r="S62" s="15">
        <v>2.4900000000000002</v>
      </c>
      <c r="T62" s="16">
        <v>4.9800000000000004</v>
      </c>
    </row>
    <row r="63" spans="2:20" x14ac:dyDescent="0.25">
      <c r="B63" s="17">
        <v>6</v>
      </c>
      <c r="C63" s="15">
        <v>0.02</v>
      </c>
      <c r="D63" s="15">
        <v>0.03</v>
      </c>
      <c r="E63" s="15">
        <v>7.0000000000000007E-2</v>
      </c>
      <c r="F63" s="15">
        <v>0.17</v>
      </c>
      <c r="G63" s="15">
        <v>0.79</v>
      </c>
      <c r="H63" s="15">
        <v>2</v>
      </c>
      <c r="I63" s="15">
        <v>3.03</v>
      </c>
      <c r="J63" s="16">
        <v>4.88</v>
      </c>
      <c r="L63" s="17">
        <v>6</v>
      </c>
      <c r="M63" s="15">
        <v>0.03</v>
      </c>
      <c r="N63" s="15">
        <v>0.04</v>
      </c>
      <c r="O63" s="15">
        <v>0.06</v>
      </c>
      <c r="P63" s="15">
        <v>0.17</v>
      </c>
      <c r="Q63" s="15">
        <v>0.91</v>
      </c>
      <c r="R63" s="15">
        <v>1.61</v>
      </c>
      <c r="S63" s="15">
        <v>2.14</v>
      </c>
      <c r="T63" s="16">
        <v>4.21</v>
      </c>
    </row>
    <row r="64" spans="2:20" x14ac:dyDescent="0.25">
      <c r="B64" s="17">
        <v>7</v>
      </c>
      <c r="C64" s="15">
        <v>0.02</v>
      </c>
      <c r="D64" s="15">
        <v>0.03</v>
      </c>
      <c r="E64" s="15">
        <v>7.0000000000000007E-2</v>
      </c>
      <c r="F64" s="15">
        <v>0.18</v>
      </c>
      <c r="G64" s="15">
        <v>0.81</v>
      </c>
      <c r="H64" s="15">
        <v>1.93</v>
      </c>
      <c r="I64" s="15">
        <v>2.82</v>
      </c>
      <c r="J64" s="16">
        <v>4.2</v>
      </c>
      <c r="L64" s="17">
        <v>7</v>
      </c>
      <c r="M64" s="15">
        <v>0.03</v>
      </c>
      <c r="N64" s="15">
        <v>0.04</v>
      </c>
      <c r="O64" s="15">
        <v>0.06</v>
      </c>
      <c r="P64" s="15">
        <v>0.16</v>
      </c>
      <c r="Q64" s="15">
        <v>0.86</v>
      </c>
      <c r="R64" s="15">
        <v>1.46</v>
      </c>
      <c r="S64" s="15">
        <v>1.89</v>
      </c>
      <c r="T64" s="16">
        <v>3.65</v>
      </c>
    </row>
    <row r="65" spans="2:20" x14ac:dyDescent="0.25">
      <c r="B65" s="17">
        <v>8</v>
      </c>
      <c r="C65" s="15">
        <v>0.02</v>
      </c>
      <c r="D65" s="15">
        <v>0.03</v>
      </c>
      <c r="E65" s="15">
        <v>0.08</v>
      </c>
      <c r="F65" s="15">
        <v>0.19</v>
      </c>
      <c r="G65" s="15">
        <v>0.82</v>
      </c>
      <c r="H65" s="15">
        <v>1.85</v>
      </c>
      <c r="I65" s="15">
        <v>2.64</v>
      </c>
      <c r="J65" s="16">
        <v>3.68</v>
      </c>
      <c r="L65" s="17">
        <v>8</v>
      </c>
      <c r="M65" s="15">
        <v>0.03</v>
      </c>
      <c r="N65" s="15">
        <v>0.04</v>
      </c>
      <c r="O65" s="15">
        <v>0.06</v>
      </c>
      <c r="P65" s="15">
        <v>0.16</v>
      </c>
      <c r="Q65" s="15">
        <v>0.82</v>
      </c>
      <c r="R65" s="15">
        <v>1.36</v>
      </c>
      <c r="S65" s="15">
        <v>1.74</v>
      </c>
      <c r="T65" s="16">
        <v>3.23</v>
      </c>
    </row>
    <row r="66" spans="2:20" x14ac:dyDescent="0.25">
      <c r="B66" s="17">
        <v>9</v>
      </c>
      <c r="C66" s="15">
        <v>0.02</v>
      </c>
      <c r="D66" s="15">
        <v>0.03</v>
      </c>
      <c r="E66" s="15">
        <v>0.09</v>
      </c>
      <c r="F66" s="15">
        <v>0.21</v>
      </c>
      <c r="G66" s="15">
        <v>0.82</v>
      </c>
      <c r="H66" s="15">
        <v>1.78</v>
      </c>
      <c r="I66" s="15">
        <v>2.5</v>
      </c>
      <c r="J66" s="16">
        <v>3.28</v>
      </c>
      <c r="L66" s="17">
        <v>9</v>
      </c>
      <c r="M66" s="15">
        <v>0.03</v>
      </c>
      <c r="N66" s="15">
        <v>0.04</v>
      </c>
      <c r="O66" s="15">
        <v>0.06</v>
      </c>
      <c r="P66" s="15">
        <v>0.16</v>
      </c>
      <c r="Q66" s="15">
        <v>0.8</v>
      </c>
      <c r="R66" s="15">
        <v>1.28</v>
      </c>
      <c r="S66" s="15">
        <v>1.62</v>
      </c>
      <c r="T66" s="16">
        <v>2.88</v>
      </c>
    </row>
    <row r="67" spans="2:20" x14ac:dyDescent="0.25">
      <c r="B67" s="17">
        <v>10</v>
      </c>
      <c r="C67" s="15">
        <v>0.02</v>
      </c>
      <c r="D67" s="15">
        <v>0.04</v>
      </c>
      <c r="E67" s="15">
        <v>0.09</v>
      </c>
      <c r="F67" s="15">
        <v>0.21</v>
      </c>
      <c r="G67" s="15">
        <v>0.83</v>
      </c>
      <c r="H67" s="15">
        <v>1.73</v>
      </c>
      <c r="I67" s="15">
        <v>2.38</v>
      </c>
      <c r="J67" s="16">
        <v>2.96</v>
      </c>
      <c r="L67" s="17">
        <v>10</v>
      </c>
      <c r="M67" s="15">
        <v>0.03</v>
      </c>
      <c r="N67" s="15">
        <v>0.04</v>
      </c>
      <c r="O67" s="15">
        <v>0.06</v>
      </c>
      <c r="P67" s="15">
        <v>0.16</v>
      </c>
      <c r="Q67" s="15">
        <v>0.76</v>
      </c>
      <c r="R67" s="15">
        <v>1.22</v>
      </c>
      <c r="S67" s="15">
        <v>1.49</v>
      </c>
      <c r="T67" s="16">
        <v>2.65</v>
      </c>
    </row>
    <row r="68" spans="2:20" x14ac:dyDescent="0.25">
      <c r="B68" s="17">
        <v>11</v>
      </c>
      <c r="C68" s="15">
        <v>0.02</v>
      </c>
      <c r="D68" s="15">
        <v>0.04</v>
      </c>
      <c r="E68" s="15">
        <v>0.09</v>
      </c>
      <c r="F68" s="15">
        <v>0.21</v>
      </c>
      <c r="G68" s="15">
        <v>0.83</v>
      </c>
      <c r="H68" s="15">
        <v>1.73</v>
      </c>
      <c r="I68" s="15">
        <v>2.38</v>
      </c>
      <c r="J68" s="16">
        <v>2.96</v>
      </c>
      <c r="L68" s="17">
        <v>11</v>
      </c>
      <c r="M68" s="15">
        <v>0.03</v>
      </c>
      <c r="N68" s="15">
        <v>0.04</v>
      </c>
      <c r="O68" s="15">
        <v>0.06</v>
      </c>
      <c r="P68" s="15">
        <v>0.16</v>
      </c>
      <c r="Q68" s="15">
        <v>0.76</v>
      </c>
      <c r="R68" s="15">
        <v>1.22</v>
      </c>
      <c r="S68" s="15">
        <v>1.49</v>
      </c>
      <c r="T68" s="16">
        <v>2.65</v>
      </c>
    </row>
    <row r="69" spans="2:20" x14ac:dyDescent="0.25">
      <c r="B69" s="17">
        <v>12</v>
      </c>
      <c r="C69" s="15">
        <v>0.02</v>
      </c>
      <c r="D69" s="15">
        <v>0.04</v>
      </c>
      <c r="E69" s="15">
        <v>0.09</v>
      </c>
      <c r="F69" s="15">
        <v>0.21</v>
      </c>
      <c r="G69" s="15">
        <v>0.83</v>
      </c>
      <c r="H69" s="15">
        <v>1.73</v>
      </c>
      <c r="I69" s="15">
        <v>2.38</v>
      </c>
      <c r="J69" s="16">
        <v>2.96</v>
      </c>
      <c r="L69" s="17">
        <v>12</v>
      </c>
      <c r="M69" s="15">
        <v>0.03</v>
      </c>
      <c r="N69" s="15">
        <v>0.04</v>
      </c>
      <c r="O69" s="15">
        <v>0.06</v>
      </c>
      <c r="P69" s="15">
        <v>0.16</v>
      </c>
      <c r="Q69" s="15">
        <v>0.76</v>
      </c>
      <c r="R69" s="15">
        <v>1.22</v>
      </c>
      <c r="S69" s="15">
        <v>1.49</v>
      </c>
      <c r="T69" s="16">
        <v>2.65</v>
      </c>
    </row>
    <row r="70" spans="2:20" x14ac:dyDescent="0.25">
      <c r="B70" s="17">
        <v>13</v>
      </c>
      <c r="C70" s="15">
        <v>0.02</v>
      </c>
      <c r="D70" s="15">
        <v>0.04</v>
      </c>
      <c r="E70" s="15">
        <v>0.09</v>
      </c>
      <c r="F70" s="15">
        <v>0.21</v>
      </c>
      <c r="G70" s="15">
        <v>0.83</v>
      </c>
      <c r="H70" s="15">
        <v>1.73</v>
      </c>
      <c r="I70" s="15">
        <v>2.38</v>
      </c>
      <c r="J70" s="16">
        <v>2.96</v>
      </c>
      <c r="L70" s="17">
        <v>13</v>
      </c>
      <c r="M70" s="15">
        <v>0.03</v>
      </c>
      <c r="N70" s="15">
        <v>0.04</v>
      </c>
      <c r="O70" s="15">
        <v>0.06</v>
      </c>
      <c r="P70" s="15">
        <v>0.16</v>
      </c>
      <c r="Q70" s="15">
        <v>0.76</v>
      </c>
      <c r="R70" s="15">
        <v>1.22</v>
      </c>
      <c r="S70" s="15">
        <v>1.49</v>
      </c>
      <c r="T70" s="16">
        <v>2.65</v>
      </c>
    </row>
    <row r="71" spans="2:20" x14ac:dyDescent="0.25">
      <c r="B71" s="17">
        <v>14</v>
      </c>
      <c r="C71" s="15">
        <v>0.02</v>
      </c>
      <c r="D71" s="15">
        <v>0.04</v>
      </c>
      <c r="E71" s="15">
        <v>0.09</v>
      </c>
      <c r="F71" s="15">
        <v>0.21</v>
      </c>
      <c r="G71" s="15">
        <v>0.83</v>
      </c>
      <c r="H71" s="15">
        <v>1.73</v>
      </c>
      <c r="I71" s="15">
        <v>2.38</v>
      </c>
      <c r="J71" s="16">
        <v>2.96</v>
      </c>
      <c r="L71" s="17">
        <v>14</v>
      </c>
      <c r="M71" s="15">
        <v>0.03</v>
      </c>
      <c r="N71" s="15">
        <v>0.04</v>
      </c>
      <c r="O71" s="15">
        <v>0.06</v>
      </c>
      <c r="P71" s="15">
        <v>0.16</v>
      </c>
      <c r="Q71" s="15">
        <v>0.76</v>
      </c>
      <c r="R71" s="15">
        <v>1.22</v>
      </c>
      <c r="S71" s="15">
        <v>1.49</v>
      </c>
      <c r="T71" s="16">
        <v>2.65</v>
      </c>
    </row>
    <row r="72" spans="2:20" x14ac:dyDescent="0.25">
      <c r="B72" s="17">
        <v>15</v>
      </c>
      <c r="C72" s="15">
        <v>0.02</v>
      </c>
      <c r="D72" s="15">
        <v>0.04</v>
      </c>
      <c r="E72" s="15">
        <v>0.09</v>
      </c>
      <c r="F72" s="15">
        <v>0.21</v>
      </c>
      <c r="G72" s="15">
        <v>0.83</v>
      </c>
      <c r="H72" s="15">
        <v>1.73</v>
      </c>
      <c r="I72" s="15">
        <v>2.38</v>
      </c>
      <c r="J72" s="16">
        <v>2.96</v>
      </c>
      <c r="L72" s="17">
        <v>15</v>
      </c>
      <c r="M72" s="15">
        <v>0.03</v>
      </c>
      <c r="N72" s="15">
        <v>0.04</v>
      </c>
      <c r="O72" s="15">
        <v>0.06</v>
      </c>
      <c r="P72" s="15">
        <v>0.16</v>
      </c>
      <c r="Q72" s="15">
        <v>0.76</v>
      </c>
      <c r="R72" s="15">
        <v>1.22</v>
      </c>
      <c r="S72" s="15">
        <v>1.49</v>
      </c>
      <c r="T72" s="16">
        <v>2.65</v>
      </c>
    </row>
    <row r="73" spans="2:20" x14ac:dyDescent="0.25">
      <c r="B73" s="17">
        <v>16</v>
      </c>
      <c r="C73" s="15">
        <v>0.02</v>
      </c>
      <c r="D73" s="15">
        <v>0.04</v>
      </c>
      <c r="E73" s="15">
        <v>0.09</v>
      </c>
      <c r="F73" s="15">
        <v>0.21</v>
      </c>
      <c r="G73" s="15">
        <v>0.83</v>
      </c>
      <c r="H73" s="15">
        <v>1.73</v>
      </c>
      <c r="I73" s="15">
        <v>2.38</v>
      </c>
      <c r="J73" s="16">
        <v>2.96</v>
      </c>
      <c r="L73" s="17">
        <v>16</v>
      </c>
      <c r="M73" s="15">
        <v>0.03</v>
      </c>
      <c r="N73" s="15">
        <v>0.04</v>
      </c>
      <c r="O73" s="15">
        <v>0.06</v>
      </c>
      <c r="P73" s="15">
        <v>0.16</v>
      </c>
      <c r="Q73" s="15">
        <v>0.76</v>
      </c>
      <c r="R73" s="15">
        <v>1.22</v>
      </c>
      <c r="S73" s="15">
        <v>1.49</v>
      </c>
      <c r="T73" s="16">
        <v>2.65</v>
      </c>
    </row>
    <row r="74" spans="2:20" x14ac:dyDescent="0.25">
      <c r="B74" s="17">
        <v>17</v>
      </c>
      <c r="C74" s="15">
        <v>0.02</v>
      </c>
      <c r="D74" s="15">
        <v>0.04</v>
      </c>
      <c r="E74" s="15">
        <v>0.09</v>
      </c>
      <c r="F74" s="15">
        <v>0.21</v>
      </c>
      <c r="G74" s="15">
        <v>0.83</v>
      </c>
      <c r="H74" s="15">
        <v>1.73</v>
      </c>
      <c r="I74" s="15">
        <v>2.38</v>
      </c>
      <c r="J74" s="16">
        <v>2.96</v>
      </c>
      <c r="L74" s="17">
        <v>17</v>
      </c>
      <c r="M74" s="15">
        <v>0.03</v>
      </c>
      <c r="N74" s="15">
        <v>0.04</v>
      </c>
      <c r="O74" s="15">
        <v>0.06</v>
      </c>
      <c r="P74" s="15">
        <v>0.16</v>
      </c>
      <c r="Q74" s="15">
        <v>0.76</v>
      </c>
      <c r="R74" s="15">
        <v>1.22</v>
      </c>
      <c r="S74" s="15">
        <v>1.49</v>
      </c>
      <c r="T74" s="16">
        <v>2.65</v>
      </c>
    </row>
    <row r="75" spans="2:20" x14ac:dyDescent="0.25">
      <c r="B75" s="17">
        <v>18</v>
      </c>
      <c r="C75" s="15">
        <v>0.02</v>
      </c>
      <c r="D75" s="15">
        <v>0.04</v>
      </c>
      <c r="E75" s="15">
        <v>0.09</v>
      </c>
      <c r="F75" s="15">
        <v>0.21</v>
      </c>
      <c r="G75" s="15">
        <v>0.83</v>
      </c>
      <c r="H75" s="15">
        <v>1.73</v>
      </c>
      <c r="I75" s="15">
        <v>2.38</v>
      </c>
      <c r="J75" s="16">
        <v>2.96</v>
      </c>
      <c r="L75" s="17">
        <v>18</v>
      </c>
      <c r="M75" s="15">
        <v>0.03</v>
      </c>
      <c r="N75" s="15">
        <v>0.04</v>
      </c>
      <c r="O75" s="15">
        <v>0.06</v>
      </c>
      <c r="P75" s="15">
        <v>0.16</v>
      </c>
      <c r="Q75" s="15">
        <v>0.76</v>
      </c>
      <c r="R75" s="15">
        <v>1.22</v>
      </c>
      <c r="S75" s="15">
        <v>1.49</v>
      </c>
      <c r="T75" s="16">
        <v>2.65</v>
      </c>
    </row>
    <row r="76" spans="2:20" x14ac:dyDescent="0.25">
      <c r="B76" s="17">
        <v>19</v>
      </c>
      <c r="C76" s="15">
        <v>0.02</v>
      </c>
      <c r="D76" s="15">
        <v>0.04</v>
      </c>
      <c r="E76" s="15">
        <v>0.09</v>
      </c>
      <c r="F76" s="15">
        <v>0.21</v>
      </c>
      <c r="G76" s="15">
        <v>0.83</v>
      </c>
      <c r="H76" s="15">
        <v>1.73</v>
      </c>
      <c r="I76" s="15">
        <v>2.38</v>
      </c>
      <c r="J76" s="16">
        <v>2.96</v>
      </c>
      <c r="L76" s="17">
        <v>19</v>
      </c>
      <c r="M76" s="15">
        <v>0.03</v>
      </c>
      <c r="N76" s="15">
        <v>0.04</v>
      </c>
      <c r="O76" s="15">
        <v>0.06</v>
      </c>
      <c r="P76" s="15">
        <v>0.16</v>
      </c>
      <c r="Q76" s="15">
        <v>0.76</v>
      </c>
      <c r="R76" s="15">
        <v>1.22</v>
      </c>
      <c r="S76" s="15">
        <v>1.49</v>
      </c>
      <c r="T76" s="16">
        <v>2.65</v>
      </c>
    </row>
    <row r="77" spans="2:20" x14ac:dyDescent="0.25">
      <c r="B77" s="18">
        <v>20</v>
      </c>
      <c r="C77" s="19">
        <v>0.02</v>
      </c>
      <c r="D77" s="19">
        <v>0.04</v>
      </c>
      <c r="E77" s="19">
        <v>0.09</v>
      </c>
      <c r="F77" s="19">
        <v>0.21</v>
      </c>
      <c r="G77" s="19">
        <v>0.83</v>
      </c>
      <c r="H77" s="19">
        <v>1.73</v>
      </c>
      <c r="I77" s="19">
        <v>2.38</v>
      </c>
      <c r="J77" s="20">
        <v>2.96</v>
      </c>
      <c r="L77" s="18">
        <v>20</v>
      </c>
      <c r="M77" s="19">
        <v>0.03</v>
      </c>
      <c r="N77" s="19">
        <v>0.04</v>
      </c>
      <c r="O77" s="19">
        <v>0.06</v>
      </c>
      <c r="P77" s="19">
        <v>0.16</v>
      </c>
      <c r="Q77" s="19">
        <v>0.76</v>
      </c>
      <c r="R77" s="19">
        <v>1.22</v>
      </c>
      <c r="S77" s="19">
        <v>1.49</v>
      </c>
      <c r="T77" s="20">
        <v>2.65</v>
      </c>
    </row>
    <row r="79" spans="2:20" ht="13.8" thickBot="1" x14ac:dyDescent="0.3"/>
    <row r="80" spans="2:20" ht="13.8" thickBot="1" x14ac:dyDescent="0.3">
      <c r="B80" s="61" t="s">
        <v>17</v>
      </c>
      <c r="C80" s="62"/>
      <c r="D80" s="62"/>
      <c r="E80" s="62"/>
      <c r="F80" s="62"/>
      <c r="G80" s="62"/>
      <c r="H80" s="62"/>
      <c r="I80" s="62"/>
      <c r="J80" s="63"/>
      <c r="L80" s="61" t="s">
        <v>17</v>
      </c>
      <c r="M80" s="62"/>
      <c r="N80" s="62"/>
      <c r="O80" s="62"/>
      <c r="P80" s="62"/>
      <c r="Q80" s="62"/>
      <c r="R80" s="62"/>
      <c r="S80" s="62"/>
      <c r="T80" s="63"/>
    </row>
    <row r="81" spans="2:20" x14ac:dyDescent="0.25">
      <c r="B81" s="6" t="s">
        <v>5</v>
      </c>
      <c r="C81" s="7" t="s">
        <v>6</v>
      </c>
      <c r="D81" s="8" t="s">
        <v>7</v>
      </c>
      <c r="E81" s="8" t="s">
        <v>8</v>
      </c>
      <c r="F81" s="8" t="s">
        <v>9</v>
      </c>
      <c r="G81" s="8" t="s">
        <v>10</v>
      </c>
      <c r="H81" s="8" t="s">
        <v>11</v>
      </c>
      <c r="I81" s="8" t="s">
        <v>12</v>
      </c>
      <c r="J81" s="9" t="s">
        <v>13</v>
      </c>
      <c r="L81" s="10" t="s">
        <v>14</v>
      </c>
      <c r="M81" s="11" t="s">
        <v>6</v>
      </c>
      <c r="N81" s="12" t="s">
        <v>7</v>
      </c>
      <c r="O81" s="12" t="s">
        <v>8</v>
      </c>
      <c r="P81" s="12" t="s">
        <v>9</v>
      </c>
      <c r="Q81" s="12" t="s">
        <v>10</v>
      </c>
      <c r="R81" s="12" t="s">
        <v>11</v>
      </c>
      <c r="S81" s="12" t="s">
        <v>12</v>
      </c>
      <c r="T81" s="13" t="s">
        <v>13</v>
      </c>
    </row>
    <row r="82" spans="2:20" x14ac:dyDescent="0.25">
      <c r="B82" s="14">
        <v>1</v>
      </c>
      <c r="C82" s="15">
        <v>0</v>
      </c>
      <c r="D82" s="15">
        <v>0.01</v>
      </c>
      <c r="E82" s="15">
        <v>0.03</v>
      </c>
      <c r="F82" s="15">
        <v>0.11</v>
      </c>
      <c r="G82" s="15">
        <v>0.5</v>
      </c>
      <c r="H82" s="15">
        <v>2.0699999999999998</v>
      </c>
      <c r="I82" s="15">
        <v>6.42</v>
      </c>
      <c r="J82" s="16">
        <v>22.54</v>
      </c>
      <c r="L82" s="14">
        <v>1</v>
      </c>
      <c r="M82" s="15">
        <v>0.03</v>
      </c>
      <c r="N82" s="15">
        <v>0.03</v>
      </c>
      <c r="O82" s="15">
        <v>0.06</v>
      </c>
      <c r="P82" s="15">
        <v>0.17</v>
      </c>
      <c r="Q82" s="15">
        <v>0.72</v>
      </c>
      <c r="R82" s="15">
        <v>2.5099999999999998</v>
      </c>
      <c r="S82" s="15">
        <v>6.27</v>
      </c>
      <c r="T82" s="16">
        <v>15.1</v>
      </c>
    </row>
    <row r="83" spans="2:20" x14ac:dyDescent="0.25">
      <c r="B83" s="17">
        <v>2</v>
      </c>
      <c r="C83" s="15">
        <v>0.01</v>
      </c>
      <c r="D83" s="15">
        <v>0.01</v>
      </c>
      <c r="E83" s="15">
        <v>0.04</v>
      </c>
      <c r="F83" s="15">
        <v>0.13</v>
      </c>
      <c r="G83" s="15">
        <v>0.71</v>
      </c>
      <c r="H83" s="15">
        <v>2.56</v>
      </c>
      <c r="I83" s="15">
        <v>5.81</v>
      </c>
      <c r="J83" s="16">
        <v>15.9</v>
      </c>
      <c r="L83" s="17">
        <v>2</v>
      </c>
      <c r="M83" s="15">
        <v>0.03</v>
      </c>
      <c r="N83" s="15">
        <v>0.03</v>
      </c>
      <c r="O83" s="15">
        <v>0.06</v>
      </c>
      <c r="P83" s="15">
        <v>0.18</v>
      </c>
      <c r="Q83" s="15">
        <v>0.94</v>
      </c>
      <c r="R83" s="15">
        <v>2.57</v>
      </c>
      <c r="S83" s="15">
        <v>4.6399999999999997</v>
      </c>
      <c r="T83" s="16">
        <v>11.09</v>
      </c>
    </row>
    <row r="84" spans="2:20" x14ac:dyDescent="0.25">
      <c r="B84" s="17">
        <v>3</v>
      </c>
      <c r="C84" s="15">
        <v>0.01</v>
      </c>
      <c r="D84" s="15">
        <v>0.02</v>
      </c>
      <c r="E84" s="15">
        <v>0.06</v>
      </c>
      <c r="F84" s="15">
        <v>0.16</v>
      </c>
      <c r="G84" s="15">
        <v>0.85</v>
      </c>
      <c r="H84" s="15">
        <v>2.77</v>
      </c>
      <c r="I84" s="15">
        <v>5.4</v>
      </c>
      <c r="J84" s="16">
        <v>12.65</v>
      </c>
      <c r="L84" s="17">
        <v>3</v>
      </c>
      <c r="M84" s="15">
        <v>0.04</v>
      </c>
      <c r="N84" s="15">
        <v>0.04</v>
      </c>
      <c r="O84" s="15">
        <v>0.06</v>
      </c>
      <c r="P84" s="15">
        <v>0.18</v>
      </c>
      <c r="Q84" s="15">
        <v>1.03</v>
      </c>
      <c r="R84" s="15">
        <v>2.41</v>
      </c>
      <c r="S84" s="15">
        <v>3.63</v>
      </c>
      <c r="T84" s="16">
        <v>8.7100000000000009</v>
      </c>
    </row>
    <row r="85" spans="2:20" x14ac:dyDescent="0.25">
      <c r="B85" s="17">
        <v>4</v>
      </c>
      <c r="C85" s="15">
        <v>0.02</v>
      </c>
      <c r="D85" s="15">
        <v>0.03</v>
      </c>
      <c r="E85" s="15">
        <v>7.0000000000000007E-2</v>
      </c>
      <c r="F85" s="15">
        <v>0.19</v>
      </c>
      <c r="G85" s="15">
        <v>0.94</v>
      </c>
      <c r="H85" s="15">
        <v>2.8</v>
      </c>
      <c r="I85" s="15">
        <v>4.84</v>
      </c>
      <c r="J85" s="16">
        <v>9.9499999999999993</v>
      </c>
      <c r="L85" s="17">
        <v>4</v>
      </c>
      <c r="M85" s="15">
        <v>0.04</v>
      </c>
      <c r="N85" s="15">
        <v>0.04</v>
      </c>
      <c r="O85" s="15">
        <v>0.06</v>
      </c>
      <c r="P85" s="15">
        <v>0.18</v>
      </c>
      <c r="Q85" s="15">
        <v>1.04</v>
      </c>
      <c r="R85" s="15">
        <v>2.19</v>
      </c>
      <c r="S85" s="15">
        <v>3.05</v>
      </c>
      <c r="T85" s="16">
        <v>6.86</v>
      </c>
    </row>
    <row r="86" spans="2:20" x14ac:dyDescent="0.25">
      <c r="B86" s="17">
        <v>5</v>
      </c>
      <c r="C86" s="15">
        <v>0.03</v>
      </c>
      <c r="D86" s="15">
        <v>0.04</v>
      </c>
      <c r="E86" s="15">
        <v>0.08</v>
      </c>
      <c r="F86" s="15">
        <v>0.21</v>
      </c>
      <c r="G86" s="15">
        <v>1.01</v>
      </c>
      <c r="H86" s="15">
        <v>2.75</v>
      </c>
      <c r="I86" s="15">
        <v>4.4400000000000004</v>
      </c>
      <c r="J86" s="16">
        <v>8.0399999999999991</v>
      </c>
      <c r="L86" s="17">
        <v>5</v>
      </c>
      <c r="M86" s="15">
        <v>0.04</v>
      </c>
      <c r="N86" s="15">
        <v>0.05</v>
      </c>
      <c r="O86" s="15">
        <v>7.0000000000000007E-2</v>
      </c>
      <c r="P86" s="15">
        <v>0.18</v>
      </c>
      <c r="Q86" s="15">
        <v>1.03</v>
      </c>
      <c r="R86" s="15">
        <v>1.95</v>
      </c>
      <c r="S86" s="15">
        <v>2.64</v>
      </c>
      <c r="T86" s="16">
        <v>5.65</v>
      </c>
    </row>
    <row r="87" spans="2:20" x14ac:dyDescent="0.25">
      <c r="B87" s="17">
        <v>6</v>
      </c>
      <c r="C87" s="15">
        <v>0.03</v>
      </c>
      <c r="D87" s="15">
        <v>0.04</v>
      </c>
      <c r="E87" s="15">
        <v>0.09</v>
      </c>
      <c r="F87" s="15">
        <v>0.23</v>
      </c>
      <c r="G87" s="15">
        <v>1.05</v>
      </c>
      <c r="H87" s="15">
        <v>2.68</v>
      </c>
      <c r="I87" s="15">
        <v>4.1100000000000003</v>
      </c>
      <c r="J87" s="16">
        <v>6.75</v>
      </c>
      <c r="L87" s="17">
        <v>6</v>
      </c>
      <c r="M87" s="15">
        <v>0.04</v>
      </c>
      <c r="N87" s="15">
        <v>0.05</v>
      </c>
      <c r="O87" s="15">
        <v>7.0000000000000007E-2</v>
      </c>
      <c r="P87" s="15">
        <v>0.18</v>
      </c>
      <c r="Q87" s="15">
        <v>1</v>
      </c>
      <c r="R87" s="15">
        <v>1.72</v>
      </c>
      <c r="S87" s="15">
        <v>2.25</v>
      </c>
      <c r="T87" s="16">
        <v>4.8</v>
      </c>
    </row>
    <row r="88" spans="2:20" x14ac:dyDescent="0.25">
      <c r="B88" s="17">
        <v>7</v>
      </c>
      <c r="C88" s="15">
        <v>0.03</v>
      </c>
      <c r="D88" s="15">
        <v>0.04</v>
      </c>
      <c r="E88" s="15">
        <v>0.1</v>
      </c>
      <c r="F88" s="15">
        <v>0.24</v>
      </c>
      <c r="G88" s="15">
        <v>1.08</v>
      </c>
      <c r="H88" s="15">
        <v>2.6</v>
      </c>
      <c r="I88" s="15">
        <v>3.84</v>
      </c>
      <c r="J88" s="16">
        <v>5.81</v>
      </c>
      <c r="L88" s="17">
        <v>7</v>
      </c>
      <c r="M88" s="15">
        <v>0.04</v>
      </c>
      <c r="N88" s="15">
        <v>0.05</v>
      </c>
      <c r="O88" s="15">
        <v>6.9999999999999993E-2</v>
      </c>
      <c r="P88" s="15">
        <v>0.17</v>
      </c>
      <c r="Q88" s="15">
        <v>0.94</v>
      </c>
      <c r="R88" s="15">
        <v>1.54</v>
      </c>
      <c r="S88" s="15">
        <v>1.97</v>
      </c>
      <c r="T88" s="16">
        <v>4.18</v>
      </c>
    </row>
    <row r="89" spans="2:20" x14ac:dyDescent="0.25">
      <c r="B89" s="17">
        <v>8</v>
      </c>
      <c r="C89" s="15">
        <v>0.03</v>
      </c>
      <c r="D89" s="15">
        <v>0.04</v>
      </c>
      <c r="E89" s="15">
        <v>0.11</v>
      </c>
      <c r="F89" s="15">
        <v>0.26</v>
      </c>
      <c r="G89" s="15">
        <v>1.0900000000000001</v>
      </c>
      <c r="H89" s="15">
        <v>2.5</v>
      </c>
      <c r="I89" s="15">
        <v>3.6</v>
      </c>
      <c r="J89" s="16">
        <v>5.1100000000000003</v>
      </c>
      <c r="L89" s="17">
        <v>8</v>
      </c>
      <c r="M89" s="15">
        <v>0.04</v>
      </c>
      <c r="N89" s="15">
        <v>0.05</v>
      </c>
      <c r="O89" s="15">
        <v>6.9999999999999993E-2</v>
      </c>
      <c r="P89" s="15">
        <v>0.17</v>
      </c>
      <c r="Q89" s="15">
        <v>0.89</v>
      </c>
      <c r="R89" s="15">
        <v>1.43</v>
      </c>
      <c r="S89" s="15">
        <v>1.81</v>
      </c>
      <c r="T89" s="16">
        <v>3.7</v>
      </c>
    </row>
    <row r="90" spans="2:20" x14ac:dyDescent="0.25">
      <c r="B90" s="17">
        <v>9</v>
      </c>
      <c r="C90" s="15">
        <v>0.03</v>
      </c>
      <c r="D90" s="15">
        <v>0.04</v>
      </c>
      <c r="E90" s="15">
        <v>0.11</v>
      </c>
      <c r="F90" s="15">
        <v>0.27</v>
      </c>
      <c r="G90" s="15">
        <v>1.1000000000000001</v>
      </c>
      <c r="H90" s="15">
        <v>2.41</v>
      </c>
      <c r="I90" s="15">
        <v>3.42</v>
      </c>
      <c r="J90" s="16">
        <v>4.55</v>
      </c>
      <c r="L90" s="17">
        <v>9</v>
      </c>
      <c r="M90" s="15">
        <v>0.04</v>
      </c>
      <c r="N90" s="15">
        <v>0.05</v>
      </c>
      <c r="O90" s="15">
        <v>6.9999999999999993E-2</v>
      </c>
      <c r="P90" s="15">
        <v>0.17</v>
      </c>
      <c r="Q90" s="15">
        <v>0.86</v>
      </c>
      <c r="R90" s="15">
        <v>1.35</v>
      </c>
      <c r="S90" s="15">
        <v>1.69</v>
      </c>
      <c r="T90" s="16">
        <v>3.32</v>
      </c>
    </row>
    <row r="91" spans="2:20" x14ac:dyDescent="0.25">
      <c r="B91" s="17">
        <v>10</v>
      </c>
      <c r="C91" s="15">
        <v>0.03</v>
      </c>
      <c r="D91" s="15">
        <v>0.05</v>
      </c>
      <c r="E91" s="15">
        <v>0.12</v>
      </c>
      <c r="F91" s="15">
        <v>0.28000000000000003</v>
      </c>
      <c r="G91" s="15">
        <v>1.1100000000000001</v>
      </c>
      <c r="H91" s="15">
        <v>2.34</v>
      </c>
      <c r="I91" s="15">
        <v>3.26</v>
      </c>
      <c r="J91" s="16">
        <v>4.1100000000000003</v>
      </c>
      <c r="L91" s="17">
        <v>10</v>
      </c>
      <c r="M91" s="15">
        <v>0.04</v>
      </c>
      <c r="N91" s="15">
        <v>0.05</v>
      </c>
      <c r="O91" s="15">
        <v>6.9999999999999993E-2</v>
      </c>
      <c r="P91" s="15">
        <v>0.16</v>
      </c>
      <c r="Q91" s="15">
        <v>0.82</v>
      </c>
      <c r="R91" s="15">
        <v>1.28</v>
      </c>
      <c r="S91" s="15">
        <v>1.56</v>
      </c>
      <c r="T91" s="16">
        <v>3.06</v>
      </c>
    </row>
    <row r="92" spans="2:20" x14ac:dyDescent="0.25">
      <c r="B92" s="17">
        <v>11</v>
      </c>
      <c r="C92" s="15">
        <v>0.03</v>
      </c>
      <c r="D92" s="15">
        <v>0.05</v>
      </c>
      <c r="E92" s="15">
        <v>0.12</v>
      </c>
      <c r="F92" s="15">
        <v>0.28000000000000003</v>
      </c>
      <c r="G92" s="15">
        <v>1.1100000000000001</v>
      </c>
      <c r="H92" s="15">
        <v>2.34</v>
      </c>
      <c r="I92" s="15">
        <v>3.26</v>
      </c>
      <c r="J92" s="16">
        <v>4.1100000000000003</v>
      </c>
      <c r="L92" s="17">
        <v>11</v>
      </c>
      <c r="M92" s="15">
        <v>0.04</v>
      </c>
      <c r="N92" s="15">
        <v>0.05</v>
      </c>
      <c r="O92" s="15">
        <v>6.9999999999999993E-2</v>
      </c>
      <c r="P92" s="15">
        <v>0.16</v>
      </c>
      <c r="Q92" s="15">
        <v>0.82</v>
      </c>
      <c r="R92" s="15">
        <v>1.28</v>
      </c>
      <c r="S92" s="15">
        <v>1.56</v>
      </c>
      <c r="T92" s="16">
        <v>3.06</v>
      </c>
    </row>
    <row r="93" spans="2:20" x14ac:dyDescent="0.25">
      <c r="B93" s="17">
        <v>12</v>
      </c>
      <c r="C93" s="15">
        <v>0.03</v>
      </c>
      <c r="D93" s="15">
        <v>0.05</v>
      </c>
      <c r="E93" s="15">
        <v>0.12</v>
      </c>
      <c r="F93" s="15">
        <v>0.28000000000000003</v>
      </c>
      <c r="G93" s="15">
        <v>1.1100000000000001</v>
      </c>
      <c r="H93" s="15">
        <v>2.34</v>
      </c>
      <c r="I93" s="15">
        <v>3.26</v>
      </c>
      <c r="J93" s="16">
        <v>4.1100000000000003</v>
      </c>
      <c r="L93" s="17">
        <v>12</v>
      </c>
      <c r="M93" s="15">
        <v>0.04</v>
      </c>
      <c r="N93" s="15">
        <v>0.05</v>
      </c>
      <c r="O93" s="15">
        <v>6.9999999999999993E-2</v>
      </c>
      <c r="P93" s="15">
        <v>0.16</v>
      </c>
      <c r="Q93" s="15">
        <v>0.82</v>
      </c>
      <c r="R93" s="15">
        <v>1.28</v>
      </c>
      <c r="S93" s="15">
        <v>1.56</v>
      </c>
      <c r="T93" s="16">
        <v>3.06</v>
      </c>
    </row>
    <row r="94" spans="2:20" x14ac:dyDescent="0.25">
      <c r="B94" s="17">
        <v>13</v>
      </c>
      <c r="C94" s="15">
        <v>0.03</v>
      </c>
      <c r="D94" s="15">
        <v>0.05</v>
      </c>
      <c r="E94" s="15">
        <v>0.12</v>
      </c>
      <c r="F94" s="15">
        <v>0.28000000000000003</v>
      </c>
      <c r="G94" s="15">
        <v>1.1100000000000001</v>
      </c>
      <c r="H94" s="15">
        <v>2.34</v>
      </c>
      <c r="I94" s="15">
        <v>3.26</v>
      </c>
      <c r="J94" s="16">
        <v>4.1100000000000003</v>
      </c>
      <c r="L94" s="17">
        <v>13</v>
      </c>
      <c r="M94" s="15">
        <v>0.04</v>
      </c>
      <c r="N94" s="15">
        <v>0.05</v>
      </c>
      <c r="O94" s="15">
        <v>6.9999999999999993E-2</v>
      </c>
      <c r="P94" s="15">
        <v>0.16</v>
      </c>
      <c r="Q94" s="15">
        <v>0.82</v>
      </c>
      <c r="R94" s="15">
        <v>1.28</v>
      </c>
      <c r="S94" s="15">
        <v>1.56</v>
      </c>
      <c r="T94" s="16">
        <v>3.06</v>
      </c>
    </row>
    <row r="95" spans="2:20" x14ac:dyDescent="0.25">
      <c r="B95" s="17">
        <v>14</v>
      </c>
      <c r="C95" s="15">
        <v>0.03</v>
      </c>
      <c r="D95" s="15">
        <v>0.05</v>
      </c>
      <c r="E95" s="15">
        <v>0.12</v>
      </c>
      <c r="F95" s="15">
        <v>0.28000000000000003</v>
      </c>
      <c r="G95" s="15">
        <v>1.1100000000000001</v>
      </c>
      <c r="H95" s="15">
        <v>2.34</v>
      </c>
      <c r="I95" s="15">
        <v>3.26</v>
      </c>
      <c r="J95" s="16">
        <v>4.1100000000000003</v>
      </c>
      <c r="L95" s="17">
        <v>14</v>
      </c>
      <c r="M95" s="15">
        <v>0.04</v>
      </c>
      <c r="N95" s="15">
        <v>0.05</v>
      </c>
      <c r="O95" s="15">
        <v>6.9999999999999993E-2</v>
      </c>
      <c r="P95" s="15">
        <v>0.16</v>
      </c>
      <c r="Q95" s="15">
        <v>0.82</v>
      </c>
      <c r="R95" s="15">
        <v>1.28</v>
      </c>
      <c r="S95" s="15">
        <v>1.56</v>
      </c>
      <c r="T95" s="16">
        <v>3.06</v>
      </c>
    </row>
    <row r="96" spans="2:20" x14ac:dyDescent="0.25">
      <c r="B96" s="17">
        <v>15</v>
      </c>
      <c r="C96" s="15">
        <v>0.03</v>
      </c>
      <c r="D96" s="15">
        <v>0.05</v>
      </c>
      <c r="E96" s="15">
        <v>0.12</v>
      </c>
      <c r="F96" s="15">
        <v>0.28000000000000003</v>
      </c>
      <c r="G96" s="15">
        <v>1.1100000000000001</v>
      </c>
      <c r="H96" s="15">
        <v>2.34</v>
      </c>
      <c r="I96" s="15">
        <v>3.26</v>
      </c>
      <c r="J96" s="16">
        <v>4.1100000000000003</v>
      </c>
      <c r="L96" s="17">
        <v>15</v>
      </c>
      <c r="M96" s="15">
        <v>0.04</v>
      </c>
      <c r="N96" s="15">
        <v>0.05</v>
      </c>
      <c r="O96" s="15">
        <v>6.9999999999999993E-2</v>
      </c>
      <c r="P96" s="15">
        <v>0.16</v>
      </c>
      <c r="Q96" s="15">
        <v>0.82</v>
      </c>
      <c r="R96" s="15">
        <v>1.28</v>
      </c>
      <c r="S96" s="15">
        <v>1.56</v>
      </c>
      <c r="T96" s="16">
        <v>3.06</v>
      </c>
    </row>
    <row r="97" spans="2:20" x14ac:dyDescent="0.25">
      <c r="B97" s="17">
        <v>16</v>
      </c>
      <c r="C97" s="15">
        <v>0.03</v>
      </c>
      <c r="D97" s="15">
        <v>0.05</v>
      </c>
      <c r="E97" s="15">
        <v>0.12</v>
      </c>
      <c r="F97" s="15">
        <v>0.28000000000000003</v>
      </c>
      <c r="G97" s="15">
        <v>1.1100000000000001</v>
      </c>
      <c r="H97" s="15">
        <v>2.34</v>
      </c>
      <c r="I97" s="15">
        <v>3.26</v>
      </c>
      <c r="J97" s="16">
        <v>4.1100000000000003</v>
      </c>
      <c r="L97" s="17">
        <v>16</v>
      </c>
      <c r="M97" s="15">
        <v>0.04</v>
      </c>
      <c r="N97" s="15">
        <v>0.05</v>
      </c>
      <c r="O97" s="15">
        <v>6.9999999999999993E-2</v>
      </c>
      <c r="P97" s="15">
        <v>0.16</v>
      </c>
      <c r="Q97" s="15">
        <v>0.82</v>
      </c>
      <c r="R97" s="15">
        <v>1.28</v>
      </c>
      <c r="S97" s="15">
        <v>1.56</v>
      </c>
      <c r="T97" s="16">
        <v>3.06</v>
      </c>
    </row>
    <row r="98" spans="2:20" x14ac:dyDescent="0.25">
      <c r="B98" s="17">
        <v>17</v>
      </c>
      <c r="C98" s="15">
        <v>0.03</v>
      </c>
      <c r="D98" s="15">
        <v>0.05</v>
      </c>
      <c r="E98" s="15">
        <v>0.12</v>
      </c>
      <c r="F98" s="15">
        <v>0.28000000000000003</v>
      </c>
      <c r="G98" s="15">
        <v>1.1100000000000001</v>
      </c>
      <c r="H98" s="15">
        <v>2.34</v>
      </c>
      <c r="I98" s="15">
        <v>3.26</v>
      </c>
      <c r="J98" s="16">
        <v>4.1100000000000003</v>
      </c>
      <c r="L98" s="17">
        <v>17</v>
      </c>
      <c r="M98" s="15">
        <v>0.04</v>
      </c>
      <c r="N98" s="15">
        <v>0.05</v>
      </c>
      <c r="O98" s="15">
        <v>6.9999999999999993E-2</v>
      </c>
      <c r="P98" s="15">
        <v>0.16</v>
      </c>
      <c r="Q98" s="15">
        <v>0.82</v>
      </c>
      <c r="R98" s="15">
        <v>1.28</v>
      </c>
      <c r="S98" s="15">
        <v>1.56</v>
      </c>
      <c r="T98" s="16">
        <v>3.06</v>
      </c>
    </row>
    <row r="99" spans="2:20" x14ac:dyDescent="0.25">
      <c r="B99" s="17">
        <v>18</v>
      </c>
      <c r="C99" s="15">
        <v>0.03</v>
      </c>
      <c r="D99" s="15">
        <v>0.05</v>
      </c>
      <c r="E99" s="15">
        <v>0.12</v>
      </c>
      <c r="F99" s="15">
        <v>0.28000000000000003</v>
      </c>
      <c r="G99" s="15">
        <v>1.1100000000000001</v>
      </c>
      <c r="H99" s="15">
        <v>2.34</v>
      </c>
      <c r="I99" s="15">
        <v>3.26</v>
      </c>
      <c r="J99" s="16">
        <v>4.1100000000000003</v>
      </c>
      <c r="L99" s="17">
        <v>18</v>
      </c>
      <c r="M99" s="15">
        <v>0.04</v>
      </c>
      <c r="N99" s="15">
        <v>0.05</v>
      </c>
      <c r="O99" s="15">
        <v>6.9999999999999993E-2</v>
      </c>
      <c r="P99" s="15">
        <v>0.16</v>
      </c>
      <c r="Q99" s="15">
        <v>0.82</v>
      </c>
      <c r="R99" s="15">
        <v>1.28</v>
      </c>
      <c r="S99" s="15">
        <v>1.56</v>
      </c>
      <c r="T99" s="16">
        <v>3.06</v>
      </c>
    </row>
    <row r="100" spans="2:20" x14ac:dyDescent="0.25">
      <c r="B100" s="17">
        <v>19</v>
      </c>
      <c r="C100" s="15">
        <v>0.03</v>
      </c>
      <c r="D100" s="15">
        <v>0.05</v>
      </c>
      <c r="E100" s="15">
        <v>0.12</v>
      </c>
      <c r="F100" s="15">
        <v>0.28000000000000003</v>
      </c>
      <c r="G100" s="15">
        <v>1.1100000000000001</v>
      </c>
      <c r="H100" s="15">
        <v>2.34</v>
      </c>
      <c r="I100" s="15">
        <v>3.26</v>
      </c>
      <c r="J100" s="16">
        <v>4.1100000000000003</v>
      </c>
      <c r="L100" s="17">
        <v>19</v>
      </c>
      <c r="M100" s="15">
        <v>0.04</v>
      </c>
      <c r="N100" s="15">
        <v>0.05</v>
      </c>
      <c r="O100" s="15">
        <v>6.9999999999999993E-2</v>
      </c>
      <c r="P100" s="15">
        <v>0.16</v>
      </c>
      <c r="Q100" s="15">
        <v>0.82</v>
      </c>
      <c r="R100" s="15">
        <v>1.28</v>
      </c>
      <c r="S100" s="15">
        <v>1.56</v>
      </c>
      <c r="T100" s="16">
        <v>3.06</v>
      </c>
    </row>
    <row r="101" spans="2:20" x14ac:dyDescent="0.25">
      <c r="B101" s="18">
        <v>20</v>
      </c>
      <c r="C101" s="19">
        <v>0.03</v>
      </c>
      <c r="D101" s="19">
        <v>0.05</v>
      </c>
      <c r="E101" s="19">
        <v>0.12</v>
      </c>
      <c r="F101" s="19">
        <v>0.28000000000000003</v>
      </c>
      <c r="G101" s="19">
        <v>1.1100000000000001</v>
      </c>
      <c r="H101" s="19">
        <v>2.34</v>
      </c>
      <c r="I101" s="19">
        <v>3.26</v>
      </c>
      <c r="J101" s="20">
        <v>4.1100000000000003</v>
      </c>
      <c r="L101" s="18">
        <v>20</v>
      </c>
      <c r="M101" s="19">
        <v>0.04</v>
      </c>
      <c r="N101" s="19">
        <v>0.05</v>
      </c>
      <c r="O101" s="19">
        <v>6.9999999999999993E-2</v>
      </c>
      <c r="P101" s="19">
        <v>0.16</v>
      </c>
      <c r="Q101" s="19">
        <v>0.82</v>
      </c>
      <c r="R101" s="19">
        <v>1.28</v>
      </c>
      <c r="S101" s="19">
        <v>1.56</v>
      </c>
      <c r="T101" s="20">
        <v>3.06</v>
      </c>
    </row>
    <row r="103" spans="2:20" ht="13.8" thickBot="1" x14ac:dyDescent="0.3"/>
    <row r="104" spans="2:20" ht="13.8" thickBot="1" x14ac:dyDescent="0.3">
      <c r="B104" s="61" t="s">
        <v>18</v>
      </c>
      <c r="C104" s="62"/>
      <c r="D104" s="62"/>
      <c r="E104" s="62"/>
      <c r="F104" s="62"/>
      <c r="G104" s="62"/>
      <c r="H104" s="62"/>
      <c r="I104" s="62"/>
      <c r="J104" s="63"/>
      <c r="L104" s="61" t="s">
        <v>18</v>
      </c>
      <c r="M104" s="62"/>
      <c r="N104" s="62"/>
      <c r="O104" s="62"/>
      <c r="P104" s="62"/>
      <c r="Q104" s="62"/>
      <c r="R104" s="62"/>
      <c r="S104" s="62"/>
      <c r="T104" s="63"/>
    </row>
    <row r="105" spans="2:20" x14ac:dyDescent="0.25">
      <c r="B105" s="6" t="s">
        <v>5</v>
      </c>
      <c r="C105" s="7" t="s">
        <v>6</v>
      </c>
      <c r="D105" s="8" t="s">
        <v>7</v>
      </c>
      <c r="E105" s="8" t="s">
        <v>8</v>
      </c>
      <c r="F105" s="8" t="s">
        <v>9</v>
      </c>
      <c r="G105" s="8" t="s">
        <v>10</v>
      </c>
      <c r="H105" s="8" t="s">
        <v>11</v>
      </c>
      <c r="I105" s="8" t="s">
        <v>12</v>
      </c>
      <c r="J105" s="9" t="s">
        <v>13</v>
      </c>
      <c r="L105" s="10" t="s">
        <v>14</v>
      </c>
      <c r="M105" s="11" t="s">
        <v>6</v>
      </c>
      <c r="N105" s="12" t="s">
        <v>7</v>
      </c>
      <c r="O105" s="12" t="s">
        <v>8</v>
      </c>
      <c r="P105" s="12" t="s">
        <v>9</v>
      </c>
      <c r="Q105" s="12" t="s">
        <v>10</v>
      </c>
      <c r="R105" s="12" t="s">
        <v>11</v>
      </c>
      <c r="S105" s="12" t="s">
        <v>12</v>
      </c>
      <c r="T105" s="13" t="s">
        <v>13</v>
      </c>
    </row>
    <row r="106" spans="2:20" x14ac:dyDescent="0.25">
      <c r="B106" s="14">
        <v>1</v>
      </c>
      <c r="C106" s="15">
        <v>0</v>
      </c>
      <c r="D106" s="15">
        <v>0.02</v>
      </c>
      <c r="E106" s="15">
        <v>0.03</v>
      </c>
      <c r="F106" s="15">
        <v>0.13</v>
      </c>
      <c r="G106" s="15">
        <v>0.57999999999999996</v>
      </c>
      <c r="H106" s="15">
        <v>2.4</v>
      </c>
      <c r="I106" s="15">
        <v>7.43</v>
      </c>
      <c r="J106" s="16">
        <v>26.1</v>
      </c>
      <c r="L106" s="14">
        <v>1</v>
      </c>
      <c r="M106" s="15">
        <v>0.03</v>
      </c>
      <c r="N106" s="15">
        <v>0.04</v>
      </c>
      <c r="O106" s="15">
        <v>7.0000000000000007E-2</v>
      </c>
      <c r="P106" s="15">
        <v>0.21</v>
      </c>
      <c r="Q106" s="15">
        <v>0.89</v>
      </c>
      <c r="R106" s="15">
        <v>3.12</v>
      </c>
      <c r="S106" s="15">
        <v>7.87</v>
      </c>
      <c r="T106" s="16">
        <v>19.28</v>
      </c>
    </row>
    <row r="107" spans="2:20" x14ac:dyDescent="0.25">
      <c r="B107" s="17">
        <v>2</v>
      </c>
      <c r="C107" s="15">
        <v>0.01</v>
      </c>
      <c r="D107" s="15">
        <v>0.02</v>
      </c>
      <c r="E107" s="15">
        <v>0.05</v>
      </c>
      <c r="F107" s="15">
        <v>0.15</v>
      </c>
      <c r="G107" s="15">
        <v>0.83</v>
      </c>
      <c r="H107" s="15">
        <v>2.97</v>
      </c>
      <c r="I107" s="15">
        <v>6.76</v>
      </c>
      <c r="J107" s="16">
        <v>18.690000000000001</v>
      </c>
      <c r="L107" s="17">
        <v>2</v>
      </c>
      <c r="M107" s="15">
        <v>0.03</v>
      </c>
      <c r="N107" s="15">
        <v>0.04</v>
      </c>
      <c r="O107" s="15">
        <v>0.08</v>
      </c>
      <c r="P107" s="15">
        <v>0.22</v>
      </c>
      <c r="Q107" s="15">
        <v>1.17</v>
      </c>
      <c r="R107" s="15">
        <v>3.26</v>
      </c>
      <c r="S107" s="15">
        <v>6</v>
      </c>
      <c r="T107" s="16">
        <v>15.19</v>
      </c>
    </row>
    <row r="108" spans="2:20" x14ac:dyDescent="0.25">
      <c r="B108" s="17">
        <v>3</v>
      </c>
      <c r="C108" s="15">
        <v>0.02</v>
      </c>
      <c r="D108" s="15">
        <v>0.03</v>
      </c>
      <c r="E108" s="15">
        <v>0.06</v>
      </c>
      <c r="F108" s="15">
        <v>0.18</v>
      </c>
      <c r="G108" s="15">
        <v>0.99</v>
      </c>
      <c r="H108" s="15">
        <v>3.22</v>
      </c>
      <c r="I108" s="15">
        <v>6.31</v>
      </c>
      <c r="J108" s="16">
        <v>15.01</v>
      </c>
      <c r="L108" s="17">
        <v>3</v>
      </c>
      <c r="M108" s="15">
        <v>0.04</v>
      </c>
      <c r="N108" s="15">
        <v>0.05</v>
      </c>
      <c r="O108" s="15">
        <v>0.08</v>
      </c>
      <c r="P108" s="15">
        <v>0.22</v>
      </c>
      <c r="Q108" s="15">
        <v>1.29</v>
      </c>
      <c r="R108" s="15">
        <v>3.1</v>
      </c>
      <c r="S108" s="15">
        <v>4.82</v>
      </c>
      <c r="T108" s="16">
        <v>12.49</v>
      </c>
    </row>
    <row r="109" spans="2:20" x14ac:dyDescent="0.25">
      <c r="B109" s="17">
        <v>4</v>
      </c>
      <c r="C109" s="15">
        <v>0.02</v>
      </c>
      <c r="D109" s="15">
        <v>0.04</v>
      </c>
      <c r="E109" s="15">
        <v>0.08</v>
      </c>
      <c r="F109" s="15">
        <v>0.22</v>
      </c>
      <c r="G109" s="15">
        <v>1.0900000000000001</v>
      </c>
      <c r="H109" s="15">
        <v>3.27</v>
      </c>
      <c r="I109" s="15">
        <v>5.67</v>
      </c>
      <c r="J109" s="16">
        <v>11.86</v>
      </c>
      <c r="L109" s="17">
        <v>4</v>
      </c>
      <c r="M109" s="15">
        <v>0.04</v>
      </c>
      <c r="N109" s="15">
        <v>0.05</v>
      </c>
      <c r="O109" s="15">
        <v>0.08</v>
      </c>
      <c r="P109" s="15">
        <v>0.23</v>
      </c>
      <c r="Q109" s="15">
        <v>1.32</v>
      </c>
      <c r="R109" s="15">
        <v>2.86</v>
      </c>
      <c r="S109" s="15">
        <v>4.13</v>
      </c>
      <c r="T109" s="16">
        <v>10.09</v>
      </c>
    </row>
    <row r="110" spans="2:20" x14ac:dyDescent="0.25">
      <c r="B110" s="17">
        <v>5</v>
      </c>
      <c r="C110" s="15">
        <v>0.03</v>
      </c>
      <c r="D110" s="15">
        <v>0.04</v>
      </c>
      <c r="E110" s="15">
        <v>0.09</v>
      </c>
      <c r="F110" s="15">
        <v>0.24</v>
      </c>
      <c r="G110" s="15">
        <v>1.17</v>
      </c>
      <c r="H110" s="15">
        <v>3.21</v>
      </c>
      <c r="I110" s="15">
        <v>5.22</v>
      </c>
      <c r="J110" s="16">
        <v>9.61</v>
      </c>
      <c r="L110" s="17">
        <v>5</v>
      </c>
      <c r="M110" s="15">
        <v>0.05</v>
      </c>
      <c r="N110" s="15">
        <v>0.06</v>
      </c>
      <c r="O110" s="15">
        <v>0.08</v>
      </c>
      <c r="P110" s="15">
        <v>0.23</v>
      </c>
      <c r="Q110" s="15">
        <v>1.31</v>
      </c>
      <c r="R110" s="15">
        <v>2.58</v>
      </c>
      <c r="S110" s="15">
        <v>3.64</v>
      </c>
      <c r="T110" s="16">
        <v>8.3800000000000008</v>
      </c>
    </row>
    <row r="111" spans="2:20" x14ac:dyDescent="0.25">
      <c r="B111" s="17">
        <v>6</v>
      </c>
      <c r="C111" s="15">
        <v>0.03</v>
      </c>
      <c r="D111" s="15">
        <v>0.05</v>
      </c>
      <c r="E111" s="15">
        <v>0.1</v>
      </c>
      <c r="F111" s="15">
        <v>0.27</v>
      </c>
      <c r="G111" s="15">
        <v>1.22</v>
      </c>
      <c r="H111" s="15">
        <v>3.14</v>
      </c>
      <c r="I111" s="15">
        <v>4.8499999999999996</v>
      </c>
      <c r="J111" s="16">
        <v>8.07</v>
      </c>
      <c r="L111" s="17">
        <v>6</v>
      </c>
      <c r="M111" s="15">
        <v>0.05</v>
      </c>
      <c r="N111" s="15">
        <v>0.06</v>
      </c>
      <c r="O111" s="15">
        <v>0.08</v>
      </c>
      <c r="P111" s="15">
        <v>0.23</v>
      </c>
      <c r="Q111" s="15">
        <v>1.28</v>
      </c>
      <c r="R111" s="15">
        <v>2.31</v>
      </c>
      <c r="S111" s="15">
        <v>3.16</v>
      </c>
      <c r="T111" s="16">
        <v>7.16</v>
      </c>
    </row>
    <row r="112" spans="2:20" x14ac:dyDescent="0.25">
      <c r="B112" s="17">
        <v>7</v>
      </c>
      <c r="C112" s="15">
        <v>0.03</v>
      </c>
      <c r="D112" s="15">
        <v>0.05</v>
      </c>
      <c r="E112" s="15">
        <v>0.11</v>
      </c>
      <c r="F112" s="15">
        <v>0.28000000000000003</v>
      </c>
      <c r="G112" s="15">
        <v>1.25</v>
      </c>
      <c r="H112" s="15">
        <v>3.05</v>
      </c>
      <c r="I112" s="15">
        <v>4.54</v>
      </c>
      <c r="J112" s="16">
        <v>6.96</v>
      </c>
      <c r="L112" s="17">
        <v>7</v>
      </c>
      <c r="M112" s="15">
        <v>0.05</v>
      </c>
      <c r="N112" s="15">
        <v>0.06</v>
      </c>
      <c r="O112" s="15">
        <v>0.08</v>
      </c>
      <c r="P112" s="15">
        <v>0.22</v>
      </c>
      <c r="Q112" s="15">
        <v>1.22</v>
      </c>
      <c r="R112" s="15">
        <v>2.1</v>
      </c>
      <c r="S112" s="15">
        <v>2.81</v>
      </c>
      <c r="T112" s="16">
        <v>6.25</v>
      </c>
    </row>
    <row r="113" spans="2:20" x14ac:dyDescent="0.25">
      <c r="B113" s="17">
        <v>8</v>
      </c>
      <c r="C113" s="15">
        <v>0.04</v>
      </c>
      <c r="D113" s="15">
        <v>0.05</v>
      </c>
      <c r="E113" s="15">
        <v>0.12</v>
      </c>
      <c r="F113" s="15">
        <v>0.3</v>
      </c>
      <c r="G113" s="15">
        <v>1.27</v>
      </c>
      <c r="H113" s="15">
        <v>2.94</v>
      </c>
      <c r="I113" s="15">
        <v>4.2699999999999996</v>
      </c>
      <c r="J113" s="16">
        <v>6.12</v>
      </c>
      <c r="L113" s="17">
        <v>8</v>
      </c>
      <c r="M113" s="15">
        <v>0.05</v>
      </c>
      <c r="N113" s="15">
        <v>6.0000000000000005E-2</v>
      </c>
      <c r="O113" s="15">
        <v>0.08</v>
      </c>
      <c r="P113" s="15">
        <v>0.22</v>
      </c>
      <c r="Q113" s="15">
        <v>1.1599999999999999</v>
      </c>
      <c r="R113" s="15">
        <v>1.97</v>
      </c>
      <c r="S113" s="15">
        <v>2.61</v>
      </c>
      <c r="T113" s="16">
        <v>5.55</v>
      </c>
    </row>
    <row r="114" spans="2:20" x14ac:dyDescent="0.25">
      <c r="B114" s="17">
        <v>9</v>
      </c>
      <c r="C114" s="15">
        <v>0.03</v>
      </c>
      <c r="D114" s="15">
        <v>0.05</v>
      </c>
      <c r="E114" s="15">
        <v>0.13</v>
      </c>
      <c r="F114" s="15">
        <v>0.31</v>
      </c>
      <c r="G114" s="15">
        <v>1.28</v>
      </c>
      <c r="H114" s="15">
        <v>2.84</v>
      </c>
      <c r="I114" s="15">
        <v>4.0599999999999996</v>
      </c>
      <c r="J114" s="16">
        <v>5.46</v>
      </c>
      <c r="L114" s="17">
        <v>9</v>
      </c>
      <c r="M114" s="15">
        <v>0.05</v>
      </c>
      <c r="N114" s="15">
        <v>6.0000000000000005E-2</v>
      </c>
      <c r="O114" s="15">
        <v>0.08</v>
      </c>
      <c r="P114" s="15">
        <v>0.22</v>
      </c>
      <c r="Q114" s="15">
        <v>1.1299999999999999</v>
      </c>
      <c r="R114" s="15">
        <v>1.88</v>
      </c>
      <c r="S114" s="15">
        <v>2.46</v>
      </c>
      <c r="T114" s="16">
        <v>4.9800000000000004</v>
      </c>
    </row>
    <row r="115" spans="2:20" x14ac:dyDescent="0.25">
      <c r="B115" s="17">
        <v>10</v>
      </c>
      <c r="C115" s="15">
        <v>0.03</v>
      </c>
      <c r="D115" s="15">
        <v>0.05</v>
      </c>
      <c r="E115" s="15">
        <v>0.14000000000000001</v>
      </c>
      <c r="F115" s="15">
        <v>0.33</v>
      </c>
      <c r="G115" s="15">
        <v>1.29</v>
      </c>
      <c r="H115" s="15">
        <v>2.76</v>
      </c>
      <c r="I115" s="15">
        <v>3.88</v>
      </c>
      <c r="J115" s="16">
        <v>4.93</v>
      </c>
      <c r="L115" s="17">
        <v>10</v>
      </c>
      <c r="M115" s="15">
        <v>0.05</v>
      </c>
      <c r="N115" s="15">
        <v>0.06</v>
      </c>
      <c r="O115" s="15">
        <v>0.08</v>
      </c>
      <c r="P115" s="15">
        <v>0.21</v>
      </c>
      <c r="Q115" s="15">
        <v>1.08</v>
      </c>
      <c r="R115" s="15">
        <v>1.79</v>
      </c>
      <c r="S115" s="15">
        <v>2.29</v>
      </c>
      <c r="T115" s="16">
        <v>4.5999999999999996</v>
      </c>
    </row>
    <row r="116" spans="2:20" x14ac:dyDescent="0.25">
      <c r="B116" s="17">
        <v>11</v>
      </c>
      <c r="C116" s="15">
        <v>0.03</v>
      </c>
      <c r="D116" s="15">
        <v>0.05</v>
      </c>
      <c r="E116" s="15">
        <v>0.14000000000000001</v>
      </c>
      <c r="F116" s="15">
        <v>0.33</v>
      </c>
      <c r="G116" s="15">
        <v>1.29</v>
      </c>
      <c r="H116" s="15">
        <v>2.76</v>
      </c>
      <c r="I116" s="15">
        <v>3.88</v>
      </c>
      <c r="J116" s="16">
        <v>4.93</v>
      </c>
      <c r="L116" s="17">
        <v>11</v>
      </c>
      <c r="M116" s="15">
        <v>0.05</v>
      </c>
      <c r="N116" s="15">
        <v>0.06</v>
      </c>
      <c r="O116" s="15">
        <v>0.08</v>
      </c>
      <c r="P116" s="15">
        <v>0.21</v>
      </c>
      <c r="Q116" s="15">
        <v>1.08</v>
      </c>
      <c r="R116" s="15">
        <v>1.79</v>
      </c>
      <c r="S116" s="15">
        <v>2.29</v>
      </c>
      <c r="T116" s="16">
        <v>4.5999999999999996</v>
      </c>
    </row>
    <row r="117" spans="2:20" x14ac:dyDescent="0.25">
      <c r="B117" s="17">
        <v>12</v>
      </c>
      <c r="C117" s="15">
        <v>0.03</v>
      </c>
      <c r="D117" s="15">
        <v>0.05</v>
      </c>
      <c r="E117" s="15">
        <v>0.14000000000000001</v>
      </c>
      <c r="F117" s="15">
        <v>0.33</v>
      </c>
      <c r="G117" s="15">
        <v>1.29</v>
      </c>
      <c r="H117" s="15">
        <v>2.76</v>
      </c>
      <c r="I117" s="15">
        <v>3.88</v>
      </c>
      <c r="J117" s="16">
        <v>4.93</v>
      </c>
      <c r="L117" s="17">
        <v>12</v>
      </c>
      <c r="M117" s="15">
        <v>0.05</v>
      </c>
      <c r="N117" s="15">
        <v>0.06</v>
      </c>
      <c r="O117" s="15">
        <v>0.08</v>
      </c>
      <c r="P117" s="15">
        <v>0.21</v>
      </c>
      <c r="Q117" s="15">
        <v>1.08</v>
      </c>
      <c r="R117" s="15">
        <v>1.79</v>
      </c>
      <c r="S117" s="15">
        <v>2.29</v>
      </c>
      <c r="T117" s="16">
        <v>4.5999999999999996</v>
      </c>
    </row>
    <row r="118" spans="2:20" x14ac:dyDescent="0.25">
      <c r="B118" s="17">
        <v>13</v>
      </c>
      <c r="C118" s="15">
        <v>0.03</v>
      </c>
      <c r="D118" s="15">
        <v>0.05</v>
      </c>
      <c r="E118" s="15">
        <v>0.14000000000000001</v>
      </c>
      <c r="F118" s="15">
        <v>0.33</v>
      </c>
      <c r="G118" s="15">
        <v>1.29</v>
      </c>
      <c r="H118" s="15">
        <v>2.76</v>
      </c>
      <c r="I118" s="15">
        <v>3.88</v>
      </c>
      <c r="J118" s="16">
        <v>4.93</v>
      </c>
      <c r="L118" s="17">
        <v>13</v>
      </c>
      <c r="M118" s="15">
        <v>0.05</v>
      </c>
      <c r="N118" s="15">
        <v>0.06</v>
      </c>
      <c r="O118" s="15">
        <v>0.08</v>
      </c>
      <c r="P118" s="15">
        <v>0.21</v>
      </c>
      <c r="Q118" s="15">
        <v>1.08</v>
      </c>
      <c r="R118" s="15">
        <v>1.79</v>
      </c>
      <c r="S118" s="15">
        <v>2.29</v>
      </c>
      <c r="T118" s="16">
        <v>4.5999999999999996</v>
      </c>
    </row>
    <row r="119" spans="2:20" x14ac:dyDescent="0.25">
      <c r="B119" s="17">
        <v>14</v>
      </c>
      <c r="C119" s="15">
        <v>0.03</v>
      </c>
      <c r="D119" s="15">
        <v>0.05</v>
      </c>
      <c r="E119" s="15">
        <v>0.14000000000000001</v>
      </c>
      <c r="F119" s="15">
        <v>0.33</v>
      </c>
      <c r="G119" s="15">
        <v>1.29</v>
      </c>
      <c r="H119" s="15">
        <v>2.76</v>
      </c>
      <c r="I119" s="15">
        <v>3.88</v>
      </c>
      <c r="J119" s="16">
        <v>4.93</v>
      </c>
      <c r="L119" s="17">
        <v>14</v>
      </c>
      <c r="M119" s="15">
        <v>0.05</v>
      </c>
      <c r="N119" s="15">
        <v>0.06</v>
      </c>
      <c r="O119" s="15">
        <v>0.08</v>
      </c>
      <c r="P119" s="15">
        <v>0.21</v>
      </c>
      <c r="Q119" s="15">
        <v>1.08</v>
      </c>
      <c r="R119" s="15">
        <v>1.79</v>
      </c>
      <c r="S119" s="15">
        <v>2.29</v>
      </c>
      <c r="T119" s="16">
        <v>4.5999999999999996</v>
      </c>
    </row>
    <row r="120" spans="2:20" x14ac:dyDescent="0.25">
      <c r="B120" s="17">
        <v>15</v>
      </c>
      <c r="C120" s="15">
        <v>0.03</v>
      </c>
      <c r="D120" s="15">
        <v>0.05</v>
      </c>
      <c r="E120" s="15">
        <v>0.14000000000000001</v>
      </c>
      <c r="F120" s="15">
        <v>0.33</v>
      </c>
      <c r="G120" s="15">
        <v>1.29</v>
      </c>
      <c r="H120" s="15">
        <v>2.76</v>
      </c>
      <c r="I120" s="15">
        <v>3.88</v>
      </c>
      <c r="J120" s="16">
        <v>4.93</v>
      </c>
      <c r="L120" s="17">
        <v>15</v>
      </c>
      <c r="M120" s="15">
        <v>0.05</v>
      </c>
      <c r="N120" s="15">
        <v>0.06</v>
      </c>
      <c r="O120" s="15">
        <v>0.08</v>
      </c>
      <c r="P120" s="15">
        <v>0.21</v>
      </c>
      <c r="Q120" s="15">
        <v>1.08</v>
      </c>
      <c r="R120" s="15">
        <v>1.79</v>
      </c>
      <c r="S120" s="15">
        <v>2.29</v>
      </c>
      <c r="T120" s="16">
        <v>4.5999999999999996</v>
      </c>
    </row>
    <row r="121" spans="2:20" x14ac:dyDescent="0.25">
      <c r="B121" s="17">
        <v>16</v>
      </c>
      <c r="C121" s="15">
        <v>0.03</v>
      </c>
      <c r="D121" s="15">
        <v>0.05</v>
      </c>
      <c r="E121" s="15">
        <v>0.14000000000000001</v>
      </c>
      <c r="F121" s="15">
        <v>0.33</v>
      </c>
      <c r="G121" s="15">
        <v>1.29</v>
      </c>
      <c r="H121" s="15">
        <v>2.76</v>
      </c>
      <c r="I121" s="15">
        <v>3.88</v>
      </c>
      <c r="J121" s="16">
        <v>4.93</v>
      </c>
      <c r="L121" s="17">
        <v>16</v>
      </c>
      <c r="M121" s="15">
        <v>0.05</v>
      </c>
      <c r="N121" s="15">
        <v>0.06</v>
      </c>
      <c r="O121" s="15">
        <v>0.08</v>
      </c>
      <c r="P121" s="15">
        <v>0.21</v>
      </c>
      <c r="Q121" s="15">
        <v>1.08</v>
      </c>
      <c r="R121" s="15">
        <v>1.79</v>
      </c>
      <c r="S121" s="15">
        <v>2.29</v>
      </c>
      <c r="T121" s="16">
        <v>4.5999999999999996</v>
      </c>
    </row>
    <row r="122" spans="2:20" x14ac:dyDescent="0.25">
      <c r="B122" s="17">
        <v>17</v>
      </c>
      <c r="C122" s="15">
        <v>0.03</v>
      </c>
      <c r="D122" s="15">
        <v>0.05</v>
      </c>
      <c r="E122" s="15">
        <v>0.14000000000000001</v>
      </c>
      <c r="F122" s="15">
        <v>0.33</v>
      </c>
      <c r="G122" s="15">
        <v>1.29</v>
      </c>
      <c r="H122" s="15">
        <v>2.76</v>
      </c>
      <c r="I122" s="15">
        <v>3.88</v>
      </c>
      <c r="J122" s="16">
        <v>4.93</v>
      </c>
      <c r="L122" s="17">
        <v>17</v>
      </c>
      <c r="M122" s="15">
        <v>0.05</v>
      </c>
      <c r="N122" s="15">
        <v>0.06</v>
      </c>
      <c r="O122" s="15">
        <v>0.08</v>
      </c>
      <c r="P122" s="15">
        <v>0.21</v>
      </c>
      <c r="Q122" s="15">
        <v>1.08</v>
      </c>
      <c r="R122" s="15">
        <v>1.79</v>
      </c>
      <c r="S122" s="15">
        <v>2.29</v>
      </c>
      <c r="T122" s="16">
        <v>4.5999999999999996</v>
      </c>
    </row>
    <row r="123" spans="2:20" x14ac:dyDescent="0.25">
      <c r="B123" s="17">
        <v>18</v>
      </c>
      <c r="C123" s="15">
        <v>0.03</v>
      </c>
      <c r="D123" s="15">
        <v>0.05</v>
      </c>
      <c r="E123" s="15">
        <v>0.14000000000000001</v>
      </c>
      <c r="F123" s="15">
        <v>0.33</v>
      </c>
      <c r="G123" s="15">
        <v>1.29</v>
      </c>
      <c r="H123" s="15">
        <v>2.76</v>
      </c>
      <c r="I123" s="15">
        <v>3.88</v>
      </c>
      <c r="J123" s="16">
        <v>4.93</v>
      </c>
      <c r="L123" s="17">
        <v>18</v>
      </c>
      <c r="M123" s="15">
        <v>0.05</v>
      </c>
      <c r="N123" s="15">
        <v>0.06</v>
      </c>
      <c r="O123" s="15">
        <v>0.08</v>
      </c>
      <c r="P123" s="15">
        <v>0.21</v>
      </c>
      <c r="Q123" s="15">
        <v>1.08</v>
      </c>
      <c r="R123" s="15">
        <v>1.79</v>
      </c>
      <c r="S123" s="15">
        <v>2.29</v>
      </c>
      <c r="T123" s="16">
        <v>4.5999999999999996</v>
      </c>
    </row>
    <row r="124" spans="2:20" x14ac:dyDescent="0.25">
      <c r="B124" s="17">
        <v>19</v>
      </c>
      <c r="C124" s="15">
        <v>0.03</v>
      </c>
      <c r="D124" s="15">
        <v>0.05</v>
      </c>
      <c r="E124" s="15">
        <v>0.14000000000000001</v>
      </c>
      <c r="F124" s="15">
        <v>0.33</v>
      </c>
      <c r="G124" s="15">
        <v>1.29</v>
      </c>
      <c r="H124" s="15">
        <v>2.76</v>
      </c>
      <c r="I124" s="15">
        <v>3.88</v>
      </c>
      <c r="J124" s="16">
        <v>4.93</v>
      </c>
      <c r="L124" s="17">
        <v>19</v>
      </c>
      <c r="M124" s="15">
        <v>0.05</v>
      </c>
      <c r="N124" s="15">
        <v>0.06</v>
      </c>
      <c r="O124" s="15">
        <v>0.08</v>
      </c>
      <c r="P124" s="15">
        <v>0.21</v>
      </c>
      <c r="Q124" s="15">
        <v>1.08</v>
      </c>
      <c r="R124" s="15">
        <v>1.79</v>
      </c>
      <c r="S124" s="15">
        <v>2.29</v>
      </c>
      <c r="T124" s="16">
        <v>4.5999999999999996</v>
      </c>
    </row>
    <row r="125" spans="2:20" x14ac:dyDescent="0.25">
      <c r="B125" s="18">
        <v>20</v>
      </c>
      <c r="C125" s="19">
        <v>0.03</v>
      </c>
      <c r="D125" s="19">
        <v>0.05</v>
      </c>
      <c r="E125" s="19">
        <v>0.14000000000000001</v>
      </c>
      <c r="F125" s="19">
        <v>0.33</v>
      </c>
      <c r="G125" s="19">
        <v>1.29</v>
      </c>
      <c r="H125" s="19">
        <v>2.76</v>
      </c>
      <c r="I125" s="19">
        <v>3.88</v>
      </c>
      <c r="J125" s="20">
        <v>4.93</v>
      </c>
      <c r="L125" s="18">
        <v>20</v>
      </c>
      <c r="M125" s="19">
        <v>0.05</v>
      </c>
      <c r="N125" s="19">
        <v>0.06</v>
      </c>
      <c r="O125" s="19">
        <v>0.08</v>
      </c>
      <c r="P125" s="19">
        <v>0.21</v>
      </c>
      <c r="Q125" s="19">
        <v>1.08</v>
      </c>
      <c r="R125" s="19">
        <v>1.79</v>
      </c>
      <c r="S125" s="19">
        <v>2.29</v>
      </c>
      <c r="T125" s="20">
        <v>4.5999999999999996</v>
      </c>
    </row>
  </sheetData>
  <mergeCells count="10">
    <mergeCell ref="B80:J80"/>
    <mergeCell ref="L80:T80"/>
    <mergeCell ref="B104:J104"/>
    <mergeCell ref="L104:T104"/>
    <mergeCell ref="B8:J8"/>
    <mergeCell ref="L8:T8"/>
    <mergeCell ref="B32:J32"/>
    <mergeCell ref="L32:T32"/>
    <mergeCell ref="B56:J56"/>
    <mergeCell ref="L56:T5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ED4F0-3166-418E-BDDF-ACB70D3B92B7}">
  <dimension ref="B3:C11"/>
  <sheetViews>
    <sheetView workbookViewId="0">
      <selection activeCell="C7" sqref="C7"/>
    </sheetView>
  </sheetViews>
  <sheetFormatPr defaultColWidth="9" defaultRowHeight="13.2" x14ac:dyDescent="0.25"/>
  <cols>
    <col min="1" max="2" width="9" style="1"/>
    <col min="3" max="3" width="135.88671875" style="1" customWidth="1"/>
    <col min="4" max="16384" width="9" style="1"/>
  </cols>
  <sheetData>
    <row r="3" spans="2:3" x14ac:dyDescent="0.25">
      <c r="B3" s="21" t="s">
        <v>19</v>
      </c>
    </row>
    <row r="5" spans="2:3" ht="13.8" thickBot="1" x14ac:dyDescent="0.3"/>
    <row r="6" spans="2:3" x14ac:dyDescent="0.25">
      <c r="B6" s="27"/>
      <c r="C6" s="60" t="s">
        <v>20</v>
      </c>
    </row>
    <row r="7" spans="2:3" ht="57.45" customHeight="1" thickBot="1" x14ac:dyDescent="0.3">
      <c r="B7" s="28" t="s">
        <v>21</v>
      </c>
      <c r="C7" s="29" t="s">
        <v>22</v>
      </c>
    </row>
    <row r="8" spans="2:3" x14ac:dyDescent="0.25">
      <c r="B8" s="27"/>
      <c r="C8" s="60" t="s">
        <v>23</v>
      </c>
    </row>
    <row r="9" spans="2:3" ht="133.5" customHeight="1" thickBot="1" x14ac:dyDescent="0.3">
      <c r="B9" s="28" t="s">
        <v>24</v>
      </c>
      <c r="C9" s="29" t="s">
        <v>25</v>
      </c>
    </row>
    <row r="10" spans="2:3" x14ac:dyDescent="0.25">
      <c r="B10" s="27"/>
      <c r="C10" s="60" t="s">
        <v>73</v>
      </c>
    </row>
    <row r="11" spans="2:3" ht="253.2" customHeight="1" thickBot="1" x14ac:dyDescent="0.3">
      <c r="B11" s="28" t="s">
        <v>26</v>
      </c>
      <c r="C11" s="29" t="s">
        <v>74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2383-AF77-401B-80E4-C99992407F8B}">
  <dimension ref="A2:Z132"/>
  <sheetViews>
    <sheetView workbookViewId="0">
      <selection activeCell="F8" sqref="F8"/>
    </sheetView>
  </sheetViews>
  <sheetFormatPr defaultColWidth="8.88671875" defaultRowHeight="13.2" x14ac:dyDescent="0.25"/>
  <cols>
    <col min="1" max="1" width="8.88671875" style="1"/>
    <col min="2" max="2" width="2" style="1" customWidth="1"/>
    <col min="3" max="3" width="8.88671875" style="1"/>
    <col min="4" max="4" width="12.5546875" style="1" customWidth="1"/>
    <col min="5" max="25" width="8.88671875" style="1"/>
    <col min="26" max="26" width="2" style="1" customWidth="1"/>
    <col min="27" max="16384" width="8.88671875" style="1"/>
  </cols>
  <sheetData>
    <row r="2" spans="1:26" x14ac:dyDescent="0.25">
      <c r="A2" s="21" t="s">
        <v>27</v>
      </c>
    </row>
    <row r="5" spans="1:26" x14ac:dyDescent="0.25">
      <c r="C5" s="21" t="s">
        <v>28</v>
      </c>
    </row>
    <row r="6" spans="1:26" x14ac:dyDescent="0.25">
      <c r="C6" s="1" t="s">
        <v>29</v>
      </c>
    </row>
    <row r="8" spans="1:26" x14ac:dyDescent="0.25">
      <c r="F8" s="1" t="s">
        <v>75</v>
      </c>
    </row>
    <row r="9" spans="1:26" x14ac:dyDescent="0.25">
      <c r="D9" s="30" t="s">
        <v>30</v>
      </c>
      <c r="E9" s="31"/>
      <c r="F9" s="31">
        <v>1</v>
      </c>
      <c r="G9" s="31">
        <v>2</v>
      </c>
      <c r="H9" s="31">
        <v>3</v>
      </c>
      <c r="I9" s="31">
        <v>4</v>
      </c>
      <c r="J9" s="31">
        <v>5</v>
      </c>
      <c r="K9" s="31">
        <v>6</v>
      </c>
      <c r="L9" s="31">
        <v>7</v>
      </c>
      <c r="M9" s="31">
        <v>8</v>
      </c>
      <c r="N9" s="31">
        <v>9</v>
      </c>
      <c r="O9" s="31">
        <v>10</v>
      </c>
      <c r="P9" s="31">
        <v>11</v>
      </c>
      <c r="Q9" s="31">
        <v>12</v>
      </c>
      <c r="R9" s="31">
        <v>13</v>
      </c>
      <c r="S9" s="31">
        <v>14</v>
      </c>
      <c r="T9" s="31">
        <v>15</v>
      </c>
      <c r="U9" s="31">
        <v>16</v>
      </c>
      <c r="V9" s="31">
        <v>17</v>
      </c>
      <c r="W9" s="31">
        <v>18</v>
      </c>
      <c r="X9" s="31">
        <v>19</v>
      </c>
      <c r="Y9" s="31">
        <v>20</v>
      </c>
    </row>
    <row r="10" spans="1:26" x14ac:dyDescent="0.25">
      <c r="D10" s="32" t="s">
        <v>31</v>
      </c>
      <c r="F10" s="33">
        <v>0.11</v>
      </c>
      <c r="G10" s="33">
        <v>0.13</v>
      </c>
      <c r="H10" s="33">
        <v>0.16</v>
      </c>
      <c r="I10" s="33">
        <v>0.19</v>
      </c>
      <c r="J10" s="33">
        <v>0.21</v>
      </c>
      <c r="K10" s="33">
        <v>0.23</v>
      </c>
      <c r="L10" s="33">
        <v>0.24</v>
      </c>
      <c r="M10" s="33">
        <v>0.26</v>
      </c>
      <c r="N10" s="33">
        <v>0.27</v>
      </c>
      <c r="O10" s="33">
        <v>0.28000000000000003</v>
      </c>
      <c r="P10" s="33">
        <v>0.28000000000000003</v>
      </c>
      <c r="Q10" s="33">
        <v>0.28000000000000003</v>
      </c>
      <c r="R10" s="33">
        <v>0.28000000000000003</v>
      </c>
      <c r="S10" s="33">
        <v>0.28000000000000003</v>
      </c>
      <c r="T10" s="33">
        <v>0.28000000000000003</v>
      </c>
      <c r="U10" s="33">
        <v>0.28000000000000003</v>
      </c>
      <c r="V10" s="33">
        <v>0.28000000000000003</v>
      </c>
      <c r="W10" s="33">
        <v>0.28000000000000003</v>
      </c>
      <c r="X10" s="33">
        <v>0.28000000000000003</v>
      </c>
      <c r="Y10" s="33">
        <v>0.28000000000000003</v>
      </c>
    </row>
    <row r="11" spans="1:26" x14ac:dyDescent="0.25">
      <c r="D11" s="34" t="s">
        <v>14</v>
      </c>
      <c r="E11" s="35"/>
      <c r="F11" s="35">
        <v>0.17</v>
      </c>
      <c r="G11" s="35">
        <v>0.18</v>
      </c>
      <c r="H11" s="35">
        <v>0.18</v>
      </c>
      <c r="I11" s="35">
        <v>0.18</v>
      </c>
      <c r="J11" s="35">
        <v>0.18</v>
      </c>
      <c r="K11" s="35">
        <v>0.18</v>
      </c>
      <c r="L11" s="35">
        <v>0.17</v>
      </c>
      <c r="M11" s="35">
        <v>0.17</v>
      </c>
      <c r="N11" s="35">
        <v>0.17</v>
      </c>
      <c r="O11" s="35">
        <v>0.16</v>
      </c>
      <c r="P11" s="35">
        <v>0.16</v>
      </c>
      <c r="Q11" s="35">
        <v>0.16</v>
      </c>
      <c r="R11" s="35">
        <v>0.16</v>
      </c>
      <c r="S11" s="35">
        <v>0.16</v>
      </c>
      <c r="T11" s="35">
        <v>0.16</v>
      </c>
      <c r="U11" s="35">
        <v>0.16</v>
      </c>
      <c r="V11" s="35">
        <v>0.16</v>
      </c>
      <c r="W11" s="35">
        <v>0.16</v>
      </c>
      <c r="X11" s="35">
        <v>0.16</v>
      </c>
      <c r="Y11" s="35">
        <v>0.16</v>
      </c>
    </row>
    <row r="12" spans="1:26" x14ac:dyDescent="0.25">
      <c r="D12" s="36" t="s">
        <v>32</v>
      </c>
      <c r="F12" s="15">
        <f>SUM(F10:F11)</f>
        <v>0.28000000000000003</v>
      </c>
      <c r="G12" s="15">
        <f t="shared" ref="G12:Y12" si="0">SUM(G10:G11)</f>
        <v>0.31</v>
      </c>
      <c r="H12" s="15">
        <f t="shared" si="0"/>
        <v>0.33999999999999997</v>
      </c>
      <c r="I12" s="15">
        <f t="shared" si="0"/>
        <v>0.37</v>
      </c>
      <c r="J12" s="15">
        <f t="shared" si="0"/>
        <v>0.39</v>
      </c>
      <c r="K12" s="15">
        <f t="shared" si="0"/>
        <v>0.41000000000000003</v>
      </c>
      <c r="L12" s="15">
        <f t="shared" si="0"/>
        <v>0.41000000000000003</v>
      </c>
      <c r="M12" s="15">
        <f t="shared" si="0"/>
        <v>0.43000000000000005</v>
      </c>
      <c r="N12" s="15">
        <f t="shared" si="0"/>
        <v>0.44000000000000006</v>
      </c>
      <c r="O12" s="15">
        <f t="shared" si="0"/>
        <v>0.44000000000000006</v>
      </c>
      <c r="P12" s="15">
        <f t="shared" si="0"/>
        <v>0.44000000000000006</v>
      </c>
      <c r="Q12" s="15">
        <f t="shared" si="0"/>
        <v>0.44000000000000006</v>
      </c>
      <c r="R12" s="15">
        <f t="shared" si="0"/>
        <v>0.44000000000000006</v>
      </c>
      <c r="S12" s="15">
        <f t="shared" si="0"/>
        <v>0.44000000000000006</v>
      </c>
      <c r="T12" s="15">
        <f t="shared" si="0"/>
        <v>0.44000000000000006</v>
      </c>
      <c r="U12" s="15">
        <f t="shared" si="0"/>
        <v>0.44000000000000006</v>
      </c>
      <c r="V12" s="15">
        <f t="shared" si="0"/>
        <v>0.44000000000000006</v>
      </c>
      <c r="W12" s="15">
        <f t="shared" si="0"/>
        <v>0.44000000000000006</v>
      </c>
      <c r="X12" s="15">
        <f t="shared" si="0"/>
        <v>0.44000000000000006</v>
      </c>
      <c r="Y12" s="15">
        <f t="shared" si="0"/>
        <v>0.44000000000000006</v>
      </c>
    </row>
    <row r="13" spans="1:26" x14ac:dyDescent="0.25">
      <c r="F13" s="15"/>
      <c r="G13" s="15"/>
      <c r="H13" s="15"/>
      <c r="I13" s="15"/>
      <c r="J13" s="15"/>
      <c r="K13" s="15"/>
      <c r="L13" s="15"/>
      <c r="M13" s="15"/>
      <c r="N13" s="15"/>
      <c r="O13" s="15"/>
      <c r="P13" s="15"/>
      <c r="Q13" s="15"/>
      <c r="R13" s="15"/>
      <c r="S13" s="15"/>
      <c r="T13" s="15"/>
      <c r="U13" s="15"/>
      <c r="V13" s="15"/>
      <c r="W13" s="15"/>
      <c r="X13" s="15"/>
      <c r="Y13" s="15"/>
    </row>
    <row r="15" spans="1:26" x14ac:dyDescent="0.25">
      <c r="B15" s="25"/>
      <c r="C15" s="33"/>
      <c r="D15" s="33"/>
      <c r="E15" s="33"/>
      <c r="F15" s="33"/>
      <c r="G15" s="33"/>
      <c r="H15" s="33"/>
      <c r="I15" s="33"/>
      <c r="J15" s="33"/>
      <c r="K15" s="33"/>
      <c r="L15" s="33"/>
      <c r="M15" s="33"/>
      <c r="N15" s="33"/>
      <c r="O15" s="33"/>
      <c r="P15" s="33"/>
      <c r="Q15" s="33"/>
      <c r="R15" s="33"/>
      <c r="S15" s="33"/>
      <c r="T15" s="33"/>
      <c r="U15" s="33"/>
      <c r="V15" s="33"/>
      <c r="W15" s="33"/>
      <c r="X15" s="33"/>
      <c r="Y15" s="33"/>
      <c r="Z15" s="36"/>
    </row>
    <row r="16" spans="1:26" x14ac:dyDescent="0.25">
      <c r="B16" s="26"/>
      <c r="C16" s="37" t="s">
        <v>33</v>
      </c>
      <c r="E16" s="37"/>
      <c r="Z16" s="32"/>
    </row>
    <row r="17" spans="2:26" x14ac:dyDescent="0.25">
      <c r="B17" s="26"/>
      <c r="Z17" s="32"/>
    </row>
    <row r="18" spans="2:26" x14ac:dyDescent="0.25">
      <c r="B18" s="26"/>
      <c r="D18" s="1" t="s">
        <v>34</v>
      </c>
      <c r="E18" s="38" t="s">
        <v>9</v>
      </c>
      <c r="Z18" s="32"/>
    </row>
    <row r="19" spans="2:26" x14ac:dyDescent="0.25">
      <c r="B19" s="26"/>
      <c r="D19" s="1" t="s">
        <v>35</v>
      </c>
      <c r="E19" s="39">
        <v>10</v>
      </c>
      <c r="F19" s="1" t="s">
        <v>36</v>
      </c>
      <c r="Z19" s="32"/>
    </row>
    <row r="20" spans="2:26" x14ac:dyDescent="0.25">
      <c r="B20" s="26"/>
      <c r="D20" s="1" t="s">
        <v>37</v>
      </c>
      <c r="E20" s="40">
        <v>0.05</v>
      </c>
      <c r="Z20" s="32"/>
    </row>
    <row r="21" spans="2:26" x14ac:dyDescent="0.25">
      <c r="B21" s="26"/>
      <c r="D21" s="1" t="s">
        <v>38</v>
      </c>
      <c r="E21" s="39">
        <v>100</v>
      </c>
      <c r="Z21" s="32"/>
    </row>
    <row r="22" spans="2:26" x14ac:dyDescent="0.25">
      <c r="B22" s="26"/>
      <c r="D22" s="1" t="s">
        <v>39</v>
      </c>
      <c r="E22" s="41">
        <v>1000</v>
      </c>
      <c r="Z22" s="32"/>
    </row>
    <row r="23" spans="2:26" x14ac:dyDescent="0.25">
      <c r="B23" s="26"/>
      <c r="Z23" s="32"/>
    </row>
    <row r="24" spans="2:26" x14ac:dyDescent="0.25">
      <c r="B24" s="26"/>
      <c r="Z24" s="32"/>
    </row>
    <row r="25" spans="2:26" x14ac:dyDescent="0.25">
      <c r="B25" s="26"/>
      <c r="D25" s="1" t="s">
        <v>40</v>
      </c>
      <c r="Z25" s="32"/>
    </row>
    <row r="26" spans="2:26" x14ac:dyDescent="0.25">
      <c r="B26" s="26"/>
      <c r="Z26" s="32"/>
    </row>
    <row r="27" spans="2:26" x14ac:dyDescent="0.25">
      <c r="B27" s="26"/>
      <c r="D27" s="30" t="s">
        <v>41</v>
      </c>
      <c r="E27" s="31">
        <v>0</v>
      </c>
      <c r="F27" s="31">
        <v>1</v>
      </c>
      <c r="G27" s="31">
        <v>2</v>
      </c>
      <c r="H27" s="31">
        <v>3</v>
      </c>
      <c r="I27" s="31">
        <v>4</v>
      </c>
      <c r="J27" s="31">
        <v>5</v>
      </c>
      <c r="K27" s="31">
        <v>6</v>
      </c>
      <c r="L27" s="31">
        <v>7</v>
      </c>
      <c r="M27" s="31">
        <v>8</v>
      </c>
      <c r="N27" s="31">
        <v>9</v>
      </c>
      <c r="O27" s="31">
        <v>10</v>
      </c>
      <c r="P27" s="31">
        <v>11</v>
      </c>
      <c r="Q27" s="31">
        <v>12</v>
      </c>
      <c r="R27" s="31">
        <v>13</v>
      </c>
      <c r="S27" s="31">
        <v>14</v>
      </c>
      <c r="T27" s="31">
        <v>15</v>
      </c>
      <c r="U27" s="31">
        <v>16</v>
      </c>
      <c r="V27" s="31">
        <v>17</v>
      </c>
      <c r="W27" s="31">
        <v>18</v>
      </c>
      <c r="X27" s="31">
        <v>19</v>
      </c>
      <c r="Y27" s="31">
        <v>20</v>
      </c>
      <c r="Z27" s="32"/>
    </row>
    <row r="28" spans="2:26" x14ac:dyDescent="0.25">
      <c r="B28" s="26"/>
      <c r="D28" s="32" t="s">
        <v>42</v>
      </c>
      <c r="F28" s="1">
        <f>IF(F$27&gt;$E$19,0,$E$20*$E$21/100*$E$22)+IF(F$27=$E$19,$E$21/100*$E$22)</f>
        <v>50</v>
      </c>
      <c r="G28" s="1">
        <f t="shared" ref="G28:Y28" si="1">IF(G$27&gt;$E$19,0,$E$20*$E$21/100*$E$22)+IF(G$27=$E$19,$E$21/100*$E$22)</f>
        <v>50</v>
      </c>
      <c r="H28" s="1">
        <f t="shared" si="1"/>
        <v>50</v>
      </c>
      <c r="I28" s="1">
        <f t="shared" si="1"/>
        <v>50</v>
      </c>
      <c r="J28" s="1">
        <f t="shared" si="1"/>
        <v>50</v>
      </c>
      <c r="K28" s="1">
        <f t="shared" si="1"/>
        <v>50</v>
      </c>
      <c r="L28" s="1">
        <f t="shared" si="1"/>
        <v>50</v>
      </c>
      <c r="M28" s="1">
        <f t="shared" si="1"/>
        <v>50</v>
      </c>
      <c r="N28" s="1">
        <f t="shared" si="1"/>
        <v>50</v>
      </c>
      <c r="O28" s="1">
        <f t="shared" si="1"/>
        <v>1050</v>
      </c>
      <c r="P28" s="1">
        <f t="shared" si="1"/>
        <v>0</v>
      </c>
      <c r="Q28" s="1">
        <f t="shared" si="1"/>
        <v>0</v>
      </c>
      <c r="R28" s="1">
        <f t="shared" si="1"/>
        <v>0</v>
      </c>
      <c r="S28" s="1">
        <f t="shared" si="1"/>
        <v>0</v>
      </c>
      <c r="T28" s="1">
        <f t="shared" si="1"/>
        <v>0</v>
      </c>
      <c r="U28" s="1">
        <f t="shared" si="1"/>
        <v>0</v>
      </c>
      <c r="V28" s="1">
        <f t="shared" si="1"/>
        <v>0</v>
      </c>
      <c r="W28" s="1">
        <f t="shared" si="1"/>
        <v>0</v>
      </c>
      <c r="X28" s="1">
        <f t="shared" si="1"/>
        <v>0</v>
      </c>
      <c r="Y28" s="1">
        <f t="shared" si="1"/>
        <v>0</v>
      </c>
      <c r="Z28" s="32"/>
    </row>
    <row r="29" spans="2:26" x14ac:dyDescent="0.25">
      <c r="B29" s="42"/>
      <c r="C29" s="35"/>
      <c r="D29" s="35"/>
      <c r="E29" s="35"/>
      <c r="F29" s="35"/>
      <c r="G29" s="35"/>
      <c r="H29" s="35"/>
      <c r="I29" s="35"/>
      <c r="J29" s="35"/>
      <c r="K29" s="35"/>
      <c r="L29" s="35"/>
      <c r="M29" s="35"/>
      <c r="N29" s="35"/>
      <c r="O29" s="35"/>
      <c r="P29" s="35"/>
      <c r="Q29" s="35"/>
      <c r="R29" s="35"/>
      <c r="S29" s="35"/>
      <c r="T29" s="35"/>
      <c r="U29" s="35"/>
      <c r="V29" s="35"/>
      <c r="W29" s="35"/>
      <c r="X29" s="35"/>
      <c r="Y29" s="35"/>
      <c r="Z29" s="34"/>
    </row>
    <row r="33" spans="1:26" x14ac:dyDescent="0.25">
      <c r="A33" s="21" t="s">
        <v>43</v>
      </c>
    </row>
    <row r="34" spans="1:26" ht="13.8" thickBot="1" x14ac:dyDescent="0.3"/>
    <row r="35" spans="1:26" x14ac:dyDescent="0.25">
      <c r="B35" s="27"/>
      <c r="C35" s="43"/>
      <c r="D35" s="43"/>
      <c r="E35" s="43"/>
      <c r="F35" s="43"/>
      <c r="G35" s="43"/>
      <c r="H35" s="43"/>
      <c r="I35" s="43"/>
      <c r="J35" s="43"/>
      <c r="K35" s="43"/>
      <c r="L35" s="43"/>
      <c r="M35" s="43"/>
      <c r="N35" s="43"/>
      <c r="O35" s="43"/>
      <c r="P35" s="43"/>
      <c r="Q35" s="43"/>
      <c r="R35" s="43"/>
      <c r="S35" s="43"/>
      <c r="T35" s="43"/>
      <c r="U35" s="43"/>
      <c r="V35" s="43"/>
      <c r="W35" s="43"/>
      <c r="X35" s="43"/>
      <c r="Y35" s="43"/>
      <c r="Z35" s="44"/>
    </row>
    <row r="36" spans="1:26" x14ac:dyDescent="0.25">
      <c r="B36" s="45"/>
      <c r="C36" s="46" t="s">
        <v>44</v>
      </c>
      <c r="E36" s="1" t="s">
        <v>45</v>
      </c>
      <c r="Z36" s="47"/>
    </row>
    <row r="37" spans="1:26" x14ac:dyDescent="0.25">
      <c r="B37" s="45"/>
      <c r="Z37" s="47"/>
    </row>
    <row r="38" spans="1:26" x14ac:dyDescent="0.25">
      <c r="B38" s="45"/>
      <c r="C38" s="37" t="s">
        <v>46</v>
      </c>
      <c r="Z38" s="47"/>
    </row>
    <row r="39" spans="1:26" x14ac:dyDescent="0.25">
      <c r="B39" s="45"/>
      <c r="Z39" s="47"/>
    </row>
    <row r="40" spans="1:26" x14ac:dyDescent="0.25">
      <c r="B40" s="45"/>
      <c r="D40" s="30" t="s">
        <v>41</v>
      </c>
      <c r="E40" s="31">
        <v>0</v>
      </c>
      <c r="F40" s="31">
        <v>1</v>
      </c>
      <c r="G40" s="31">
        <v>2</v>
      </c>
      <c r="H40" s="31">
        <v>3</v>
      </c>
      <c r="I40" s="31">
        <v>4</v>
      </c>
      <c r="J40" s="31">
        <v>5</v>
      </c>
      <c r="K40" s="31">
        <v>6</v>
      </c>
      <c r="L40" s="31">
        <v>7</v>
      </c>
      <c r="M40" s="31">
        <v>8</v>
      </c>
      <c r="N40" s="31">
        <v>9</v>
      </c>
      <c r="O40" s="31">
        <v>10</v>
      </c>
      <c r="P40" s="31">
        <v>11</v>
      </c>
      <c r="Q40" s="31">
        <v>12</v>
      </c>
      <c r="R40" s="31">
        <v>13</v>
      </c>
      <c r="S40" s="31">
        <v>14</v>
      </c>
      <c r="T40" s="31">
        <v>15</v>
      </c>
      <c r="U40" s="31">
        <v>16</v>
      </c>
      <c r="V40" s="31">
        <v>17</v>
      </c>
      <c r="W40" s="31">
        <v>18</v>
      </c>
      <c r="X40" s="31">
        <v>19</v>
      </c>
      <c r="Y40" s="31">
        <v>20</v>
      </c>
      <c r="Z40" s="47"/>
    </row>
    <row r="41" spans="1:26" x14ac:dyDescent="0.25">
      <c r="B41" s="45"/>
      <c r="D41" s="36" t="s">
        <v>47</v>
      </c>
      <c r="F41" s="1">
        <f>1-(1-F$12/100)^F$9</f>
        <v>2.8000000000000247E-3</v>
      </c>
      <c r="G41" s="1">
        <f t="shared" ref="G41:Y41" si="2">1-(1-G$12/100)^G$9</f>
        <v>6.1903899999999901E-3</v>
      </c>
      <c r="H41" s="1">
        <f t="shared" si="2"/>
        <v>1.0165359303999866E-2</v>
      </c>
      <c r="I41" s="1">
        <f t="shared" si="2"/>
        <v>1.4718062424584177E-2</v>
      </c>
      <c r="J41" s="1">
        <f t="shared" si="2"/>
        <v>1.9348492034181763E-2</v>
      </c>
      <c r="K41" s="1">
        <f t="shared" si="2"/>
        <v>2.4349224188305096E-2</v>
      </c>
      <c r="L41" s="1">
        <f t="shared" si="2"/>
        <v>2.8349392369133031E-2</v>
      </c>
      <c r="M41" s="1">
        <f t="shared" si="2"/>
        <v>3.3886708542540833E-2</v>
      </c>
      <c r="N41" s="1">
        <f t="shared" si="2"/>
        <v>3.8910148437175995E-2</v>
      </c>
      <c r="O41" s="1">
        <f t="shared" si="2"/>
        <v>4.3138943784052364E-2</v>
      </c>
      <c r="P41" s="1">
        <f t="shared" si="2"/>
        <v>4.7349132431402485E-2</v>
      </c>
      <c r="Q41" s="1">
        <f t="shared" si="2"/>
        <v>5.1540796248704224E-2</v>
      </c>
      <c r="R41" s="1">
        <f t="shared" si="2"/>
        <v>5.5714016745209816E-2</v>
      </c>
      <c r="S41" s="1">
        <f t="shared" si="2"/>
        <v>5.9868875071530936E-2</v>
      </c>
      <c r="T41" s="1">
        <f t="shared" si="2"/>
        <v>6.4005452021216103E-2</v>
      </c>
      <c r="U41" s="1">
        <f t="shared" si="2"/>
        <v>6.8123828032322642E-2</v>
      </c>
      <c r="V41" s="1">
        <f t="shared" si="2"/>
        <v>7.2224083188980437E-2</v>
      </c>
      <c r="W41" s="1">
        <f t="shared" si="2"/>
        <v>7.6306297222948793E-2</v>
      </c>
      <c r="X41" s="1">
        <f t="shared" si="2"/>
        <v>8.0370549515167866E-2</v>
      </c>
      <c r="Y41" s="1">
        <f t="shared" si="2"/>
        <v>8.441691909730098E-2</v>
      </c>
      <c r="Z41" s="47"/>
    </row>
    <row r="42" spans="1:26" x14ac:dyDescent="0.25">
      <c r="B42" s="45"/>
      <c r="D42" s="32" t="s">
        <v>42</v>
      </c>
      <c r="F42" s="1">
        <f t="shared" ref="F42:Y42" si="3">(1-F41)*F$28</f>
        <v>49.86</v>
      </c>
      <c r="G42" s="1">
        <f t="shared" si="3"/>
        <v>49.6904805</v>
      </c>
      <c r="H42" s="1">
        <f t="shared" si="3"/>
        <v>49.491732034800009</v>
      </c>
      <c r="I42" s="1">
        <f t="shared" si="3"/>
        <v>49.264096878770793</v>
      </c>
      <c r="J42" s="1">
        <f t="shared" si="3"/>
        <v>49.032575398290909</v>
      </c>
      <c r="K42" s="1">
        <f t="shared" si="3"/>
        <v>48.782538790584745</v>
      </c>
      <c r="L42" s="1">
        <f t="shared" si="3"/>
        <v>48.58253038154335</v>
      </c>
      <c r="M42" s="1">
        <f t="shared" si="3"/>
        <v>48.305664572872956</v>
      </c>
      <c r="N42" s="1">
        <f t="shared" si="3"/>
        <v>48.0544925781412</v>
      </c>
      <c r="O42" s="1">
        <f t="shared" si="3"/>
        <v>1004.7041090267451</v>
      </c>
      <c r="P42" s="1">
        <f t="shared" si="3"/>
        <v>0</v>
      </c>
      <c r="Q42" s="1">
        <f t="shared" si="3"/>
        <v>0</v>
      </c>
      <c r="R42" s="1">
        <f t="shared" si="3"/>
        <v>0</v>
      </c>
      <c r="S42" s="1">
        <f t="shared" si="3"/>
        <v>0</v>
      </c>
      <c r="T42" s="1">
        <f t="shared" si="3"/>
        <v>0</v>
      </c>
      <c r="U42" s="1">
        <f t="shared" si="3"/>
        <v>0</v>
      </c>
      <c r="V42" s="1">
        <f t="shared" si="3"/>
        <v>0</v>
      </c>
      <c r="W42" s="1">
        <f t="shared" si="3"/>
        <v>0</v>
      </c>
      <c r="X42" s="1">
        <f t="shared" si="3"/>
        <v>0</v>
      </c>
      <c r="Y42" s="1">
        <f t="shared" si="3"/>
        <v>0</v>
      </c>
      <c r="Z42" s="47"/>
    </row>
    <row r="43" spans="1:26" x14ac:dyDescent="0.25">
      <c r="B43" s="45"/>
      <c r="Z43" s="47"/>
    </row>
    <row r="44" spans="1:26" x14ac:dyDescent="0.25">
      <c r="B44" s="45"/>
      <c r="C44" s="37" t="s">
        <v>48</v>
      </c>
      <c r="Z44" s="47"/>
    </row>
    <row r="45" spans="1:26" x14ac:dyDescent="0.25">
      <c r="B45" s="45"/>
      <c r="Z45" s="47"/>
    </row>
    <row r="46" spans="1:26" x14ac:dyDescent="0.25">
      <c r="B46" s="45"/>
      <c r="D46" s="30" t="s">
        <v>41</v>
      </c>
      <c r="E46" s="31">
        <v>0</v>
      </c>
      <c r="F46" s="31">
        <v>1</v>
      </c>
      <c r="G46" s="31">
        <v>2</v>
      </c>
      <c r="H46" s="31">
        <v>3</v>
      </c>
      <c r="I46" s="31">
        <v>4</v>
      </c>
      <c r="J46" s="31">
        <v>5</v>
      </c>
      <c r="K46" s="31">
        <v>6</v>
      </c>
      <c r="L46" s="31">
        <v>7</v>
      </c>
      <c r="M46" s="31">
        <v>8</v>
      </c>
      <c r="N46" s="31">
        <v>9</v>
      </c>
      <c r="O46" s="31">
        <v>10</v>
      </c>
      <c r="P46" s="31">
        <v>11</v>
      </c>
      <c r="Q46" s="31">
        <v>12</v>
      </c>
      <c r="R46" s="31">
        <v>13</v>
      </c>
      <c r="S46" s="31">
        <v>14</v>
      </c>
      <c r="T46" s="31">
        <v>15</v>
      </c>
      <c r="U46" s="31">
        <v>16</v>
      </c>
      <c r="V46" s="31">
        <v>17</v>
      </c>
      <c r="W46" s="31">
        <v>18</v>
      </c>
      <c r="X46" s="31">
        <v>19</v>
      </c>
      <c r="Y46" s="31">
        <v>20</v>
      </c>
      <c r="Z46" s="47"/>
    </row>
    <row r="47" spans="1:26" x14ac:dyDescent="0.25">
      <c r="B47" s="45"/>
      <c r="D47" s="36" t="s">
        <v>49</v>
      </c>
      <c r="F47" s="1">
        <f>F41</f>
        <v>2.8000000000000247E-3</v>
      </c>
      <c r="G47" s="1">
        <f>1-(1-G41)/(1-F41)</f>
        <v>3.3999097472924289E-3</v>
      </c>
      <c r="H47" s="1">
        <f t="shared" ref="H47:Y47" si="4">1-(1-H41)/(1-G41)</f>
        <v>3.999729187565304E-3</v>
      </c>
      <c r="I47" s="1">
        <f t="shared" si="4"/>
        <v>4.5994582664666828E-3</v>
      </c>
      <c r="J47" s="1">
        <f t="shared" si="4"/>
        <v>4.6995985950906149E-3</v>
      </c>
      <c r="K47" s="1">
        <f t="shared" si="4"/>
        <v>5.0993978120692507E-3</v>
      </c>
      <c r="L47" s="1">
        <f t="shared" si="4"/>
        <v>4.0999999999999925E-3</v>
      </c>
      <c r="M47" s="1">
        <f t="shared" si="4"/>
        <v>5.6988758406781859E-3</v>
      </c>
      <c r="N47" s="1">
        <f t="shared" si="4"/>
        <v>5.1996385300288051E-3</v>
      </c>
      <c r="O47" s="1">
        <f t="shared" si="4"/>
        <v>4.3999999999999595E-3</v>
      </c>
      <c r="P47" s="1">
        <f t="shared" si="4"/>
        <v>4.3999999999999595E-3</v>
      </c>
      <c r="Q47" s="1">
        <f t="shared" si="4"/>
        <v>4.3999999999999595E-3</v>
      </c>
      <c r="R47" s="1">
        <f t="shared" si="4"/>
        <v>4.3999999999998485E-3</v>
      </c>
      <c r="S47" s="1">
        <f t="shared" si="4"/>
        <v>4.4000000000000705E-3</v>
      </c>
      <c r="T47" s="1">
        <f t="shared" si="4"/>
        <v>4.3999999999998485E-3</v>
      </c>
      <c r="U47" s="1">
        <f t="shared" si="4"/>
        <v>4.3999999999998485E-3</v>
      </c>
      <c r="V47" s="1">
        <f t="shared" si="4"/>
        <v>4.4000000000000705E-3</v>
      </c>
      <c r="W47" s="1">
        <f t="shared" si="4"/>
        <v>4.3999999999998485E-3</v>
      </c>
      <c r="X47" s="1">
        <f t="shared" si="4"/>
        <v>4.4000000000000705E-3</v>
      </c>
      <c r="Y47" s="1">
        <f t="shared" si="4"/>
        <v>4.3999999999998485E-3</v>
      </c>
      <c r="Z47" s="47"/>
    </row>
    <row r="48" spans="1:26" x14ac:dyDescent="0.25">
      <c r="B48" s="45"/>
      <c r="D48" s="32" t="s">
        <v>50</v>
      </c>
      <c r="E48" s="1">
        <f>$E$22</f>
        <v>1000</v>
      </c>
      <c r="F48" s="1">
        <f>E48*(1-F47)</f>
        <v>997.19999999999993</v>
      </c>
      <c r="G48" s="1">
        <f>F48*(1-G47)</f>
        <v>993.80960999999991</v>
      </c>
      <c r="H48" s="1">
        <f>G48*(1-H47)</f>
        <v>989.83464069600006</v>
      </c>
      <c r="I48" s="1">
        <f>H48*(1-I47)</f>
        <v>985.28193757541578</v>
      </c>
      <c r="J48" s="1">
        <f t="shared" ref="J48:Y48" si="5">I48*(1-J47)</f>
        <v>980.65150796581815</v>
      </c>
      <c r="K48" s="1">
        <f t="shared" si="5"/>
        <v>975.65077581169487</v>
      </c>
      <c r="L48" s="1">
        <f t="shared" si="5"/>
        <v>971.65060763086694</v>
      </c>
      <c r="M48" s="1">
        <f t="shared" si="5"/>
        <v>966.11329145745913</v>
      </c>
      <c r="N48" s="1">
        <f t="shared" si="5"/>
        <v>961.08985156282392</v>
      </c>
      <c r="O48" s="1">
        <f t="shared" si="5"/>
        <v>956.86105621594754</v>
      </c>
      <c r="P48" s="1">
        <f t="shared" si="5"/>
        <v>952.65086756859739</v>
      </c>
      <c r="Q48" s="1">
        <f t="shared" si="5"/>
        <v>948.4592037512956</v>
      </c>
      <c r="R48" s="1">
        <f t="shared" si="5"/>
        <v>944.28598325479004</v>
      </c>
      <c r="S48" s="1">
        <f t="shared" si="5"/>
        <v>940.13112492846892</v>
      </c>
      <c r="T48" s="1">
        <f t="shared" si="5"/>
        <v>935.99454797878377</v>
      </c>
      <c r="U48" s="1">
        <f t="shared" si="5"/>
        <v>931.87617196767724</v>
      </c>
      <c r="V48" s="1">
        <f t="shared" si="5"/>
        <v>927.77591681101944</v>
      </c>
      <c r="W48" s="1">
        <f t="shared" si="5"/>
        <v>923.69370277705104</v>
      </c>
      <c r="X48" s="1">
        <f t="shared" si="5"/>
        <v>919.62945048483198</v>
      </c>
      <c r="Y48" s="1">
        <f t="shared" si="5"/>
        <v>915.58308090269884</v>
      </c>
      <c r="Z48" s="47"/>
    </row>
    <row r="49" spans="2:26" x14ac:dyDescent="0.25">
      <c r="B49" s="45"/>
      <c r="D49" s="32" t="s">
        <v>42</v>
      </c>
      <c r="F49" s="1">
        <f t="shared" ref="F49:Y49" si="6">F48/$E$22*F$28</f>
        <v>49.86</v>
      </c>
      <c r="G49" s="1">
        <f t="shared" si="6"/>
        <v>49.690480499999993</v>
      </c>
      <c r="H49" s="1">
        <f t="shared" si="6"/>
        <v>49.491732034800002</v>
      </c>
      <c r="I49" s="1">
        <f t="shared" si="6"/>
        <v>49.264096878770793</v>
      </c>
      <c r="J49" s="1">
        <f t="shared" si="6"/>
        <v>49.032575398290909</v>
      </c>
      <c r="K49" s="1">
        <f t="shared" si="6"/>
        <v>48.782538790584745</v>
      </c>
      <c r="L49" s="1">
        <f t="shared" si="6"/>
        <v>48.58253038154335</v>
      </c>
      <c r="M49" s="1">
        <f t="shared" si="6"/>
        <v>48.305664572872956</v>
      </c>
      <c r="N49" s="1">
        <f t="shared" si="6"/>
        <v>48.054492578141193</v>
      </c>
      <c r="O49" s="1">
        <f t="shared" si="6"/>
        <v>1004.7041090267448</v>
      </c>
      <c r="P49" s="1">
        <f t="shared" si="6"/>
        <v>0</v>
      </c>
      <c r="Q49" s="1">
        <f t="shared" si="6"/>
        <v>0</v>
      </c>
      <c r="R49" s="1">
        <f t="shared" si="6"/>
        <v>0</v>
      </c>
      <c r="S49" s="1">
        <f t="shared" si="6"/>
        <v>0</v>
      </c>
      <c r="T49" s="1">
        <f t="shared" si="6"/>
        <v>0</v>
      </c>
      <c r="U49" s="1">
        <f t="shared" si="6"/>
        <v>0</v>
      </c>
      <c r="V49" s="1">
        <f t="shared" si="6"/>
        <v>0</v>
      </c>
      <c r="W49" s="1">
        <f t="shared" si="6"/>
        <v>0</v>
      </c>
      <c r="X49" s="1">
        <f t="shared" si="6"/>
        <v>0</v>
      </c>
      <c r="Y49" s="1">
        <f t="shared" si="6"/>
        <v>0</v>
      </c>
      <c r="Z49" s="47"/>
    </row>
    <row r="50" spans="2:26" ht="13.8" thickBot="1" x14ac:dyDescent="0.3">
      <c r="B50" s="48"/>
      <c r="C50" s="49"/>
      <c r="D50" s="49"/>
      <c r="E50" s="49"/>
      <c r="F50" s="49"/>
      <c r="G50" s="49"/>
      <c r="H50" s="49"/>
      <c r="I50" s="49"/>
      <c r="J50" s="49"/>
      <c r="K50" s="49"/>
      <c r="L50" s="49"/>
      <c r="M50" s="49"/>
      <c r="N50" s="49"/>
      <c r="O50" s="49"/>
      <c r="P50" s="49"/>
      <c r="Q50" s="49"/>
      <c r="R50" s="49"/>
      <c r="S50" s="49"/>
      <c r="T50" s="49"/>
      <c r="U50" s="49"/>
      <c r="V50" s="49"/>
      <c r="W50" s="49"/>
      <c r="X50" s="49"/>
      <c r="Y50" s="49"/>
      <c r="Z50" s="50"/>
    </row>
    <row r="52" spans="2:26" x14ac:dyDescent="0.25">
      <c r="C52" s="21" t="s">
        <v>51</v>
      </c>
    </row>
    <row r="53" spans="2:26" x14ac:dyDescent="0.25">
      <c r="C53" s="1" t="s">
        <v>52</v>
      </c>
    </row>
    <row r="54" spans="2:26" x14ac:dyDescent="0.25">
      <c r="C54" s="1" t="s">
        <v>53</v>
      </c>
    </row>
    <row r="55" spans="2:26" ht="13.8" thickBot="1" x14ac:dyDescent="0.3"/>
    <row r="56" spans="2:26" x14ac:dyDescent="0.25">
      <c r="B56" s="27"/>
      <c r="C56" s="43"/>
      <c r="D56" s="43"/>
      <c r="E56" s="43"/>
      <c r="F56" s="43"/>
      <c r="G56" s="43"/>
      <c r="H56" s="43"/>
      <c r="I56" s="43"/>
      <c r="J56" s="43"/>
      <c r="K56" s="43"/>
      <c r="L56" s="43"/>
      <c r="M56" s="43"/>
      <c r="N56" s="43"/>
      <c r="O56" s="43"/>
      <c r="P56" s="43"/>
      <c r="Q56" s="43"/>
      <c r="R56" s="43"/>
      <c r="S56" s="43"/>
      <c r="T56" s="43"/>
      <c r="U56" s="43"/>
      <c r="V56" s="43"/>
      <c r="W56" s="43"/>
      <c r="X56" s="43"/>
      <c r="Y56" s="43"/>
      <c r="Z56" s="44"/>
    </row>
    <row r="57" spans="2:26" x14ac:dyDescent="0.25">
      <c r="B57" s="45"/>
      <c r="C57" s="46" t="s">
        <v>54</v>
      </c>
      <c r="E57" s="1" t="s">
        <v>55</v>
      </c>
      <c r="Z57" s="47"/>
    </row>
    <row r="58" spans="2:26" x14ac:dyDescent="0.25">
      <c r="B58" s="45"/>
      <c r="Z58" s="47"/>
    </row>
    <row r="59" spans="2:26" x14ac:dyDescent="0.25">
      <c r="B59" s="45"/>
      <c r="C59" s="1" t="s">
        <v>56</v>
      </c>
      <c r="D59" s="51">
        <f>HLOOKUP($E$19,$F$9:$Y$12,4,FALSE)</f>
        <v>0.44000000000000006</v>
      </c>
      <c r="E59" s="1" t="s">
        <v>57</v>
      </c>
      <c r="Z59" s="47"/>
    </row>
    <row r="60" spans="2:26" x14ac:dyDescent="0.25">
      <c r="B60" s="45"/>
      <c r="Z60" s="47"/>
    </row>
    <row r="61" spans="2:26" x14ac:dyDescent="0.25">
      <c r="B61" s="45"/>
      <c r="C61" s="37" t="s">
        <v>58</v>
      </c>
      <c r="Z61" s="47"/>
    </row>
    <row r="62" spans="2:26" x14ac:dyDescent="0.25">
      <c r="B62" s="45"/>
      <c r="Z62" s="47"/>
    </row>
    <row r="63" spans="2:26" x14ac:dyDescent="0.25">
      <c r="B63" s="45"/>
      <c r="D63" s="30" t="s">
        <v>41</v>
      </c>
      <c r="E63" s="31">
        <v>0</v>
      </c>
      <c r="F63" s="31">
        <v>1</v>
      </c>
      <c r="G63" s="31">
        <v>2</v>
      </c>
      <c r="H63" s="31">
        <v>3</v>
      </c>
      <c r="I63" s="31">
        <v>4</v>
      </c>
      <c r="J63" s="31">
        <v>5</v>
      </c>
      <c r="K63" s="31">
        <v>6</v>
      </c>
      <c r="L63" s="31">
        <v>7</v>
      </c>
      <c r="M63" s="31">
        <v>8</v>
      </c>
      <c r="N63" s="31">
        <v>9</v>
      </c>
      <c r="O63" s="31">
        <v>10</v>
      </c>
      <c r="P63" s="31">
        <v>11</v>
      </c>
      <c r="Q63" s="31">
        <v>12</v>
      </c>
      <c r="R63" s="31">
        <v>13</v>
      </c>
      <c r="S63" s="31">
        <v>14</v>
      </c>
      <c r="T63" s="31">
        <v>15</v>
      </c>
      <c r="U63" s="31">
        <v>16</v>
      </c>
      <c r="V63" s="31">
        <v>17</v>
      </c>
      <c r="W63" s="31">
        <v>18</v>
      </c>
      <c r="X63" s="31">
        <v>19</v>
      </c>
      <c r="Y63" s="31">
        <v>20</v>
      </c>
      <c r="Z63" s="47"/>
    </row>
    <row r="64" spans="2:26" x14ac:dyDescent="0.25">
      <c r="B64" s="45"/>
      <c r="D64" s="36" t="s">
        <v>47</v>
      </c>
      <c r="F64" s="1">
        <f>1-(1-$D$59/100)^F63</f>
        <v>4.3999999999999595E-3</v>
      </c>
      <c r="G64" s="1">
        <f t="shared" ref="G64:Y64" si="7">1-(1-$D$59/100)^G63</f>
        <v>8.7806399999998952E-3</v>
      </c>
      <c r="H64" s="1">
        <f t="shared" si="7"/>
        <v>1.3142005183999883E-2</v>
      </c>
      <c r="I64" s="1">
        <f t="shared" si="7"/>
        <v>1.7484180361190149E-2</v>
      </c>
      <c r="J64" s="1">
        <f t="shared" si="7"/>
        <v>2.1807249967600861E-2</v>
      </c>
      <c r="K64" s="1">
        <f t="shared" si="7"/>
        <v>2.6111298067743371E-2</v>
      </c>
      <c r="L64" s="1">
        <f t="shared" si="7"/>
        <v>3.0396408356245241E-2</v>
      </c>
      <c r="M64" s="1">
        <f t="shared" si="7"/>
        <v>3.4662664159477719E-2</v>
      </c>
      <c r="N64" s="1">
        <f t="shared" si="7"/>
        <v>3.8910148437175995E-2</v>
      </c>
      <c r="O64" s="1">
        <f t="shared" si="7"/>
        <v>4.3138943784052364E-2</v>
      </c>
      <c r="P64" s="1">
        <f t="shared" si="7"/>
        <v>4.7349132431402485E-2</v>
      </c>
      <c r="Q64" s="1">
        <f t="shared" si="7"/>
        <v>5.1540796248704224E-2</v>
      </c>
      <c r="R64" s="1">
        <f t="shared" si="7"/>
        <v>5.5714016745209816E-2</v>
      </c>
      <c r="S64" s="1">
        <f t="shared" si="7"/>
        <v>5.9868875071530936E-2</v>
      </c>
      <c r="T64" s="1">
        <f t="shared" si="7"/>
        <v>6.4005452021216103E-2</v>
      </c>
      <c r="U64" s="1">
        <f t="shared" si="7"/>
        <v>6.8123828032322642E-2</v>
      </c>
      <c r="V64" s="1">
        <f t="shared" si="7"/>
        <v>7.2224083188980437E-2</v>
      </c>
      <c r="W64" s="1">
        <f t="shared" si="7"/>
        <v>7.6306297222948793E-2</v>
      </c>
      <c r="X64" s="1">
        <f t="shared" si="7"/>
        <v>8.0370549515167866E-2</v>
      </c>
      <c r="Y64" s="1">
        <f t="shared" si="7"/>
        <v>8.441691909730098E-2</v>
      </c>
      <c r="Z64" s="47"/>
    </row>
    <row r="65" spans="1:26" x14ac:dyDescent="0.25">
      <c r="B65" s="45"/>
      <c r="D65" s="32" t="s">
        <v>42</v>
      </c>
      <c r="F65" s="1">
        <f t="shared" ref="F65:Y65" si="8">(1-F64)*F$28</f>
        <v>49.78</v>
      </c>
      <c r="G65" s="1">
        <f t="shared" si="8"/>
        <v>49.560968000000003</v>
      </c>
      <c r="H65" s="1">
        <f t="shared" si="8"/>
        <v>49.342899740800007</v>
      </c>
      <c r="I65" s="1">
        <f t="shared" si="8"/>
        <v>49.12579098194049</v>
      </c>
      <c r="J65" s="1">
        <f t="shared" si="8"/>
        <v>48.909637501619954</v>
      </c>
      <c r="K65" s="1">
        <f t="shared" si="8"/>
        <v>48.694435096612828</v>
      </c>
      <c r="L65" s="1">
        <f t="shared" si="8"/>
        <v>48.480179582187738</v>
      </c>
      <c r="M65" s="1">
        <f t="shared" si="8"/>
        <v>48.266866792026114</v>
      </c>
      <c r="N65" s="1">
        <f t="shared" si="8"/>
        <v>48.0544925781412</v>
      </c>
      <c r="O65" s="1">
        <f t="shared" si="8"/>
        <v>1004.7041090267451</v>
      </c>
      <c r="P65" s="1">
        <f t="shared" si="8"/>
        <v>0</v>
      </c>
      <c r="Q65" s="1">
        <f t="shared" si="8"/>
        <v>0</v>
      </c>
      <c r="R65" s="1">
        <f t="shared" si="8"/>
        <v>0</v>
      </c>
      <c r="S65" s="1">
        <f t="shared" si="8"/>
        <v>0</v>
      </c>
      <c r="T65" s="1">
        <f t="shared" si="8"/>
        <v>0</v>
      </c>
      <c r="U65" s="1">
        <f t="shared" si="8"/>
        <v>0</v>
      </c>
      <c r="V65" s="1">
        <f t="shared" si="8"/>
        <v>0</v>
      </c>
      <c r="W65" s="1">
        <f t="shared" si="8"/>
        <v>0</v>
      </c>
      <c r="X65" s="1">
        <f t="shared" si="8"/>
        <v>0</v>
      </c>
      <c r="Y65" s="1">
        <f t="shared" si="8"/>
        <v>0</v>
      </c>
      <c r="Z65" s="47"/>
    </row>
    <row r="66" spans="1:26" x14ac:dyDescent="0.25">
      <c r="B66" s="45"/>
      <c r="Z66" s="47"/>
    </row>
    <row r="67" spans="1:26" x14ac:dyDescent="0.25">
      <c r="B67" s="45"/>
      <c r="C67" s="37" t="s">
        <v>59</v>
      </c>
      <c r="Z67" s="47"/>
    </row>
    <row r="68" spans="1:26" x14ac:dyDescent="0.25">
      <c r="B68" s="45"/>
      <c r="Z68" s="47"/>
    </row>
    <row r="69" spans="1:26" x14ac:dyDescent="0.25">
      <c r="B69" s="45"/>
      <c r="D69" s="30" t="s">
        <v>41</v>
      </c>
      <c r="E69" s="31">
        <v>0</v>
      </c>
      <c r="F69" s="31">
        <v>1</v>
      </c>
      <c r="G69" s="31">
        <v>2</v>
      </c>
      <c r="H69" s="31">
        <v>3</v>
      </c>
      <c r="I69" s="31">
        <v>4</v>
      </c>
      <c r="J69" s="31">
        <v>5</v>
      </c>
      <c r="K69" s="31">
        <v>6</v>
      </c>
      <c r="L69" s="31">
        <v>7</v>
      </c>
      <c r="M69" s="31">
        <v>8</v>
      </c>
      <c r="N69" s="31">
        <v>9</v>
      </c>
      <c r="O69" s="31">
        <v>10</v>
      </c>
      <c r="P69" s="31">
        <v>11</v>
      </c>
      <c r="Q69" s="31">
        <v>12</v>
      </c>
      <c r="R69" s="31">
        <v>13</v>
      </c>
      <c r="S69" s="31">
        <v>14</v>
      </c>
      <c r="T69" s="31">
        <v>15</v>
      </c>
      <c r="U69" s="31">
        <v>16</v>
      </c>
      <c r="V69" s="31">
        <v>17</v>
      </c>
      <c r="W69" s="31">
        <v>18</v>
      </c>
      <c r="X69" s="31">
        <v>19</v>
      </c>
      <c r="Y69" s="31">
        <v>20</v>
      </c>
      <c r="Z69" s="47"/>
    </row>
    <row r="70" spans="1:26" x14ac:dyDescent="0.25">
      <c r="B70" s="45"/>
      <c r="D70" s="36" t="s">
        <v>50</v>
      </c>
      <c r="E70" s="1">
        <f>$E$22</f>
        <v>1000</v>
      </c>
      <c r="F70" s="1">
        <f>E70*(1-$D$59/100)</f>
        <v>995.6</v>
      </c>
      <c r="G70" s="1">
        <f t="shared" ref="G70:Y70" si="9">F70*(1-$D$59/100)</f>
        <v>991.21936000000005</v>
      </c>
      <c r="H70" s="1">
        <f t="shared" si="9"/>
        <v>986.85799481600009</v>
      </c>
      <c r="I70" s="1">
        <f t="shared" si="9"/>
        <v>982.51581963880972</v>
      </c>
      <c r="J70" s="1">
        <f t="shared" si="9"/>
        <v>978.19275003239898</v>
      </c>
      <c r="K70" s="1">
        <f t="shared" si="9"/>
        <v>973.88870193225648</v>
      </c>
      <c r="L70" s="1">
        <f t="shared" si="9"/>
        <v>969.60359164375461</v>
      </c>
      <c r="M70" s="1">
        <f t="shared" si="9"/>
        <v>965.33733584052209</v>
      </c>
      <c r="N70" s="1">
        <f t="shared" si="9"/>
        <v>961.08985156282381</v>
      </c>
      <c r="O70" s="1">
        <f t="shared" si="9"/>
        <v>956.86105621594743</v>
      </c>
      <c r="P70" s="1">
        <f t="shared" si="9"/>
        <v>952.65086756859728</v>
      </c>
      <c r="Q70" s="1">
        <f t="shared" si="9"/>
        <v>948.45920375129549</v>
      </c>
      <c r="R70" s="1">
        <f t="shared" si="9"/>
        <v>944.28598325478981</v>
      </c>
      <c r="S70" s="1">
        <f t="shared" si="9"/>
        <v>940.13112492846881</v>
      </c>
      <c r="T70" s="1">
        <f t="shared" si="9"/>
        <v>935.99454797878354</v>
      </c>
      <c r="U70" s="1">
        <f t="shared" si="9"/>
        <v>931.8761719676769</v>
      </c>
      <c r="V70" s="1">
        <f t="shared" si="9"/>
        <v>927.7759168110191</v>
      </c>
      <c r="W70" s="1">
        <f t="shared" si="9"/>
        <v>923.6937027770507</v>
      </c>
      <c r="X70" s="1">
        <f t="shared" si="9"/>
        <v>919.62945048483175</v>
      </c>
      <c r="Y70" s="1">
        <f t="shared" si="9"/>
        <v>915.5830809026985</v>
      </c>
      <c r="Z70" s="47"/>
    </row>
    <row r="71" spans="1:26" x14ac:dyDescent="0.25">
      <c r="B71" s="45"/>
      <c r="D71" s="32" t="s">
        <v>42</v>
      </c>
      <c r="F71" s="1">
        <f>F70/$E$22*F$28</f>
        <v>49.78</v>
      </c>
      <c r="G71" s="1">
        <f t="shared" ref="G71:Y71" si="10">G70/$E$22*G$28</f>
        <v>49.560968000000003</v>
      </c>
      <c r="H71" s="1">
        <f t="shared" si="10"/>
        <v>49.342899740800007</v>
      </c>
      <c r="I71" s="1">
        <f t="shared" si="10"/>
        <v>49.12579098194049</v>
      </c>
      <c r="J71" s="1">
        <f t="shared" si="10"/>
        <v>48.909637501619954</v>
      </c>
      <c r="K71" s="1">
        <f t="shared" si="10"/>
        <v>48.694435096612828</v>
      </c>
      <c r="L71" s="1">
        <f t="shared" si="10"/>
        <v>48.480179582187731</v>
      </c>
      <c r="M71" s="1">
        <f t="shared" si="10"/>
        <v>48.2668667920261</v>
      </c>
      <c r="N71" s="1">
        <f t="shared" si="10"/>
        <v>48.054492578141186</v>
      </c>
      <c r="O71" s="1">
        <f t="shared" si="10"/>
        <v>1004.7041090267447</v>
      </c>
      <c r="P71" s="1">
        <f t="shared" si="10"/>
        <v>0</v>
      </c>
      <c r="Q71" s="1">
        <f t="shared" si="10"/>
        <v>0</v>
      </c>
      <c r="R71" s="1">
        <f t="shared" si="10"/>
        <v>0</v>
      </c>
      <c r="S71" s="1">
        <f t="shared" si="10"/>
        <v>0</v>
      </c>
      <c r="T71" s="1">
        <f t="shared" si="10"/>
        <v>0</v>
      </c>
      <c r="U71" s="1">
        <f t="shared" si="10"/>
        <v>0</v>
      </c>
      <c r="V71" s="1">
        <f t="shared" si="10"/>
        <v>0</v>
      </c>
      <c r="W71" s="1">
        <f t="shared" si="10"/>
        <v>0</v>
      </c>
      <c r="X71" s="1">
        <f t="shared" si="10"/>
        <v>0</v>
      </c>
      <c r="Y71" s="1">
        <f t="shared" si="10"/>
        <v>0</v>
      </c>
      <c r="Z71" s="47"/>
    </row>
    <row r="72" spans="1:26" ht="13.8" thickBot="1" x14ac:dyDescent="0.3">
      <c r="B72" s="48"/>
      <c r="C72" s="49"/>
      <c r="D72" s="49"/>
      <c r="E72" s="49"/>
      <c r="F72" s="49"/>
      <c r="G72" s="49"/>
      <c r="H72" s="49"/>
      <c r="I72" s="49"/>
      <c r="J72" s="49"/>
      <c r="K72" s="49"/>
      <c r="L72" s="49"/>
      <c r="M72" s="49"/>
      <c r="N72" s="49"/>
      <c r="O72" s="49"/>
      <c r="P72" s="49"/>
      <c r="Q72" s="49"/>
      <c r="R72" s="49"/>
      <c r="S72" s="49"/>
      <c r="T72" s="49"/>
      <c r="U72" s="49"/>
      <c r="V72" s="49"/>
      <c r="W72" s="49"/>
      <c r="X72" s="49"/>
      <c r="Y72" s="49"/>
      <c r="Z72" s="50"/>
    </row>
    <row r="76" spans="1:26" x14ac:dyDescent="0.25">
      <c r="A76" s="21" t="s">
        <v>60</v>
      </c>
    </row>
    <row r="77" spans="1:26" x14ac:dyDescent="0.25">
      <c r="A77" s="1" t="s">
        <v>61</v>
      </c>
    </row>
    <row r="78" spans="1:26" x14ac:dyDescent="0.25">
      <c r="B78" s="21"/>
    </row>
    <row r="79" spans="1:26" x14ac:dyDescent="0.25">
      <c r="B79" s="21"/>
      <c r="D79" s="1" t="s">
        <v>62</v>
      </c>
    </row>
    <row r="80" spans="1:26" x14ac:dyDescent="0.25">
      <c r="B80" s="21"/>
      <c r="D80" s="52" t="s">
        <v>30</v>
      </c>
      <c r="E80" s="31"/>
      <c r="F80" s="31">
        <v>1</v>
      </c>
      <c r="G80" s="31">
        <v>2</v>
      </c>
      <c r="H80" s="31">
        <v>3</v>
      </c>
      <c r="I80" s="31">
        <v>4</v>
      </c>
      <c r="J80" s="31">
        <v>5</v>
      </c>
      <c r="K80" s="31">
        <v>6</v>
      </c>
      <c r="L80" s="31">
        <v>7</v>
      </c>
      <c r="M80" s="31">
        <v>8</v>
      </c>
      <c r="N80" s="31">
        <v>9</v>
      </c>
      <c r="O80" s="31">
        <v>10</v>
      </c>
      <c r="P80" s="31">
        <v>11</v>
      </c>
      <c r="Q80" s="31">
        <v>12</v>
      </c>
      <c r="R80" s="31">
        <v>13</v>
      </c>
      <c r="S80" s="31">
        <v>14</v>
      </c>
      <c r="T80" s="31">
        <v>15</v>
      </c>
      <c r="U80" s="31">
        <v>16</v>
      </c>
      <c r="V80" s="31">
        <v>17</v>
      </c>
      <c r="W80" s="31">
        <v>18</v>
      </c>
      <c r="X80" s="31">
        <v>19</v>
      </c>
      <c r="Y80" s="31">
        <v>20</v>
      </c>
    </row>
    <row r="81" spans="2:26" x14ac:dyDescent="0.25">
      <c r="B81" s="21"/>
      <c r="D81" s="41" t="s">
        <v>63</v>
      </c>
      <c r="E81" s="53"/>
      <c r="F81" s="54">
        <v>0.04</v>
      </c>
      <c r="G81" s="54">
        <v>0.04</v>
      </c>
      <c r="H81" s="54">
        <v>0.04</v>
      </c>
      <c r="I81" s="54">
        <v>0.04</v>
      </c>
      <c r="J81" s="54">
        <v>0.04</v>
      </c>
      <c r="K81" s="54">
        <v>0.04</v>
      </c>
      <c r="L81" s="54">
        <v>0.04</v>
      </c>
      <c r="M81" s="54">
        <v>0.04</v>
      </c>
      <c r="N81" s="54">
        <v>0.04</v>
      </c>
      <c r="O81" s="54">
        <v>0.04</v>
      </c>
      <c r="P81" s="54">
        <v>0.04</v>
      </c>
      <c r="Q81" s="54">
        <v>0.04</v>
      </c>
      <c r="R81" s="54">
        <v>0.04</v>
      </c>
      <c r="S81" s="54">
        <v>0.04</v>
      </c>
      <c r="T81" s="54">
        <v>0.04</v>
      </c>
      <c r="U81" s="54">
        <v>0.04</v>
      </c>
      <c r="V81" s="54">
        <v>0.04</v>
      </c>
      <c r="W81" s="54">
        <v>0.04</v>
      </c>
      <c r="X81" s="54">
        <v>0.04</v>
      </c>
      <c r="Y81" s="55">
        <v>0.04</v>
      </c>
    </row>
    <row r="82" spans="2:26" x14ac:dyDescent="0.25">
      <c r="B82" s="21"/>
    </row>
    <row r="83" spans="2:26" x14ac:dyDescent="0.25">
      <c r="B83" s="21"/>
      <c r="D83" s="1" t="s">
        <v>64</v>
      </c>
      <c r="E83" s="56">
        <v>0.02</v>
      </c>
      <c r="F83" s="1" t="s">
        <v>65</v>
      </c>
    </row>
    <row r="84" spans="2:26" x14ac:dyDescent="0.25">
      <c r="B84" s="21"/>
    </row>
    <row r="85" spans="2:26" x14ac:dyDescent="0.25">
      <c r="B85" s="21"/>
      <c r="D85" s="57" t="s">
        <v>66</v>
      </c>
      <c r="E85" s="58">
        <v>5</v>
      </c>
    </row>
    <row r="86" spans="2:26" ht="13.8" thickBot="1" x14ac:dyDescent="0.3"/>
    <row r="87" spans="2:26" x14ac:dyDescent="0.25">
      <c r="B87" s="27"/>
      <c r="C87" s="43"/>
      <c r="D87" s="43"/>
      <c r="E87" s="43"/>
      <c r="F87" s="43"/>
      <c r="G87" s="43"/>
      <c r="H87" s="43"/>
      <c r="I87" s="43"/>
      <c r="J87" s="43"/>
      <c r="K87" s="43"/>
      <c r="L87" s="43"/>
      <c r="M87" s="43"/>
      <c r="N87" s="43"/>
      <c r="O87" s="43"/>
      <c r="P87" s="43"/>
      <c r="Q87" s="43"/>
      <c r="R87" s="43"/>
      <c r="S87" s="43"/>
      <c r="T87" s="43"/>
      <c r="U87" s="43"/>
      <c r="V87" s="43"/>
      <c r="W87" s="43"/>
      <c r="X87" s="43"/>
      <c r="Y87" s="43"/>
      <c r="Z87" s="44"/>
    </row>
    <row r="88" spans="2:26" x14ac:dyDescent="0.25">
      <c r="B88" s="45"/>
      <c r="C88" s="46" t="s">
        <v>67</v>
      </c>
      <c r="E88" s="1" t="s">
        <v>45</v>
      </c>
      <c r="Z88" s="47"/>
    </row>
    <row r="89" spans="2:26" x14ac:dyDescent="0.25">
      <c r="B89" s="45"/>
      <c r="Z89" s="47"/>
    </row>
    <row r="90" spans="2:26" x14ac:dyDescent="0.25">
      <c r="B90" s="45"/>
      <c r="C90" s="37" t="s">
        <v>46</v>
      </c>
      <c r="Z90" s="47"/>
    </row>
    <row r="91" spans="2:26" x14ac:dyDescent="0.25">
      <c r="B91" s="45"/>
      <c r="Z91" s="47"/>
    </row>
    <row r="92" spans="2:26" x14ac:dyDescent="0.25">
      <c r="B92" s="45"/>
      <c r="D92" s="30" t="s">
        <v>41</v>
      </c>
      <c r="E92" s="31">
        <v>0</v>
      </c>
      <c r="F92" s="31">
        <v>1</v>
      </c>
      <c r="G92" s="31">
        <v>2</v>
      </c>
      <c r="H92" s="31">
        <v>3</v>
      </c>
      <c r="I92" s="31">
        <v>4</v>
      </c>
      <c r="J92" s="31">
        <v>5</v>
      </c>
      <c r="K92" s="31">
        <v>6</v>
      </c>
      <c r="L92" s="31">
        <v>7</v>
      </c>
      <c r="M92" s="31">
        <v>8</v>
      </c>
      <c r="N92" s="31">
        <v>9</v>
      </c>
      <c r="O92" s="31">
        <v>10</v>
      </c>
      <c r="P92" s="31">
        <v>11</v>
      </c>
      <c r="Q92" s="31">
        <v>12</v>
      </c>
      <c r="R92" s="31">
        <v>13</v>
      </c>
      <c r="S92" s="31">
        <v>14</v>
      </c>
      <c r="T92" s="31">
        <v>15</v>
      </c>
      <c r="U92" s="31">
        <v>16</v>
      </c>
      <c r="V92" s="31">
        <v>17</v>
      </c>
      <c r="W92" s="31">
        <v>18</v>
      </c>
      <c r="X92" s="31">
        <v>19</v>
      </c>
      <c r="Y92" s="31">
        <v>20</v>
      </c>
      <c r="Z92" s="47"/>
    </row>
    <row r="93" spans="2:26" x14ac:dyDescent="0.25">
      <c r="B93" s="45"/>
      <c r="D93" s="36" t="s">
        <v>47</v>
      </c>
      <c r="F93" s="1">
        <f>1-(1-F$12/100)^F$9</f>
        <v>2.8000000000000247E-3</v>
      </c>
      <c r="G93" s="1">
        <f t="shared" ref="G93:Y93" si="11">1-(1-G$12/100)^G$9</f>
        <v>6.1903899999999901E-3</v>
      </c>
      <c r="H93" s="1">
        <f t="shared" si="11"/>
        <v>1.0165359303999866E-2</v>
      </c>
      <c r="I93" s="1">
        <f t="shared" si="11"/>
        <v>1.4718062424584177E-2</v>
      </c>
      <c r="J93" s="1">
        <f t="shared" si="11"/>
        <v>1.9348492034181763E-2</v>
      </c>
      <c r="K93" s="1">
        <f t="shared" si="11"/>
        <v>2.4349224188305096E-2</v>
      </c>
      <c r="L93" s="1">
        <f t="shared" si="11"/>
        <v>2.8349392369133031E-2</v>
      </c>
      <c r="M93" s="1">
        <f t="shared" si="11"/>
        <v>3.3886708542540833E-2</v>
      </c>
      <c r="N93" s="1">
        <f t="shared" si="11"/>
        <v>3.8910148437175995E-2</v>
      </c>
      <c r="O93" s="1">
        <f t="shared" si="11"/>
        <v>4.3138943784052364E-2</v>
      </c>
      <c r="P93" s="1">
        <f t="shared" si="11"/>
        <v>4.7349132431402485E-2</v>
      </c>
      <c r="Q93" s="1">
        <f t="shared" si="11"/>
        <v>5.1540796248704224E-2</v>
      </c>
      <c r="R93" s="1">
        <f t="shared" si="11"/>
        <v>5.5714016745209816E-2</v>
      </c>
      <c r="S93" s="1">
        <f t="shared" si="11"/>
        <v>5.9868875071530936E-2</v>
      </c>
      <c r="T93" s="1">
        <f t="shared" si="11"/>
        <v>6.4005452021216103E-2</v>
      </c>
      <c r="U93" s="1">
        <f t="shared" si="11"/>
        <v>6.8123828032322642E-2</v>
      </c>
      <c r="V93" s="1">
        <f t="shared" si="11"/>
        <v>7.2224083188980437E-2</v>
      </c>
      <c r="W93" s="1">
        <f t="shared" si="11"/>
        <v>7.6306297222948793E-2</v>
      </c>
      <c r="X93" s="1">
        <f t="shared" si="11"/>
        <v>8.0370549515167866E-2</v>
      </c>
      <c r="Y93" s="1">
        <f t="shared" si="11"/>
        <v>8.441691909730098E-2</v>
      </c>
      <c r="Z93" s="47"/>
    </row>
    <row r="94" spans="2:26" x14ac:dyDescent="0.25">
      <c r="B94" s="45"/>
      <c r="D94" s="59" t="s">
        <v>68</v>
      </c>
      <c r="F94" s="57" t="str" cm="1">
        <f t="array" aca="1" ref="F94" ca="1">IF(F$117=$E$85,SUM(G$28:$Y$28/(1+$E$83+OFFSET($F$81,0,0,1,$Y$117-F$117))^(OFFSET($F$80,0,0,1,$Y$117-F$117)))/$E$22*100,"")</f>
        <v/>
      </c>
      <c r="G94" s="57" t="str" cm="1">
        <f t="array" aca="1" ref="G94" ca="1">IF(G$117=$E$85,SUM(H$28:$Y$28/(1+$E$83+OFFSET($F$81,0,0,1,$Y$117-G$117))^(OFFSET($F$80,0,0,1,$Y$117-G$117)))/$E$22*100,"")</f>
        <v/>
      </c>
      <c r="H94" s="57" t="str" cm="1">
        <f t="array" aca="1" ref="H94" ca="1">IF(H$117=$E$85,SUM(I$28:$Y$28/(1+$E$83+OFFSET($F$81,0,0,1,$Y$117-H$117))^(OFFSET($F$80,0,0,1,$Y$117-H$117)))/$E$22*100,"")</f>
        <v/>
      </c>
      <c r="I94" s="57" t="str" cm="1">
        <f t="array" aca="1" ref="I94" ca="1">IF(I$117=$E$85,SUM(J$28:$Y$28/(1+$E$83+OFFSET($F$81,0,0,1,$Y$117-I$117))^(OFFSET($F$80,0,0,1,$Y$117-I$117)))/$E$22*100,"")</f>
        <v/>
      </c>
      <c r="J94" s="57" cm="1">
        <f t="array" aca="1" ref="J94" ca="1">IF(J$117=$E$85,SUM(K$28:$Y$28/(1+$E$83+OFFSET($F$81,0,0,1,$Y$117-J$117))^(OFFSET($F$80,0,0,1,$Y$117-J$117)))/$E$22*100,"")</f>
        <v>95.787636214434258</v>
      </c>
      <c r="K94" s="57" t="str" cm="1">
        <f t="array" aca="1" ref="K94" ca="1">IF(K$117=$E$85,SUM(L$28:$Y$28/(1+$E$83+OFFSET($F$81,0,0,1,$Y$117-K$117))^(OFFSET($F$80,0,0,1,$Y$117-K$117)))/$E$22*100,"")</f>
        <v/>
      </c>
      <c r="L94" s="57" t="str" cm="1">
        <f t="array" aca="1" ref="L94" ca="1">IF(L$117=$E$85,SUM(M$28:$Y$28/(1+$E$83+OFFSET($F$81,0,0,1,$Y$117-L$117))^(OFFSET($F$80,0,0,1,$Y$117-L$117)))/$E$22*100,"")</f>
        <v/>
      </c>
      <c r="M94" s="57" t="str" cm="1">
        <f t="array" aca="1" ref="M94" ca="1">IF(M$117=$E$85,SUM(N$28:$Y$28/(1+$E$83+OFFSET($F$81,0,0,1,$Y$117-M$117))^(OFFSET($F$80,0,0,1,$Y$117-M$117)))/$E$22*100,"")</f>
        <v/>
      </c>
      <c r="N94" s="57" t="str" cm="1">
        <f t="array" aca="1" ref="N94" ca="1">IF(N$117=$E$85,SUM(O$28:$Y$28/(1+$E$83+OFFSET($F$81,0,0,1,$Y$117-N$117))^(OFFSET($F$80,0,0,1,$Y$117-N$117)))/$E$22*100,"")</f>
        <v/>
      </c>
      <c r="O94" s="57" t="str" cm="1">
        <f t="array" aca="1" ref="O94" ca="1">IF(O$117=$E$85,SUM(P$28:$Y$28/(1+$E$83+OFFSET($F$81,0,0,1,$Y$117-O$117))^(OFFSET($F$80,0,0,1,$Y$117-O$117)))/$E$22*100,"")</f>
        <v/>
      </c>
      <c r="P94" s="57" t="str" cm="1">
        <f t="array" aca="1" ref="P94" ca="1">IF(P$117=$E$85,SUM(Q$28:$Y$28/(1+$E$83+OFFSET($F$81,0,0,1,$Y$117-P$117))^(OFFSET($F$80,0,0,1,$Y$117-P$117)))/$E$22*100,"")</f>
        <v/>
      </c>
      <c r="Q94" s="57" t="str" cm="1">
        <f t="array" aca="1" ref="Q94" ca="1">IF(Q$117=$E$85,SUM(R$28:$Y$28/(1+$E$83+OFFSET($F$81,0,0,1,$Y$117-Q$117))^(OFFSET($F$80,0,0,1,$Y$117-Q$117)))/$E$22*100,"")</f>
        <v/>
      </c>
      <c r="R94" s="57" t="str" cm="1">
        <f t="array" aca="1" ref="R94" ca="1">IF(R$117=$E$85,SUM(S$28:$Y$28/(1+$E$83+OFFSET($F$81,0,0,1,$Y$117-R$117))^(OFFSET($F$80,0,0,1,$Y$117-R$117)))/$E$22*100,"")</f>
        <v/>
      </c>
      <c r="S94" s="57" t="str" cm="1">
        <f t="array" aca="1" ref="S94" ca="1">IF(S$117=$E$85,SUM(T$28:$Y$28/(1+$E$83+OFFSET($F$81,0,0,1,$Y$117-S$117))^(OFFSET($F$80,0,0,1,$Y$117-S$117)))/$E$22*100,"")</f>
        <v/>
      </c>
      <c r="T94" s="57" t="str" cm="1">
        <f t="array" aca="1" ref="T94" ca="1">IF(T$117=$E$85,SUM(U$28:$Y$28/(1+$E$83+OFFSET($F$81,0,0,1,$Y$117-T$117))^(OFFSET($F$80,0,0,1,$Y$117-T$117)))/$E$22*100,"")</f>
        <v/>
      </c>
      <c r="U94" s="57" t="str" cm="1">
        <f t="array" aca="1" ref="U94" ca="1">IF(U$117=$E$85,SUM(V$28:$Y$28/(1+$E$83+OFFSET($F$81,0,0,1,$Y$117-U$117))^(OFFSET($F$80,0,0,1,$Y$117-U$117)))/$E$22*100,"")</f>
        <v/>
      </c>
      <c r="V94" s="57" t="str" cm="1">
        <f t="array" aca="1" ref="V94" ca="1">IF(V$117=$E$85,SUM(W$28:$Y$28/(1+$E$83+OFFSET($F$81,0,0,1,$Y$117-V$117))^(OFFSET($F$80,0,0,1,$Y$117-V$117)))/$E$22*100,"")</f>
        <v/>
      </c>
      <c r="W94" s="57" t="str" cm="1">
        <f t="array" aca="1" ref="W94" ca="1">IF(W$117=$E$85,SUM(X$28:$Y$28/(1+$E$83+OFFSET($F$81,0,0,1,$Y$117-W$117))^(OFFSET($F$80,0,0,1,$Y$117-W$117)))/$E$22*100,"")</f>
        <v/>
      </c>
      <c r="X94" s="57" t="str" cm="1">
        <f t="array" aca="1" ref="X94" ca="1">IF(X$117=$E$85,SUM(Y$28:$Y$28/(1+$E$83+OFFSET($F$81,0,0,1,$Y$117-X$117))^(OFFSET($F$80,0,0,1,$Y$117-X$117)))/$E$22*100,"")</f>
        <v/>
      </c>
      <c r="Y94" s="57" t="str" cm="1">
        <f t="array" aca="1" ref="Y94" ca="1">IF(Y$117=$E$85,SUM($Y$28:Z$28/(1+$E$83+OFFSET($F$81,0,0,1,$Y$117-Y$117))^(OFFSET($F$80,0,0,1,$Y$117-Y$117)))/$E$22*100,"")</f>
        <v/>
      </c>
      <c r="Z94" s="47"/>
    </row>
    <row r="95" spans="2:26" x14ac:dyDescent="0.25">
      <c r="B95" s="45"/>
      <c r="D95" s="59" t="s">
        <v>69</v>
      </c>
      <c r="F95" s="57" t="str">
        <f ca="1">IF(F94="","",F94/100*$E$22)</f>
        <v/>
      </c>
      <c r="G95" s="57" t="str">
        <f t="shared" ref="G95:X95" ca="1" si="12">IF(G94="","",G94/100*$E$22)</f>
        <v/>
      </c>
      <c r="H95" s="57" t="str">
        <f t="shared" ca="1" si="12"/>
        <v/>
      </c>
      <c r="I95" s="57" t="str">
        <f t="shared" ca="1" si="12"/>
        <v/>
      </c>
      <c r="J95" s="57">
        <f t="shared" ca="1" si="12"/>
        <v>957.87636214434258</v>
      </c>
      <c r="K95" s="57" t="str">
        <f t="shared" ca="1" si="12"/>
        <v/>
      </c>
      <c r="L95" s="57" t="str">
        <f t="shared" ca="1" si="12"/>
        <v/>
      </c>
      <c r="M95" s="57" t="str">
        <f t="shared" ca="1" si="12"/>
        <v/>
      </c>
      <c r="N95" s="57" t="str">
        <f t="shared" ca="1" si="12"/>
        <v/>
      </c>
      <c r="O95" s="57" t="str">
        <f t="shared" ca="1" si="12"/>
        <v/>
      </c>
      <c r="P95" s="57" t="str">
        <f t="shared" ca="1" si="12"/>
        <v/>
      </c>
      <c r="Q95" s="57" t="str">
        <f t="shared" ca="1" si="12"/>
        <v/>
      </c>
      <c r="R95" s="57" t="str">
        <f t="shared" ca="1" si="12"/>
        <v/>
      </c>
      <c r="S95" s="57" t="str">
        <f t="shared" ca="1" si="12"/>
        <v/>
      </c>
      <c r="T95" s="57" t="str">
        <f t="shared" ca="1" si="12"/>
        <v/>
      </c>
      <c r="U95" s="57" t="str">
        <f t="shared" ca="1" si="12"/>
        <v/>
      </c>
      <c r="V95" s="57" t="str">
        <f t="shared" ca="1" si="12"/>
        <v/>
      </c>
      <c r="W95" s="57" t="str">
        <f t="shared" ca="1" si="12"/>
        <v/>
      </c>
      <c r="X95" s="57" t="str">
        <f t="shared" ca="1" si="12"/>
        <v/>
      </c>
      <c r="Z95" s="47"/>
    </row>
    <row r="96" spans="2:26" x14ac:dyDescent="0.25">
      <c r="B96" s="45"/>
      <c r="D96" s="59" t="s">
        <v>70</v>
      </c>
      <c r="F96" s="57" t="str">
        <f t="shared" ref="F96:X96" ca="1" si="13">IF(F94="","",(1-F$93)*F95)</f>
        <v/>
      </c>
      <c r="G96" s="57" t="str">
        <f t="shared" ca="1" si="13"/>
        <v/>
      </c>
      <c r="H96" s="57" t="str">
        <f t="shared" ca="1" si="13"/>
        <v/>
      </c>
      <c r="I96" s="57" t="str">
        <f t="shared" ca="1" si="13"/>
        <v/>
      </c>
      <c r="J96" s="57">
        <f t="shared" ca="1" si="13"/>
        <v>939.34289898166173</v>
      </c>
      <c r="K96" s="57" t="str">
        <f t="shared" ca="1" si="13"/>
        <v/>
      </c>
      <c r="L96" s="57" t="str">
        <f t="shared" ca="1" si="13"/>
        <v/>
      </c>
      <c r="M96" s="57" t="str">
        <f t="shared" ca="1" si="13"/>
        <v/>
      </c>
      <c r="N96" s="57" t="str">
        <f t="shared" ca="1" si="13"/>
        <v/>
      </c>
      <c r="O96" s="57" t="str">
        <f t="shared" ca="1" si="13"/>
        <v/>
      </c>
      <c r="P96" s="57" t="str">
        <f t="shared" ca="1" si="13"/>
        <v/>
      </c>
      <c r="Q96" s="57" t="str">
        <f t="shared" ca="1" si="13"/>
        <v/>
      </c>
      <c r="R96" s="57" t="str">
        <f t="shared" ca="1" si="13"/>
        <v/>
      </c>
      <c r="S96" s="57" t="str">
        <f t="shared" ca="1" si="13"/>
        <v/>
      </c>
      <c r="T96" s="57" t="str">
        <f t="shared" ca="1" si="13"/>
        <v/>
      </c>
      <c r="U96" s="57" t="str">
        <f t="shared" ca="1" si="13"/>
        <v/>
      </c>
      <c r="V96" s="57" t="str">
        <f t="shared" ca="1" si="13"/>
        <v/>
      </c>
      <c r="W96" s="57" t="str">
        <f t="shared" ca="1" si="13"/>
        <v/>
      </c>
      <c r="X96" s="57" t="str">
        <f t="shared" ca="1" si="13"/>
        <v/>
      </c>
      <c r="Y96" s="57"/>
      <c r="Z96" s="47"/>
    </row>
    <row r="97" spans="2:26" x14ac:dyDescent="0.25">
      <c r="B97" s="45"/>
      <c r="D97" s="32" t="s">
        <v>42</v>
      </c>
      <c r="F97" s="1">
        <f t="shared" ref="F97:Y97" si="14">IF(F$92&gt;$E$85,0,IF(F$92=$E$85,(1-F93)*F$28+F96,(1-F93)*F$28))</f>
        <v>49.86</v>
      </c>
      <c r="G97" s="1">
        <f t="shared" si="14"/>
        <v>49.6904805</v>
      </c>
      <c r="H97" s="1">
        <f t="shared" si="14"/>
        <v>49.491732034800009</v>
      </c>
      <c r="I97" s="1">
        <f t="shared" si="14"/>
        <v>49.264096878770793</v>
      </c>
      <c r="J97" s="1">
        <f t="shared" ca="1" si="14"/>
        <v>988.37547437995261</v>
      </c>
      <c r="K97" s="1">
        <f t="shared" si="14"/>
        <v>0</v>
      </c>
      <c r="L97" s="1">
        <f t="shared" si="14"/>
        <v>0</v>
      </c>
      <c r="M97" s="1">
        <f t="shared" si="14"/>
        <v>0</v>
      </c>
      <c r="N97" s="1">
        <f t="shared" si="14"/>
        <v>0</v>
      </c>
      <c r="O97" s="1">
        <f t="shared" si="14"/>
        <v>0</v>
      </c>
      <c r="P97" s="1">
        <f t="shared" si="14"/>
        <v>0</v>
      </c>
      <c r="Q97" s="1">
        <f t="shared" si="14"/>
        <v>0</v>
      </c>
      <c r="R97" s="1">
        <f t="shared" si="14"/>
        <v>0</v>
      </c>
      <c r="S97" s="1">
        <f t="shared" si="14"/>
        <v>0</v>
      </c>
      <c r="T97" s="1">
        <f t="shared" si="14"/>
        <v>0</v>
      </c>
      <c r="U97" s="1">
        <f t="shared" si="14"/>
        <v>0</v>
      </c>
      <c r="V97" s="1">
        <f t="shared" si="14"/>
        <v>0</v>
      </c>
      <c r="W97" s="1">
        <f t="shared" si="14"/>
        <v>0</v>
      </c>
      <c r="X97" s="1">
        <f t="shared" si="14"/>
        <v>0</v>
      </c>
      <c r="Y97" s="1">
        <f t="shared" si="14"/>
        <v>0</v>
      </c>
      <c r="Z97" s="47"/>
    </row>
    <row r="98" spans="2:26" x14ac:dyDescent="0.25">
      <c r="B98" s="45"/>
      <c r="Z98" s="47"/>
    </row>
    <row r="99" spans="2:26" x14ac:dyDescent="0.25">
      <c r="B99" s="45"/>
      <c r="C99" s="37" t="s">
        <v>48</v>
      </c>
      <c r="Z99" s="47"/>
    </row>
    <row r="100" spans="2:26" x14ac:dyDescent="0.25">
      <c r="B100" s="45"/>
      <c r="Z100" s="47"/>
    </row>
    <row r="101" spans="2:26" x14ac:dyDescent="0.25">
      <c r="B101" s="45"/>
      <c r="D101" s="30" t="s">
        <v>41</v>
      </c>
      <c r="E101" s="31">
        <v>0</v>
      </c>
      <c r="F101" s="31">
        <v>1</v>
      </c>
      <c r="G101" s="31">
        <v>2</v>
      </c>
      <c r="H101" s="31">
        <v>3</v>
      </c>
      <c r="I101" s="31">
        <v>4</v>
      </c>
      <c r="J101" s="31">
        <v>5</v>
      </c>
      <c r="K101" s="31">
        <v>6</v>
      </c>
      <c r="L101" s="31">
        <v>7</v>
      </c>
      <c r="M101" s="31">
        <v>8</v>
      </c>
      <c r="N101" s="31">
        <v>9</v>
      </c>
      <c r="O101" s="31">
        <v>10</v>
      </c>
      <c r="P101" s="31">
        <v>11</v>
      </c>
      <c r="Q101" s="31">
        <v>12</v>
      </c>
      <c r="R101" s="31">
        <v>13</v>
      </c>
      <c r="S101" s="31">
        <v>14</v>
      </c>
      <c r="T101" s="31">
        <v>15</v>
      </c>
      <c r="U101" s="31">
        <v>16</v>
      </c>
      <c r="V101" s="31">
        <v>17</v>
      </c>
      <c r="W101" s="31">
        <v>18</v>
      </c>
      <c r="X101" s="31">
        <v>19</v>
      </c>
      <c r="Y101" s="31">
        <v>20</v>
      </c>
      <c r="Z101" s="47"/>
    </row>
    <row r="102" spans="2:26" x14ac:dyDescent="0.25">
      <c r="B102" s="45"/>
      <c r="D102" s="36" t="s">
        <v>49</v>
      </c>
      <c r="F102" s="1">
        <f>F93</f>
        <v>2.8000000000000247E-3</v>
      </c>
      <c r="G102" s="1">
        <f>1-(1-G93)/(1-F93)</f>
        <v>3.3999097472924289E-3</v>
      </c>
      <c r="H102" s="1">
        <f t="shared" ref="H102:Y102" si="15">1-(1-H93)/(1-G93)</f>
        <v>3.999729187565304E-3</v>
      </c>
      <c r="I102" s="1">
        <f t="shared" si="15"/>
        <v>4.5994582664666828E-3</v>
      </c>
      <c r="J102" s="1">
        <f t="shared" si="15"/>
        <v>4.6995985950906149E-3</v>
      </c>
      <c r="K102" s="1">
        <f t="shared" si="15"/>
        <v>5.0993978120692507E-3</v>
      </c>
      <c r="L102" s="1">
        <f t="shared" si="15"/>
        <v>4.0999999999999925E-3</v>
      </c>
      <c r="M102" s="1">
        <f t="shared" si="15"/>
        <v>5.6988758406781859E-3</v>
      </c>
      <c r="N102" s="1">
        <f t="shared" si="15"/>
        <v>5.1996385300288051E-3</v>
      </c>
      <c r="O102" s="1">
        <f t="shared" si="15"/>
        <v>4.3999999999999595E-3</v>
      </c>
      <c r="P102" s="1">
        <f t="shared" si="15"/>
        <v>4.3999999999999595E-3</v>
      </c>
      <c r="Q102" s="1">
        <f t="shared" si="15"/>
        <v>4.3999999999999595E-3</v>
      </c>
      <c r="R102" s="1">
        <f t="shared" si="15"/>
        <v>4.3999999999998485E-3</v>
      </c>
      <c r="S102" s="1">
        <f t="shared" si="15"/>
        <v>4.4000000000000705E-3</v>
      </c>
      <c r="T102" s="1">
        <f t="shared" si="15"/>
        <v>4.3999999999998485E-3</v>
      </c>
      <c r="U102" s="1">
        <f t="shared" si="15"/>
        <v>4.3999999999998485E-3</v>
      </c>
      <c r="V102" s="1">
        <f t="shared" si="15"/>
        <v>4.4000000000000705E-3</v>
      </c>
      <c r="W102" s="1">
        <f t="shared" si="15"/>
        <v>4.3999999999998485E-3</v>
      </c>
      <c r="X102" s="1">
        <f t="shared" si="15"/>
        <v>4.4000000000000705E-3</v>
      </c>
      <c r="Y102" s="1">
        <f t="shared" si="15"/>
        <v>4.3999999999998485E-3</v>
      </c>
      <c r="Z102" s="47"/>
    </row>
    <row r="103" spans="2:26" x14ac:dyDescent="0.25">
      <c r="B103" s="45"/>
      <c r="D103" s="32" t="s">
        <v>50</v>
      </c>
      <c r="E103" s="1">
        <f>$E$22</f>
        <v>1000</v>
      </c>
      <c r="F103" s="1">
        <f>E103*(1-F102)</f>
        <v>997.19999999999993</v>
      </c>
      <c r="G103" s="1">
        <f>F103*(1-G102)</f>
        <v>993.80960999999991</v>
      </c>
      <c r="H103" s="1">
        <f>G103*(1-H102)</f>
        <v>989.83464069600006</v>
      </c>
      <c r="I103" s="1">
        <f>H103*(1-I102)</f>
        <v>985.28193757541578</v>
      </c>
      <c r="J103" s="1">
        <f t="shared" ref="J103:Y103" si="16">I103*(1-J102)</f>
        <v>980.65150796581815</v>
      </c>
      <c r="K103" s="1">
        <f t="shared" si="16"/>
        <v>975.65077581169487</v>
      </c>
      <c r="L103" s="1">
        <f t="shared" si="16"/>
        <v>971.65060763086694</v>
      </c>
      <c r="M103" s="1">
        <f t="shared" si="16"/>
        <v>966.11329145745913</v>
      </c>
      <c r="N103" s="1">
        <f t="shared" si="16"/>
        <v>961.08985156282392</v>
      </c>
      <c r="O103" s="1">
        <f t="shared" si="16"/>
        <v>956.86105621594754</v>
      </c>
      <c r="P103" s="1">
        <f t="shared" si="16"/>
        <v>952.65086756859739</v>
      </c>
      <c r="Q103" s="1">
        <f t="shared" si="16"/>
        <v>948.4592037512956</v>
      </c>
      <c r="R103" s="1">
        <f t="shared" si="16"/>
        <v>944.28598325479004</v>
      </c>
      <c r="S103" s="1">
        <f t="shared" si="16"/>
        <v>940.13112492846892</v>
      </c>
      <c r="T103" s="1">
        <f t="shared" si="16"/>
        <v>935.99454797878377</v>
      </c>
      <c r="U103" s="1">
        <f t="shared" si="16"/>
        <v>931.87617196767724</v>
      </c>
      <c r="V103" s="1">
        <f t="shared" si="16"/>
        <v>927.77591681101944</v>
      </c>
      <c r="W103" s="1">
        <f t="shared" si="16"/>
        <v>923.69370277705104</v>
      </c>
      <c r="X103" s="1">
        <f t="shared" si="16"/>
        <v>919.62945048483198</v>
      </c>
      <c r="Y103" s="1">
        <f t="shared" si="16"/>
        <v>915.58308090269884</v>
      </c>
      <c r="Z103" s="47"/>
    </row>
    <row r="104" spans="2:26" x14ac:dyDescent="0.25">
      <c r="B104" s="45"/>
      <c r="D104" s="59" t="s">
        <v>68</v>
      </c>
      <c r="F104" s="57" t="str" cm="1">
        <f t="array" aca="1" ref="F104" ca="1">IF(F$117=$E$85,SUM(G$28:$Y$28/(1+$E$83+OFFSET($F$81,0,0,1,$Y$117-F$117))^(OFFSET($F$80,0,0,1,$Y$117-F$117)))/$E$22*100,"")</f>
        <v/>
      </c>
      <c r="G104" s="57" t="str" cm="1">
        <f t="array" aca="1" ref="G104" ca="1">IF(G$117=$E$85,SUM(H$28:$Y$28/(1+$E$83+OFFSET($F$81,0,0,1,$Y$117-G$117))^(OFFSET($F$80,0,0,1,$Y$117-G$117)))/$E$22*100,"")</f>
        <v/>
      </c>
      <c r="H104" s="57" t="str" cm="1">
        <f t="array" aca="1" ref="H104" ca="1">IF(H$117=$E$85,SUM(I$28:$Y$28/(1+$E$83+OFFSET($F$81,0,0,1,$Y$117-H$117))^(OFFSET($F$80,0,0,1,$Y$117-H$117)))/$E$22*100,"")</f>
        <v/>
      </c>
      <c r="I104" s="57" t="str" cm="1">
        <f t="array" aca="1" ref="I104" ca="1">IF(I$117=$E$85,SUM(J$28:$Y$28/(1+$E$83+OFFSET($F$81,0,0,1,$Y$117-I$117))^(OFFSET($F$80,0,0,1,$Y$117-I$117)))/$E$22*100,"")</f>
        <v/>
      </c>
      <c r="J104" s="57" cm="1">
        <f t="array" aca="1" ref="J104" ca="1">IF(J$117=$E$85,SUM(K$28:$Y$28/(1+$E$83+OFFSET($F$81,0,0,1,$Y$117-J$117))^(OFFSET($F$80,0,0,1,$Y$117-J$117)))/$E$22*100,"")</f>
        <v>95.787636214434258</v>
      </c>
      <c r="K104" s="57" t="str" cm="1">
        <f t="array" aca="1" ref="K104" ca="1">IF(K$117=$E$85,SUM(L$28:$Y$28/(1+$E$83+OFFSET($F$81,0,0,1,$Y$117-K$117))^(OFFSET($F$80,0,0,1,$Y$117-K$117)))/$E$22*100,"")</f>
        <v/>
      </c>
      <c r="L104" s="57" t="str" cm="1">
        <f t="array" aca="1" ref="L104" ca="1">IF(L$117=$E$85,SUM(M$28:$Y$28/(1+$E$83+OFFSET($F$81,0,0,1,$Y$117-L$117))^(OFFSET($F$80,0,0,1,$Y$117-L$117)))/$E$22*100,"")</f>
        <v/>
      </c>
      <c r="M104" s="57" t="str" cm="1">
        <f t="array" aca="1" ref="M104" ca="1">IF(M$117=$E$85,SUM(N$28:$Y$28/(1+$E$83+OFFSET($F$81,0,0,1,$Y$117-M$117))^(OFFSET($F$80,0,0,1,$Y$117-M$117)))/$E$22*100,"")</f>
        <v/>
      </c>
      <c r="N104" s="57" t="str" cm="1">
        <f t="array" aca="1" ref="N104" ca="1">IF(N$117=$E$85,SUM(O$28:$Y$28/(1+$E$83+OFFSET($F$81,0,0,1,$Y$117-N$117))^(OFFSET($F$80,0,0,1,$Y$117-N$117)))/$E$22*100,"")</f>
        <v/>
      </c>
      <c r="O104" s="57" t="str" cm="1">
        <f t="array" aca="1" ref="O104" ca="1">IF(O$117=$E$85,SUM(P$28:$Y$28/(1+$E$83+OFFSET($F$81,0,0,1,$Y$117-O$117))^(OFFSET($F$80,0,0,1,$Y$117-O$117)))/$E$22*100,"")</f>
        <v/>
      </c>
      <c r="P104" s="57" t="str" cm="1">
        <f t="array" aca="1" ref="P104" ca="1">IF(P$117=$E$85,SUM(Q$28:$Y$28/(1+$E$83+OFFSET($F$81,0,0,1,$Y$117-P$117))^(OFFSET($F$80,0,0,1,$Y$117-P$117)))/$E$22*100,"")</f>
        <v/>
      </c>
      <c r="Q104" s="57" t="str" cm="1">
        <f t="array" aca="1" ref="Q104" ca="1">IF(Q$117=$E$85,SUM(R$28:$Y$28/(1+$E$83+OFFSET($F$81,0,0,1,$Y$117-Q$117))^(OFFSET($F$80,0,0,1,$Y$117-Q$117)))/$E$22*100,"")</f>
        <v/>
      </c>
      <c r="R104" s="57" t="str" cm="1">
        <f t="array" aca="1" ref="R104" ca="1">IF(R$117=$E$85,SUM(S$28:$Y$28/(1+$E$83+OFFSET($F$81,0,0,1,$Y$117-R$117))^(OFFSET($F$80,0,0,1,$Y$117-R$117)))/$E$22*100,"")</f>
        <v/>
      </c>
      <c r="S104" s="57" t="str" cm="1">
        <f t="array" aca="1" ref="S104" ca="1">IF(S$117=$E$85,SUM(T$28:$Y$28/(1+$E$83+OFFSET($F$81,0,0,1,$Y$117-S$117))^(OFFSET($F$80,0,0,1,$Y$117-S$117)))/$E$22*100,"")</f>
        <v/>
      </c>
      <c r="T104" s="57" t="str" cm="1">
        <f t="array" aca="1" ref="T104" ca="1">IF(T$117=$E$85,SUM(U$28:$Y$28/(1+$E$83+OFFSET($F$81,0,0,1,$Y$117-T$117))^(OFFSET($F$80,0,0,1,$Y$117-T$117)))/$E$22*100,"")</f>
        <v/>
      </c>
      <c r="U104" s="57" t="str" cm="1">
        <f t="array" aca="1" ref="U104" ca="1">IF(U$117=$E$85,SUM(V$28:$Y$28/(1+$E$83+OFFSET($F$81,0,0,1,$Y$117-U$117))^(OFFSET($F$80,0,0,1,$Y$117-U$117)))/$E$22*100,"")</f>
        <v/>
      </c>
      <c r="V104" s="57" t="str" cm="1">
        <f t="array" aca="1" ref="V104" ca="1">IF(V$117=$E$85,SUM(W$28:$Y$28/(1+$E$83+OFFSET($F$81,0,0,1,$Y$117-V$117))^(OFFSET($F$80,0,0,1,$Y$117-V$117)))/$E$22*100,"")</f>
        <v/>
      </c>
      <c r="W104" s="57" t="str" cm="1">
        <f t="array" aca="1" ref="W104" ca="1">IF(W$117=$E$85,SUM(X$28:$Y$28/(1+$E$83+OFFSET($F$81,0,0,1,$Y$117-W$117))^(OFFSET($F$80,0,0,1,$Y$117-W$117)))/$E$22*100,"")</f>
        <v/>
      </c>
      <c r="X104" s="57" t="str" cm="1">
        <f t="array" aca="1" ref="X104" ca="1">IF(X$117=$E$85,SUM(Y$28:$Y$28/(1+$E$83+OFFSET($F$81,0,0,1,$Y$117-X$117))^(OFFSET($F$80,0,0,1,$Y$117-X$117)))/$E$22*100,"")</f>
        <v/>
      </c>
      <c r="Y104" s="57" t="str" cm="1">
        <f t="array" aca="1" ref="Y104" ca="1">IF(Y$117=$E$85,SUM($Y$28:Z$28/(1+$E$83+OFFSET($F$81,0,0,1,$Y$117-Y$117))^(OFFSET($F$80,0,0,1,$Y$117-Y$117)))/$E$22*100,"")</f>
        <v/>
      </c>
      <c r="Z104" s="47"/>
    </row>
    <row r="105" spans="2:26" x14ac:dyDescent="0.25">
      <c r="B105" s="45"/>
      <c r="D105" s="59" t="s">
        <v>71</v>
      </c>
      <c r="E105" s="57"/>
      <c r="F105" s="57" t="str">
        <f t="shared" ref="F105:I105" ca="1" si="17">IF(F104="","",F103/100*F104)</f>
        <v/>
      </c>
      <c r="G105" s="57" t="str">
        <f t="shared" ca="1" si="17"/>
        <v/>
      </c>
      <c r="H105" s="57" t="str">
        <f t="shared" ca="1" si="17"/>
        <v/>
      </c>
      <c r="I105" s="57" t="str">
        <f t="shared" ca="1" si="17"/>
        <v/>
      </c>
      <c r="J105" s="57">
        <f ca="1">IF(J104="","",J103/100*J104)</f>
        <v>939.34289898166162</v>
      </c>
      <c r="K105" s="57" t="str">
        <f t="shared" ref="K105:X105" ca="1" si="18">IF(K104="","",K103/100*K104)</f>
        <v/>
      </c>
      <c r="L105" s="57" t="str">
        <f t="shared" ca="1" si="18"/>
        <v/>
      </c>
      <c r="M105" s="57" t="str">
        <f t="shared" ca="1" si="18"/>
        <v/>
      </c>
      <c r="N105" s="57" t="str">
        <f t="shared" ca="1" si="18"/>
        <v/>
      </c>
      <c r="O105" s="57" t="str">
        <f t="shared" ca="1" si="18"/>
        <v/>
      </c>
      <c r="P105" s="57" t="str">
        <f t="shared" ca="1" si="18"/>
        <v/>
      </c>
      <c r="Q105" s="57" t="str">
        <f t="shared" ca="1" si="18"/>
        <v/>
      </c>
      <c r="R105" s="57" t="str">
        <f t="shared" ca="1" si="18"/>
        <v/>
      </c>
      <c r="S105" s="57" t="str">
        <f t="shared" ca="1" si="18"/>
        <v/>
      </c>
      <c r="T105" s="57" t="str">
        <f t="shared" ca="1" si="18"/>
        <v/>
      </c>
      <c r="U105" s="57" t="str">
        <f t="shared" ca="1" si="18"/>
        <v/>
      </c>
      <c r="V105" s="57" t="str">
        <f t="shared" ca="1" si="18"/>
        <v/>
      </c>
      <c r="W105" s="57" t="str">
        <f t="shared" ca="1" si="18"/>
        <v/>
      </c>
      <c r="X105" s="57" t="str">
        <f t="shared" ca="1" si="18"/>
        <v/>
      </c>
      <c r="Y105" s="57"/>
      <c r="Z105" s="47"/>
    </row>
    <row r="106" spans="2:26" x14ac:dyDescent="0.25">
      <c r="B106" s="45"/>
      <c r="D106" s="59" t="s">
        <v>72</v>
      </c>
      <c r="E106" s="57"/>
      <c r="F106" s="57" t="str">
        <f ca="1">IF(F104="","",F105)</f>
        <v/>
      </c>
      <c r="G106" s="57" t="str">
        <f t="shared" ref="G106:X106" ca="1" si="19">IF(G104="","",G105)</f>
        <v/>
      </c>
      <c r="H106" s="57" t="str">
        <f t="shared" ca="1" si="19"/>
        <v/>
      </c>
      <c r="I106" s="57" t="str">
        <f t="shared" ca="1" si="19"/>
        <v/>
      </c>
      <c r="J106" s="57">
        <f t="shared" ca="1" si="19"/>
        <v>939.34289898166162</v>
      </c>
      <c r="K106" s="57" t="str">
        <f t="shared" ca="1" si="19"/>
        <v/>
      </c>
      <c r="L106" s="57" t="str">
        <f t="shared" ca="1" si="19"/>
        <v/>
      </c>
      <c r="M106" s="57" t="str">
        <f t="shared" ca="1" si="19"/>
        <v/>
      </c>
      <c r="N106" s="57" t="str">
        <f t="shared" ca="1" si="19"/>
        <v/>
      </c>
      <c r="O106" s="57" t="str">
        <f t="shared" ca="1" si="19"/>
        <v/>
      </c>
      <c r="P106" s="57" t="str">
        <f t="shared" ca="1" si="19"/>
        <v/>
      </c>
      <c r="Q106" s="57" t="str">
        <f t="shared" ca="1" si="19"/>
        <v/>
      </c>
      <c r="R106" s="57" t="str">
        <f t="shared" ca="1" si="19"/>
        <v/>
      </c>
      <c r="S106" s="57" t="str">
        <f t="shared" ca="1" si="19"/>
        <v/>
      </c>
      <c r="T106" s="57" t="str">
        <f t="shared" ca="1" si="19"/>
        <v/>
      </c>
      <c r="U106" s="57" t="str">
        <f t="shared" ca="1" si="19"/>
        <v/>
      </c>
      <c r="V106" s="57" t="str">
        <f t="shared" ca="1" si="19"/>
        <v/>
      </c>
      <c r="W106" s="57" t="str">
        <f t="shared" ca="1" si="19"/>
        <v/>
      </c>
      <c r="X106" s="57" t="str">
        <f t="shared" ca="1" si="19"/>
        <v/>
      </c>
      <c r="Y106" s="57"/>
      <c r="Z106" s="47"/>
    </row>
    <row r="107" spans="2:26" x14ac:dyDescent="0.25">
      <c r="B107" s="45"/>
      <c r="D107" s="32" t="s">
        <v>42</v>
      </c>
      <c r="F107" s="1">
        <f t="shared" ref="F107:Y107" si="20">IF(F$101&gt;$E$85,0,IF(F$101=$E$85,F103/$E$22*F$28+F106,F103/$E$22*F$28))</f>
        <v>49.86</v>
      </c>
      <c r="G107" s="1">
        <f t="shared" si="20"/>
        <v>49.690480499999993</v>
      </c>
      <c r="H107" s="1">
        <f t="shared" si="20"/>
        <v>49.491732034800002</v>
      </c>
      <c r="I107" s="1">
        <f t="shared" si="20"/>
        <v>49.264096878770793</v>
      </c>
      <c r="J107" s="1">
        <f t="shared" ca="1" si="20"/>
        <v>988.37547437995249</v>
      </c>
      <c r="K107" s="1">
        <f t="shared" si="20"/>
        <v>0</v>
      </c>
      <c r="L107" s="1">
        <f t="shared" si="20"/>
        <v>0</v>
      </c>
      <c r="M107" s="1">
        <f t="shared" si="20"/>
        <v>0</v>
      </c>
      <c r="N107" s="1">
        <f t="shared" si="20"/>
        <v>0</v>
      </c>
      <c r="O107" s="1">
        <f t="shared" si="20"/>
        <v>0</v>
      </c>
      <c r="P107" s="1">
        <f t="shared" si="20"/>
        <v>0</v>
      </c>
      <c r="Q107" s="1">
        <f t="shared" si="20"/>
        <v>0</v>
      </c>
      <c r="R107" s="1">
        <f t="shared" si="20"/>
        <v>0</v>
      </c>
      <c r="S107" s="1">
        <f t="shared" si="20"/>
        <v>0</v>
      </c>
      <c r="T107" s="1">
        <f t="shared" si="20"/>
        <v>0</v>
      </c>
      <c r="U107" s="1">
        <f t="shared" si="20"/>
        <v>0</v>
      </c>
      <c r="V107" s="1">
        <f t="shared" si="20"/>
        <v>0</v>
      </c>
      <c r="W107" s="1">
        <f t="shared" si="20"/>
        <v>0</v>
      </c>
      <c r="X107" s="1">
        <f t="shared" si="20"/>
        <v>0</v>
      </c>
      <c r="Y107" s="1">
        <f t="shared" si="20"/>
        <v>0</v>
      </c>
      <c r="Z107" s="47"/>
    </row>
    <row r="108" spans="2:26" ht="13.8" thickBot="1" x14ac:dyDescent="0.3">
      <c r="B108" s="48"/>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50"/>
    </row>
    <row r="109" spans="2:26" ht="13.8" thickBot="1" x14ac:dyDescent="0.3"/>
    <row r="110" spans="2:26" x14ac:dyDescent="0.25">
      <c r="B110" s="27"/>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4"/>
    </row>
    <row r="111" spans="2:26" x14ac:dyDescent="0.25">
      <c r="B111" s="45"/>
      <c r="C111" s="46" t="s">
        <v>54</v>
      </c>
      <c r="E111" s="1" t="s">
        <v>55</v>
      </c>
      <c r="Z111" s="47"/>
    </row>
    <row r="112" spans="2:26" x14ac:dyDescent="0.25">
      <c r="B112" s="45"/>
      <c r="Z112" s="47"/>
    </row>
    <row r="113" spans="2:26" x14ac:dyDescent="0.25">
      <c r="B113" s="45"/>
      <c r="C113" s="1" t="s">
        <v>56</v>
      </c>
      <c r="D113" s="51">
        <f>HLOOKUP($E$19,$F$9:$Y$12,4,FALSE)</f>
        <v>0.44000000000000006</v>
      </c>
      <c r="E113" s="1" t="s">
        <v>57</v>
      </c>
      <c r="Z113" s="47"/>
    </row>
    <row r="114" spans="2:26" x14ac:dyDescent="0.25">
      <c r="B114" s="45"/>
      <c r="Z114" s="47"/>
    </row>
    <row r="115" spans="2:26" x14ac:dyDescent="0.25">
      <c r="B115" s="45"/>
      <c r="C115" s="37" t="s">
        <v>58</v>
      </c>
      <c r="Z115" s="47"/>
    </row>
    <row r="116" spans="2:26" x14ac:dyDescent="0.25">
      <c r="B116" s="45"/>
      <c r="Z116" s="47"/>
    </row>
    <row r="117" spans="2:26" x14ac:dyDescent="0.25">
      <c r="B117" s="45"/>
      <c r="D117" s="30" t="s">
        <v>41</v>
      </c>
      <c r="E117" s="31">
        <v>0</v>
      </c>
      <c r="F117" s="31">
        <v>1</v>
      </c>
      <c r="G117" s="31">
        <v>2</v>
      </c>
      <c r="H117" s="31">
        <v>3</v>
      </c>
      <c r="I117" s="31">
        <v>4</v>
      </c>
      <c r="J117" s="31">
        <v>5</v>
      </c>
      <c r="K117" s="31">
        <v>6</v>
      </c>
      <c r="L117" s="31">
        <v>7</v>
      </c>
      <c r="M117" s="31">
        <v>8</v>
      </c>
      <c r="N117" s="31">
        <v>9</v>
      </c>
      <c r="O117" s="31">
        <v>10</v>
      </c>
      <c r="P117" s="31">
        <v>11</v>
      </c>
      <c r="Q117" s="31">
        <v>12</v>
      </c>
      <c r="R117" s="31">
        <v>13</v>
      </c>
      <c r="S117" s="31">
        <v>14</v>
      </c>
      <c r="T117" s="31">
        <v>15</v>
      </c>
      <c r="U117" s="31">
        <v>16</v>
      </c>
      <c r="V117" s="31">
        <v>17</v>
      </c>
      <c r="W117" s="31">
        <v>18</v>
      </c>
      <c r="X117" s="31">
        <v>19</v>
      </c>
      <c r="Y117" s="31">
        <v>20</v>
      </c>
      <c r="Z117" s="47"/>
    </row>
    <row r="118" spans="2:26" x14ac:dyDescent="0.25">
      <c r="B118" s="45"/>
      <c r="D118" s="36" t="s">
        <v>47</v>
      </c>
      <c r="F118" s="1">
        <f>1-(1-$D$59/100)^F117</f>
        <v>4.3999999999999595E-3</v>
      </c>
      <c r="G118" s="1">
        <f t="shared" ref="G118:Y118" si="21">1-(1-$D$59/100)^G117</f>
        <v>8.7806399999998952E-3</v>
      </c>
      <c r="H118" s="1">
        <f t="shared" si="21"/>
        <v>1.3142005183999883E-2</v>
      </c>
      <c r="I118" s="1">
        <f t="shared" si="21"/>
        <v>1.7484180361190149E-2</v>
      </c>
      <c r="J118" s="1">
        <f t="shared" si="21"/>
        <v>2.1807249967600861E-2</v>
      </c>
      <c r="K118" s="1">
        <f t="shared" si="21"/>
        <v>2.6111298067743371E-2</v>
      </c>
      <c r="L118" s="1">
        <f t="shared" si="21"/>
        <v>3.0396408356245241E-2</v>
      </c>
      <c r="M118" s="1">
        <f t="shared" si="21"/>
        <v>3.4662664159477719E-2</v>
      </c>
      <c r="N118" s="1">
        <f t="shared" si="21"/>
        <v>3.8910148437175995E-2</v>
      </c>
      <c r="O118" s="1">
        <f t="shared" si="21"/>
        <v>4.3138943784052364E-2</v>
      </c>
      <c r="P118" s="1">
        <f t="shared" si="21"/>
        <v>4.7349132431402485E-2</v>
      </c>
      <c r="Q118" s="1">
        <f t="shared" si="21"/>
        <v>5.1540796248704224E-2</v>
      </c>
      <c r="R118" s="1">
        <f t="shared" si="21"/>
        <v>5.5714016745209816E-2</v>
      </c>
      <c r="S118" s="1">
        <f t="shared" si="21"/>
        <v>5.9868875071530936E-2</v>
      </c>
      <c r="T118" s="1">
        <f t="shared" si="21"/>
        <v>6.4005452021216103E-2</v>
      </c>
      <c r="U118" s="1">
        <f t="shared" si="21"/>
        <v>6.8123828032322642E-2</v>
      </c>
      <c r="V118" s="1">
        <f t="shared" si="21"/>
        <v>7.2224083188980437E-2</v>
      </c>
      <c r="W118" s="1">
        <f t="shared" si="21"/>
        <v>7.6306297222948793E-2</v>
      </c>
      <c r="X118" s="1">
        <f t="shared" si="21"/>
        <v>8.0370549515167866E-2</v>
      </c>
      <c r="Y118" s="1">
        <f t="shared" si="21"/>
        <v>8.441691909730098E-2</v>
      </c>
      <c r="Z118" s="47"/>
    </row>
    <row r="119" spans="2:26" x14ac:dyDescent="0.25">
      <c r="B119" s="45"/>
      <c r="D119" s="59" t="s">
        <v>68</v>
      </c>
      <c r="F119" s="57" t="str" cm="1">
        <f t="array" aca="1" ref="F119" ca="1">IF(F$117=$E$85,SUM(G$28:$Y$28/(1+$E$83+OFFSET($F$81,0,0,1,$Y$117-F$117))^(OFFSET($F$80,0,0,1,$Y$117-F$117)))/$E$22*100,"")</f>
        <v/>
      </c>
      <c r="G119" s="57" t="str" cm="1">
        <f t="array" aca="1" ref="G119" ca="1">IF(G$117=$E$85,SUM(H$28:$Y$28/(1+$E$83+OFFSET($F$81,0,0,1,$Y$117-G$117))^(OFFSET($F$80,0,0,1,$Y$117-G$117)))/$E$22*100,"")</f>
        <v/>
      </c>
      <c r="H119" s="57" t="str" cm="1">
        <f t="array" aca="1" ref="H119" ca="1">IF(H$117=$E$85,SUM(I$28:$Y$28/(1+$E$83+OFFSET($F$81,0,0,1,$Y$117-H$117))^(OFFSET($F$80,0,0,1,$Y$117-H$117)))/$E$22*100,"")</f>
        <v/>
      </c>
      <c r="I119" s="57" t="str" cm="1">
        <f t="array" aca="1" ref="I119" ca="1">IF(I$117=$E$85,SUM(J$28:$Y$28/(1+$E$83+OFFSET($F$81,0,0,1,$Y$117-I$117))^(OFFSET($F$80,0,0,1,$Y$117-I$117)))/$E$22*100,"")</f>
        <v/>
      </c>
      <c r="J119" s="57" cm="1">
        <f t="array" aca="1" ref="J119" ca="1">IF(J$117=$E$85,SUM(K$28:$Y$28/(1+$E$83+OFFSET($F$81,0,0,1,$Y$117-J$117))^(OFFSET($F$80,0,0,1,$Y$117-J$117)))/$E$22*100,"")</f>
        <v>95.787636214434258</v>
      </c>
      <c r="K119" s="57" t="str" cm="1">
        <f t="array" aca="1" ref="K119" ca="1">IF(K$117=$E$85,SUM(L$28:$Y$28/(1+$E$83+OFFSET($F$81,0,0,1,$Y$117-K$117))^(OFFSET($F$80,0,0,1,$Y$117-K$117)))/$E$22*100,"")</f>
        <v/>
      </c>
      <c r="L119" s="57" t="str" cm="1">
        <f t="array" aca="1" ref="L119" ca="1">IF(L$117=$E$85,SUM(M$28:$Y$28/(1+$E$83+OFFSET($F$81,0,0,1,$Y$117-L$117))^(OFFSET($F$80,0,0,1,$Y$117-L$117)))/$E$22*100,"")</f>
        <v/>
      </c>
      <c r="M119" s="57" t="str" cm="1">
        <f t="array" aca="1" ref="M119" ca="1">IF(M$117=$E$85,SUM(N$28:$Y$28/(1+$E$83+OFFSET($F$81,0,0,1,$Y$117-M$117))^(OFFSET($F$80,0,0,1,$Y$117-M$117)))/$E$22*100,"")</f>
        <v/>
      </c>
      <c r="N119" s="57" t="str" cm="1">
        <f t="array" aca="1" ref="N119" ca="1">IF(N$117=$E$85,SUM(O$28:$Y$28/(1+$E$83+OFFSET($F$81,0,0,1,$Y$117-N$117))^(OFFSET($F$80,0,0,1,$Y$117-N$117)))/$E$22*100,"")</f>
        <v/>
      </c>
      <c r="O119" s="57" t="str" cm="1">
        <f t="array" aca="1" ref="O119" ca="1">IF(O$117=$E$85,SUM(P$28:$Y$28/(1+$E$83+OFFSET($F$81,0,0,1,$Y$117-O$117))^(OFFSET($F$80,0,0,1,$Y$117-O$117)))/$E$22*100,"")</f>
        <v/>
      </c>
      <c r="P119" s="57" t="str" cm="1">
        <f t="array" aca="1" ref="P119" ca="1">IF(P$117=$E$85,SUM(Q$28:$Y$28/(1+$E$83+OFFSET($F$81,0,0,1,$Y$117-P$117))^(OFFSET($F$80,0,0,1,$Y$117-P$117)))/$E$22*100,"")</f>
        <v/>
      </c>
      <c r="Q119" s="57" t="str" cm="1">
        <f t="array" aca="1" ref="Q119" ca="1">IF(Q$117=$E$85,SUM(R$28:$Y$28/(1+$E$83+OFFSET($F$81,0,0,1,$Y$117-Q$117))^(OFFSET($F$80,0,0,1,$Y$117-Q$117)))/$E$22*100,"")</f>
        <v/>
      </c>
      <c r="R119" s="57" t="str" cm="1">
        <f t="array" aca="1" ref="R119" ca="1">IF(R$117=$E$85,SUM(S$28:$Y$28/(1+$E$83+OFFSET($F$81,0,0,1,$Y$117-R$117))^(OFFSET($F$80,0,0,1,$Y$117-R$117)))/$E$22*100,"")</f>
        <v/>
      </c>
      <c r="S119" s="57" t="str" cm="1">
        <f t="array" aca="1" ref="S119" ca="1">IF(S$117=$E$85,SUM(T$28:$Y$28/(1+$E$83+OFFSET($F$81,0,0,1,$Y$117-S$117))^(OFFSET($F$80,0,0,1,$Y$117-S$117)))/$E$22*100,"")</f>
        <v/>
      </c>
      <c r="T119" s="57" t="str" cm="1">
        <f t="array" aca="1" ref="T119" ca="1">IF(T$117=$E$85,SUM(U$28:$Y$28/(1+$E$83+OFFSET($F$81,0,0,1,$Y$117-T$117))^(OFFSET($F$80,0,0,1,$Y$117-T$117)))/$E$22*100,"")</f>
        <v/>
      </c>
      <c r="U119" s="57" t="str" cm="1">
        <f t="array" aca="1" ref="U119" ca="1">IF(U$117=$E$85,SUM(V$28:$Y$28/(1+$E$83+OFFSET($F$81,0,0,1,$Y$117-U$117))^(OFFSET($F$80,0,0,1,$Y$117-U$117)))/$E$22*100,"")</f>
        <v/>
      </c>
      <c r="V119" s="57" t="str" cm="1">
        <f t="array" aca="1" ref="V119" ca="1">IF(V$117=$E$85,SUM(W$28:$Y$28/(1+$E$83+OFFSET($F$81,0,0,1,$Y$117-V$117))^(OFFSET($F$80,0,0,1,$Y$117-V$117)))/$E$22*100,"")</f>
        <v/>
      </c>
      <c r="W119" s="57" t="str" cm="1">
        <f t="array" aca="1" ref="W119" ca="1">IF(W$117=$E$85,SUM(X$28:$Y$28/(1+$E$83+OFFSET($F$81,0,0,1,$Y$117-W$117))^(OFFSET($F$80,0,0,1,$Y$117-W$117)))/$E$22*100,"")</f>
        <v/>
      </c>
      <c r="X119" s="57" t="str" cm="1">
        <f t="array" aca="1" ref="X119" ca="1">IF(X$117=$E$85,SUM(Y$28:$Y$28/(1+$E$83+OFFSET($F$81,0,0,1,$Y$117-X$117))^(OFFSET($F$80,0,0,1,$Y$117-X$117)))/$E$22*100,"")</f>
        <v/>
      </c>
      <c r="Y119" s="57"/>
      <c r="Z119" s="47"/>
    </row>
    <row r="120" spans="2:26" x14ac:dyDescent="0.25">
      <c r="B120" s="45"/>
      <c r="D120" s="59" t="s">
        <v>69</v>
      </c>
      <c r="F120" s="1" t="str">
        <f ca="1">IF(F119="","",F119/100*$E$22)</f>
        <v/>
      </c>
      <c r="G120" s="1" t="str">
        <f t="shared" ref="G120:X120" ca="1" si="22">IF(G119="","",G119/100*$E$22)</f>
        <v/>
      </c>
      <c r="H120" s="1" t="str">
        <f t="shared" ca="1" si="22"/>
        <v/>
      </c>
      <c r="I120" s="1" t="str">
        <f t="shared" ca="1" si="22"/>
        <v/>
      </c>
      <c r="J120" s="57">
        <f t="shared" ca="1" si="22"/>
        <v>957.87636214434258</v>
      </c>
      <c r="K120" s="1" t="str">
        <f t="shared" ca="1" si="22"/>
        <v/>
      </c>
      <c r="L120" s="1" t="str">
        <f t="shared" ca="1" si="22"/>
        <v/>
      </c>
      <c r="M120" s="1" t="str">
        <f t="shared" ca="1" si="22"/>
        <v/>
      </c>
      <c r="N120" s="1" t="str">
        <f t="shared" ca="1" si="22"/>
        <v/>
      </c>
      <c r="O120" s="1" t="str">
        <f t="shared" ca="1" si="22"/>
        <v/>
      </c>
      <c r="P120" s="1" t="str">
        <f t="shared" ca="1" si="22"/>
        <v/>
      </c>
      <c r="Q120" s="1" t="str">
        <f t="shared" ca="1" si="22"/>
        <v/>
      </c>
      <c r="R120" s="1" t="str">
        <f t="shared" ca="1" si="22"/>
        <v/>
      </c>
      <c r="S120" s="1" t="str">
        <f t="shared" ca="1" si="22"/>
        <v/>
      </c>
      <c r="T120" s="1" t="str">
        <f t="shared" ca="1" si="22"/>
        <v/>
      </c>
      <c r="U120" s="1" t="str">
        <f t="shared" ca="1" si="22"/>
        <v/>
      </c>
      <c r="V120" s="1" t="str">
        <f t="shared" ca="1" si="22"/>
        <v/>
      </c>
      <c r="W120" s="1" t="str">
        <f t="shared" ca="1" si="22"/>
        <v/>
      </c>
      <c r="X120" s="1" t="str">
        <f t="shared" ca="1" si="22"/>
        <v/>
      </c>
      <c r="Z120" s="47"/>
    </row>
    <row r="121" spans="2:26" x14ac:dyDescent="0.25">
      <c r="B121" s="45"/>
      <c r="D121" s="59" t="s">
        <v>70</v>
      </c>
      <c r="F121" s="57" t="str">
        <f t="shared" ref="F121:I121" ca="1" si="23">IF(F119="","",(1-F$118)*F120)</f>
        <v/>
      </c>
      <c r="G121" s="57" t="str">
        <f t="shared" ca="1" si="23"/>
        <v/>
      </c>
      <c r="H121" s="57" t="str">
        <f t="shared" ca="1" si="23"/>
        <v/>
      </c>
      <c r="I121" s="57" t="str">
        <f t="shared" ca="1" si="23"/>
        <v/>
      </c>
      <c r="J121" s="57">
        <f ca="1">IF(J119="","",(1-J$118)*J120)</f>
        <v>936.9877128770047</v>
      </c>
      <c r="K121" s="57" t="str">
        <f t="shared" ref="K121:X121" ca="1" si="24">IF(K119="","",(1-K$118)*K120)</f>
        <v/>
      </c>
      <c r="L121" s="57" t="str">
        <f t="shared" ca="1" si="24"/>
        <v/>
      </c>
      <c r="M121" s="57" t="str">
        <f t="shared" ca="1" si="24"/>
        <v/>
      </c>
      <c r="N121" s="57" t="str">
        <f t="shared" ca="1" si="24"/>
        <v/>
      </c>
      <c r="O121" s="57" t="str">
        <f t="shared" ca="1" si="24"/>
        <v/>
      </c>
      <c r="P121" s="57" t="str">
        <f t="shared" ca="1" si="24"/>
        <v/>
      </c>
      <c r="Q121" s="57" t="str">
        <f t="shared" ca="1" si="24"/>
        <v/>
      </c>
      <c r="R121" s="57" t="str">
        <f t="shared" ca="1" si="24"/>
        <v/>
      </c>
      <c r="S121" s="57" t="str">
        <f t="shared" ca="1" si="24"/>
        <v/>
      </c>
      <c r="T121" s="57" t="str">
        <f t="shared" ca="1" si="24"/>
        <v/>
      </c>
      <c r="U121" s="57" t="str">
        <f t="shared" ca="1" si="24"/>
        <v/>
      </c>
      <c r="V121" s="57" t="str">
        <f t="shared" ca="1" si="24"/>
        <v/>
      </c>
      <c r="W121" s="57" t="str">
        <f t="shared" ca="1" si="24"/>
        <v/>
      </c>
      <c r="X121" s="57" t="str">
        <f t="shared" ca="1" si="24"/>
        <v/>
      </c>
      <c r="Z121" s="47"/>
    </row>
    <row r="122" spans="2:26" x14ac:dyDescent="0.25">
      <c r="B122" s="45"/>
      <c r="D122" s="32" t="s">
        <v>42</v>
      </c>
      <c r="F122" s="1">
        <f t="shared" ref="F122:Y122" si="25">IF(F$117&gt;$E$85,0,IF(F$117=$E$85,(1-F118)*F$28+F121,(1-F118)*F$28))</f>
        <v>49.78</v>
      </c>
      <c r="G122" s="1">
        <f t="shared" si="25"/>
        <v>49.560968000000003</v>
      </c>
      <c r="H122" s="1">
        <f t="shared" si="25"/>
        <v>49.342899740800007</v>
      </c>
      <c r="I122" s="1">
        <f t="shared" si="25"/>
        <v>49.12579098194049</v>
      </c>
      <c r="J122" s="1">
        <f t="shared" ca="1" si="25"/>
        <v>985.89735037862465</v>
      </c>
      <c r="K122" s="1">
        <f t="shared" si="25"/>
        <v>0</v>
      </c>
      <c r="L122" s="1">
        <f t="shared" si="25"/>
        <v>0</v>
      </c>
      <c r="M122" s="1">
        <f t="shared" si="25"/>
        <v>0</v>
      </c>
      <c r="N122" s="1">
        <f t="shared" si="25"/>
        <v>0</v>
      </c>
      <c r="O122" s="1">
        <f t="shared" si="25"/>
        <v>0</v>
      </c>
      <c r="P122" s="1">
        <f t="shared" si="25"/>
        <v>0</v>
      </c>
      <c r="Q122" s="1">
        <f t="shared" si="25"/>
        <v>0</v>
      </c>
      <c r="R122" s="1">
        <f t="shared" si="25"/>
        <v>0</v>
      </c>
      <c r="S122" s="1">
        <f t="shared" si="25"/>
        <v>0</v>
      </c>
      <c r="T122" s="1">
        <f t="shared" si="25"/>
        <v>0</v>
      </c>
      <c r="U122" s="1">
        <f t="shared" si="25"/>
        <v>0</v>
      </c>
      <c r="V122" s="1">
        <f t="shared" si="25"/>
        <v>0</v>
      </c>
      <c r="W122" s="1">
        <f t="shared" si="25"/>
        <v>0</v>
      </c>
      <c r="X122" s="1">
        <f t="shared" si="25"/>
        <v>0</v>
      </c>
      <c r="Y122" s="1">
        <f t="shared" si="25"/>
        <v>0</v>
      </c>
      <c r="Z122" s="47"/>
    </row>
    <row r="123" spans="2:26" x14ac:dyDescent="0.25">
      <c r="B123" s="45"/>
      <c r="Z123" s="47"/>
    </row>
    <row r="124" spans="2:26" x14ac:dyDescent="0.25">
      <c r="B124" s="45"/>
      <c r="C124" s="37" t="s">
        <v>59</v>
      </c>
      <c r="Z124" s="47"/>
    </row>
    <row r="125" spans="2:26" x14ac:dyDescent="0.25">
      <c r="B125" s="45"/>
      <c r="Z125" s="47"/>
    </row>
    <row r="126" spans="2:26" x14ac:dyDescent="0.25">
      <c r="B126" s="45"/>
      <c r="D126" s="30" t="s">
        <v>41</v>
      </c>
      <c r="E126" s="31">
        <v>0</v>
      </c>
      <c r="F126" s="31">
        <v>1</v>
      </c>
      <c r="G126" s="31">
        <v>2</v>
      </c>
      <c r="H126" s="31">
        <v>3</v>
      </c>
      <c r="I126" s="31">
        <v>4</v>
      </c>
      <c r="J126" s="31">
        <v>5</v>
      </c>
      <c r="K126" s="31">
        <v>6</v>
      </c>
      <c r="L126" s="31">
        <v>7</v>
      </c>
      <c r="M126" s="31">
        <v>8</v>
      </c>
      <c r="N126" s="31">
        <v>9</v>
      </c>
      <c r="O126" s="31">
        <v>10</v>
      </c>
      <c r="P126" s="31">
        <v>11</v>
      </c>
      <c r="Q126" s="31">
        <v>12</v>
      </c>
      <c r="R126" s="31">
        <v>13</v>
      </c>
      <c r="S126" s="31">
        <v>14</v>
      </c>
      <c r="T126" s="31">
        <v>15</v>
      </c>
      <c r="U126" s="31">
        <v>16</v>
      </c>
      <c r="V126" s="31">
        <v>17</v>
      </c>
      <c r="W126" s="31">
        <v>18</v>
      </c>
      <c r="X126" s="31">
        <v>19</v>
      </c>
      <c r="Y126" s="31">
        <v>20</v>
      </c>
      <c r="Z126" s="47"/>
    </row>
    <row r="127" spans="2:26" x14ac:dyDescent="0.25">
      <c r="B127" s="45"/>
      <c r="D127" s="36" t="s">
        <v>50</v>
      </c>
      <c r="E127" s="1">
        <f>$E$22</f>
        <v>1000</v>
      </c>
      <c r="F127" s="1">
        <f>E127*(1-$D$59/100)</f>
        <v>995.6</v>
      </c>
      <c r="G127" s="1">
        <f t="shared" ref="G127:Y127" si="26">F127*(1-$D$59/100)</f>
        <v>991.21936000000005</v>
      </c>
      <c r="H127" s="1">
        <f t="shared" si="26"/>
        <v>986.85799481600009</v>
      </c>
      <c r="I127" s="1">
        <f t="shared" si="26"/>
        <v>982.51581963880972</v>
      </c>
      <c r="J127" s="1">
        <f t="shared" si="26"/>
        <v>978.19275003239898</v>
      </c>
      <c r="K127" s="1">
        <f t="shared" si="26"/>
        <v>973.88870193225648</v>
      </c>
      <c r="L127" s="1">
        <f t="shared" si="26"/>
        <v>969.60359164375461</v>
      </c>
      <c r="M127" s="1">
        <f t="shared" si="26"/>
        <v>965.33733584052209</v>
      </c>
      <c r="N127" s="1">
        <f t="shared" si="26"/>
        <v>961.08985156282381</v>
      </c>
      <c r="O127" s="1">
        <f t="shared" si="26"/>
        <v>956.86105621594743</v>
      </c>
      <c r="P127" s="1">
        <f t="shared" si="26"/>
        <v>952.65086756859728</v>
      </c>
      <c r="Q127" s="1">
        <f t="shared" si="26"/>
        <v>948.45920375129549</v>
      </c>
      <c r="R127" s="1">
        <f t="shared" si="26"/>
        <v>944.28598325478981</v>
      </c>
      <c r="S127" s="1">
        <f t="shared" si="26"/>
        <v>940.13112492846881</v>
      </c>
      <c r="T127" s="1">
        <f t="shared" si="26"/>
        <v>935.99454797878354</v>
      </c>
      <c r="U127" s="1">
        <f t="shared" si="26"/>
        <v>931.8761719676769</v>
      </c>
      <c r="V127" s="1">
        <f t="shared" si="26"/>
        <v>927.7759168110191</v>
      </c>
      <c r="W127" s="1">
        <f t="shared" si="26"/>
        <v>923.6937027770507</v>
      </c>
      <c r="X127" s="1">
        <f t="shared" si="26"/>
        <v>919.62945048483175</v>
      </c>
      <c r="Y127" s="1">
        <f t="shared" si="26"/>
        <v>915.5830809026985</v>
      </c>
      <c r="Z127" s="47"/>
    </row>
    <row r="128" spans="2:26" x14ac:dyDescent="0.25">
      <c r="B128" s="45"/>
      <c r="D128" s="59" t="s">
        <v>68</v>
      </c>
      <c r="F128" s="57" t="str" cm="1">
        <f t="array" aca="1" ref="F128" ca="1">IF(F$117=$E$85,SUM(G$28:$Y$28/(1+$E$83+OFFSET($F$81,0,0,1,$Y$117-F$117))^(OFFSET($F$80,0,0,1,$Y$117-F$117)))/$E$22*100,"")</f>
        <v/>
      </c>
      <c r="G128" s="57" t="str" cm="1">
        <f t="array" aca="1" ref="G128" ca="1">IF(G$117=$E$85,SUM(H$28:$Y$28/(1+$E$83+OFFSET($F$81,0,0,1,$Y$117-G$117))^(OFFSET($F$80,0,0,1,$Y$117-G$117)))/$E$22*100,"")</f>
        <v/>
      </c>
      <c r="H128" s="57" t="str" cm="1">
        <f t="array" aca="1" ref="H128" ca="1">IF(H$117=$E$85,SUM(I$28:$Y$28/(1+$E$83+OFFSET($F$81,0,0,1,$Y$117-H$117))^(OFFSET($F$80,0,0,1,$Y$117-H$117)))/$E$22*100,"")</f>
        <v/>
      </c>
      <c r="I128" s="57" t="str" cm="1">
        <f t="array" aca="1" ref="I128" ca="1">IF(I$117=$E$85,SUM(J$28:$Y$28/(1+$E$83+OFFSET($F$81,0,0,1,$Y$117-I$117))^(OFFSET($F$80,0,0,1,$Y$117-I$117)))/$E$22*100,"")</f>
        <v/>
      </c>
      <c r="J128" s="57" cm="1">
        <f t="array" aca="1" ref="J128" ca="1">IF(J$117=$E$85,SUM(K$28:$Y$28/(1+$E$83+OFFSET($F$81,0,0,1,$Y$117-J$117))^(OFFSET($F$80,0,0,1,$Y$117-J$117)))/$E$22*100,"")</f>
        <v>95.787636214434258</v>
      </c>
      <c r="K128" s="57" t="str" cm="1">
        <f t="array" aca="1" ref="K128" ca="1">IF(K$117=$E$85,SUM(L$28:$Y$28/(1+$E$83+OFFSET($F$81,0,0,1,$Y$117-K$117))^(OFFSET($F$80,0,0,1,$Y$117-K$117)))/$E$22*100,"")</f>
        <v/>
      </c>
      <c r="L128" s="57" t="str" cm="1">
        <f t="array" aca="1" ref="L128" ca="1">IF(L$117=$E$85,SUM(M$28:$Y$28/(1+$E$83+OFFSET($F$81,0,0,1,$Y$117-L$117))^(OFFSET($F$80,0,0,1,$Y$117-L$117)))/$E$22*100,"")</f>
        <v/>
      </c>
      <c r="M128" s="57" t="str" cm="1">
        <f t="array" aca="1" ref="M128" ca="1">IF(M$117=$E$85,SUM(N$28:$Y$28/(1+$E$83+OFFSET($F$81,0,0,1,$Y$117-M$117))^(OFFSET($F$80,0,0,1,$Y$117-M$117)))/$E$22*100,"")</f>
        <v/>
      </c>
      <c r="N128" s="57" t="str" cm="1">
        <f t="array" aca="1" ref="N128" ca="1">IF(N$117=$E$85,SUM(O$28:$Y$28/(1+$E$83+OFFSET($F$81,0,0,1,$Y$117-N$117))^(OFFSET($F$80,0,0,1,$Y$117-N$117)))/$E$22*100,"")</f>
        <v/>
      </c>
      <c r="O128" s="57" t="str" cm="1">
        <f t="array" aca="1" ref="O128" ca="1">IF(O$117=$E$85,SUM(P$28:$Y$28/(1+$E$83+OFFSET($F$81,0,0,1,$Y$117-O$117))^(OFFSET($F$80,0,0,1,$Y$117-O$117)))/$E$22*100,"")</f>
        <v/>
      </c>
      <c r="P128" s="57" t="str" cm="1">
        <f t="array" aca="1" ref="P128" ca="1">IF(P$117=$E$85,SUM(Q$28:$Y$28/(1+$E$83+OFFSET($F$81,0,0,1,$Y$117-P$117))^(OFFSET($F$80,0,0,1,$Y$117-P$117)))/$E$22*100,"")</f>
        <v/>
      </c>
      <c r="Q128" s="57" t="str" cm="1">
        <f t="array" aca="1" ref="Q128" ca="1">IF(Q$117=$E$85,SUM(R$28:$Y$28/(1+$E$83+OFFSET($F$81,0,0,1,$Y$117-Q$117))^(OFFSET($F$80,0,0,1,$Y$117-Q$117)))/$E$22*100,"")</f>
        <v/>
      </c>
      <c r="R128" s="57" t="str" cm="1">
        <f t="array" aca="1" ref="R128" ca="1">IF(R$117=$E$85,SUM(S$28:$Y$28/(1+$E$83+OFFSET($F$81,0,0,1,$Y$117-R$117))^(OFFSET($F$80,0,0,1,$Y$117-R$117)))/$E$22*100,"")</f>
        <v/>
      </c>
      <c r="S128" s="57" t="str" cm="1">
        <f t="array" aca="1" ref="S128" ca="1">IF(S$117=$E$85,SUM(T$28:$Y$28/(1+$E$83+OFFSET($F$81,0,0,1,$Y$117-S$117))^(OFFSET($F$80,0,0,1,$Y$117-S$117)))/$E$22*100,"")</f>
        <v/>
      </c>
      <c r="T128" s="57" t="str" cm="1">
        <f t="array" aca="1" ref="T128" ca="1">IF(T$117=$E$85,SUM(U$28:$Y$28/(1+$E$83+OFFSET($F$81,0,0,1,$Y$117-T$117))^(OFFSET($F$80,0,0,1,$Y$117-T$117)))/$E$22*100,"")</f>
        <v/>
      </c>
      <c r="U128" s="57" t="str" cm="1">
        <f t="array" aca="1" ref="U128" ca="1">IF(U$117=$E$85,SUM(V$28:$Y$28/(1+$E$83+OFFSET($F$81,0,0,1,$Y$117-U$117))^(OFFSET($F$80,0,0,1,$Y$117-U$117)))/$E$22*100,"")</f>
        <v/>
      </c>
      <c r="V128" s="57" t="str" cm="1">
        <f t="array" aca="1" ref="V128" ca="1">IF(V$117=$E$85,SUM(W$28:$Y$28/(1+$E$83+OFFSET($F$81,0,0,1,$Y$117-V$117))^(OFFSET($F$80,0,0,1,$Y$117-V$117)))/$E$22*100,"")</f>
        <v/>
      </c>
      <c r="W128" s="57" t="str" cm="1">
        <f t="array" aca="1" ref="W128" ca="1">IF(W$117=$E$85,SUM(X$28:$Y$28/(1+$E$83+OFFSET($F$81,0,0,1,$Y$117-W$117))^(OFFSET($F$80,0,0,1,$Y$117-W$117)))/$E$22*100,"")</f>
        <v/>
      </c>
      <c r="X128" s="57" t="str" cm="1">
        <f t="array" aca="1" ref="X128" ca="1">IF(X$117=$E$85,SUM(Y$28:$Y$28/(1+$E$83+OFFSET($F$81,0,0,1,$Y$117-X$117))^(OFFSET($F$80,0,0,1,$Y$117-X$117)))/$E$22*100,"")</f>
        <v/>
      </c>
      <c r="Z128" s="47"/>
    </row>
    <row r="129" spans="2:26" x14ac:dyDescent="0.25">
      <c r="B129" s="45"/>
      <c r="D129" s="59" t="s">
        <v>71</v>
      </c>
      <c r="E129" s="57"/>
      <c r="F129" s="57" t="str">
        <f t="shared" ref="F129:I129" ca="1" si="27">IF(F128="","",F127/100*F128)</f>
        <v/>
      </c>
      <c r="G129" s="57" t="str">
        <f t="shared" ca="1" si="27"/>
        <v/>
      </c>
      <c r="H129" s="57" t="str">
        <f t="shared" ca="1" si="27"/>
        <v/>
      </c>
      <c r="I129" s="57" t="str">
        <f t="shared" ca="1" si="27"/>
        <v/>
      </c>
      <c r="J129" s="57">
        <f ca="1">IF(J128="","",J127/100*J128)</f>
        <v>936.98771287700458</v>
      </c>
      <c r="K129" s="57" t="str">
        <f t="shared" ref="K129:X129" ca="1" si="28">IF(K128="","",K127/100*K128)</f>
        <v/>
      </c>
      <c r="L129" s="57" t="str">
        <f t="shared" ca="1" si="28"/>
        <v/>
      </c>
      <c r="M129" s="57" t="str">
        <f t="shared" ca="1" si="28"/>
        <v/>
      </c>
      <c r="N129" s="57" t="str">
        <f t="shared" ca="1" si="28"/>
        <v/>
      </c>
      <c r="O129" s="57" t="str">
        <f t="shared" ca="1" si="28"/>
        <v/>
      </c>
      <c r="P129" s="57" t="str">
        <f t="shared" ca="1" si="28"/>
        <v/>
      </c>
      <c r="Q129" s="57" t="str">
        <f t="shared" ca="1" si="28"/>
        <v/>
      </c>
      <c r="R129" s="57" t="str">
        <f t="shared" ca="1" si="28"/>
        <v/>
      </c>
      <c r="S129" s="57" t="str">
        <f t="shared" ca="1" si="28"/>
        <v/>
      </c>
      <c r="T129" s="57" t="str">
        <f t="shared" ca="1" si="28"/>
        <v/>
      </c>
      <c r="U129" s="57" t="str">
        <f t="shared" ca="1" si="28"/>
        <v/>
      </c>
      <c r="V129" s="57" t="str">
        <f t="shared" ca="1" si="28"/>
        <v/>
      </c>
      <c r="W129" s="57" t="str">
        <f t="shared" ca="1" si="28"/>
        <v/>
      </c>
      <c r="X129" s="57" t="str">
        <f t="shared" ca="1" si="28"/>
        <v/>
      </c>
      <c r="Y129" s="57"/>
      <c r="Z129" s="47"/>
    </row>
    <row r="130" spans="2:26" x14ac:dyDescent="0.25">
      <c r="B130" s="45"/>
      <c r="D130" s="59" t="s">
        <v>72</v>
      </c>
      <c r="E130" s="57"/>
      <c r="F130" s="57" t="str">
        <f ca="1">IF(F128="","",F129)</f>
        <v/>
      </c>
      <c r="G130" s="57" t="str">
        <f t="shared" ref="G130:X130" ca="1" si="29">IF(G128="","",G129)</f>
        <v/>
      </c>
      <c r="H130" s="57" t="str">
        <f t="shared" ca="1" si="29"/>
        <v/>
      </c>
      <c r="I130" s="57" t="str">
        <f t="shared" ca="1" si="29"/>
        <v/>
      </c>
      <c r="J130" s="57">
        <f t="shared" ca="1" si="29"/>
        <v>936.98771287700458</v>
      </c>
      <c r="K130" s="57" t="str">
        <f t="shared" ca="1" si="29"/>
        <v/>
      </c>
      <c r="L130" s="57" t="str">
        <f t="shared" ca="1" si="29"/>
        <v/>
      </c>
      <c r="M130" s="57" t="str">
        <f t="shared" ca="1" si="29"/>
        <v/>
      </c>
      <c r="N130" s="57" t="str">
        <f t="shared" ca="1" si="29"/>
        <v/>
      </c>
      <c r="O130" s="57" t="str">
        <f t="shared" ca="1" si="29"/>
        <v/>
      </c>
      <c r="P130" s="57" t="str">
        <f t="shared" ca="1" si="29"/>
        <v/>
      </c>
      <c r="Q130" s="57" t="str">
        <f t="shared" ca="1" si="29"/>
        <v/>
      </c>
      <c r="R130" s="57" t="str">
        <f t="shared" ca="1" si="29"/>
        <v/>
      </c>
      <c r="S130" s="57" t="str">
        <f t="shared" ca="1" si="29"/>
        <v/>
      </c>
      <c r="T130" s="57" t="str">
        <f t="shared" ca="1" si="29"/>
        <v/>
      </c>
      <c r="U130" s="57" t="str">
        <f t="shared" ca="1" si="29"/>
        <v/>
      </c>
      <c r="V130" s="57" t="str">
        <f t="shared" ca="1" si="29"/>
        <v/>
      </c>
      <c r="W130" s="57" t="str">
        <f t="shared" ca="1" si="29"/>
        <v/>
      </c>
      <c r="X130" s="57" t="str">
        <f t="shared" ca="1" si="29"/>
        <v/>
      </c>
      <c r="Y130" s="57"/>
      <c r="Z130" s="47"/>
    </row>
    <row r="131" spans="2:26" x14ac:dyDescent="0.25">
      <c r="B131" s="45"/>
      <c r="D131" s="32" t="s">
        <v>42</v>
      </c>
      <c r="F131" s="1">
        <f t="shared" ref="F131:Y131" si="30">IF(F$126&gt;$E$85,0,IF(F$126=$E$85,F127/$E$22*F$28+F130,F127/$E$22*F$28))</f>
        <v>49.78</v>
      </c>
      <c r="G131" s="1">
        <f t="shared" si="30"/>
        <v>49.560968000000003</v>
      </c>
      <c r="H131" s="1">
        <f t="shared" si="30"/>
        <v>49.342899740800007</v>
      </c>
      <c r="I131" s="1">
        <f t="shared" si="30"/>
        <v>49.12579098194049</v>
      </c>
      <c r="J131" s="1">
        <f t="shared" ca="1" si="30"/>
        <v>985.89735037862454</v>
      </c>
      <c r="K131" s="1">
        <f t="shared" si="30"/>
        <v>0</v>
      </c>
      <c r="L131" s="1">
        <f t="shared" si="30"/>
        <v>0</v>
      </c>
      <c r="M131" s="1">
        <f t="shared" si="30"/>
        <v>0</v>
      </c>
      <c r="N131" s="1">
        <f t="shared" si="30"/>
        <v>0</v>
      </c>
      <c r="O131" s="1">
        <f t="shared" si="30"/>
        <v>0</v>
      </c>
      <c r="P131" s="1">
        <f t="shared" si="30"/>
        <v>0</v>
      </c>
      <c r="Q131" s="1">
        <f t="shared" si="30"/>
        <v>0</v>
      </c>
      <c r="R131" s="1">
        <f t="shared" si="30"/>
        <v>0</v>
      </c>
      <c r="S131" s="1">
        <f t="shared" si="30"/>
        <v>0</v>
      </c>
      <c r="T131" s="1">
        <f t="shared" si="30"/>
        <v>0</v>
      </c>
      <c r="U131" s="1">
        <f t="shared" si="30"/>
        <v>0</v>
      </c>
      <c r="V131" s="1">
        <f t="shared" si="30"/>
        <v>0</v>
      </c>
      <c r="W131" s="1">
        <f t="shared" si="30"/>
        <v>0</v>
      </c>
      <c r="X131" s="1">
        <f t="shared" si="30"/>
        <v>0</v>
      </c>
      <c r="Y131" s="1">
        <f t="shared" si="30"/>
        <v>0</v>
      </c>
      <c r="Z131" s="47"/>
    </row>
    <row r="132" spans="2:26" ht="13.8" thickBot="1" x14ac:dyDescent="0.3">
      <c r="B132" s="48"/>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50"/>
    </row>
  </sheetData>
  <pageMargins left="0.7" right="0.7" top="0.75" bottom="0.75" header="0.3" footer="0.3"/>
  <pageSetup orientation="portrait" r:id="rId1"/>
  <headerFooter>
    <oddHeader>&amp;L&amp;"Calibri"&amp;9&amp;K000000 PUBLIC&amp;1#_x000D_</oddHeader>
    <oddFooter>&amp;L_x000D_&amp;1#&amp;"Calibri"&amp;9&amp;K000000 PUBLIC</oddFooter>
  </headerFooter>
  <ignoredErrors>
    <ignoredError sqref="F12:Y12"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pen_x0020_with_x0020_Seclore xmlns="4e15d180-092f-400e-81cb-0fbf6f8ea778" xsi:nil="true"/>
    <SharedWithUsers xmlns="90828d9b-284b-451d-893d-120cf8a8a479">
      <UserInfo>
        <DisplayName>Kelly Gilmour</DisplayName>
        <AccountId>28</AccountId>
        <AccountType/>
      </UserInfo>
      <UserInfo>
        <DisplayName>Marianne Suschak-Matvey</DisplayName>
        <AccountId>41</AccountId>
        <AccountType/>
      </UserInfo>
      <UserInfo>
        <DisplayName>Holly O'Leary</DisplayName>
        <AccountId>91</AccountId>
        <AccountType/>
      </UserInfo>
      <UserInfo>
        <DisplayName>Mohamed Lechkar</DisplayName>
        <AccountId>25</AccountId>
        <AccountType/>
      </UserInfo>
      <UserInfo>
        <DisplayName>George Petropoulos</DisplayName>
        <AccountId>9</AccountId>
        <AccountType/>
      </UserInfo>
      <UserInfo>
        <DisplayName>Archbold Muhle</DisplayName>
        <AccountId>62</AccountId>
        <AccountType/>
      </UserInfo>
      <UserInfo>
        <DisplayName>Ricardo Garcia</DisplayName>
        <AccountId>30</AccountId>
        <AccountType/>
      </UserInfo>
      <UserInfo>
        <DisplayName>Gina Smith</DisplayName>
        <AccountId>26</AccountId>
        <AccountType/>
      </UserInfo>
      <UserInfo>
        <DisplayName>Matias Leppisaari</DisplayName>
        <AccountId>42</AccountId>
        <AccountType/>
      </UserInfo>
      <UserInfo>
        <DisplayName>Lee Maximchuk</DisplayName>
        <AccountId>163</AccountId>
        <AccountType/>
      </UserInfo>
      <UserInfo>
        <DisplayName>Layona Barnett</DisplayName>
        <AccountId>46</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747087D6A3FAA46896D422D6229E602" ma:contentTypeVersion="7" ma:contentTypeDescription="Create a new document." ma:contentTypeScope="" ma:versionID="62652d858323408c1b960cd3c0ebf25e">
  <xsd:schema xmlns:xsd="http://www.w3.org/2001/XMLSchema" xmlns:xs="http://www.w3.org/2001/XMLSchema" xmlns:p="http://schemas.microsoft.com/office/2006/metadata/properties" xmlns:ns2="4e15d180-092f-400e-81cb-0fbf6f8ea778" xmlns:ns3="90828d9b-284b-451d-893d-120cf8a8a479" targetNamespace="http://schemas.microsoft.com/office/2006/metadata/properties" ma:root="true" ma:fieldsID="0fffe1db5800e72894f23ae95fbbd7e6" ns2:_="" ns3:_="">
    <xsd:import namespace="4e15d180-092f-400e-81cb-0fbf6f8ea778"/>
    <xsd:import namespace="90828d9b-284b-451d-893d-120cf8a8a479"/>
    <xsd:element name="properties">
      <xsd:complexType>
        <xsd:sequence>
          <xsd:element name="documentManagement">
            <xsd:complexType>
              <xsd:all>
                <xsd:element ref="ns2:Open_x0020_with_x0020_Seclore" minOccurs="0"/>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15d180-092f-400e-81cb-0fbf6f8ea778" elementFormDefault="qualified">
    <xsd:import namespace="http://schemas.microsoft.com/office/2006/documentManagement/types"/>
    <xsd:import namespace="http://schemas.microsoft.com/office/infopath/2007/PartnerControls"/>
    <xsd:element name="Open_x0020_with_x0020_Seclore" ma:index="8" nillable="true" ma:displayName="Open with Seclore" ma:hidden="true" ma:internalName="Open_x0020_with_x0020_Seclor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828d9b-284b-451d-893d-120cf8a8a47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F90400-0C39-42BC-AF7B-8A9BD1A85201}">
  <ds:schemaRefs>
    <ds:schemaRef ds:uri="http://schemas.microsoft.com/office/2006/metadata/properties"/>
    <ds:schemaRef ds:uri="http://schemas.microsoft.com/office/infopath/2007/PartnerControls"/>
    <ds:schemaRef ds:uri="4e15d180-092f-400e-81cb-0fbf6f8ea778"/>
    <ds:schemaRef ds:uri="90828d9b-284b-451d-893d-120cf8a8a479"/>
  </ds:schemaRefs>
</ds:datastoreItem>
</file>

<file path=customXml/itemProps2.xml><?xml version="1.0" encoding="utf-8"?>
<ds:datastoreItem xmlns:ds="http://schemas.openxmlformats.org/officeDocument/2006/customXml" ds:itemID="{679DEA0E-6A69-4D6C-A1FE-6ECAD8086DA5}">
  <ds:schemaRefs>
    <ds:schemaRef ds:uri="http://schemas.microsoft.com/sharepoint/v3/contenttype/forms"/>
  </ds:schemaRefs>
</ds:datastoreItem>
</file>

<file path=customXml/itemProps3.xml><?xml version="1.0" encoding="utf-8"?>
<ds:datastoreItem xmlns:ds="http://schemas.openxmlformats.org/officeDocument/2006/customXml" ds:itemID="{D42B12BD-5A8A-4963-8002-851CCD6035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15d180-092f-400e-81cb-0fbf6f8ea778"/>
    <ds:schemaRef ds:uri="90828d9b-284b-451d-893d-120cf8a8a4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1f82ce8-1c5f-401b-91ab-3c00abc8be79}" enabled="1" method="Privileged" siteId="{84f4470b-3f1e-4889-9f95-ab0f5143024f}"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D&amp;D Costs</vt:lpstr>
      <vt:lpstr>Instructions</vt:lpstr>
      <vt:lpstr>Simplified Example</vt:lpstr>
      <vt:lpstr>Instructions!_Toc176851216</vt:lpstr>
      <vt:lpstr>Instructions!_Toc1947254169</vt:lpstr>
      <vt:lpstr>Instructions!_Toc2143525965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Lee Maximchuk</cp:lastModifiedBy>
  <cp:revision/>
  <dcterms:created xsi:type="dcterms:W3CDTF">2023-08-15T10:58:56Z</dcterms:created>
  <dcterms:modified xsi:type="dcterms:W3CDTF">2025-10-17T12:39:57Z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0x0101005747087D6A3FAA46896D422D6229E602</vt:lpwstr>
  </property>
  <property fmtid="{D5CDD505-2E9C-101B-9397-08002B2CF9AE}" pid="3" name="{A44787D4-0540-4523-9961-78E4036D8C6D}">
    <vt:lpwstr>{D7C09699-0DA1-45DB-80F8-B5AA74F2EB26}</vt:lpwstr>
  </property>
</Properties>
</file>